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516" windowWidth="21640" windowHeight="15320" tabRatio="914" firstSheet="20" activeTab="26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  <sheet name="İFP 13-19 ARALIK 2013" sheetId="15" r:id="rId15"/>
    <sheet name="İFP 20-22 ARALIK 2013" sheetId="16" r:id="rId16"/>
    <sheet name="İFP 20-26 ARALIK 2013" sheetId="17" r:id="rId17"/>
    <sheet name="İFP 03-05 OCAK 2014" sheetId="18" r:id="rId18"/>
    <sheet name="İFP 03-09 OCAk 2014" sheetId="19" r:id="rId19"/>
    <sheet name="İFP 10-16 OCAK 2014" sheetId="20" r:id="rId20"/>
    <sheet name="İFP 17-19 0CAK 2014" sheetId="21" r:id="rId21"/>
    <sheet name="İFP 17-23 OCAK 2014" sheetId="22" r:id="rId22"/>
    <sheet name="İFP 24-26 OCAK 2014" sheetId="23" r:id="rId23"/>
    <sheet name="İFP 28 ŞUBAT-06 MART 2014" sheetId="24" r:id="rId24"/>
    <sheet name="14 MART-20 MART 2014" sheetId="25" r:id="rId25"/>
    <sheet name="02-09 MAYIS 2014" sheetId="26" r:id="rId26"/>
    <sheet name="02-04 MAYIS 2014" sheetId="27" r:id="rId27"/>
  </sheets>
  <definedNames>
    <definedName name="_xlnm.Print_Area" localSheetId="26">'02-04 MAYIS 2014'!$A$1:$R$10</definedName>
    <definedName name="_xlnm.Print_Area" localSheetId="24">'14 MART-20 MART 2014'!$A$2:$N$9</definedName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7">'İFP 03-05 OCAK 2014'!$A$1:$U$12</definedName>
    <definedName name="_xlnm.Print_Area" localSheetId="18">'İFP 03-09 OCAk 2014'!$A$1:$N$13</definedName>
    <definedName name="_xlnm.Print_Area" localSheetId="11">'İFP 06-08 ARALIK 2013  RAPOR'!$A$1:$X$15</definedName>
    <definedName name="_xlnm.Print_Area" localSheetId="12">'İFP 06-12 ARALIK 2013'!$A$3:$N$11</definedName>
    <definedName name="_xlnm.Print_Area" localSheetId="19">'İFP 10-16 OCAK 2014'!$A$1:$N$9</definedName>
    <definedName name="_xlnm.Print_Area" localSheetId="14">'İFP 13-19 ARALIK 2013'!$A$1:$N$9</definedName>
    <definedName name="_xlnm.Print_Area" localSheetId="20">'İFP 17-19 0CAK 2014'!$A$1:$U$10</definedName>
    <definedName name="_xlnm.Print_Area" localSheetId="21">'İFP 17-23 OCAK 2014'!$A$1:$N$9</definedName>
    <definedName name="_xlnm.Print_Area" localSheetId="15">'İFP 20-22 ARALIK 2013'!$A$1:$U$14</definedName>
    <definedName name="_xlnm.Print_Area" localSheetId="16">'İFP 20-26 ARALIK 2013'!$A$1:$N$12</definedName>
    <definedName name="_xlnm.Print_Area" localSheetId="22">'İFP 24-26 OCAK 2014'!$A$1:$U$13</definedName>
    <definedName name="_xlnm.Print_Area" localSheetId="23">'İFP 28 ŞUBAT-06 MART 2014'!$A$1:$N$10</definedName>
  </definedNames>
  <calcPr fullCalcOnLoad="1"/>
</workbook>
</file>

<file path=xl/sharedStrings.xml><?xml version="1.0" encoding="utf-8"?>
<sst xmlns="http://schemas.openxmlformats.org/spreadsheetml/2006/main" count="1253" uniqueCount="92">
  <si>
    <t xml:space="preserve">AŞK AĞLATIR   25-27 EKİM  2013, 3 GÜNLÜK RAPOR </t>
  </si>
  <si>
    <t xml:space="preserve">AŞK AĞLATIR   25-31 EKİM 2013 RAPOR </t>
  </si>
  <si>
    <t>İFP</t>
  </si>
  <si>
    <t xml:space="preserve">İFP     28 ŞUBAT 2014 - 06 MART 2014, HASILAT RAPORU </t>
  </si>
  <si>
    <t>BALKON SANAT</t>
  </si>
  <si>
    <t>ADNAN M. ŞAPÇI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</si>
  <si>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</si>
  <si>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</si>
  <si>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</si>
  <si>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</si>
  <si>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</si>
  <si>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</si>
  <si>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</si>
  <si>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</si>
  <si>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</si>
  <si>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</si>
  <si>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</si>
  <si>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</si>
  <si>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  02 -08 MAYIS 2014, HAFTALIK HASILAT RAPORU </t>
  </si>
  <si>
    <t>ERA KREATİF</t>
  </si>
  <si>
    <t>02.05.2014</t>
  </si>
  <si>
    <t xml:space="preserve">ADNAN M. ŞAPÇI </t>
  </si>
  <si>
    <t>BENSİZ</t>
  </si>
  <si>
    <t>İFP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</si>
  <si>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</si>
  <si>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</si>
  <si>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</si>
  <si>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</si>
  <si>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17-23 OCAK 2014, 13. HAFTA HASILAT RAPORU </t>
  </si>
  <si>
    <t>Release Date</t>
  </si>
  <si>
    <t>Weeks in Release</t>
  </si>
  <si>
    <t># of Prints</t>
  </si>
  <si>
    <t># of Screen</t>
  </si>
  <si>
    <t>Kopya Sayısı</t>
  </si>
  <si>
    <t>Salon Sayısı</t>
  </si>
  <si>
    <t xml:space="preserve">İFP   24-26 OCAK 2014, 14. HAFTASONU RAPORU </t>
  </si>
  <si>
    <t xml:space="preserve">İFP     06-12 ARALIK   2013, HAFTALIK RAPOR </t>
  </si>
  <si>
    <t xml:space="preserve">İFP   13-15 ARALIK  2013, HAFTASONU RAPORU </t>
  </si>
  <si>
    <t>İşletmeci</t>
  </si>
  <si>
    <t xml:space="preserve">İFP   17-19 OCAK 2014, 13. HAFTASONU RAPORU </t>
  </si>
  <si>
    <t xml:space="preserve">İFP     10-16 OCAK 2014, 12. HAFTA HASILAT RAPORU </t>
  </si>
  <si>
    <t xml:space="preserve">İFP    02 -04 MAYIS 2014, HAFTA SONU HASILAT RAPORU </t>
  </si>
  <si>
    <t>ERA KREATİF</t>
  </si>
  <si>
    <t>BENSİZ</t>
  </si>
  <si>
    <t>02 MAYIS 2014</t>
  </si>
  <si>
    <t xml:space="preserve">İFP     03-09 OCAK 2014, 11. HAFTA HASILAT RAPORU </t>
  </si>
  <si>
    <t xml:space="preserve">İFP   03-09 OCAK 2014, 11. HAFTASONU RAPORU </t>
  </si>
  <si>
    <t xml:space="preserve">İFP     13-19 ARALIK   2013, HAFTALIK RAPOR </t>
  </si>
  <si>
    <t xml:space="preserve">İFP   20-22 ARALIK  2013, HAFTASONU RAPORU </t>
  </si>
  <si>
    <t>ADNAN M. ŞAPÇI / İFP</t>
  </si>
  <si>
    <t>YARIM KALAN MUCİZE</t>
  </si>
  <si>
    <t>KİNEMA FİLM</t>
  </si>
  <si>
    <t>20.12.2013</t>
  </si>
  <si>
    <t>FİLMİN ADI</t>
  </si>
  <si>
    <t>YARIM KALAN MUCİZE</t>
  </si>
  <si>
    <t>20.12.2013</t>
  </si>
  <si>
    <t xml:space="preserve">İFP     20-26  ARALIK   2013, HAFTALIK HASILAT RAPORU </t>
  </si>
  <si>
    <t>Release Date</t>
  </si>
  <si>
    <t>İFP</t>
  </si>
  <si>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</si>
  <si>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</si>
  <si>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</si>
  <si>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</si>
  <si>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</si>
  <si>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</si>
  <si>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</si>
  <si>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</si>
  <si>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Bilet Ort.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</si>
  <si>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</si>
  <si>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</si>
  <si>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</si>
  <si>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</si>
  <si>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</si>
  <si>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</si>
  <si>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</si>
  <si>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</si>
  <si>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</si>
  <si>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</si>
  <si>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</si>
  <si>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</si>
  <si>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</si>
  <si>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</si>
  <si>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</si>
  <si>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</si>
  <si>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</si>
  <si>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</si>
  <si>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</si>
  <si>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</si>
  <si>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</si>
  <si>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</si>
  <si>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</si>
  <si>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İFP  16-18 MAYIS 2014, HAFTASONU RAPORU </t>
  </si>
</sst>
</file>

<file path=xl/styles.xml><?xml version="1.0" encoding="utf-8"?>
<styleSheet xmlns="http://schemas.openxmlformats.org/spreadsheetml/2006/main">
  <numFmts count="77">
    <numFmt numFmtId="5" formatCode="&quot;TRY&quot;#,##0_);\(&quot;TRY&quot;#,##0\)"/>
    <numFmt numFmtId="6" formatCode="&quot;TRY&quot;#,##0_);[Red]\(&quot;TRY&quot;#,##0\)"/>
    <numFmt numFmtId="7" formatCode="&quot;TRY&quot;#,##0.00_);\(&quot;TRY&quot;#,##0.00\)"/>
    <numFmt numFmtId="8" formatCode="&quot;TRY&quot;#,##0.00_);[Red]\(&quot;TRY&quot;#,##0.00\)"/>
    <numFmt numFmtId="42" formatCode="_(&quot;TRY&quot;* #,##0_);_(&quot;TRY&quot;* \(#,##0\);_(&quot;TRY&quot;* &quot;-&quot;_);_(@_)"/>
    <numFmt numFmtId="41" formatCode="_(* #,##0_);_(* \(#,##0\);_(* &quot;-&quot;_);_(@_)"/>
    <numFmt numFmtId="44" formatCode="_(&quot;TRY&quot;* #,##0.00_);_(&quot;TRY&quot;* \(#,##0.00\);_(&quot;TRY&quot;* &quot;-&quot;??_);_(@_)"/>
    <numFmt numFmtId="43" formatCode="_(* #,##0.00_);_(* \(#,##0.00\);_(* &quot;-&quot;??_);_(@_)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&quot;₺&quot;* #,##0.00_);_(&quot;₺&quot;* \(#,##0.00\);_(&quot;₺&quot;* &quot;-&quot;??_);_(@_)"/>
    <numFmt numFmtId="170" formatCode="&quot;TL&quot;#,##0_);\(&quot;TL&quot;#,##0\)"/>
    <numFmt numFmtId="171" formatCode="&quot;TL&quot;#,##0_);[Red]\(&quot;TL&quot;#,##0\)"/>
    <numFmt numFmtId="172" formatCode="&quot;TL&quot;#,##0.00_);\(&quot;TL&quot;#,##0.00\)"/>
    <numFmt numFmtId="173" formatCode="&quot;TL&quot;#,##0.00_);[Red]\(&quot;TL&quot;#,##0.00\)"/>
    <numFmt numFmtId="174" formatCode="_(&quot;TL&quot;* #,##0_);_(&quot;TL&quot;* \(#,##0\);_(&quot;TL&quot;* &quot;-&quot;_);_(@_)"/>
    <numFmt numFmtId="175" formatCode="_(&quot;TL&quot;* #,##0.00_);_(&quot;TL&quot;* \(#,##0.00\);_(&quot;TL&quot;* &quot;-&quot;??_);_(@_)"/>
    <numFmt numFmtId="176" formatCode="#,##0\ &quot;TL&quot;;\-#,##0\ &quot;TL&quot;"/>
    <numFmt numFmtId="177" formatCode="#,##0\ &quot;TL&quot;;[Red]\-#,##0\ &quot;TL&quot;"/>
    <numFmt numFmtId="178" formatCode="#,##0.00\ &quot;TL&quot;;\-#,##0.00\ &quot;TL&quot;"/>
    <numFmt numFmtId="179" formatCode="#,##0.00\ &quot;TL&quot;;[Red]\-#,##0.00\ &quot;TL&quot;"/>
    <numFmt numFmtId="180" formatCode="_-* #,##0\ &quot;TL&quot;_-;\-* #,##0\ &quot;TL&quot;_-;_-* &quot;-&quot;\ &quot;TL&quot;_-;_-@_-"/>
    <numFmt numFmtId="181" formatCode="_-* #,##0\ _T_L_-;\-* #,##0\ _T_L_-;_-* &quot;-&quot;\ _T_L_-;_-@_-"/>
    <numFmt numFmtId="182" formatCode="_-* #,##0.00\ &quot;TL&quot;_-;\-* #,##0.00\ &quot;TL&quot;_-;_-* &quot;-&quot;??\ &quot;TL&quot;_-;_-@_-"/>
    <numFmt numFmtId="183" formatCode="_-* #,##0.00\ _T_L_-;\-* #,##0.00\ _T_L_-;_-* &quot;-&quot;??\ _T_L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YTL&quot;;\-#,##0\ &quot;YTL&quot;"/>
    <numFmt numFmtId="191" formatCode="#,##0\ &quot;YTL&quot;;[Red]\-#,##0\ &quot;YTL&quot;"/>
    <numFmt numFmtId="192" formatCode="#,##0.00\ &quot;YTL&quot;;\-#,##0.00\ &quot;YTL&quot;"/>
    <numFmt numFmtId="193" formatCode="#,##0.00\ &quot;YTL&quot;;[Red]\-#,##0.00\ &quot;YTL&quot;"/>
    <numFmt numFmtId="194" formatCode="_-* #,##0\ &quot;YTL&quot;_-;\-* #,##0\ &quot;YTL&quot;_-;_-* &quot;-&quot;\ &quot;YTL&quot;_-;_-@_-"/>
    <numFmt numFmtId="195" formatCode="_-* #,##0\ _Y_T_L_-;\-* #,##0\ _Y_T_L_-;_-* &quot;-&quot;\ _Y_T_L_-;_-@_-"/>
    <numFmt numFmtId="196" formatCode="_-* #,##0.00\ &quot;YTL&quot;_-;\-* #,##0.00\ &quot;YTL&quot;_-;_-* &quot;-&quot;??\ &quot;YTL&quot;_-;_-@_-"/>
    <numFmt numFmtId="197" formatCode="_-* #,##0.00\ _Y_T_L_-;\-* #,##0.00\ _Y_T_L_-;_-* &quot;-&quot;??\ _Y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[$-41F]dd\ mmmm\ yyyy\ dddd"/>
    <numFmt numFmtId="201" formatCode="[$-41F]d\ mmmm\ yy;@"/>
    <numFmt numFmtId="202" formatCode="mm/dd/yy"/>
    <numFmt numFmtId="203" formatCode="#,##0.00\ "/>
    <numFmt numFmtId="204" formatCode="_(* #,##0_);_(* \(#,##0\);_(* &quot;-&quot;??_);_(@_)"/>
    <numFmt numFmtId="205" formatCode="\%\ 0\ "/>
    <numFmt numFmtId="206" formatCode="#,##0\ "/>
    <numFmt numFmtId="207" formatCode="\%\ 0"/>
    <numFmt numFmtId="208" formatCode="dd/mm/yy"/>
    <numFmt numFmtId="209" formatCode="#,##0.00\ \ "/>
    <numFmt numFmtId="210" formatCode="0\ %\ "/>
    <numFmt numFmtId="211" formatCode="0.00\ "/>
    <numFmt numFmtId="212" formatCode="dd/mm/yy;@"/>
    <numFmt numFmtId="213" formatCode="#,##0_-"/>
    <numFmt numFmtId="214" formatCode="#,##0\ \ "/>
    <numFmt numFmtId="215" formatCode="0.0"/>
    <numFmt numFmtId="216" formatCode="#,##0.00\ \ \ "/>
    <numFmt numFmtId="217" formatCode="\%0.00"/>
    <numFmt numFmtId="218" formatCode="#,##0.00\ _T_L"/>
    <numFmt numFmtId="219" formatCode="mmm/yyyy"/>
    <numFmt numFmtId="220" formatCode="#,##0.00_ ;\-#,##0.00\ "/>
    <numFmt numFmtId="221" formatCode="dd/mm/yyyy;@"/>
    <numFmt numFmtId="222" formatCode="[$-F400]h:mm:ss\ \Ö\Ö/\Ös"/>
    <numFmt numFmtId="223" formatCode="#,##0.00\ &quot;TL&quot;"/>
    <numFmt numFmtId="224" formatCode="#,##0.00\ _Y_T_L"/>
    <numFmt numFmtId="225" formatCode="#,##0\ &quot;TL&quot;"/>
    <numFmt numFmtId="226" formatCode="&quot;Evet&quot;;&quot;Evet&quot;;&quot;Hayır&quot;"/>
    <numFmt numFmtId="227" formatCode="&quot;Doğru&quot;;&quot;Doğru&quot;;&quot;Yanlış&quot;"/>
    <numFmt numFmtId="228" formatCode="&quot;Açık&quot;;&quot;Açık&quot;;&quot;Kapalı&quot;"/>
    <numFmt numFmtId="229" formatCode="[$€-2]\ #,##0.00_);[Red]\([$€-2]\ #,##0.00\)"/>
    <numFmt numFmtId="230" formatCode="#,##0;[Red]#,##0"/>
    <numFmt numFmtId="231" formatCode="00000"/>
    <numFmt numFmtId="232" formatCode="#,##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0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2"/>
      <name val="Arial"/>
      <family val="2"/>
    </font>
    <font>
      <sz val="11"/>
      <name val="Calibri"/>
      <family val="2"/>
    </font>
    <font>
      <b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208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22" fontId="4" fillId="34" borderId="10" xfId="46" applyNumberFormat="1" applyFont="1" applyFill="1" applyBorder="1" applyAlignment="1" applyProtection="1">
      <alignment horizontal="center"/>
      <protection/>
    </xf>
    <xf numFmtId="183" fontId="4" fillId="34" borderId="10" xfId="46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22" fontId="5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222" fontId="8" fillId="33" borderId="10" xfId="0" applyNumberFormat="1" applyFont="1" applyFill="1" applyBorder="1" applyAlignment="1">
      <alignment vertical="center"/>
    </xf>
    <xf numFmtId="208" fontId="8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" fontId="8" fillId="0" borderId="10" xfId="40" applyNumberFormat="1" applyFont="1" applyFill="1" applyBorder="1" applyAlignment="1" applyProtection="1">
      <alignment vertical="center"/>
      <protection locked="0"/>
    </xf>
    <xf numFmtId="3" fontId="8" fillId="0" borderId="10" xfId="4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77" applyNumberFormat="1" applyFont="1" applyFill="1" applyBorder="1" applyAlignment="1" applyProtection="1">
      <alignment vertical="center"/>
      <protection/>
    </xf>
    <xf numFmtId="2" fontId="8" fillId="0" borderId="10" xfId="77" applyNumberFormat="1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2" fontId="8" fillId="35" borderId="10" xfId="77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2" fontId="8" fillId="37" borderId="10" xfId="77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222" fontId="5" fillId="0" borderId="10" xfId="46" applyNumberFormat="1" applyFont="1" applyFill="1" applyBorder="1" applyAlignment="1" applyProtection="1">
      <alignment horizontal="left"/>
      <protection/>
    </xf>
    <xf numFmtId="183" fontId="8" fillId="0" borderId="10" xfId="46" applyFont="1" applyFill="1" applyBorder="1" applyAlignment="1" applyProtection="1">
      <alignment horizontal="center"/>
      <protection/>
    </xf>
    <xf numFmtId="208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208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77" applyNumberFormat="1" applyFont="1" applyFill="1" applyBorder="1" applyAlignment="1" applyProtection="1">
      <alignment horizontal="right" vertical="center"/>
      <protection/>
    </xf>
    <xf numFmtId="2" fontId="8" fillId="0" borderId="10" xfId="77" applyNumberFormat="1" applyFont="1" applyFill="1" applyBorder="1" applyAlignment="1" applyProtection="1">
      <alignment horizontal="right" vertical="center"/>
      <protection/>
    </xf>
    <xf numFmtId="4" fontId="8" fillId="0" borderId="10" xfId="40" applyNumberFormat="1" applyFont="1" applyFill="1" applyBorder="1" applyAlignment="1" applyProtection="1">
      <alignment horizontal="right" vertical="center"/>
      <protection locked="0"/>
    </xf>
    <xf numFmtId="3" fontId="8" fillId="0" borderId="10" xfId="40" applyNumberFormat="1" applyFont="1" applyFill="1" applyBorder="1" applyAlignment="1" applyProtection="1">
      <alignment horizontal="right" vertical="center"/>
      <protection locked="0"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3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5" fillId="38" borderId="10" xfId="0" applyNumberFormat="1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center"/>
    </xf>
    <xf numFmtId="2" fontId="8" fillId="38" borderId="10" xfId="77" applyNumberFormat="1" applyFont="1" applyFill="1" applyBorder="1" applyAlignment="1" applyProtection="1">
      <alignment vertical="center"/>
      <protection/>
    </xf>
    <xf numFmtId="2" fontId="5" fillId="38" borderId="10" xfId="77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08" fontId="14" fillId="33" borderId="10" xfId="0" applyNumberFormat="1" applyFont="1" applyFill="1" applyBorder="1" applyAlignment="1" applyProtection="1">
      <alignment vertical="center"/>
      <protection/>
    </xf>
    <xf numFmtId="222" fontId="1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  <xf numFmtId="222" fontId="5" fillId="34" borderId="14" xfId="46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3" fontId="4" fillId="34" borderId="14" xfId="46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14" xfId="0" applyFont="1" applyFill="1" applyBorder="1" applyAlignment="1" applyProtection="1">
      <alignment horizontal="center"/>
      <protection/>
    </xf>
    <xf numFmtId="208" fontId="4" fillId="34" borderId="14" xfId="0" applyNumberFormat="1" applyFont="1" applyFill="1" applyBorder="1" applyAlignment="1" applyProtection="1">
      <alignment horizontal="center"/>
      <protection/>
    </xf>
    <xf numFmtId="208" fontId="4" fillId="34" borderId="16" xfId="0" applyNumberFormat="1" applyFont="1" applyFill="1" applyBorder="1" applyAlignment="1" applyProtection="1">
      <alignment horizontal="center"/>
      <protection/>
    </xf>
    <xf numFmtId="0" fontId="4" fillId="38" borderId="11" xfId="0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183" fontId="4" fillId="34" borderId="14" xfId="46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22" fontId="4" fillId="34" borderId="14" xfId="46" applyNumberFormat="1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 wrapText="1"/>
      <protection/>
    </xf>
    <xf numFmtId="208" fontId="4" fillId="34" borderId="14" xfId="0" applyNumberFormat="1" applyFont="1" applyFill="1" applyBorder="1" applyAlignment="1" applyProtection="1">
      <alignment horizontal="center" wrapText="1"/>
      <protection/>
    </xf>
    <xf numFmtId="208" fontId="4" fillId="34" borderId="16" xfId="0" applyNumberFormat="1" applyFont="1" applyFill="1" applyBorder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Binlik Ayracı 2 2" xfId="41"/>
    <cellStyle name="Binlik Ayracı 2 2 2" xfId="42"/>
    <cellStyle name="Binlik Ayracı 3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10 10" xfId="64"/>
    <cellStyle name="Normal 2 10 10 2" xfId="65"/>
    <cellStyle name="Normal 2 2" xfId="66"/>
    <cellStyle name="Normal 2 2 2" xfId="67"/>
    <cellStyle name="Normal 2 2 2 2" xfId="68"/>
    <cellStyle name="Normal 2 2 3" xfId="69"/>
    <cellStyle name="Normal 2 3" xfId="70"/>
    <cellStyle name="Normal 3" xfId="71"/>
    <cellStyle name="Normal 4" xfId="72"/>
    <cellStyle name="Normal 5" xfId="73"/>
    <cellStyle name="Normal_1-7Şubat,2008" xfId="74"/>
    <cellStyle name="Note" xfId="75"/>
    <cellStyle name="Output" xfId="76"/>
    <cellStyle name="Percent" xfId="77"/>
    <cellStyle name="Title" xfId="78"/>
    <cellStyle name="Total" xfId="79"/>
    <cellStyle name="Virgül 10" xfId="80"/>
    <cellStyle name="Virgül 2" xfId="81"/>
    <cellStyle name="Warning Text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1152525</xdr:colOff>
      <xdr:row>8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933450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93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1000125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1000125</xdr:colOff>
      <xdr:row>9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2887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200025</xdr:rowOff>
    </xdr:from>
    <xdr:to>
      <xdr:col>0</xdr:col>
      <xdr:colOff>638175</xdr:colOff>
      <xdr:row>8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1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1352550</xdr:colOff>
      <xdr:row>10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86050"/>
          <a:ext cx="1333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1114425</xdr:colOff>
      <xdr:row>9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114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542925</xdr:colOff>
      <xdr:row>8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1257300</xdr:colOff>
      <xdr:row>12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361950</xdr:rowOff>
    </xdr:from>
    <xdr:to>
      <xdr:col>0</xdr:col>
      <xdr:colOff>1466850</xdr:colOff>
      <xdr:row>11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1028700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94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0</v>
      </c>
    </row>
    <row r="3" spans="1:18" s="5" customFormat="1" ht="30.7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</row>
    <row r="4" spans="1:18" s="5" customFormat="1" ht="27.7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</row>
    <row r="5" spans="1:18" s="12" customFormat="1" ht="36.75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</row>
    <row r="6" spans="1:74" s="33" customFormat="1" ht="30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24</v>
      </c>
    </row>
    <row r="3" spans="1:14" s="5" customFormat="1" ht="27.7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76" t="s">
        <v>9</v>
      </c>
      <c r="M3" s="77"/>
      <c r="N3" s="78"/>
    </row>
    <row r="4" spans="1:14" s="5" customFormat="1" ht="27.75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39" t="s">
        <v>63</v>
      </c>
      <c r="M4" s="40" t="s">
        <v>62</v>
      </c>
      <c r="N4" s="40" t="s">
        <v>62</v>
      </c>
    </row>
    <row r="5" spans="1:14" s="12" customFormat="1" ht="27.75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39" t="s">
        <v>88</v>
      </c>
      <c r="M5" s="40" t="s">
        <v>84</v>
      </c>
      <c r="N5" s="40" t="s">
        <v>84</v>
      </c>
    </row>
    <row r="6" spans="1:64" s="33" customFormat="1" ht="27.75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1">
        <v>337044.11</v>
      </c>
      <c r="M6" s="42">
        <v>40085</v>
      </c>
      <c r="N6" s="43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16</v>
      </c>
      <c r="B7" s="44" t="s">
        <v>17</v>
      </c>
      <c r="C7" s="22"/>
      <c r="D7" s="23" t="s">
        <v>87</v>
      </c>
      <c r="E7" s="24" t="s">
        <v>2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1"/>
      <c r="M7" s="42"/>
      <c r="N7" s="43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25</v>
      </c>
    </row>
    <row r="9" ht="163.5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26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76" t="s">
        <v>9</v>
      </c>
      <c r="M3" s="77"/>
      <c r="N3" s="78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39" t="s">
        <v>63</v>
      </c>
      <c r="M4" s="40" t="s">
        <v>62</v>
      </c>
      <c r="N4" s="40" t="s">
        <v>62</v>
      </c>
      <c r="O4" s="18"/>
      <c r="P4" s="18"/>
      <c r="Q4" s="18"/>
      <c r="R4" s="18"/>
    </row>
    <row r="5" spans="1:18" s="12" customFormat="1" ht="30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39" t="s">
        <v>88</v>
      </c>
      <c r="M5" s="40" t="s">
        <v>84</v>
      </c>
      <c r="N5" s="40" t="s">
        <v>84</v>
      </c>
      <c r="O5" s="19"/>
      <c r="P5" s="19"/>
      <c r="Q5" s="19"/>
      <c r="R5" s="19"/>
    </row>
    <row r="6" spans="1:60" s="33" customFormat="1" ht="30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1">
        <f>337044.11+I6</f>
        <v>337958.11</v>
      </c>
      <c r="M6" s="42">
        <f>40085+J6</f>
        <v>40229</v>
      </c>
      <c r="N6" s="43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16</v>
      </c>
      <c r="B7" s="44" t="s">
        <v>17</v>
      </c>
      <c r="C7" s="22"/>
      <c r="D7" s="23" t="s">
        <v>87</v>
      </c>
      <c r="E7" s="24" t="s">
        <v>2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25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U1">
      <selection activeCell="K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27</v>
      </c>
    </row>
    <row r="3" spans="1:24" s="5" customFormat="1" ht="13.5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10</v>
      </c>
      <c r="T3" s="72"/>
      <c r="U3" s="73"/>
      <c r="V3" s="76" t="s">
        <v>9</v>
      </c>
      <c r="W3" s="77"/>
      <c r="X3" s="78"/>
    </row>
    <row r="4" spans="1:24" s="5" customFormat="1" ht="27.7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39" t="s">
        <v>63</v>
      </c>
      <c r="W4" s="40" t="s">
        <v>62</v>
      </c>
      <c r="X4" s="40" t="s">
        <v>62</v>
      </c>
    </row>
    <row r="5" spans="1:24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39" t="s">
        <v>88</v>
      </c>
      <c r="W5" s="40" t="s">
        <v>84</v>
      </c>
      <c r="X5" s="40" t="s">
        <v>84</v>
      </c>
    </row>
    <row r="6" spans="1:74" s="33" customFormat="1" ht="33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29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1">
        <v>338369.11</v>
      </c>
      <c r="W6" s="42">
        <v>40294</v>
      </c>
      <c r="X6" s="43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36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76" t="s">
        <v>9</v>
      </c>
      <c r="M3" s="77"/>
      <c r="N3" s="78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39" t="s">
        <v>63</v>
      </c>
      <c r="M4" s="40" t="s">
        <v>62</v>
      </c>
      <c r="N4" s="40" t="s">
        <v>62</v>
      </c>
      <c r="O4" s="18"/>
      <c r="P4" s="18"/>
      <c r="Q4" s="18"/>
      <c r="R4" s="18"/>
    </row>
    <row r="5" spans="1:18" s="12" customFormat="1" ht="33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39" t="s">
        <v>88</v>
      </c>
      <c r="M5" s="40" t="s">
        <v>84</v>
      </c>
      <c r="N5" s="40" t="s">
        <v>84</v>
      </c>
      <c r="O5" s="19"/>
      <c r="P5" s="19"/>
      <c r="Q5" s="19"/>
      <c r="R5" s="19"/>
    </row>
    <row r="6" spans="1:60" s="33" customFormat="1" ht="33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1">
        <v>338731.11</v>
      </c>
      <c r="M6" s="42">
        <v>40335</v>
      </c>
      <c r="N6" s="43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16</v>
      </c>
      <c r="B7" s="44" t="s">
        <v>17</v>
      </c>
      <c r="C7" s="22"/>
      <c r="D7" s="23" t="s">
        <v>87</v>
      </c>
      <c r="E7" s="24" t="s">
        <v>2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25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37</v>
      </c>
    </row>
    <row r="3" spans="1:24" s="5" customFormat="1" ht="39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10</v>
      </c>
      <c r="T3" s="72"/>
      <c r="U3" s="73"/>
      <c r="V3" s="76" t="s">
        <v>9</v>
      </c>
      <c r="W3" s="77"/>
      <c r="X3" s="78"/>
    </row>
    <row r="4" spans="1:24" s="5" customFormat="1" ht="39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39" t="s">
        <v>63</v>
      </c>
      <c r="W4" s="40" t="s">
        <v>62</v>
      </c>
      <c r="X4" s="40" t="s">
        <v>62</v>
      </c>
    </row>
    <row r="5" spans="1:24" s="12" customFormat="1" ht="39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39" t="s">
        <v>88</v>
      </c>
      <c r="W5" s="40" t="s">
        <v>84</v>
      </c>
      <c r="X5" s="40" t="s">
        <v>84</v>
      </c>
    </row>
    <row r="6" spans="1:74" s="33" customFormat="1" ht="39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29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1">
        <v>339038.11</v>
      </c>
      <c r="W6" s="42">
        <v>40402</v>
      </c>
      <c r="X6" s="43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89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47</v>
      </c>
      <c r="O2" s="17"/>
      <c r="P2" s="17"/>
      <c r="Q2" s="17"/>
      <c r="R2" s="17"/>
    </row>
    <row r="3" spans="1:18" s="5" customFormat="1" ht="13.5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76" t="s">
        <v>9</v>
      </c>
      <c r="M3" s="77"/>
      <c r="N3" s="78"/>
      <c r="O3" s="18"/>
      <c r="P3" s="18"/>
      <c r="Q3" s="18"/>
      <c r="R3" s="18"/>
    </row>
    <row r="4" spans="1:18" s="5" customFormat="1" ht="13.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39" t="s">
        <v>63</v>
      </c>
      <c r="M4" s="40" t="s">
        <v>62</v>
      </c>
      <c r="N4" s="40" t="s">
        <v>62</v>
      </c>
      <c r="O4" s="18"/>
      <c r="P4" s="18"/>
      <c r="Q4" s="18"/>
      <c r="R4" s="18"/>
    </row>
    <row r="5" spans="1:18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39" t="s">
        <v>88</v>
      </c>
      <c r="M5" s="40" t="s">
        <v>84</v>
      </c>
      <c r="N5" s="40" t="s">
        <v>84</v>
      </c>
      <c r="O5" s="19"/>
      <c r="P5" s="19"/>
      <c r="Q5" s="19"/>
      <c r="R5" s="19"/>
    </row>
    <row r="6" spans="1:60" s="33" customFormat="1" ht="21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1</v>
      </c>
      <c r="H6" s="26">
        <v>8</v>
      </c>
      <c r="I6" s="34">
        <v>508</v>
      </c>
      <c r="J6" s="35">
        <v>78</v>
      </c>
      <c r="K6" s="36">
        <f>IF(I6&lt;&gt;0,I6/J6,"")</f>
        <v>6.512820512820513</v>
      </c>
      <c r="L6" s="41">
        <v>339239.11</v>
      </c>
      <c r="M6" s="42">
        <v>40433</v>
      </c>
      <c r="N6" s="43">
        <f>L6/M6</f>
        <v>8.390154329384414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4.75" customHeight="1">
      <c r="A7" s="20" t="s">
        <v>16</v>
      </c>
      <c r="B7" s="44" t="s">
        <v>17</v>
      </c>
      <c r="C7" s="22"/>
      <c r="D7" s="23" t="s">
        <v>87</v>
      </c>
      <c r="E7" s="24" t="s">
        <v>2</v>
      </c>
      <c r="F7" s="25">
        <v>29</v>
      </c>
      <c r="G7" s="26">
        <v>1</v>
      </c>
      <c r="H7" s="26">
        <v>8</v>
      </c>
      <c r="I7" s="34">
        <v>420</v>
      </c>
      <c r="J7" s="35">
        <v>70</v>
      </c>
      <c r="K7" s="36">
        <f>IF(I7&lt;&gt;0,I7/J7,"")</f>
        <v>6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15">
      <c r="A8" s="13" t="s">
        <v>25</v>
      </c>
    </row>
    <row r="9" ht="57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9"/>
  <sheetViews>
    <sheetView workbookViewId="0" topLeftCell="A1">
      <selection activeCell="C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48</v>
      </c>
      <c r="V2" s="17"/>
      <c r="W2" s="17"/>
    </row>
    <row r="3" spans="1:23" s="5" customFormat="1" ht="28.5" customHeight="1">
      <c r="A3" s="79" t="s">
        <v>53</v>
      </c>
      <c r="B3" s="82" t="s">
        <v>81</v>
      </c>
      <c r="C3" s="82" t="s">
        <v>80</v>
      </c>
      <c r="D3" s="86" t="s">
        <v>57</v>
      </c>
      <c r="E3" s="85" t="s">
        <v>73</v>
      </c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</v>
      </c>
      <c r="T3" s="72"/>
      <c r="U3" s="73"/>
      <c r="V3" s="18"/>
      <c r="W3" s="18"/>
    </row>
    <row r="4" spans="1:23" s="5" customFormat="1" ht="27.75">
      <c r="A4" s="80"/>
      <c r="B4" s="83"/>
      <c r="C4" s="83"/>
      <c r="D4" s="87"/>
      <c r="E4" s="83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18"/>
      <c r="W4" s="18"/>
    </row>
    <row r="5" spans="1:23" s="12" customFormat="1" ht="27.75">
      <c r="A5" s="81"/>
      <c r="B5" s="84"/>
      <c r="C5" s="84"/>
      <c r="D5" s="4" t="s">
        <v>72</v>
      </c>
      <c r="E5" s="84"/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19"/>
      <c r="W5" s="19"/>
    </row>
    <row r="6" spans="1:21" s="49" customFormat="1" ht="33" customHeight="1">
      <c r="A6" s="45" t="s">
        <v>50</v>
      </c>
      <c r="B6" s="46" t="s">
        <v>51</v>
      </c>
      <c r="C6" s="46"/>
      <c r="D6" s="47" t="s">
        <v>52</v>
      </c>
      <c r="E6" s="24" t="s">
        <v>58</v>
      </c>
      <c r="F6" s="48">
        <v>12</v>
      </c>
      <c r="G6" s="48">
        <v>12</v>
      </c>
      <c r="H6" s="48">
        <v>1</v>
      </c>
      <c r="I6" s="53">
        <v>2253</v>
      </c>
      <c r="J6" s="52">
        <v>186</v>
      </c>
      <c r="K6" s="53">
        <v>3058</v>
      </c>
      <c r="L6" s="52">
        <v>255</v>
      </c>
      <c r="M6" s="53">
        <v>3462</v>
      </c>
      <c r="N6" s="52">
        <v>286</v>
      </c>
      <c r="O6" s="54">
        <f>I6+K6+M6</f>
        <v>8773</v>
      </c>
      <c r="P6" s="55">
        <f>J6+L6+N6</f>
        <v>727</v>
      </c>
      <c r="Q6" s="56">
        <f>IF(O6&lt;&gt;0,P6/G6,"")</f>
        <v>60.583333333333336</v>
      </c>
      <c r="R6" s="57">
        <f>IF(O6&lt;&gt;0,O6/P6,"")</f>
        <v>12.067400275103164</v>
      </c>
      <c r="S6" s="34">
        <f>I6+K6+M6</f>
        <v>8773</v>
      </c>
      <c r="T6" s="35">
        <f>J6+L6+N6</f>
        <v>727</v>
      </c>
      <c r="U6" s="36">
        <f>IF(S6&lt;&gt;0,S6/T6,"")</f>
        <v>12.067400275103164</v>
      </c>
    </row>
    <row r="7" spans="1:71" s="33" customFormat="1" ht="28.5" customHeight="1">
      <c r="A7" s="20" t="s">
        <v>82</v>
      </c>
      <c r="B7" s="51" t="s">
        <v>83</v>
      </c>
      <c r="C7" s="22"/>
      <c r="D7" s="50" t="s">
        <v>87</v>
      </c>
      <c r="E7" s="24" t="s">
        <v>2</v>
      </c>
      <c r="F7" s="25">
        <v>88</v>
      </c>
      <c r="G7" s="26">
        <v>1</v>
      </c>
      <c r="H7" s="26">
        <v>9</v>
      </c>
      <c r="I7" s="58">
        <v>300</v>
      </c>
      <c r="J7" s="59">
        <v>50</v>
      </c>
      <c r="K7" s="58">
        <v>312</v>
      </c>
      <c r="L7" s="59">
        <v>52</v>
      </c>
      <c r="M7" s="58">
        <v>598</v>
      </c>
      <c r="N7" s="59">
        <v>100</v>
      </c>
      <c r="O7" s="54">
        <f>I7+K7+M7</f>
        <v>1210</v>
      </c>
      <c r="P7" s="55">
        <f>J7+L7+N7</f>
        <v>202</v>
      </c>
      <c r="Q7" s="56">
        <f>IF(O7&lt;&gt;0,P7/G7,"")</f>
        <v>202</v>
      </c>
      <c r="R7" s="32">
        <f>IF(O7&lt;&gt;0,O7/P7,"")</f>
        <v>5.99009900990099</v>
      </c>
      <c r="S7" s="34">
        <v>340449.11</v>
      </c>
      <c r="T7" s="35">
        <v>40635</v>
      </c>
      <c r="U7" s="36">
        <f>IF(S7&lt;&gt;0,S7/T7,"")</f>
        <v>8.37822345268857</v>
      </c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9" ht="15">
      <c r="A9" s="38" t="s">
        <v>49</v>
      </c>
    </row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E3:E5"/>
    <mergeCell ref="D3:D4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0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.75" customHeight="1">
      <c r="A2" s="16" t="s">
        <v>56</v>
      </c>
      <c r="O2" s="17"/>
      <c r="P2" s="17"/>
      <c r="Q2" s="17"/>
      <c r="R2" s="17"/>
    </row>
    <row r="3" spans="1:18" s="5" customFormat="1" ht="30.7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30.75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 t="s">
        <v>62</v>
      </c>
      <c r="O4" s="18"/>
      <c r="P4" s="18"/>
      <c r="Q4" s="18"/>
      <c r="R4" s="18"/>
    </row>
    <row r="5" spans="1:18" s="12" customFormat="1" ht="30.75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84</v>
      </c>
      <c r="O5" s="19"/>
      <c r="P5" s="19"/>
      <c r="Q5" s="19"/>
      <c r="R5" s="19"/>
    </row>
    <row r="6" spans="1:60" s="33" customFormat="1" ht="30.75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2</v>
      </c>
      <c r="H6" s="26">
        <v>9</v>
      </c>
      <c r="I6" s="34">
        <v>1291</v>
      </c>
      <c r="J6" s="35">
        <v>217</v>
      </c>
      <c r="K6" s="36">
        <f>IF(I6&lt;&gt;0,I6/J6,"")</f>
        <v>5.949308755760368</v>
      </c>
      <c r="L6" s="62">
        <v>340530.11</v>
      </c>
      <c r="M6" s="63">
        <v>40650</v>
      </c>
      <c r="N6" s="64">
        <f>L6/M6</f>
        <v>8.377124477244772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.75" customHeight="1">
      <c r="A7" s="20" t="s">
        <v>54</v>
      </c>
      <c r="B7" s="44" t="s">
        <v>51</v>
      </c>
      <c r="C7" s="22"/>
      <c r="D7" s="23" t="s">
        <v>55</v>
      </c>
      <c r="E7" s="24" t="s">
        <v>2</v>
      </c>
      <c r="F7" s="25">
        <v>12</v>
      </c>
      <c r="G7" s="26">
        <v>12</v>
      </c>
      <c r="H7" s="26">
        <v>1</v>
      </c>
      <c r="I7" s="34">
        <v>14891.28</v>
      </c>
      <c r="J7" s="35">
        <v>1466</v>
      </c>
      <c r="K7" s="36">
        <f>IF(I7&lt;&gt;0,I7/J7,"")</f>
        <v>10.157762619372443</v>
      </c>
      <c r="L7" s="62">
        <v>14891.28</v>
      </c>
      <c r="M7" s="63">
        <v>1466</v>
      </c>
      <c r="N7" s="65">
        <f>L7/M7</f>
        <v>10.157762619372443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.75" customHeight="1">
      <c r="A8" s="13" t="s">
        <v>25</v>
      </c>
    </row>
    <row r="12" ht="46.5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S8"/>
  <sheetViews>
    <sheetView workbookViewId="0" topLeftCell="A1">
      <selection activeCell="A2" sqref="A2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46</v>
      </c>
      <c r="V2" s="17"/>
      <c r="W2" s="17"/>
    </row>
    <row r="3" spans="1:23" s="5" customFormat="1" ht="13.5">
      <c r="A3" s="79" t="s">
        <v>53</v>
      </c>
      <c r="B3" s="82" t="s">
        <v>81</v>
      </c>
      <c r="C3" s="91" t="s">
        <v>80</v>
      </c>
      <c r="D3" s="86" t="s">
        <v>57</v>
      </c>
      <c r="E3" s="85" t="s">
        <v>73</v>
      </c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</v>
      </c>
      <c r="T3" s="72"/>
      <c r="U3" s="73"/>
      <c r="V3" s="18"/>
      <c r="W3" s="18"/>
    </row>
    <row r="4" spans="1:23" s="5" customFormat="1" ht="27.75">
      <c r="A4" s="80"/>
      <c r="B4" s="83"/>
      <c r="C4" s="92"/>
      <c r="D4" s="87"/>
      <c r="E4" s="83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18"/>
      <c r="W4" s="18"/>
    </row>
    <row r="5" spans="1:23" s="12" customFormat="1" ht="27.75">
      <c r="A5" s="81"/>
      <c r="B5" s="84"/>
      <c r="C5" s="93"/>
      <c r="D5" s="4" t="s">
        <v>72</v>
      </c>
      <c r="E5" s="84"/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19"/>
      <c r="W5" s="19"/>
    </row>
    <row r="6" spans="1:71" s="33" customFormat="1" ht="33" customHeight="1">
      <c r="A6" s="20" t="s">
        <v>82</v>
      </c>
      <c r="B6" s="51" t="s">
        <v>83</v>
      </c>
      <c r="C6" s="22"/>
      <c r="D6" s="50" t="s">
        <v>87</v>
      </c>
      <c r="E6" s="24" t="s">
        <v>2</v>
      </c>
      <c r="F6" s="25">
        <v>88</v>
      </c>
      <c r="G6" s="26">
        <v>1</v>
      </c>
      <c r="H6" s="26">
        <v>11</v>
      </c>
      <c r="I6" s="58">
        <v>76</v>
      </c>
      <c r="J6" s="59">
        <v>14</v>
      </c>
      <c r="K6" s="58">
        <v>87</v>
      </c>
      <c r="L6" s="59">
        <v>15</v>
      </c>
      <c r="M6" s="58">
        <v>56</v>
      </c>
      <c r="N6" s="59">
        <v>10</v>
      </c>
      <c r="O6" s="54">
        <f>I6+K6+M6</f>
        <v>219</v>
      </c>
      <c r="P6" s="55">
        <f>J6+L6+N6</f>
        <v>39</v>
      </c>
      <c r="Q6" s="56">
        <f>IF(O6&lt;&gt;0,P6/G6,"")</f>
        <v>39</v>
      </c>
      <c r="R6" s="32">
        <f>IF(O6&lt;&gt;0,O6/P6,"")</f>
        <v>5.615384615384615</v>
      </c>
      <c r="S6" s="34">
        <v>340749.11</v>
      </c>
      <c r="T6" s="35">
        <v>40689</v>
      </c>
      <c r="U6" s="36">
        <f>IF(S6&lt;&gt;0,S6/T6,"")</f>
        <v>8.374477377178106</v>
      </c>
      <c r="V6" s="37"/>
      <c r="W6" s="3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8" ht="15">
      <c r="A8" s="38" t="s">
        <v>49</v>
      </c>
    </row>
  </sheetData>
  <sheetProtection/>
  <mergeCells count="11">
    <mergeCell ref="A3:A5"/>
    <mergeCell ref="B3:B5"/>
    <mergeCell ref="C3:C5"/>
    <mergeCell ref="D3:D4"/>
    <mergeCell ref="E3:E5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B7" sqref="B7"/>
    </sheetView>
  </sheetViews>
  <sheetFormatPr defaultColWidth="4.140625" defaultRowHeight="22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2.5" customHeight="1">
      <c r="A2" s="16" t="s">
        <v>45</v>
      </c>
      <c r="O2" s="17"/>
      <c r="P2" s="17"/>
      <c r="Q2" s="17"/>
      <c r="R2" s="17"/>
    </row>
    <row r="3" spans="1:18" s="5" customFormat="1" ht="22.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22.5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 t="s">
        <v>62</v>
      </c>
      <c r="O4" s="18"/>
      <c r="P4" s="18"/>
      <c r="Q4" s="18"/>
      <c r="R4" s="18"/>
    </row>
    <row r="5" spans="1:18" s="12" customFormat="1" ht="27.75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84</v>
      </c>
      <c r="O5" s="19"/>
      <c r="P5" s="19"/>
      <c r="Q5" s="19"/>
      <c r="R5" s="19"/>
    </row>
    <row r="6" spans="1:60" s="33" customFormat="1" ht="22.5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1</v>
      </c>
      <c r="H6" s="26">
        <v>11</v>
      </c>
      <c r="I6" s="34">
        <v>281</v>
      </c>
      <c r="J6" s="35">
        <v>51</v>
      </c>
      <c r="K6" s="36">
        <f>IF(I6&lt;&gt;0,I6/J6,"")</f>
        <v>5.509803921568627</v>
      </c>
      <c r="L6" s="62">
        <v>340801.11</v>
      </c>
      <c r="M6" s="63">
        <v>40699</v>
      </c>
      <c r="N6" s="64">
        <f>L6/M6</f>
        <v>8.373697388142215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2.5" customHeight="1">
      <c r="A7" s="20"/>
      <c r="B7" s="44"/>
      <c r="C7" s="22"/>
      <c r="D7" s="23"/>
      <c r="E7" s="24"/>
      <c r="F7" s="25"/>
      <c r="G7" s="26"/>
      <c r="H7" s="26"/>
      <c r="I7" s="34"/>
      <c r="J7" s="35"/>
      <c r="K7" s="36"/>
      <c r="L7" s="62"/>
      <c r="M7" s="63"/>
      <c r="N7" s="65"/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22.5" customHeight="1">
      <c r="A8" s="13"/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workbookViewId="0" topLeftCell="A1">
      <selection activeCell="S1" sqref="S1:U65536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1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90</v>
      </c>
      <c r="T3" s="72"/>
      <c r="U3" s="73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89</v>
      </c>
    </row>
  </sheetData>
  <sheetProtection/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H7"/>
  <sheetViews>
    <sheetView workbookViewId="0" topLeftCell="A1">
      <selection activeCell="A1" sqref="A1:IV65536"/>
    </sheetView>
  </sheetViews>
  <sheetFormatPr defaultColWidth="4.140625" defaultRowHeight="31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1.5" customHeight="1">
      <c r="A2" s="16" t="s">
        <v>40</v>
      </c>
      <c r="O2" s="17"/>
      <c r="P2" s="17"/>
      <c r="Q2" s="17"/>
      <c r="R2" s="17"/>
    </row>
    <row r="3" spans="1:18" s="5" customFormat="1" ht="31.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31.5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 t="s">
        <v>62</v>
      </c>
      <c r="O4" s="18"/>
      <c r="P4" s="18"/>
      <c r="Q4" s="18"/>
      <c r="R4" s="18"/>
    </row>
    <row r="5" spans="1:18" s="12" customFormat="1" ht="31.5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84</v>
      </c>
      <c r="O5" s="19"/>
      <c r="P5" s="19"/>
      <c r="Q5" s="19"/>
      <c r="R5" s="19"/>
    </row>
    <row r="6" spans="1:60" s="33" customFormat="1" ht="31.5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1</v>
      </c>
      <c r="H6" s="26">
        <v>12</v>
      </c>
      <c r="I6" s="34">
        <v>110</v>
      </c>
      <c r="J6" s="35">
        <v>20</v>
      </c>
      <c r="K6" s="36">
        <f>IF(I6&lt;&gt;0,I6/J6,"")</f>
        <v>5.5</v>
      </c>
      <c r="L6" s="62">
        <v>340921.11</v>
      </c>
      <c r="M6" s="63">
        <v>40721</v>
      </c>
      <c r="N6" s="64">
        <f>L6/M6</f>
        <v>8.37212028191842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31.5" customHeight="1">
      <c r="A7" s="13"/>
    </row>
    <row r="9" ht="39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D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2" s="16" customFormat="1" ht="19.5">
      <c r="A2" s="16" t="s">
        <v>39</v>
      </c>
      <c r="V2" s="17"/>
    </row>
    <row r="3" spans="1:22" s="5" customFormat="1" ht="13.5">
      <c r="A3" s="79" t="s">
        <v>53</v>
      </c>
      <c r="B3" s="82" t="s">
        <v>81</v>
      </c>
      <c r="C3" s="91" t="s">
        <v>80</v>
      </c>
      <c r="D3" s="86" t="s">
        <v>57</v>
      </c>
      <c r="E3" s="85" t="s">
        <v>38</v>
      </c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</v>
      </c>
      <c r="T3" s="72"/>
      <c r="U3" s="73"/>
      <c r="V3" s="18"/>
    </row>
    <row r="4" spans="1:22" s="5" customFormat="1" ht="27.75">
      <c r="A4" s="80"/>
      <c r="B4" s="83"/>
      <c r="C4" s="92"/>
      <c r="D4" s="87"/>
      <c r="E4" s="83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18"/>
    </row>
    <row r="5" spans="1:22" s="12" customFormat="1" ht="27.75">
      <c r="A5" s="81"/>
      <c r="B5" s="84"/>
      <c r="C5" s="93"/>
      <c r="D5" s="4" t="s">
        <v>72</v>
      </c>
      <c r="E5" s="84"/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19"/>
    </row>
    <row r="6" spans="1:70" s="33" customFormat="1" ht="27.75" customHeight="1">
      <c r="A6" s="20" t="s">
        <v>82</v>
      </c>
      <c r="B6" s="51" t="s">
        <v>83</v>
      </c>
      <c r="C6" s="22"/>
      <c r="D6" s="50" t="s">
        <v>87</v>
      </c>
      <c r="E6" s="24" t="s">
        <v>2</v>
      </c>
      <c r="F6" s="25">
        <v>88</v>
      </c>
      <c r="G6" s="26">
        <v>1</v>
      </c>
      <c r="H6" s="26">
        <v>13</v>
      </c>
      <c r="I6" s="58">
        <v>10</v>
      </c>
      <c r="J6" s="59">
        <v>2</v>
      </c>
      <c r="K6" s="58">
        <v>44</v>
      </c>
      <c r="L6" s="59">
        <v>8</v>
      </c>
      <c r="M6" s="58">
        <v>10</v>
      </c>
      <c r="N6" s="59">
        <v>2</v>
      </c>
      <c r="O6" s="54">
        <f>I6+K6+M6</f>
        <v>64</v>
      </c>
      <c r="P6" s="55">
        <f>J6+L6+N6</f>
        <v>12</v>
      </c>
      <c r="Q6" s="56">
        <f>IF(O6&lt;&gt;0,P6/G6,"")</f>
        <v>12</v>
      </c>
      <c r="R6" s="32">
        <f>IF(O6&lt;&gt;0,O6/P6,"")</f>
        <v>5.333333333333333</v>
      </c>
      <c r="S6" s="34">
        <v>340985.11</v>
      </c>
      <c r="T6" s="35">
        <v>40733</v>
      </c>
      <c r="U6" s="36">
        <f>IF(S6&lt;&gt;0,S6/T6,"")</f>
        <v>8.371225050941497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8.5" customHeight="1"/>
    <row r="8" ht="15">
      <c r="A8" s="38" t="s">
        <v>49</v>
      </c>
    </row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H7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40.5" customHeight="1">
      <c r="A2" s="16" t="s">
        <v>28</v>
      </c>
      <c r="O2" s="17"/>
      <c r="P2" s="17"/>
      <c r="Q2" s="17"/>
      <c r="R2" s="17"/>
    </row>
    <row r="3" spans="1:18" s="5" customFormat="1" ht="40.5" customHeight="1">
      <c r="A3" s="94" t="s">
        <v>86</v>
      </c>
      <c r="B3" s="91" t="s">
        <v>81</v>
      </c>
      <c r="C3" s="91" t="s">
        <v>80</v>
      </c>
      <c r="D3" s="97" t="s">
        <v>29</v>
      </c>
      <c r="E3" s="95" t="s">
        <v>73</v>
      </c>
      <c r="F3" s="95" t="s">
        <v>31</v>
      </c>
      <c r="G3" s="95" t="s">
        <v>32</v>
      </c>
      <c r="H3" s="95" t="s">
        <v>30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40.5" customHeight="1">
      <c r="A4" s="92"/>
      <c r="B4" s="92"/>
      <c r="C4" s="92"/>
      <c r="D4" s="98"/>
      <c r="E4" s="92"/>
      <c r="F4" s="96"/>
      <c r="G4" s="96"/>
      <c r="H4" s="96"/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 t="s">
        <v>62</v>
      </c>
      <c r="O4" s="18"/>
      <c r="P4" s="18"/>
      <c r="Q4" s="18"/>
      <c r="R4" s="18"/>
    </row>
    <row r="5" spans="1:18" s="12" customFormat="1" ht="40.5" customHeight="1">
      <c r="A5" s="93"/>
      <c r="B5" s="93"/>
      <c r="C5" s="93"/>
      <c r="D5" s="4" t="s">
        <v>72</v>
      </c>
      <c r="E5" s="93"/>
      <c r="F5" s="66" t="s">
        <v>33</v>
      </c>
      <c r="G5" s="66" t="s">
        <v>34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84</v>
      </c>
      <c r="O5" s="19"/>
      <c r="P5" s="19"/>
      <c r="Q5" s="19"/>
      <c r="R5" s="19"/>
    </row>
    <row r="6" spans="1:60" s="33" customFormat="1" ht="40.5" customHeight="1">
      <c r="A6" s="20" t="s">
        <v>82</v>
      </c>
      <c r="B6" s="44" t="s">
        <v>83</v>
      </c>
      <c r="C6" s="22"/>
      <c r="D6" s="23" t="s">
        <v>87</v>
      </c>
      <c r="E6" s="24" t="s">
        <v>2</v>
      </c>
      <c r="F6" s="25">
        <v>88</v>
      </c>
      <c r="G6" s="26">
        <v>1</v>
      </c>
      <c r="H6" s="26">
        <v>13</v>
      </c>
      <c r="I6" s="34">
        <v>111</v>
      </c>
      <c r="J6" s="35">
        <v>21</v>
      </c>
      <c r="K6" s="36">
        <f>IF(I6&lt;&gt;0,I6/J6,"")</f>
        <v>5.285714285714286</v>
      </c>
      <c r="L6" s="62">
        <f>340921.11+I6</f>
        <v>341032.11</v>
      </c>
      <c r="M6" s="63">
        <f>40721+J6</f>
        <v>40742</v>
      </c>
      <c r="N6" s="64">
        <f>L6/M6</f>
        <v>8.370529429090373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40.5" customHeight="1">
      <c r="A7" s="13"/>
    </row>
  </sheetData>
  <sheetProtection/>
  <mergeCells count="10">
    <mergeCell ref="I3:K3"/>
    <mergeCell ref="L3:N3"/>
    <mergeCell ref="A3:A5"/>
    <mergeCell ref="B3:B5"/>
    <mergeCell ref="C3:C5"/>
    <mergeCell ref="F3:F4"/>
    <mergeCell ref="D3:D4"/>
    <mergeCell ref="E3:E5"/>
    <mergeCell ref="G3:G4"/>
    <mergeCell ref="H3:H4"/>
  </mergeCells>
  <printOptions/>
  <pageMargins left="0.7519685039370079" right="0.7519685039370079" top="1" bottom="1" header="0.5" footer="0.5"/>
  <pageSetup orientation="landscape" paperSize="9" scale="6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40.5" customHeight="1">
      <c r="A2" s="16" t="s">
        <v>35</v>
      </c>
      <c r="V2" s="17"/>
    </row>
    <row r="3" spans="1:22" s="5" customFormat="1" ht="40.5" customHeight="1">
      <c r="A3" s="79" t="s">
        <v>53</v>
      </c>
      <c r="B3" s="82" t="s">
        <v>81</v>
      </c>
      <c r="C3" s="91" t="s">
        <v>80</v>
      </c>
      <c r="D3" s="86" t="s">
        <v>57</v>
      </c>
      <c r="E3" s="85" t="s">
        <v>38</v>
      </c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</v>
      </c>
      <c r="T3" s="72"/>
      <c r="U3" s="73"/>
      <c r="V3" s="18"/>
    </row>
    <row r="4" spans="1:22" s="5" customFormat="1" ht="40.5" customHeight="1">
      <c r="A4" s="80"/>
      <c r="B4" s="83"/>
      <c r="C4" s="92"/>
      <c r="D4" s="87"/>
      <c r="E4" s="83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18"/>
    </row>
    <row r="5" spans="1:22" s="12" customFormat="1" ht="40.5" customHeight="1">
      <c r="A5" s="81"/>
      <c r="B5" s="84"/>
      <c r="C5" s="93"/>
      <c r="D5" s="4" t="s">
        <v>72</v>
      </c>
      <c r="E5" s="84"/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19"/>
    </row>
    <row r="6" spans="1:70" s="33" customFormat="1" ht="40.5" customHeight="1">
      <c r="A6" s="20" t="s">
        <v>82</v>
      </c>
      <c r="B6" s="51" t="s">
        <v>83</v>
      </c>
      <c r="C6" s="22"/>
      <c r="D6" s="50" t="s">
        <v>87</v>
      </c>
      <c r="E6" s="24" t="s">
        <v>2</v>
      </c>
      <c r="F6" s="25">
        <v>88</v>
      </c>
      <c r="G6" s="26">
        <v>1</v>
      </c>
      <c r="H6" s="26">
        <v>14</v>
      </c>
      <c r="I6" s="58">
        <v>500</v>
      </c>
      <c r="J6" s="59">
        <v>82</v>
      </c>
      <c r="K6" s="58">
        <v>173.5</v>
      </c>
      <c r="L6" s="59">
        <v>29</v>
      </c>
      <c r="M6" s="58">
        <v>173.5</v>
      </c>
      <c r="N6" s="59">
        <v>30</v>
      </c>
      <c r="O6" s="54">
        <f>K6+M6+I6</f>
        <v>847</v>
      </c>
      <c r="P6" s="55">
        <f>J6+L6+N6</f>
        <v>141</v>
      </c>
      <c r="Q6" s="56">
        <f>IF(O6&lt;&gt;0,P6/G6,"")</f>
        <v>141</v>
      </c>
      <c r="R6" s="32">
        <f>IF(O6&lt;&gt;0,O6/P6,"")</f>
        <v>6.00709219858156</v>
      </c>
      <c r="S6" s="62">
        <f>341032.11+O6</f>
        <v>341879.11</v>
      </c>
      <c r="T6" s="63">
        <f>40742+P6</f>
        <v>40883</v>
      </c>
      <c r="U6" s="36">
        <f>IF(S6&lt;&gt;0,S6/T6,"")</f>
        <v>8.362378250128415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40.5" customHeight="1"/>
    <row r="8" ht="40.5" customHeight="1">
      <c r="A8" s="38" t="s">
        <v>49</v>
      </c>
    </row>
  </sheetData>
  <sheetProtection/>
  <mergeCells count="11">
    <mergeCell ref="O3:P3"/>
    <mergeCell ref="Q3:R3"/>
    <mergeCell ref="S3:U3"/>
    <mergeCell ref="I3:J3"/>
    <mergeCell ref="K3:L3"/>
    <mergeCell ref="M3:N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3</v>
      </c>
      <c r="O2" s="17"/>
      <c r="P2" s="17"/>
      <c r="Q2" s="17"/>
      <c r="R2" s="17"/>
    </row>
    <row r="3" spans="1:18" s="5" customFormat="1" ht="13.5">
      <c r="A3" s="94" t="s">
        <v>86</v>
      </c>
      <c r="B3" s="91" t="s">
        <v>81</v>
      </c>
      <c r="C3" s="91" t="s">
        <v>80</v>
      </c>
      <c r="D3" s="97" t="s">
        <v>29</v>
      </c>
      <c r="E3" s="95" t="s">
        <v>73</v>
      </c>
      <c r="F3" s="95" t="s">
        <v>31</v>
      </c>
      <c r="G3" s="95" t="s">
        <v>32</v>
      </c>
      <c r="H3" s="95" t="s">
        <v>30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13.5">
      <c r="A4" s="92"/>
      <c r="B4" s="92"/>
      <c r="C4" s="92"/>
      <c r="D4" s="98"/>
      <c r="E4" s="92"/>
      <c r="F4" s="96"/>
      <c r="G4" s="96"/>
      <c r="H4" s="96"/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 t="s">
        <v>62</v>
      </c>
      <c r="O4" s="18"/>
      <c r="P4" s="18"/>
      <c r="Q4" s="18"/>
      <c r="R4" s="18"/>
    </row>
    <row r="5" spans="1:18" s="12" customFormat="1" ht="27.75">
      <c r="A5" s="93"/>
      <c r="B5" s="93"/>
      <c r="C5" s="93"/>
      <c r="D5" s="4" t="s">
        <v>72</v>
      </c>
      <c r="E5" s="93"/>
      <c r="F5" s="66" t="s">
        <v>33</v>
      </c>
      <c r="G5" s="66" t="s">
        <v>34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84</v>
      </c>
      <c r="O5" s="19"/>
      <c r="P5" s="19"/>
      <c r="Q5" s="19"/>
      <c r="R5" s="19"/>
    </row>
    <row r="6" spans="1:60" s="33" customFormat="1" ht="42" customHeight="1">
      <c r="A6" s="20" t="s">
        <v>16</v>
      </c>
      <c r="B6" s="44" t="s">
        <v>4</v>
      </c>
      <c r="C6" s="22"/>
      <c r="D6" s="23" t="s">
        <v>87</v>
      </c>
      <c r="E6" s="24" t="s">
        <v>2</v>
      </c>
      <c r="F6" s="25">
        <v>29</v>
      </c>
      <c r="G6" s="26">
        <v>2</v>
      </c>
      <c r="H6" s="26">
        <v>18</v>
      </c>
      <c r="I6" s="34">
        <v>4762</v>
      </c>
      <c r="J6" s="35">
        <v>423</v>
      </c>
      <c r="K6" s="36">
        <f>IF(I6&lt;&gt;0,I6/J6,"")</f>
        <v>11.257683215130024</v>
      </c>
      <c r="L6" s="62"/>
      <c r="M6" s="63"/>
      <c r="N6" s="64"/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9.5" customHeight="1">
      <c r="A7" s="38" t="s">
        <v>5</v>
      </c>
    </row>
    <row r="8" ht="15">
      <c r="A8" s="13"/>
    </row>
    <row r="10" ht="52.5" customHeight="1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.75" customHeight="1">
      <c r="A2" s="16" t="s">
        <v>41</v>
      </c>
      <c r="O2" s="17"/>
      <c r="P2" s="17"/>
      <c r="Q2" s="17"/>
      <c r="R2" s="17"/>
    </row>
    <row r="3" spans="1:18" s="5" customFormat="1" ht="13.5">
      <c r="A3" s="94" t="s">
        <v>86</v>
      </c>
      <c r="B3" s="91" t="s">
        <v>81</v>
      </c>
      <c r="C3" s="91" t="s">
        <v>80</v>
      </c>
      <c r="D3" s="97" t="s">
        <v>29</v>
      </c>
      <c r="E3" s="95" t="s">
        <v>73</v>
      </c>
      <c r="F3" s="95" t="s">
        <v>31</v>
      </c>
      <c r="G3" s="95" t="s">
        <v>32</v>
      </c>
      <c r="H3" s="95" t="s">
        <v>30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13.5">
      <c r="A4" s="92"/>
      <c r="B4" s="92"/>
      <c r="C4" s="92"/>
      <c r="D4" s="98"/>
      <c r="E4" s="92"/>
      <c r="F4" s="96"/>
      <c r="G4" s="96"/>
      <c r="H4" s="96"/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/>
      <c r="O4" s="18"/>
      <c r="P4" s="18"/>
      <c r="Q4" s="18"/>
      <c r="R4" s="18"/>
    </row>
    <row r="5" spans="1:18" s="12" customFormat="1" ht="27.75">
      <c r="A5" s="93"/>
      <c r="B5" s="93"/>
      <c r="C5" s="93"/>
      <c r="D5" s="4" t="s">
        <v>72</v>
      </c>
      <c r="E5" s="93"/>
      <c r="F5" s="66" t="s">
        <v>33</v>
      </c>
      <c r="G5" s="66" t="s">
        <v>34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67</v>
      </c>
      <c r="O5" s="19"/>
      <c r="P5" s="19"/>
      <c r="Q5" s="19"/>
      <c r="R5" s="19"/>
    </row>
    <row r="6" spans="1:60" s="33" customFormat="1" ht="30.75" customHeight="1">
      <c r="A6" s="20" t="s">
        <v>43</v>
      </c>
      <c r="B6" s="51" t="s">
        <v>42</v>
      </c>
      <c r="C6" s="22" t="s">
        <v>43</v>
      </c>
      <c r="D6" s="67" t="s">
        <v>44</v>
      </c>
      <c r="E6" s="24" t="s">
        <v>2</v>
      </c>
      <c r="F6" s="25">
        <v>28</v>
      </c>
      <c r="G6" s="26">
        <v>28</v>
      </c>
      <c r="H6" s="26">
        <v>1</v>
      </c>
      <c r="I6" s="34"/>
      <c r="J6" s="35"/>
      <c r="K6" s="36">
        <f>IF(I6&lt;&gt;0,I6/J6,"")</f>
      </c>
      <c r="L6" s="62">
        <f>341879.11+I6</f>
        <v>341879.11</v>
      </c>
      <c r="M6" s="63">
        <f>40883+J6</f>
        <v>40883</v>
      </c>
      <c r="N6" s="64">
        <f>L6/M6</f>
        <v>8.362378250128415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8" t="s">
        <v>5</v>
      </c>
    </row>
    <row r="8" ht="49.5" customHeight="1">
      <c r="A8" s="13"/>
    </row>
    <row r="10" ht="13.5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I6" sqref="I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4.5" customHeight="1">
      <c r="A2" s="16" t="s">
        <v>18</v>
      </c>
      <c r="O2" s="17"/>
      <c r="P2" s="17"/>
      <c r="Q2" s="17"/>
      <c r="R2" s="17"/>
    </row>
    <row r="3" spans="1:18" s="5" customFormat="1" ht="21" customHeight="1">
      <c r="A3" s="94" t="s">
        <v>86</v>
      </c>
      <c r="B3" s="91" t="s">
        <v>81</v>
      </c>
      <c r="C3" s="91" t="s">
        <v>80</v>
      </c>
      <c r="D3" s="97" t="s">
        <v>29</v>
      </c>
      <c r="E3" s="95" t="s">
        <v>73</v>
      </c>
      <c r="F3" s="95" t="s">
        <v>31</v>
      </c>
      <c r="G3" s="95" t="s">
        <v>32</v>
      </c>
      <c r="H3" s="95" t="s">
        <v>30</v>
      </c>
      <c r="I3" s="71" t="s">
        <v>90</v>
      </c>
      <c r="J3" s="72"/>
      <c r="K3" s="73"/>
      <c r="L3" s="88" t="s">
        <v>9</v>
      </c>
      <c r="M3" s="89"/>
      <c r="N3" s="90"/>
      <c r="O3" s="18"/>
      <c r="P3" s="18"/>
      <c r="Q3" s="18"/>
      <c r="R3" s="18"/>
    </row>
    <row r="4" spans="1:18" s="5" customFormat="1" ht="24" customHeight="1">
      <c r="A4" s="92"/>
      <c r="B4" s="92"/>
      <c r="C4" s="92"/>
      <c r="D4" s="98"/>
      <c r="E4" s="92"/>
      <c r="F4" s="96"/>
      <c r="G4" s="96"/>
      <c r="H4" s="96"/>
      <c r="I4" s="14" t="s">
        <v>63</v>
      </c>
      <c r="J4" s="15" t="s">
        <v>62</v>
      </c>
      <c r="K4" s="15" t="s">
        <v>62</v>
      </c>
      <c r="L4" s="60" t="s">
        <v>63</v>
      </c>
      <c r="M4" s="61" t="s">
        <v>62</v>
      </c>
      <c r="N4" s="61"/>
      <c r="O4" s="18"/>
      <c r="P4" s="18"/>
      <c r="Q4" s="18"/>
      <c r="R4" s="18"/>
    </row>
    <row r="5" spans="1:18" s="12" customFormat="1" ht="27.75">
      <c r="A5" s="93"/>
      <c r="B5" s="93"/>
      <c r="C5" s="93"/>
      <c r="D5" s="4" t="s">
        <v>72</v>
      </c>
      <c r="E5" s="93"/>
      <c r="F5" s="66" t="s">
        <v>33</v>
      </c>
      <c r="G5" s="66" t="s">
        <v>34</v>
      </c>
      <c r="H5" s="3" t="s">
        <v>75</v>
      </c>
      <c r="I5" s="14" t="s">
        <v>88</v>
      </c>
      <c r="J5" s="15" t="s">
        <v>84</v>
      </c>
      <c r="K5" s="15" t="s">
        <v>84</v>
      </c>
      <c r="L5" s="60" t="s">
        <v>88</v>
      </c>
      <c r="M5" s="61" t="s">
        <v>84</v>
      </c>
      <c r="N5" s="61" t="s">
        <v>67</v>
      </c>
      <c r="O5" s="19"/>
      <c r="P5" s="19"/>
      <c r="Q5" s="19"/>
      <c r="R5" s="19"/>
    </row>
    <row r="6" spans="1:60" s="33" customFormat="1" ht="33.75" customHeight="1">
      <c r="A6" s="20" t="s">
        <v>43</v>
      </c>
      <c r="B6" s="51" t="s">
        <v>42</v>
      </c>
      <c r="C6" s="22" t="s">
        <v>43</v>
      </c>
      <c r="D6" s="67" t="s">
        <v>44</v>
      </c>
      <c r="E6" s="24" t="s">
        <v>2</v>
      </c>
      <c r="F6" s="25">
        <v>28</v>
      </c>
      <c r="G6" s="26">
        <v>28</v>
      </c>
      <c r="H6" s="26">
        <v>1</v>
      </c>
      <c r="I6" s="34"/>
      <c r="J6" s="35"/>
      <c r="K6" s="36">
        <f>IF(I6&lt;&gt;0,I6/J6,"")</f>
      </c>
      <c r="L6" s="62"/>
      <c r="M6" s="63"/>
      <c r="N6" s="64" t="e">
        <f>L6/M6</f>
        <v>#DIV/0!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8" t="s">
        <v>5</v>
      </c>
    </row>
    <row r="8" ht="15">
      <c r="A8" s="13"/>
    </row>
    <row r="9" ht="66" customHeight="1"/>
    <row r="10" ht="12.75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R8"/>
  <sheetViews>
    <sheetView tabSelected="1" workbookViewId="0" topLeftCell="A1">
      <selection activeCell="U10" sqref="A1:U10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19.5">
      <c r="A2" s="16" t="s">
        <v>91</v>
      </c>
      <c r="V2" s="17"/>
    </row>
    <row r="3" spans="1:22" s="5" customFormat="1" ht="13.5">
      <c r="A3" s="79" t="s">
        <v>53</v>
      </c>
      <c r="B3" s="82" t="s">
        <v>81</v>
      </c>
      <c r="C3" s="91" t="s">
        <v>80</v>
      </c>
      <c r="D3" s="86" t="s">
        <v>57</v>
      </c>
      <c r="E3" s="85" t="s">
        <v>38</v>
      </c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</v>
      </c>
      <c r="T3" s="72"/>
      <c r="U3" s="73"/>
      <c r="V3" s="18"/>
    </row>
    <row r="4" spans="1:22" s="5" customFormat="1" ht="27.75">
      <c r="A4" s="80"/>
      <c r="B4" s="83"/>
      <c r="C4" s="92"/>
      <c r="D4" s="87"/>
      <c r="E4" s="83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18"/>
    </row>
    <row r="5" spans="1:22" s="12" customFormat="1" ht="27.75">
      <c r="A5" s="81"/>
      <c r="B5" s="84"/>
      <c r="C5" s="93"/>
      <c r="D5" s="4" t="s">
        <v>72</v>
      </c>
      <c r="E5" s="84"/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19"/>
    </row>
    <row r="6" spans="1:70" s="33" customFormat="1" ht="36" customHeight="1">
      <c r="A6" s="68" t="s">
        <v>22</v>
      </c>
      <c r="B6" s="51" t="s">
        <v>19</v>
      </c>
      <c r="C6" s="22"/>
      <c r="D6" s="50" t="s">
        <v>20</v>
      </c>
      <c r="E6" s="69" t="s">
        <v>23</v>
      </c>
      <c r="F6" s="25">
        <v>1</v>
      </c>
      <c r="G6" s="26">
        <v>1</v>
      </c>
      <c r="H6" s="26">
        <v>3</v>
      </c>
      <c r="I6" s="58">
        <v>36</v>
      </c>
      <c r="J6" s="59">
        <v>6</v>
      </c>
      <c r="K6" s="58">
        <v>87</v>
      </c>
      <c r="L6" s="59">
        <v>14</v>
      </c>
      <c r="M6" s="58">
        <v>150</v>
      </c>
      <c r="N6" s="59">
        <v>25</v>
      </c>
      <c r="O6" s="54">
        <f>I6+K6+M6</f>
        <v>273</v>
      </c>
      <c r="P6" s="55">
        <f>J6+L6+N6</f>
        <v>45</v>
      </c>
      <c r="Q6" s="56">
        <f>IF(O6&lt;&gt;0,P6/G6,"")</f>
        <v>45</v>
      </c>
      <c r="R6" s="32">
        <f>IF(O6&lt;&gt;0,O6/P6,"")</f>
        <v>6.066666666666666</v>
      </c>
      <c r="S6" s="62">
        <f>341032.11+O6</f>
        <v>341305.11</v>
      </c>
      <c r="T6" s="63">
        <f>40742+P6</f>
        <v>40787</v>
      </c>
      <c r="U6" s="36">
        <f>IF(S6&lt;&gt;0,S6/T6,"")</f>
        <v>8.367987594086351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25.5" customHeight="1">
      <c r="A8" s="38" t="s">
        <v>21</v>
      </c>
    </row>
    <row r="9" ht="72" customHeight="1"/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70"/>
  <headerFooter alignWithMargins="0">
    <oddFooter>&amp;LİFP &amp;CSAYFA 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19.5">
      <c r="A2" s="16" t="s">
        <v>6</v>
      </c>
    </row>
    <row r="3" spans="1:18" s="5" customFormat="1" ht="13.5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</row>
    <row r="4" spans="1:18" s="5" customFormat="1" ht="27.7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</row>
    <row r="5" spans="1:18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</row>
    <row r="6" spans="1:74" s="33" customFormat="1" ht="15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8" customFormat="1" ht="88.5" customHeight="1">
      <c r="A10" s="74" t="s">
        <v>7</v>
      </c>
      <c r="B10" s="75"/>
    </row>
    <row r="11" ht="15">
      <c r="A11" s="13" t="s">
        <v>89</v>
      </c>
    </row>
  </sheetData>
  <sheetProtection/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J1">
      <selection activeCell="J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8</v>
      </c>
    </row>
    <row r="3" spans="1:24" s="5" customFormat="1" ht="21.7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90</v>
      </c>
      <c r="T3" s="72"/>
      <c r="U3" s="73"/>
      <c r="V3" s="76" t="s">
        <v>9</v>
      </c>
      <c r="W3" s="77"/>
      <c r="X3" s="78"/>
    </row>
    <row r="4" spans="1:24" s="5" customFormat="1" ht="27.7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39" t="s">
        <v>63</v>
      </c>
      <c r="W4" s="40" t="s">
        <v>62</v>
      </c>
      <c r="X4" s="40" t="s">
        <v>62</v>
      </c>
    </row>
    <row r="5" spans="1:24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39" t="s">
        <v>88</v>
      </c>
      <c r="W5" s="40" t="s">
        <v>84</v>
      </c>
      <c r="X5" s="40" t="s">
        <v>84</v>
      </c>
    </row>
    <row r="6" spans="1:74" s="33" customFormat="1" ht="40.5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1">
        <v>305821.62</v>
      </c>
      <c r="W6" s="42">
        <v>35864</v>
      </c>
      <c r="X6" s="43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89</v>
      </c>
    </row>
  </sheetData>
  <sheetProtection/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I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11</v>
      </c>
    </row>
    <row r="3" spans="1:24" s="5" customFormat="1" ht="13.5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10</v>
      </c>
      <c r="T3" s="72"/>
      <c r="U3" s="73"/>
      <c r="V3" s="76" t="s">
        <v>9</v>
      </c>
      <c r="W3" s="77"/>
      <c r="X3" s="78"/>
    </row>
    <row r="4" spans="1:24" s="5" customFormat="1" ht="27.7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39" t="s">
        <v>63</v>
      </c>
      <c r="W4" s="40" t="s">
        <v>62</v>
      </c>
      <c r="X4" s="40" t="s">
        <v>62</v>
      </c>
    </row>
    <row r="5" spans="1:24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39" t="s">
        <v>88</v>
      </c>
      <c r="W5" s="40" t="s">
        <v>84</v>
      </c>
      <c r="X5" s="40" t="s">
        <v>84</v>
      </c>
    </row>
    <row r="6" spans="1:74" s="33" customFormat="1" ht="31.5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1">
        <v>319531.62</v>
      </c>
      <c r="W6" s="42">
        <v>37510</v>
      </c>
      <c r="X6" s="43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D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19.5">
      <c r="A2" s="16" t="s">
        <v>12</v>
      </c>
    </row>
    <row r="3" spans="1:14" s="5" customFormat="1" ht="13.5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76" t="s">
        <v>9</v>
      </c>
      <c r="M3" s="77"/>
      <c r="N3" s="78"/>
    </row>
    <row r="4" spans="1:14" s="5" customFormat="1" ht="13.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39" t="s">
        <v>63</v>
      </c>
      <c r="M4" s="40" t="s">
        <v>62</v>
      </c>
      <c r="N4" s="40" t="s">
        <v>62</v>
      </c>
    </row>
    <row r="5" spans="1:14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39" t="s">
        <v>88</v>
      </c>
      <c r="M5" s="40" t="s">
        <v>84</v>
      </c>
      <c r="N5" s="40" t="s">
        <v>84</v>
      </c>
    </row>
    <row r="6" spans="1:64" s="33" customFormat="1" ht="15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1">
        <v>329581.61</v>
      </c>
      <c r="M6" s="42">
        <v>38859</v>
      </c>
      <c r="N6" s="43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">
      <c r="A8" s="13" t="s">
        <v>89</v>
      </c>
    </row>
  </sheetData>
  <sheetProtection/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13</v>
      </c>
    </row>
    <row r="3" spans="1:24" s="5" customFormat="1" ht="13.5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10</v>
      </c>
      <c r="T3" s="72"/>
      <c r="U3" s="73"/>
      <c r="V3" s="76" t="s">
        <v>9</v>
      </c>
      <c r="W3" s="77"/>
      <c r="X3" s="78"/>
    </row>
    <row r="4" spans="1:24" s="5" customFormat="1" ht="27.75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39" t="s">
        <v>63</v>
      </c>
      <c r="W4" s="40" t="s">
        <v>62</v>
      </c>
      <c r="X4" s="40" t="s">
        <v>62</v>
      </c>
    </row>
    <row r="5" spans="1:24" s="12" customFormat="1" ht="27.75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39" t="s">
        <v>88</v>
      </c>
      <c r="W5" s="40" t="s">
        <v>84</v>
      </c>
      <c r="X5" s="40" t="s">
        <v>84</v>
      </c>
    </row>
    <row r="6" spans="1:74" s="33" customFormat="1" ht="15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29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1">
        <v>332743.11</v>
      </c>
      <c r="W6" s="42">
        <v>39280</v>
      </c>
      <c r="X6" s="43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E1">
      <selection activeCell="A1" sqref="A1:IV65536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14</v>
      </c>
    </row>
    <row r="3" spans="1:14" s="5" customFormat="1" ht="24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1" t="s">
        <v>90</v>
      </c>
      <c r="J3" s="72"/>
      <c r="K3" s="73"/>
      <c r="L3" s="76" t="s">
        <v>9</v>
      </c>
      <c r="M3" s="77"/>
      <c r="N3" s="78"/>
    </row>
    <row r="4" spans="1:14" s="5" customFormat="1" ht="24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14" t="s">
        <v>63</v>
      </c>
      <c r="J4" s="15" t="s">
        <v>62</v>
      </c>
      <c r="K4" s="15" t="s">
        <v>62</v>
      </c>
      <c r="L4" s="39" t="s">
        <v>63</v>
      </c>
      <c r="M4" s="40" t="s">
        <v>62</v>
      </c>
      <c r="N4" s="40" t="s">
        <v>62</v>
      </c>
    </row>
    <row r="5" spans="1:14" s="12" customFormat="1" ht="24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14" t="s">
        <v>88</v>
      </c>
      <c r="J5" s="15" t="s">
        <v>84</v>
      </c>
      <c r="K5" s="15" t="s">
        <v>84</v>
      </c>
      <c r="L5" s="39" t="s">
        <v>88</v>
      </c>
      <c r="M5" s="40" t="s">
        <v>84</v>
      </c>
      <c r="N5" s="40" t="s">
        <v>84</v>
      </c>
    </row>
    <row r="6" spans="1:64" s="33" customFormat="1" ht="24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1">
        <v>335160.11</v>
      </c>
      <c r="M6" s="42">
        <v>39812</v>
      </c>
      <c r="N6" s="43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89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15</v>
      </c>
    </row>
    <row r="3" spans="1:24" s="5" customFormat="1" ht="27" customHeight="1">
      <c r="A3" s="3"/>
      <c r="B3" s="3"/>
      <c r="C3" s="3"/>
      <c r="D3" s="4" t="s">
        <v>65</v>
      </c>
      <c r="E3" s="3"/>
      <c r="F3" s="3" t="s">
        <v>69</v>
      </c>
      <c r="G3" s="3" t="s">
        <v>69</v>
      </c>
      <c r="H3" s="3" t="s">
        <v>71</v>
      </c>
      <c r="I3" s="70" t="s">
        <v>59</v>
      </c>
      <c r="J3" s="70"/>
      <c r="K3" s="70" t="s">
        <v>60</v>
      </c>
      <c r="L3" s="70"/>
      <c r="M3" s="70" t="s">
        <v>61</v>
      </c>
      <c r="N3" s="70"/>
      <c r="O3" s="70" t="s">
        <v>64</v>
      </c>
      <c r="P3" s="70"/>
      <c r="Q3" s="70" t="s">
        <v>76</v>
      </c>
      <c r="R3" s="70"/>
      <c r="S3" s="71" t="s">
        <v>10</v>
      </c>
      <c r="T3" s="72"/>
      <c r="U3" s="73"/>
      <c r="V3" s="76" t="s">
        <v>9</v>
      </c>
      <c r="W3" s="77"/>
      <c r="X3" s="78"/>
    </row>
    <row r="4" spans="1:24" s="5" customFormat="1" ht="27" customHeight="1">
      <c r="A4" s="6"/>
      <c r="B4" s="6"/>
      <c r="C4" s="6"/>
      <c r="D4" s="4" t="s">
        <v>66</v>
      </c>
      <c r="E4" s="7"/>
      <c r="F4" s="3" t="s">
        <v>68</v>
      </c>
      <c r="G4" s="3" t="s">
        <v>70</v>
      </c>
      <c r="H4" s="3" t="s">
        <v>65</v>
      </c>
      <c r="I4" s="8" t="s">
        <v>63</v>
      </c>
      <c r="J4" s="9" t="s">
        <v>62</v>
      </c>
      <c r="K4" s="8" t="s">
        <v>63</v>
      </c>
      <c r="L4" s="9" t="s">
        <v>62</v>
      </c>
      <c r="M4" s="8" t="s">
        <v>63</v>
      </c>
      <c r="N4" s="9" t="s">
        <v>62</v>
      </c>
      <c r="O4" s="8" t="s">
        <v>63</v>
      </c>
      <c r="P4" s="9" t="s">
        <v>62</v>
      </c>
      <c r="Q4" s="9" t="s">
        <v>79</v>
      </c>
      <c r="R4" s="8" t="s">
        <v>77</v>
      </c>
      <c r="S4" s="14" t="s">
        <v>63</v>
      </c>
      <c r="T4" s="15" t="s">
        <v>62</v>
      </c>
      <c r="U4" s="15" t="s">
        <v>62</v>
      </c>
      <c r="V4" s="39" t="s">
        <v>63</v>
      </c>
      <c r="W4" s="40" t="s">
        <v>62</v>
      </c>
      <c r="X4" s="40" t="s">
        <v>62</v>
      </c>
    </row>
    <row r="5" spans="1:24" s="12" customFormat="1" ht="27" customHeight="1">
      <c r="A5" s="10" t="s">
        <v>86</v>
      </c>
      <c r="B5" s="11" t="s">
        <v>81</v>
      </c>
      <c r="C5" s="11" t="s">
        <v>80</v>
      </c>
      <c r="D5" s="4" t="s">
        <v>72</v>
      </c>
      <c r="E5" s="3" t="s">
        <v>73</v>
      </c>
      <c r="F5" s="3" t="s">
        <v>74</v>
      </c>
      <c r="G5" s="3" t="s">
        <v>74</v>
      </c>
      <c r="H5" s="3" t="s">
        <v>75</v>
      </c>
      <c r="I5" s="8" t="s">
        <v>78</v>
      </c>
      <c r="J5" s="9" t="s">
        <v>84</v>
      </c>
      <c r="K5" s="8" t="s">
        <v>78</v>
      </c>
      <c r="L5" s="9" t="s">
        <v>84</v>
      </c>
      <c r="M5" s="8" t="s">
        <v>78</v>
      </c>
      <c r="N5" s="9" t="s">
        <v>84</v>
      </c>
      <c r="O5" s="8" t="s">
        <v>88</v>
      </c>
      <c r="P5" s="9" t="s">
        <v>84</v>
      </c>
      <c r="Q5" s="9" t="s">
        <v>84</v>
      </c>
      <c r="R5" s="8" t="s">
        <v>85</v>
      </c>
      <c r="S5" s="14" t="s">
        <v>88</v>
      </c>
      <c r="T5" s="15" t="s">
        <v>84</v>
      </c>
      <c r="U5" s="15" t="s">
        <v>84</v>
      </c>
      <c r="V5" s="39" t="s">
        <v>88</v>
      </c>
      <c r="W5" s="40" t="s">
        <v>84</v>
      </c>
      <c r="X5" s="40" t="s">
        <v>84</v>
      </c>
    </row>
    <row r="6" spans="1:74" s="33" customFormat="1" ht="27" customHeight="1">
      <c r="A6" s="20" t="s">
        <v>82</v>
      </c>
      <c r="B6" s="21" t="s">
        <v>83</v>
      </c>
      <c r="C6" s="22"/>
      <c r="D6" s="23" t="s">
        <v>87</v>
      </c>
      <c r="E6" s="24" t="s">
        <v>2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29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1">
        <v>336229.11</v>
      </c>
      <c r="W6" s="42">
        <v>39961</v>
      </c>
      <c r="X6" s="43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89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Volkan Hicyilmaz</cp:lastModifiedBy>
  <cp:lastPrinted>2014-05-05T08:11:18Z</cp:lastPrinted>
  <dcterms:created xsi:type="dcterms:W3CDTF">2006-03-15T09:07:04Z</dcterms:created>
  <dcterms:modified xsi:type="dcterms:W3CDTF">2014-05-20T10:34:52Z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