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35" windowWidth="20610" windowHeight="11550" tabRatio="804" activeTab="0"/>
  </bookViews>
  <sheets>
    <sheet name="December' 16-18, 11 (week 51)" sheetId="1" r:id="rId1"/>
    <sheet name="(TOP 20)" sheetId="2" r:id="rId2"/>
  </sheets>
  <externalReferences>
    <externalReference r:id="rId5"/>
  </externalReferences>
  <definedNames>
    <definedName name="_xlnm.Print_Area" localSheetId="0">'December'' 16-18, 11 (week 51)'!$A$1:$AK$70</definedName>
  </definedNames>
  <calcPr fullCalcOnLoad="1"/>
</workbook>
</file>

<file path=xl/sharedStrings.xml><?xml version="1.0" encoding="utf-8"?>
<sst xmlns="http://schemas.openxmlformats.org/spreadsheetml/2006/main" count="580" uniqueCount="232">
  <si>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</si>
  <si>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</si>
  <si>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</si>
  <si>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</si>
  <si>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</si>
  <si>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</si>
  <si>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</si>
  <si>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</si>
  <si>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</si>
  <si>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</si>
  <si>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</si>
  <si>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</si>
  <si>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</si>
  <si>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</si>
  <si>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</si>
  <si>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</si>
  <si>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</si>
  <si>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</si>
  <si>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</si>
  <si>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</si>
  <si>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</si>
  <si>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</si>
  <si>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</si>
  <si>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</si>
  <si>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</si>
  <si>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</si>
  <si>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</si>
  <si>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</si>
  <si>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</si>
  <si>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</si>
  <si>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</si>
  <si>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</si>
  <si>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</si>
  <si>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</si>
  <si>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</si>
  <si>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</si>
  <si>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</si>
  <si>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</si>
  <si>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</si>
  <si>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</si>
  <si>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</si>
  <si>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</si>
  <si>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</si>
  <si>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</si>
  <si>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</si>
  <si>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</si>
  <si>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</si>
  <si>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</si>
  <si>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</si>
  <si>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</si>
  <si>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</si>
  <si>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</si>
  <si>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</si>
  <si>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</si>
  <si>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</si>
  <si>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</si>
  <si>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</si>
  <si>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</si>
  <si>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</si>
  <si>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</si>
  <si>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TÜRKİYE</t>
    </r>
    <r>
      <rPr>
        <b/>
        <sz val="40"/>
        <rFont val="Calibri"/>
        <family val="2"/>
      </rPr>
      <t xml:space="preserve">'S </t>
    </r>
    <r>
      <rPr>
        <b/>
        <u val="single"/>
        <sz val="40"/>
        <rFont val="Calibri"/>
        <family val="2"/>
      </rPr>
      <t>WEEKEND</t>
    </r>
    <r>
      <rPr>
        <b/>
        <sz val="40"/>
        <rFont val="Calibri"/>
        <family val="2"/>
      </rPr>
      <t xml:space="preserve"> MARKET DATA</t>
    </r>
  </si>
  <si>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</si>
  <si>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</si>
  <si>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</si>
  <si>
    <t>SMURFS</t>
  </si>
  <si>
    <r>
      <t xml:space="preserve">Weekly Admissions &amp; Box Office Reports / </t>
    </r>
    <r>
      <rPr>
        <b/>
        <i/>
        <sz val="16"/>
        <color indexed="10"/>
        <rFont val="Calibri"/>
        <family val="2"/>
      </rPr>
      <t>Türkiye Haftalık Seyirci ve Hasılat Raporu</t>
    </r>
  </si>
  <si>
    <t>CARS 2</t>
  </si>
  <si>
    <r>
      <t>Basic data of movies -</t>
    </r>
    <r>
      <rPr>
        <b/>
        <sz val="11"/>
        <color indexed="10"/>
        <rFont val="Corbel"/>
        <family val="2"/>
      </rPr>
      <t xml:space="preserve"> Filmin genel bilgileri</t>
    </r>
  </si>
  <si>
    <t>Last Week</t>
  </si>
  <si>
    <t>Geçen hafta  %</t>
  </si>
  <si>
    <t>MEDYAVİZYON</t>
  </si>
  <si>
    <t>ÖZEN FİLM</t>
  </si>
  <si>
    <t>L</t>
  </si>
  <si>
    <t>A</t>
  </si>
  <si>
    <t>N</t>
  </si>
  <si>
    <t>FINAL DESTINATION 5</t>
  </si>
  <si>
    <t>DREAM HOUSE</t>
  </si>
  <si>
    <t>SON DURAK 5</t>
  </si>
  <si>
    <t>ARABALAR 2</t>
  </si>
  <si>
    <t>ŞİRİNLER</t>
  </si>
  <si>
    <t>KORKU EVİ</t>
  </si>
  <si>
    <t>Filmin ingilizce ya da orijinal adı</t>
  </si>
  <si>
    <t>Turkish working title</t>
  </si>
  <si>
    <t>Filmin Türkçe adı</t>
  </si>
  <si>
    <t>English or original title</t>
  </si>
  <si>
    <t>BENDEYAR</t>
  </si>
  <si>
    <t>PARANORMAL ACTIVITY 3</t>
  </si>
  <si>
    <t>SALGIN</t>
  </si>
  <si>
    <t>THE CONTAGION</t>
  </si>
  <si>
    <t>BEHZAT Ç. SENİ KALBİME GÖMDÜM</t>
  </si>
  <si>
    <t>KULE SOYGUNU</t>
  </si>
  <si>
    <t>TOWER HEIST</t>
  </si>
  <si>
    <t>ANADOLU KARTALLARI</t>
  </si>
  <si>
    <t>TİGLON</t>
  </si>
  <si>
    <t>IN TIME</t>
  </si>
  <si>
    <t>ZAMANA KARŞI</t>
  </si>
  <si>
    <t>RED STATE</t>
  </si>
  <si>
    <t>ŞEYTANIN İNİ</t>
  </si>
  <si>
    <t>BENİ UNUTMA</t>
  </si>
  <si>
    <t>ÖLÜMSÜZ</t>
  </si>
  <si>
    <t>IMMORTALS</t>
  </si>
  <si>
    <t>GELECEK UZUN SÜRER</t>
  </si>
  <si>
    <t>ALLAH'IN SADIK KULU</t>
  </si>
  <si>
    <t>Yapım</t>
  </si>
  <si>
    <t>Production company</t>
  </si>
  <si>
    <t>CELAL TAN VE AİLESİNİN AŞIRI ACIKLI HİKAYESİ</t>
  </si>
  <si>
    <t>Eflatun</t>
  </si>
  <si>
    <t>İthalat</t>
  </si>
  <si>
    <t>Kalinos</t>
  </si>
  <si>
    <t>Ser Film</t>
  </si>
  <si>
    <t>Adam Film</t>
  </si>
  <si>
    <t>Afs Film</t>
  </si>
  <si>
    <t>Gözyaşı Film</t>
  </si>
  <si>
    <t>Universal</t>
  </si>
  <si>
    <t>Cliffjack Motion Pictures</t>
  </si>
  <si>
    <t>ALACAKARANLIK EFSANESİ ŞAFAK VAKTİ: BÖLÜM 1</t>
  </si>
  <si>
    <t>Fida Film</t>
  </si>
  <si>
    <t>TWILIGHT SAGA: BREAKING DAWN - PART 1</t>
  </si>
  <si>
    <t>Nar Film</t>
  </si>
  <si>
    <t>New Regency Pictures</t>
  </si>
  <si>
    <t>Tiglon</t>
  </si>
  <si>
    <t>Imprint Entertainment</t>
  </si>
  <si>
    <t>The Harvey Boys</t>
  </si>
  <si>
    <t>D Production</t>
  </si>
  <si>
    <t>Paramount</t>
  </si>
  <si>
    <t>Walt Disney</t>
  </si>
  <si>
    <t>Columbia</t>
  </si>
  <si>
    <t>Pinema</t>
  </si>
  <si>
    <t>UIP Türkiye</t>
  </si>
  <si>
    <t>Warner Bros. Türkiye</t>
  </si>
  <si>
    <t>Warner Bros. Pictures</t>
  </si>
  <si>
    <t>Jellystone Films</t>
  </si>
  <si>
    <t>Import</t>
  </si>
  <si>
    <t>THE HOLE</t>
  </si>
  <si>
    <t>MAHZEN</t>
  </si>
  <si>
    <t>Bold Films</t>
  </si>
  <si>
    <t>THE DOUBLE</t>
  </si>
  <si>
    <t>İKİLİ OYUN</t>
  </si>
  <si>
    <t>Hyde Park</t>
  </si>
  <si>
    <t>Medyavizyon</t>
  </si>
  <si>
    <t>A DANGEROUS METHOD</t>
  </si>
  <si>
    <t>THE TREE OF LIFE</t>
  </si>
  <si>
    <t>TEHLİKELİ İLİŞKİ</t>
  </si>
  <si>
    <t>Cottonwood Pictures</t>
  </si>
  <si>
    <t>HAYAT AĞACI</t>
  </si>
  <si>
    <t>Recorded Picture</t>
  </si>
  <si>
    <t>Cross Creek Pictures</t>
  </si>
  <si>
    <t>ZİRVEYE GİDEN YOL</t>
  </si>
  <si>
    <t>KUNG FU PANDA 2</t>
  </si>
  <si>
    <t>THE IDES OF MARCH</t>
  </si>
  <si>
    <t>DEDEMİN İNSANLARI</t>
  </si>
  <si>
    <t>Ay Yapım - Most Production</t>
  </si>
  <si>
    <t>THE DEVILS DOUBLE</t>
  </si>
  <si>
    <t>ŞEYTANIN İKİZİ</t>
  </si>
  <si>
    <t>HUGO</t>
  </si>
  <si>
    <t>MAVİ PANSİYON</t>
  </si>
  <si>
    <t>HUGO CABRET</t>
  </si>
  <si>
    <t>ENTELKÖY EFEKÖY'E KARŞI</t>
  </si>
  <si>
    <t>SEEKING JUSTICE</t>
  </si>
  <si>
    <t>İNTİKAMIN BEDELİ</t>
  </si>
  <si>
    <t>ARTHUR CHRISTMAS</t>
  </si>
  <si>
    <t>HEDİYE OPERASYONU</t>
  </si>
  <si>
    <t>MUSALLAT 2</t>
  </si>
  <si>
    <t>SIMPLE SIMON</t>
  </si>
  <si>
    <t>Naive</t>
  </si>
  <si>
    <t>AŞKIN FORMÜLÜ YOK</t>
  </si>
  <si>
    <t>İZ</t>
  </si>
  <si>
    <t>Arti Film</t>
  </si>
  <si>
    <t>Moviebox</t>
  </si>
  <si>
    <t>Mia Yapım</t>
  </si>
  <si>
    <t>Gk Films</t>
  </si>
  <si>
    <t>Dfi</t>
  </si>
  <si>
    <t>JANE EYRE</t>
  </si>
  <si>
    <t>Focus</t>
  </si>
  <si>
    <t>YANGIN VAR</t>
  </si>
  <si>
    <t>Yol Film</t>
  </si>
  <si>
    <t>MONEYBALL</t>
  </si>
  <si>
    <t>Michael De Luca Productions</t>
  </si>
  <si>
    <t>KAZANMA SANATI</t>
  </si>
  <si>
    <t>AY BÜYÜRKEN UYUYAMAM</t>
  </si>
  <si>
    <t>CINE FILM</t>
  </si>
  <si>
    <t>MG Production</t>
  </si>
  <si>
    <t>Galata Film</t>
  </si>
  <si>
    <t>Tmc  Film</t>
  </si>
  <si>
    <t>Endgame</t>
  </si>
  <si>
    <t>Aardman</t>
  </si>
  <si>
    <r>
      <t xml:space="preserve">Weekend: 51 / </t>
    </r>
    <r>
      <rPr>
        <b/>
        <u val="single"/>
        <sz val="20"/>
        <rFont val="Candara"/>
        <family val="2"/>
      </rPr>
      <t>December' 16 - 18, 2011</t>
    </r>
  </si>
  <si>
    <r>
      <t xml:space="preserve">Weekend: 51 / </t>
    </r>
    <r>
      <rPr>
        <b/>
        <u val="single"/>
        <sz val="14"/>
        <color indexed="8"/>
        <rFont val="Candara"/>
        <family val="2"/>
      </rPr>
      <t xml:space="preserve"> November' 16 - 18, 2011</t>
    </r>
  </si>
  <si>
    <r>
      <t xml:space="preserve">Haftasonu: 51 / </t>
    </r>
    <r>
      <rPr>
        <b/>
        <u val="single"/>
        <sz val="14"/>
        <color indexed="10"/>
        <rFont val="Candara"/>
        <family val="2"/>
      </rPr>
      <t>16 - 18 Kasım 2011</t>
    </r>
  </si>
  <si>
    <t>Fox</t>
  </si>
  <si>
    <t>Kuzey Film</t>
  </si>
  <si>
    <t>Bir Film</t>
  </si>
  <si>
    <t>Mars Production</t>
  </si>
  <si>
    <t>THE KID WITH A BIKE</t>
  </si>
  <si>
    <t>THE PIECE OF THE PIE</t>
  </si>
  <si>
    <t>Mars Production-Bir Film</t>
  </si>
  <si>
    <t>Les Films du Fleuve</t>
  </si>
  <si>
    <t>Studio Canal</t>
  </si>
  <si>
    <t>BİSİKLETLİ ÇOCUK</t>
  </si>
  <si>
    <t>ACI TATLI TESADÜFLER</t>
  </si>
  <si>
    <t>LET ME IN</t>
  </si>
  <si>
    <t>Hammer</t>
  </si>
  <si>
    <t>Beta Cinema</t>
  </si>
  <si>
    <t>ALMANYA'YA HOŞGELDİNİZ</t>
  </si>
  <si>
    <t>WILLKOMMEN IN DEUTSCHLAND</t>
  </si>
  <si>
    <t>GİR KANIMA</t>
  </si>
  <si>
    <t>CARNAGE</t>
  </si>
  <si>
    <t>Özen Film</t>
  </si>
  <si>
    <t>ACIMASIZ TANRI</t>
  </si>
  <si>
    <t>Constantin</t>
  </si>
  <si>
    <t>HOODWINKED</t>
  </si>
  <si>
    <t>KIRMIZI BAŞLIKLI KIZ KÖTÜLERE KARŞI</t>
  </si>
  <si>
    <t>SÜMELA'NIN ŞİFRESİ - TEMEL</t>
  </si>
  <si>
    <t>Film Pop</t>
  </si>
  <si>
    <t>Üçgen Film</t>
  </si>
  <si>
    <t>The Weinstein</t>
  </si>
  <si>
    <t>MICROPHONE</t>
  </si>
  <si>
    <t>AŞK VE DEVRİM</t>
  </si>
  <si>
    <t>ALVIN AND THE CHIPMUNKS: CHIPWRECKED</t>
  </si>
  <si>
    <t>ALVİN VE SİNCAPLAR: EĞLENCE ADASI</t>
  </si>
  <si>
    <t>MİKROFON</t>
  </si>
  <si>
    <t>MEGAMIND</t>
  </si>
  <si>
    <t>WINNIE THE POOH</t>
  </si>
  <si>
    <t>MEGA ZEKA</t>
  </si>
  <si>
    <t>BİR GÜN</t>
  </si>
  <si>
    <t>SHERLOCK HOLMES: GÖLGE OYUNLARI</t>
  </si>
  <si>
    <t>ONE DAY</t>
  </si>
  <si>
    <t>SHERLOCK HOLMES 2</t>
  </si>
  <si>
    <t>Film Four</t>
  </si>
  <si>
    <t>Türkiye yapımı filmlerin toplam hasılat &amp; seyircisi</t>
  </si>
  <si>
    <t>Yabancı filmlerin toplam hasılat &amp; seyircisi</t>
  </si>
  <si>
    <r>
      <t xml:space="preserve">Haftasonu: 51 / </t>
    </r>
    <r>
      <rPr>
        <b/>
        <u val="single"/>
        <sz val="20"/>
        <color indexed="10"/>
        <rFont val="Candara"/>
        <family val="2"/>
      </rPr>
      <t>16 - 18 Aralık 2011</t>
    </r>
  </si>
</sst>
</file>

<file path=xl/styles.xml><?xml version="1.0" encoding="utf-8"?>
<styleSheet xmlns="http://schemas.openxmlformats.org/spreadsheetml/2006/main">
  <numFmts count="5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s>
  <fonts count="141">
    <font>
      <sz val="10"/>
      <name val="Arial"/>
      <family val="0"/>
    </font>
    <font>
      <sz val="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40"/>
      <name val="Arial"/>
      <family val="0"/>
    </font>
    <font>
      <b/>
      <i/>
      <sz val="16"/>
      <name val="Calibri"/>
      <family val="2"/>
    </font>
    <font>
      <sz val="16"/>
      <name val="Arial"/>
      <family val="0"/>
    </font>
    <font>
      <b/>
      <sz val="20"/>
      <color indexed="9"/>
      <name val="Courier New"/>
      <family val="3"/>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b/>
      <sz val="8"/>
      <name val="Calibri"/>
      <family val="2"/>
    </font>
    <font>
      <b/>
      <sz val="8"/>
      <name val="Verdana"/>
      <family val="2"/>
    </font>
    <font>
      <b/>
      <sz val="18"/>
      <name val="Arial Black"/>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
      <b/>
      <sz val="12"/>
      <name val="Calibri"/>
      <family val="2"/>
    </font>
    <font>
      <sz val="8"/>
      <color indexed="9"/>
      <name val="Calibri"/>
      <family val="2"/>
    </font>
    <font>
      <sz val="10"/>
      <color indexed="9"/>
      <name val="Calibri"/>
      <family val="2"/>
    </font>
    <font>
      <sz val="12"/>
      <name val="Century Gothic"/>
      <family val="2"/>
    </font>
    <font>
      <b/>
      <sz val="10"/>
      <name val="Calibri"/>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theme="2" tint="-0.09996999800205231"/>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color indexed="63"/>
      </right>
      <top style="hair"/>
      <bottom style="hair"/>
    </border>
    <border>
      <left style="medium"/>
      <right>
        <color indexed="63"/>
      </right>
      <top style="hair"/>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color indexed="63"/>
      </left>
      <right style="medium"/>
      <top style="hair"/>
      <bottom style="hair"/>
    </border>
    <border>
      <left>
        <color indexed="63"/>
      </left>
      <right style="medium"/>
      <top style="hair"/>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hair"/>
      <bottom style="hair"/>
    </border>
    <border>
      <left style="medium"/>
      <right style="hair"/>
      <top style="hair"/>
      <bottom style="hair"/>
    </border>
    <border>
      <left>
        <color indexed="63"/>
      </left>
      <right style="medium"/>
      <top>
        <color indexed="63"/>
      </top>
      <bottom style="hair"/>
    </border>
    <border>
      <left style="medium"/>
      <right style="medium"/>
      <top style="medium"/>
      <bottom style="hair"/>
    </border>
    <border>
      <left style="thin"/>
      <right style="thin"/>
      <top style="thin"/>
      <bottom>
        <color indexed="63"/>
      </bottom>
    </border>
    <border>
      <left style="medium"/>
      <right style="hair"/>
      <top style="hair"/>
      <bottom style="medium"/>
    </border>
    <border>
      <left style="hair"/>
      <right style="hair"/>
      <top style="medium"/>
      <bottom style="hair"/>
    </border>
    <border>
      <left style="medium"/>
      <right style="medium"/>
      <top style="medium"/>
      <bottom style="medium"/>
    </border>
    <border>
      <left style="medium"/>
      <right style="medium"/>
      <top>
        <color indexed="63"/>
      </top>
      <bottom style="medium"/>
    </border>
    <border>
      <left style="hair"/>
      <right style="hair"/>
      <top style="hair"/>
      <bottom style="medium"/>
    </border>
    <border>
      <left style="medium"/>
      <right>
        <color indexed="63"/>
      </right>
      <top style="medium"/>
      <bottom style="hair"/>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hair"/>
      <right style="medium"/>
      <top style="hair"/>
      <bottom style="hair"/>
    </border>
    <border>
      <left style="hair"/>
      <right style="medium"/>
      <top style="hair"/>
      <bottom style="medium"/>
    </border>
    <border>
      <left style="medium"/>
      <right style="medium"/>
      <top>
        <color indexed="63"/>
      </top>
      <bottom style="hair"/>
    </border>
    <border>
      <left style="medium"/>
      <right style="hair"/>
      <top style="medium"/>
      <bottom style="hair"/>
    </border>
    <border>
      <left style="hair"/>
      <right style="medium"/>
      <top style="medium"/>
      <bottom style="hair"/>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1" applyNumberFormat="0" applyFill="0" applyAlignment="0" applyProtection="0"/>
    <xf numFmtId="0" fontId="129" fillId="0" borderId="2" applyNumberFormat="0" applyFill="0" applyAlignment="0" applyProtection="0"/>
    <xf numFmtId="0" fontId="130" fillId="0" borderId="3" applyNumberFormat="0" applyFill="0" applyAlignment="0" applyProtection="0"/>
    <xf numFmtId="0" fontId="131" fillId="0" borderId="4" applyNumberFormat="0" applyFill="0" applyAlignment="0" applyProtection="0"/>
    <xf numFmtId="0" fontId="1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2" fillId="20" borderId="5" applyNumberFormat="0" applyAlignment="0" applyProtection="0"/>
    <xf numFmtId="0" fontId="133" fillId="21" borderId="6" applyNumberFormat="0" applyAlignment="0" applyProtection="0"/>
    <xf numFmtId="0" fontId="134" fillId="20" borderId="6" applyNumberFormat="0" applyAlignment="0" applyProtection="0"/>
    <xf numFmtId="0" fontId="135" fillId="22" borderId="7" applyNumberFormat="0" applyAlignment="0" applyProtection="0"/>
    <xf numFmtId="0" fontId="13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7"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9" applyNumberFormat="0" applyFill="0" applyAlignment="0" applyProtection="0"/>
    <xf numFmtId="0" fontId="140" fillId="0" borderId="0" applyNumberFormat="0" applyFill="0" applyBorder="0" applyAlignment="0" applyProtection="0"/>
    <xf numFmtId="0" fontId="125" fillId="27" borderId="0" applyNumberFormat="0" applyBorder="0" applyAlignment="0" applyProtection="0"/>
    <xf numFmtId="0" fontId="125" fillId="28" borderId="0" applyNumberFormat="0" applyBorder="0" applyAlignment="0" applyProtection="0"/>
    <xf numFmtId="0" fontId="125" fillId="29" borderId="0" applyNumberFormat="0" applyBorder="0" applyAlignment="0" applyProtection="0"/>
    <xf numFmtId="0" fontId="125" fillId="30" borderId="0" applyNumberFormat="0" applyBorder="0" applyAlignment="0" applyProtection="0"/>
    <xf numFmtId="0" fontId="125" fillId="31" borderId="0" applyNumberFormat="0" applyBorder="0" applyAlignment="0" applyProtection="0"/>
    <xf numFmtId="0" fontId="12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12">
    <xf numFmtId="0" fontId="0" fillId="0" borderId="0" xfId="0" applyAlignment="1">
      <alignment/>
    </xf>
    <xf numFmtId="0" fontId="17" fillId="33" borderId="10" xfId="0" applyFont="1" applyFill="1" applyBorder="1" applyAlignment="1" applyProtection="1">
      <alignment horizontal="center"/>
      <protection/>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90"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43" fontId="17" fillId="33" borderId="12" xfId="40" applyFont="1" applyFill="1" applyBorder="1" applyAlignment="1" applyProtection="1">
      <alignment horizontal="center"/>
      <protection/>
    </xf>
    <xf numFmtId="190" fontId="17" fillId="33" borderId="12" xfId="0" applyNumberFormat="1"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9" fillId="33" borderId="10" xfId="0" applyFont="1" applyFill="1" applyBorder="1" applyAlignment="1" applyProtection="1">
      <alignment horizontal="center"/>
      <protection/>
    </xf>
    <xf numFmtId="190" fontId="19" fillId="33" borderId="10" xfId="0" applyNumberFormat="1" applyFont="1" applyFill="1" applyBorder="1" applyAlignment="1" applyProtection="1">
      <alignment horizontal="center"/>
      <protection/>
    </xf>
    <xf numFmtId="0" fontId="19" fillId="33" borderId="10" xfId="0" applyFont="1" applyFill="1" applyBorder="1" applyAlignment="1" applyProtection="1">
      <alignment horizontal="center" vertical="center" wrapText="1"/>
      <protection/>
    </xf>
    <xf numFmtId="2" fontId="19"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9" fillId="33" borderId="12" xfId="0" applyFont="1" applyFill="1" applyBorder="1" applyAlignment="1" applyProtection="1">
      <alignment horizontal="center"/>
      <protection/>
    </xf>
    <xf numFmtId="43" fontId="19" fillId="33" borderId="12" xfId="40" applyFont="1" applyFill="1" applyBorder="1" applyAlignment="1" applyProtection="1">
      <alignment horizontal="center"/>
      <protection/>
    </xf>
    <xf numFmtId="190" fontId="19" fillId="33" borderId="12" xfId="0" applyNumberFormat="1" applyFont="1" applyFill="1" applyBorder="1" applyAlignment="1" applyProtection="1">
      <alignment horizontal="center"/>
      <protection/>
    </xf>
    <xf numFmtId="0" fontId="19" fillId="33" borderId="12"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21" fillId="34" borderId="13" xfId="0" applyFont="1" applyFill="1" applyBorder="1" applyAlignment="1" applyProtection="1">
      <alignment vertical="center"/>
      <protection/>
    </xf>
    <xf numFmtId="0" fontId="21" fillId="34" borderId="14"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90"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92" fontId="9" fillId="33" borderId="0" xfId="70" applyNumberFormat="1" applyFont="1" applyFill="1" applyBorder="1" applyAlignment="1" applyProtection="1">
      <alignment horizontal="righ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0" fontId="32" fillId="33" borderId="0" xfId="0" applyFont="1" applyFill="1" applyBorder="1" applyAlignment="1" applyProtection="1">
      <alignment horizontal="center" vertical="center" wrapText="1"/>
      <protection/>
    </xf>
    <xf numFmtId="3" fontId="34" fillId="33" borderId="0" xfId="0" applyNumberFormat="1" applyFont="1" applyFill="1" applyBorder="1" applyAlignment="1" applyProtection="1">
      <alignment horizontal="center" vertical="center"/>
      <protection/>
    </xf>
    <xf numFmtId="0" fontId="34" fillId="33" borderId="0" xfId="0" applyFont="1" applyFill="1" applyBorder="1" applyAlignment="1" applyProtection="1">
      <alignment horizontal="center" vertical="center"/>
      <protection/>
    </xf>
    <xf numFmtId="4" fontId="34" fillId="33" borderId="0" xfId="0" applyNumberFormat="1" applyFont="1" applyFill="1" applyBorder="1" applyAlignment="1" applyProtection="1">
      <alignment horizontal="center" vertical="center" wrapText="1"/>
      <protection/>
    </xf>
    <xf numFmtId="3" fontId="34" fillId="33" borderId="0" xfId="0" applyNumberFormat="1"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36" fillId="33" borderId="0" xfId="0" applyFont="1" applyFill="1" applyBorder="1" applyAlignment="1" applyProtection="1">
      <alignment horizontal="center" vertical="center" wrapText="1"/>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2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0"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2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protection/>
    </xf>
    <xf numFmtId="3" fontId="35" fillId="33" borderId="0" xfId="0" applyNumberFormat="1" applyFont="1" applyFill="1" applyBorder="1" applyAlignment="1" applyProtection="1">
      <alignment horizontal="center" vertical="center" wrapText="1"/>
      <protection/>
    </xf>
    <xf numFmtId="4" fontId="32" fillId="33" borderId="0" xfId="0" applyNumberFormat="1" applyFont="1" applyFill="1" applyBorder="1" applyAlignment="1" applyProtection="1">
      <alignment horizontal="center" vertical="center" wrapText="1"/>
      <protection/>
    </xf>
    <xf numFmtId="3" fontId="32" fillId="33" borderId="0" xfId="0" applyNumberFormat="1" applyFont="1" applyFill="1" applyBorder="1" applyAlignment="1" applyProtection="1">
      <alignment horizontal="center" vertical="center" wrapText="1"/>
      <protection/>
    </xf>
    <xf numFmtId="192" fontId="32" fillId="33" borderId="0" xfId="0" applyNumberFormat="1" applyFont="1" applyFill="1" applyBorder="1" applyAlignment="1" applyProtection="1">
      <alignment horizontal="center" vertical="center" wrapText="1"/>
      <protection/>
    </xf>
    <xf numFmtId="0" fontId="39" fillId="33" borderId="0" xfId="0" applyFont="1" applyFill="1" applyBorder="1" applyAlignment="1" applyProtection="1">
      <alignment horizontal="center" vertical="center"/>
      <protection/>
    </xf>
    <xf numFmtId="1" fontId="18" fillId="33" borderId="15" xfId="0" applyNumberFormat="1" applyFont="1" applyFill="1" applyBorder="1" applyAlignment="1" applyProtection="1">
      <alignment horizontal="center" vertical="center" wrapText="1"/>
      <protection/>
    </xf>
    <xf numFmtId="1" fontId="17" fillId="33" borderId="16" xfId="0" applyNumberFormat="1" applyFont="1" applyFill="1" applyBorder="1" applyAlignment="1" applyProtection="1">
      <alignment horizontal="center" vertical="center" wrapText="1"/>
      <protection/>
    </xf>
    <xf numFmtId="1" fontId="17" fillId="33" borderId="17" xfId="0" applyNumberFormat="1" applyFont="1" applyFill="1" applyBorder="1" applyAlignment="1" applyProtection="1">
      <alignment horizontal="center" vertical="center" wrapText="1"/>
      <protection/>
    </xf>
    <xf numFmtId="0" fontId="19" fillId="33" borderId="17" xfId="0" applyFont="1" applyFill="1" applyBorder="1" applyAlignment="1" applyProtection="1">
      <alignment horizontal="center"/>
      <protection/>
    </xf>
    <xf numFmtId="0" fontId="21" fillId="34" borderId="18" xfId="0" applyFont="1" applyFill="1" applyBorder="1" applyAlignment="1" applyProtection="1">
      <alignment vertical="center"/>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4" fontId="14" fillId="33" borderId="0" xfId="0" applyNumberFormat="1" applyFont="1" applyFill="1" applyBorder="1" applyAlignment="1" applyProtection="1">
      <alignment horizontal="right" vertical="center"/>
      <protection/>
    </xf>
    <xf numFmtId="4" fontId="22"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48" fillId="33" borderId="0" xfId="0" applyNumberFormat="1" applyFont="1" applyFill="1" applyBorder="1" applyAlignment="1" applyProtection="1">
      <alignment horizontal="right" vertical="center"/>
      <protection/>
    </xf>
    <xf numFmtId="3" fontId="48" fillId="33" borderId="0" xfId="0" applyNumberFormat="1" applyFont="1" applyFill="1" applyBorder="1" applyAlignment="1" applyProtection="1">
      <alignment horizontal="right" vertical="center"/>
      <protection/>
    </xf>
    <xf numFmtId="0" fontId="21" fillId="34" borderId="19" xfId="0" applyFont="1" applyFill="1" applyBorder="1" applyAlignment="1" applyProtection="1">
      <alignment vertical="center"/>
      <protection/>
    </xf>
    <xf numFmtId="0" fontId="22" fillId="33" borderId="0" xfId="0" applyFont="1" applyFill="1" applyBorder="1" applyAlignment="1" applyProtection="1">
      <alignment horizontal="left" vertical="center"/>
      <protection/>
    </xf>
    <xf numFmtId="0" fontId="18" fillId="34" borderId="2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90"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7" fillId="34" borderId="12" xfId="0" applyFont="1" applyFill="1" applyBorder="1" applyAlignment="1" applyProtection="1">
      <alignment horizontal="center" vertical="center" wrapText="1"/>
      <protection/>
    </xf>
    <xf numFmtId="43" fontId="17" fillId="34" borderId="12" xfId="40" applyFont="1" applyFill="1" applyBorder="1" applyAlignment="1" applyProtection="1">
      <alignment horizontal="center"/>
      <protection/>
    </xf>
    <xf numFmtId="190" fontId="17" fillId="34" borderId="12" xfId="0" applyNumberFormat="1" applyFont="1" applyFill="1" applyBorder="1" applyAlignment="1" applyProtection="1">
      <alignment horizontal="center"/>
      <protection/>
    </xf>
    <xf numFmtId="0" fontId="17" fillId="34" borderId="12" xfId="0" applyFont="1" applyFill="1" applyBorder="1" applyAlignment="1" applyProtection="1">
      <alignment horizontal="center"/>
      <protection/>
    </xf>
    <xf numFmtId="4" fontId="17" fillId="34" borderId="12" xfId="0" applyNumberFormat="1" applyFont="1" applyFill="1" applyBorder="1" applyAlignment="1" applyProtection="1">
      <alignment horizontal="center" vertical="center" wrapText="1"/>
      <protection/>
    </xf>
    <xf numFmtId="3" fontId="17" fillId="34" borderId="12" xfId="0" applyNumberFormat="1" applyFont="1" applyFill="1" applyBorder="1" applyAlignment="1" applyProtection="1">
      <alignment horizontal="center" vertical="center" wrapText="1"/>
      <protection/>
    </xf>
    <xf numFmtId="192" fontId="17" fillId="34" borderId="12" xfId="0" applyNumberFormat="1" applyFont="1" applyFill="1" applyBorder="1" applyAlignment="1" applyProtection="1">
      <alignment horizontal="center" vertical="center" wrapText="1"/>
      <protection/>
    </xf>
    <xf numFmtId="4" fontId="27" fillId="34" borderId="12" xfId="0" applyNumberFormat="1" applyFont="1" applyFill="1" applyBorder="1" applyAlignment="1" applyProtection="1">
      <alignment horizontal="center" vertical="center" wrapText="1"/>
      <protection/>
    </xf>
    <xf numFmtId="3" fontId="27" fillId="34" borderId="12" xfId="0" applyNumberFormat="1" applyFont="1" applyFill="1" applyBorder="1" applyAlignment="1" applyProtection="1">
      <alignment horizontal="center" vertical="center" wrapText="1"/>
      <protection/>
    </xf>
    <xf numFmtId="0" fontId="17" fillId="34" borderId="22" xfId="0" applyFont="1" applyFill="1"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43" fontId="17" fillId="0" borderId="12" xfId="40" applyFont="1" applyFill="1" applyBorder="1" applyAlignment="1" applyProtection="1">
      <alignment horizontal="center"/>
      <protection/>
    </xf>
    <xf numFmtId="0" fontId="19" fillId="0" borderId="10" xfId="0" applyFont="1" applyFill="1" applyBorder="1" applyAlignment="1" applyProtection="1">
      <alignment horizontal="center"/>
      <protection/>
    </xf>
    <xf numFmtId="0" fontId="12" fillId="33" borderId="0" xfId="0" applyNumberFormat="1" applyFont="1" applyFill="1" applyBorder="1" applyAlignment="1">
      <alignment vertical="center"/>
    </xf>
    <xf numFmtId="0" fontId="19" fillId="33" borderId="23" xfId="0" applyFont="1" applyFill="1" applyBorder="1" applyAlignment="1" applyProtection="1">
      <alignment horizontal="center"/>
      <protection/>
    </xf>
    <xf numFmtId="0" fontId="19" fillId="34" borderId="24" xfId="0" applyFont="1" applyFill="1" applyBorder="1" applyAlignment="1" applyProtection="1">
      <alignment horizontal="center"/>
      <protection/>
    </xf>
    <xf numFmtId="190" fontId="19" fillId="34" borderId="24" xfId="0" applyNumberFormat="1" applyFont="1" applyFill="1" applyBorder="1" applyAlignment="1" applyProtection="1">
      <alignment horizontal="center"/>
      <protection/>
    </xf>
    <xf numFmtId="4" fontId="19" fillId="34" borderId="24" xfId="0" applyNumberFormat="1" applyFont="1" applyFill="1" applyBorder="1" applyAlignment="1" applyProtection="1">
      <alignment horizontal="center"/>
      <protection/>
    </xf>
    <xf numFmtId="3" fontId="19" fillId="34" borderId="24" xfId="0" applyNumberFormat="1" applyFont="1" applyFill="1" applyBorder="1" applyAlignment="1" applyProtection="1">
      <alignment horizontal="center"/>
      <protection/>
    </xf>
    <xf numFmtId="4" fontId="28" fillId="34" borderId="24" xfId="0" applyNumberFormat="1" applyFont="1" applyFill="1" applyBorder="1" applyAlignment="1" applyProtection="1">
      <alignment horizontal="center"/>
      <protection/>
    </xf>
    <xf numFmtId="3" fontId="28" fillId="34" borderId="24" xfId="0" applyNumberFormat="1" applyFont="1" applyFill="1" applyBorder="1" applyAlignment="1" applyProtection="1">
      <alignment horizontal="center"/>
      <protection/>
    </xf>
    <xf numFmtId="4" fontId="19" fillId="34" borderId="24" xfId="0" applyNumberFormat="1" applyFont="1" applyFill="1" applyBorder="1" applyAlignment="1" applyProtection="1">
      <alignment horizontal="center" vertical="center" wrapText="1"/>
      <protection/>
    </xf>
    <xf numFmtId="0" fontId="19" fillId="34" borderId="25" xfId="0" applyFont="1" applyFill="1" applyBorder="1" applyAlignment="1" applyProtection="1">
      <alignment horizontal="center" vertical="center" wrapText="1"/>
      <protection/>
    </xf>
    <xf numFmtId="0" fontId="19" fillId="34" borderId="22" xfId="0" applyFont="1" applyFill="1" applyBorder="1" applyAlignment="1" applyProtection="1">
      <alignment horizontal="center"/>
      <protection/>
    </xf>
    <xf numFmtId="0" fontId="77" fillId="0" borderId="26" xfId="0" applyNumberFormat="1" applyFont="1" applyFill="1" applyBorder="1" applyAlignment="1" applyProtection="1">
      <alignment vertical="center"/>
      <protection/>
    </xf>
    <xf numFmtId="0" fontId="77" fillId="35" borderId="26" xfId="0" applyNumberFormat="1" applyFont="1" applyFill="1" applyBorder="1" applyAlignment="1" applyProtection="1">
      <alignment vertical="center"/>
      <protection/>
    </xf>
    <xf numFmtId="0" fontId="77" fillId="33" borderId="27" xfId="0" applyNumberFormat="1" applyFont="1" applyFill="1" applyBorder="1" applyAlignment="1" applyProtection="1">
      <alignment vertical="center"/>
      <protection/>
    </xf>
    <xf numFmtId="204" fontId="77" fillId="33" borderId="26" xfId="0" applyNumberFormat="1" applyFont="1" applyFill="1" applyBorder="1" applyAlignment="1" applyProtection="1">
      <alignment vertical="center"/>
      <protection/>
    </xf>
    <xf numFmtId="0" fontId="78" fillId="33" borderId="27" xfId="0" applyFont="1" applyFill="1" applyBorder="1" applyAlignment="1" applyProtection="1">
      <alignment vertical="center"/>
      <protection/>
    </xf>
    <xf numFmtId="0" fontId="77" fillId="33" borderId="26" xfId="0" applyNumberFormat="1" applyFont="1" applyFill="1" applyBorder="1" applyAlignment="1" applyProtection="1">
      <alignment vertical="center"/>
      <protection/>
    </xf>
    <xf numFmtId="204" fontId="77" fillId="0" borderId="26" xfId="0" applyNumberFormat="1" applyFont="1" applyFill="1" applyBorder="1" applyAlignment="1" applyProtection="1">
      <alignment vertical="center"/>
      <protection/>
    </xf>
    <xf numFmtId="0" fontId="21" fillId="34" borderId="28" xfId="0" applyFont="1" applyFill="1" applyBorder="1" applyAlignment="1" applyProtection="1">
      <alignment vertical="center"/>
      <protection/>
    </xf>
    <xf numFmtId="0" fontId="18" fillId="33" borderId="20"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protection/>
    </xf>
    <xf numFmtId="0" fontId="19" fillId="33" borderId="21" xfId="0" applyFont="1" applyFill="1" applyBorder="1" applyAlignment="1" applyProtection="1">
      <alignment horizontal="center" vertical="center" wrapText="1"/>
      <protection/>
    </xf>
    <xf numFmtId="43" fontId="19" fillId="0" borderId="12" xfId="40" applyFont="1" applyFill="1" applyBorder="1" applyAlignment="1" applyProtection="1">
      <alignment horizontal="center"/>
      <protection/>
    </xf>
    <xf numFmtId="0" fontId="19" fillId="33" borderId="22" xfId="0" applyFont="1" applyFill="1" applyBorder="1" applyAlignment="1" applyProtection="1">
      <alignment horizontal="center"/>
      <protection/>
    </xf>
    <xf numFmtId="0" fontId="21" fillId="34" borderId="29" xfId="0" applyFont="1" applyFill="1" applyBorder="1" applyAlignment="1" applyProtection="1">
      <alignment vertical="center"/>
      <protection/>
    </xf>
    <xf numFmtId="0" fontId="12" fillId="33" borderId="27" xfId="0" applyFont="1" applyFill="1" applyBorder="1" applyAlignment="1" applyProtection="1">
      <alignment vertical="center"/>
      <protection/>
    </xf>
    <xf numFmtId="0" fontId="77" fillId="36" borderId="26" xfId="0" applyNumberFormat="1" applyFont="1" applyFill="1" applyBorder="1" applyAlignment="1" applyProtection="1">
      <alignment vertical="center"/>
      <protection/>
    </xf>
    <xf numFmtId="0" fontId="19" fillId="0" borderId="24" xfId="0" applyFont="1" applyFill="1" applyBorder="1" applyAlignment="1" applyProtection="1">
      <alignment horizontal="center"/>
      <protection/>
    </xf>
    <xf numFmtId="43" fontId="19" fillId="0" borderId="30" xfId="40" applyFont="1" applyFill="1" applyBorder="1" applyAlignment="1" applyProtection="1">
      <alignment horizontal="center"/>
      <protection/>
    </xf>
    <xf numFmtId="0" fontId="77" fillId="37" borderId="27" xfId="0" applyNumberFormat="1" applyFont="1" applyFill="1" applyBorder="1" applyAlignment="1" applyProtection="1">
      <alignment vertical="center"/>
      <protection/>
    </xf>
    <xf numFmtId="0" fontId="77" fillId="0" borderId="26" xfId="0" applyFont="1" applyFill="1" applyBorder="1" applyAlignment="1" applyProtection="1">
      <alignment vertical="center"/>
      <protection/>
    </xf>
    <xf numFmtId="0" fontId="77" fillId="33" borderId="31" xfId="0" applyNumberFormat="1" applyFont="1" applyFill="1" applyBorder="1" applyAlignment="1" applyProtection="1">
      <alignment vertical="center"/>
      <protection/>
    </xf>
    <xf numFmtId="204" fontId="77" fillId="33" borderId="32" xfId="0" applyNumberFormat="1" applyFont="1" applyFill="1" applyBorder="1" applyAlignment="1" applyProtection="1">
      <alignment vertical="center"/>
      <protection/>
    </xf>
    <xf numFmtId="0" fontId="21" fillId="16" borderId="33" xfId="0" applyFont="1" applyFill="1" applyBorder="1" applyAlignment="1" applyProtection="1">
      <alignment vertical="center"/>
      <protection/>
    </xf>
    <xf numFmtId="0" fontId="21" fillId="16" borderId="34" xfId="0" applyFont="1" applyFill="1" applyBorder="1" applyAlignment="1" applyProtection="1">
      <alignment vertical="center"/>
      <protection/>
    </xf>
    <xf numFmtId="0" fontId="77" fillId="0" borderId="35" xfId="0" applyNumberFormat="1" applyFont="1" applyFill="1" applyBorder="1" applyAlignment="1" applyProtection="1">
      <alignment vertical="center"/>
      <protection/>
    </xf>
    <xf numFmtId="0" fontId="9" fillId="33" borderId="27" xfId="0" applyFont="1" applyFill="1" applyBorder="1" applyAlignment="1" applyProtection="1">
      <alignment vertical="center"/>
      <protection/>
    </xf>
    <xf numFmtId="0" fontId="21" fillId="34" borderId="36" xfId="0" applyFont="1" applyFill="1" applyBorder="1" applyAlignment="1" applyProtection="1">
      <alignment vertical="center"/>
      <protection/>
    </xf>
    <xf numFmtId="204" fontId="47" fillId="16" borderId="37" xfId="0" applyNumberFormat="1" applyFont="1" applyFill="1" applyBorder="1" applyAlignment="1" applyProtection="1">
      <alignment vertical="center"/>
      <protection/>
    </xf>
    <xf numFmtId="204" fontId="47" fillId="16" borderId="38" xfId="0" applyNumberFormat="1" applyFont="1" applyFill="1" applyBorder="1" applyAlignment="1" applyProtection="1">
      <alignment vertical="center"/>
      <protection/>
    </xf>
    <xf numFmtId="0" fontId="47" fillId="16" borderId="38" xfId="0" applyFont="1" applyFill="1" applyBorder="1" applyAlignment="1" applyProtection="1">
      <alignment vertical="center"/>
      <protection/>
    </xf>
    <xf numFmtId="0" fontId="12" fillId="16" borderId="38" xfId="0" applyNumberFormat="1" applyFont="1" applyFill="1" applyBorder="1" applyAlignment="1" applyProtection="1">
      <alignment vertical="center"/>
      <protection/>
    </xf>
    <xf numFmtId="190" fontId="12" fillId="16" borderId="38" xfId="0" applyNumberFormat="1" applyFont="1" applyFill="1" applyBorder="1" applyAlignment="1" applyProtection="1">
      <alignment horizontal="center" vertical="center"/>
      <protection/>
    </xf>
    <xf numFmtId="49" fontId="12" fillId="16" borderId="38" xfId="0" applyNumberFormat="1" applyFont="1" applyFill="1" applyBorder="1" applyAlignment="1" applyProtection="1">
      <alignment vertical="center"/>
      <protection/>
    </xf>
    <xf numFmtId="0" fontId="12" fillId="16" borderId="38" xfId="0" applyFont="1" applyFill="1" applyBorder="1" applyAlignment="1">
      <alignment vertical="center"/>
    </xf>
    <xf numFmtId="4" fontId="12" fillId="16" borderId="38" xfId="40" applyNumberFormat="1" applyFont="1" applyFill="1" applyBorder="1" applyAlignment="1">
      <alignment vertical="center"/>
    </xf>
    <xf numFmtId="3" fontId="12" fillId="16" borderId="38" xfId="40" applyNumberFormat="1" applyFont="1" applyFill="1" applyBorder="1" applyAlignment="1">
      <alignment vertical="center"/>
    </xf>
    <xf numFmtId="4" fontId="76" fillId="16" borderId="38" xfId="40" applyNumberFormat="1" applyFont="1" applyFill="1" applyBorder="1" applyAlignment="1">
      <alignment vertical="center"/>
    </xf>
    <xf numFmtId="3" fontId="76" fillId="16" borderId="38" xfId="40" applyNumberFormat="1" applyFont="1" applyFill="1" applyBorder="1" applyAlignment="1">
      <alignment vertical="center"/>
    </xf>
    <xf numFmtId="3" fontId="12" fillId="16" borderId="38" xfId="70" applyNumberFormat="1" applyFont="1" applyFill="1" applyBorder="1" applyAlignment="1" applyProtection="1">
      <alignment vertical="center"/>
      <protection/>
    </xf>
    <xf numFmtId="4" fontId="12" fillId="16" borderId="38" xfId="70" applyNumberFormat="1" applyFont="1" applyFill="1" applyBorder="1" applyAlignment="1" applyProtection="1">
      <alignment vertical="center"/>
      <protection/>
    </xf>
    <xf numFmtId="192" fontId="12" fillId="16" borderId="38" xfId="70" applyNumberFormat="1" applyFont="1" applyFill="1" applyBorder="1" applyAlignment="1" applyProtection="1">
      <alignment vertical="center"/>
      <protection/>
    </xf>
    <xf numFmtId="4" fontId="12" fillId="16" borderId="38" xfId="0" applyNumberFormat="1" applyFont="1" applyFill="1" applyBorder="1" applyAlignment="1">
      <alignment vertical="center"/>
    </xf>
    <xf numFmtId="3" fontId="12" fillId="16" borderId="38" xfId="0" applyNumberFormat="1" applyFont="1" applyFill="1" applyBorder="1" applyAlignment="1">
      <alignment vertical="center"/>
    </xf>
    <xf numFmtId="186" fontId="79" fillId="16" borderId="11" xfId="43" applyNumberFormat="1" applyFont="1" applyFill="1" applyBorder="1" applyAlignment="1" applyProtection="1">
      <alignment vertical="center"/>
      <protection/>
    </xf>
    <xf numFmtId="4" fontId="12" fillId="16" borderId="39" xfId="70" applyNumberFormat="1" applyFont="1" applyFill="1" applyBorder="1" applyAlignment="1" applyProtection="1">
      <alignment vertical="center"/>
      <protection/>
    </xf>
    <xf numFmtId="0" fontId="12" fillId="33" borderId="26" xfId="0" applyFont="1" applyFill="1" applyBorder="1" applyAlignment="1" applyProtection="1">
      <alignment vertical="center"/>
      <protection/>
    </xf>
    <xf numFmtId="0" fontId="12" fillId="0" borderId="26" xfId="0" applyFont="1" applyFill="1" applyBorder="1" applyAlignment="1" applyProtection="1">
      <alignment vertical="center"/>
      <protection/>
    </xf>
    <xf numFmtId="0" fontId="12" fillId="0" borderId="26" xfId="0" applyNumberFormat="1" applyFont="1" applyFill="1" applyBorder="1" applyAlignment="1" applyProtection="1">
      <alignment vertical="center"/>
      <protection/>
    </xf>
    <xf numFmtId="0" fontId="12" fillId="0" borderId="26" xfId="0" applyFont="1" applyFill="1" applyBorder="1" applyAlignment="1">
      <alignment vertical="center"/>
    </xf>
    <xf numFmtId="4" fontId="12" fillId="0" borderId="26" xfId="0" applyNumberFormat="1" applyFont="1" applyFill="1" applyBorder="1" applyAlignment="1">
      <alignment vertical="center"/>
    </xf>
    <xf numFmtId="3" fontId="12" fillId="0" borderId="26" xfId="0" applyNumberFormat="1" applyFont="1" applyFill="1" applyBorder="1" applyAlignment="1">
      <alignment vertical="center"/>
    </xf>
    <xf numFmtId="3" fontId="12" fillId="0" borderId="26" xfId="70" applyNumberFormat="1" applyFont="1" applyFill="1" applyBorder="1" applyAlignment="1" applyProtection="1">
      <alignment vertical="center"/>
      <protection/>
    </xf>
    <xf numFmtId="2" fontId="12" fillId="0" borderId="26" xfId="70" applyNumberFormat="1" applyFont="1" applyFill="1" applyBorder="1" applyAlignment="1" applyProtection="1">
      <alignment vertical="center"/>
      <protection/>
    </xf>
    <xf numFmtId="4" fontId="12" fillId="0" borderId="26" xfId="42" applyNumberFormat="1" applyFont="1" applyFill="1" applyBorder="1" applyAlignment="1">
      <alignment vertical="center"/>
    </xf>
    <xf numFmtId="9" fontId="12" fillId="0" borderId="26" xfId="70" applyNumberFormat="1" applyFont="1" applyFill="1" applyBorder="1" applyAlignment="1" applyProtection="1">
      <alignment vertical="center"/>
      <protection/>
    </xf>
    <xf numFmtId="4" fontId="12" fillId="0" borderId="26" xfId="70" applyNumberFormat="1" applyFont="1" applyFill="1" applyBorder="1" applyAlignment="1" applyProtection="1">
      <alignment vertical="center"/>
      <protection/>
    </xf>
    <xf numFmtId="4" fontId="12" fillId="0" borderId="26" xfId="42" applyNumberFormat="1" applyFont="1" applyFill="1" applyBorder="1" applyAlignment="1" applyProtection="1">
      <alignment vertical="center"/>
      <protection locked="0"/>
    </xf>
    <xf numFmtId="4" fontId="12" fillId="0" borderId="26" xfId="42" applyNumberFormat="1" applyFont="1" applyFill="1" applyBorder="1" applyAlignment="1" applyProtection="1">
      <alignment vertical="center"/>
      <protection/>
    </xf>
    <xf numFmtId="204" fontId="12" fillId="0" borderId="26" xfId="0" applyNumberFormat="1" applyFont="1" applyFill="1" applyBorder="1" applyAlignment="1">
      <alignment vertical="center"/>
    </xf>
    <xf numFmtId="4" fontId="12" fillId="0" borderId="26" xfId="43" applyNumberFormat="1" applyFont="1" applyFill="1" applyBorder="1" applyAlignment="1" applyProtection="1">
      <alignment vertical="center"/>
      <protection locked="0"/>
    </xf>
    <xf numFmtId="0" fontId="12" fillId="0" borderId="26" xfId="0" applyNumberFormat="1" applyFont="1" applyFill="1" applyBorder="1" applyAlignment="1" applyProtection="1">
      <alignment vertical="center"/>
      <protection locked="0"/>
    </xf>
    <xf numFmtId="0" fontId="12" fillId="0" borderId="26" xfId="0" applyFont="1" applyFill="1" applyBorder="1" applyAlignment="1" applyProtection="1">
      <alignment vertical="center"/>
      <protection locked="0"/>
    </xf>
    <xf numFmtId="0" fontId="12" fillId="0" borderId="26" xfId="0" applyNumberFormat="1" applyFont="1" applyFill="1" applyBorder="1" applyAlignment="1">
      <alignment vertical="center"/>
    </xf>
    <xf numFmtId="3" fontId="12" fillId="0" borderId="26" xfId="42" applyNumberFormat="1" applyFont="1" applyFill="1" applyBorder="1" applyAlignment="1">
      <alignment vertical="center"/>
    </xf>
    <xf numFmtId="2" fontId="12" fillId="0" borderId="26" xfId="42" applyNumberFormat="1" applyFont="1" applyFill="1" applyBorder="1" applyAlignment="1">
      <alignment vertical="center"/>
    </xf>
    <xf numFmtId="2" fontId="12" fillId="0" borderId="26" xfId="0" applyNumberFormat="1" applyFont="1" applyFill="1" applyBorder="1" applyAlignment="1">
      <alignment vertical="center"/>
    </xf>
    <xf numFmtId="4" fontId="12" fillId="0" borderId="26" xfId="43" applyNumberFormat="1" applyFont="1" applyFill="1" applyBorder="1" applyAlignment="1" applyProtection="1">
      <alignment vertical="center"/>
      <protection/>
    </xf>
    <xf numFmtId="0" fontId="12" fillId="0" borderId="26" xfId="57" applyFont="1" applyFill="1" applyBorder="1" applyAlignment="1">
      <alignment vertical="center"/>
      <protection/>
    </xf>
    <xf numFmtId="3" fontId="12" fillId="0" borderId="26" xfId="42" applyNumberFormat="1" applyFont="1" applyFill="1" applyBorder="1" applyAlignment="1" applyProtection="1">
      <alignment vertical="center"/>
      <protection locked="0"/>
    </xf>
    <xf numFmtId="3" fontId="12" fillId="0" borderId="26" xfId="43" applyNumberFormat="1" applyFont="1" applyFill="1" applyBorder="1" applyAlignment="1" applyProtection="1">
      <alignment vertical="center"/>
      <protection locked="0"/>
    </xf>
    <xf numFmtId="3" fontId="12" fillId="0" borderId="26" xfId="42" applyNumberFormat="1" applyFont="1" applyFill="1" applyBorder="1" applyAlignment="1" applyProtection="1">
      <alignment vertical="center"/>
      <protection/>
    </xf>
    <xf numFmtId="1" fontId="12" fillId="0" borderId="26" xfId="0" applyNumberFormat="1" applyFont="1" applyFill="1" applyBorder="1" applyAlignment="1">
      <alignment vertical="center"/>
    </xf>
    <xf numFmtId="4" fontId="12" fillId="0" borderId="26" xfId="40" applyNumberFormat="1" applyFont="1" applyFill="1" applyBorder="1" applyAlignment="1">
      <alignment vertical="center"/>
    </xf>
    <xf numFmtId="3" fontId="12" fillId="0" borderId="26" xfId="40" applyNumberFormat="1" applyFont="1" applyFill="1" applyBorder="1" applyAlignment="1">
      <alignment vertical="center"/>
    </xf>
    <xf numFmtId="4" fontId="12" fillId="0" borderId="26" xfId="43" applyNumberFormat="1" applyFont="1" applyFill="1" applyBorder="1" applyAlignment="1">
      <alignment vertical="center"/>
    </xf>
    <xf numFmtId="3" fontId="12" fillId="0" borderId="26" xfId="43" applyNumberFormat="1" applyFont="1" applyFill="1" applyBorder="1" applyAlignment="1">
      <alignment vertical="center"/>
    </xf>
    <xf numFmtId="2" fontId="12" fillId="0" borderId="40" xfId="70" applyNumberFormat="1" applyFont="1" applyFill="1" applyBorder="1" applyAlignment="1" applyProtection="1">
      <alignment vertical="center"/>
      <protection/>
    </xf>
    <xf numFmtId="2" fontId="12" fillId="0" borderId="40" xfId="0" applyNumberFormat="1" applyFont="1" applyFill="1" applyBorder="1" applyAlignment="1" applyProtection="1">
      <alignment vertical="center"/>
      <protection/>
    </xf>
    <xf numFmtId="0" fontId="12" fillId="0" borderId="35" xfId="0" applyFont="1" applyFill="1" applyBorder="1" applyAlignment="1">
      <alignment vertical="center"/>
    </xf>
    <xf numFmtId="0" fontId="12" fillId="0" borderId="35" xfId="0" applyFont="1" applyFill="1" applyBorder="1" applyAlignment="1" applyProtection="1">
      <alignment vertical="center"/>
      <protection/>
    </xf>
    <xf numFmtId="0" fontId="12" fillId="0" borderId="35" xfId="0" applyNumberFormat="1" applyFont="1" applyFill="1" applyBorder="1" applyAlignment="1" applyProtection="1">
      <alignment vertical="center"/>
      <protection/>
    </xf>
    <xf numFmtId="0" fontId="12" fillId="0" borderId="35" xfId="0" applyNumberFormat="1" applyFont="1" applyFill="1" applyBorder="1" applyAlignment="1">
      <alignment vertical="center"/>
    </xf>
    <xf numFmtId="0" fontId="12" fillId="0" borderId="35" xfId="0" applyFont="1" applyFill="1" applyBorder="1" applyAlignment="1" applyProtection="1">
      <alignment vertical="center"/>
      <protection locked="0"/>
    </xf>
    <xf numFmtId="4" fontId="12" fillId="0" borderId="35" xfId="42" applyNumberFormat="1" applyFont="1" applyFill="1" applyBorder="1" applyAlignment="1" applyProtection="1">
      <alignment vertical="center"/>
      <protection locked="0"/>
    </xf>
    <xf numFmtId="3" fontId="12" fillId="0" borderId="35" xfId="42" applyNumberFormat="1" applyFont="1" applyFill="1" applyBorder="1" applyAlignment="1" applyProtection="1">
      <alignment vertical="center"/>
      <protection locked="0"/>
    </xf>
    <xf numFmtId="3" fontId="12" fillId="0" borderId="35" xfId="0" applyNumberFormat="1" applyFont="1" applyFill="1" applyBorder="1" applyAlignment="1">
      <alignment vertical="center"/>
    </xf>
    <xf numFmtId="2" fontId="12" fillId="0" borderId="35" xfId="0" applyNumberFormat="1" applyFont="1" applyFill="1" applyBorder="1" applyAlignment="1">
      <alignment vertical="center"/>
    </xf>
    <xf numFmtId="4" fontId="12" fillId="0" borderId="35" xfId="42" applyNumberFormat="1" applyFont="1" applyFill="1" applyBorder="1" applyAlignment="1" applyProtection="1">
      <alignment vertical="center"/>
      <protection/>
    </xf>
    <xf numFmtId="9" fontId="12" fillId="0" borderId="35" xfId="70" applyNumberFormat="1" applyFont="1" applyFill="1" applyBorder="1" applyAlignment="1" applyProtection="1">
      <alignment vertical="center"/>
      <protection/>
    </xf>
    <xf numFmtId="4" fontId="12" fillId="0" borderId="35" xfId="70" applyNumberFormat="1" applyFont="1" applyFill="1" applyBorder="1" applyAlignment="1" applyProtection="1">
      <alignment vertical="center"/>
      <protection/>
    </xf>
    <xf numFmtId="3" fontId="12" fillId="0" borderId="35" xfId="70" applyNumberFormat="1" applyFont="1" applyFill="1" applyBorder="1" applyAlignment="1" applyProtection="1">
      <alignment vertical="center"/>
      <protection/>
    </xf>
    <xf numFmtId="3" fontId="12" fillId="0" borderId="35" xfId="42" applyNumberFormat="1" applyFont="1" applyFill="1" applyBorder="1" applyAlignment="1" applyProtection="1">
      <alignment vertical="center"/>
      <protection/>
    </xf>
    <xf numFmtId="2" fontId="12" fillId="0" borderId="35" xfId="70" applyNumberFormat="1" applyFont="1" applyFill="1" applyBorder="1" applyAlignment="1" applyProtection="1">
      <alignment vertical="center"/>
      <protection/>
    </xf>
    <xf numFmtId="2" fontId="12" fillId="0" borderId="41" xfId="70" applyNumberFormat="1" applyFont="1" applyFill="1" applyBorder="1" applyAlignment="1" applyProtection="1">
      <alignment vertical="center"/>
      <protection/>
    </xf>
    <xf numFmtId="0" fontId="21" fillId="34" borderId="42" xfId="0" applyFont="1" applyFill="1" applyBorder="1" applyAlignment="1" applyProtection="1">
      <alignment vertical="center"/>
      <protection/>
    </xf>
    <xf numFmtId="0" fontId="21" fillId="34" borderId="34" xfId="0" applyFont="1" applyFill="1" applyBorder="1" applyAlignment="1" applyProtection="1">
      <alignment vertical="center"/>
      <protection/>
    </xf>
    <xf numFmtId="0" fontId="77" fillId="36" borderId="35" xfId="0" applyNumberFormat="1" applyFont="1" applyFill="1" applyBorder="1" applyAlignment="1" applyProtection="1">
      <alignment vertical="center"/>
      <protection/>
    </xf>
    <xf numFmtId="1" fontId="12" fillId="0" borderId="35" xfId="0" applyNumberFormat="1" applyFont="1" applyFill="1" applyBorder="1" applyAlignment="1">
      <alignment vertical="center"/>
    </xf>
    <xf numFmtId="4" fontId="12" fillId="0" borderId="35" xfId="40" applyNumberFormat="1" applyFont="1" applyFill="1" applyBorder="1" applyAlignment="1">
      <alignment vertical="center"/>
    </xf>
    <xf numFmtId="3" fontId="12" fillId="0" borderId="35" xfId="40" applyNumberFormat="1" applyFont="1" applyFill="1" applyBorder="1" applyAlignment="1">
      <alignment vertical="center"/>
    </xf>
    <xf numFmtId="4" fontId="76" fillId="16" borderId="26" xfId="0" applyNumberFormat="1" applyFont="1" applyFill="1" applyBorder="1" applyAlignment="1">
      <alignment vertical="center"/>
    </xf>
    <xf numFmtId="3" fontId="76" fillId="16" borderId="26" xfId="0" applyNumberFormat="1" applyFont="1" applyFill="1" applyBorder="1" applyAlignment="1">
      <alignment vertical="center"/>
    </xf>
    <xf numFmtId="0" fontId="77" fillId="37" borderId="43" xfId="0" applyNumberFormat="1" applyFont="1" applyFill="1" applyBorder="1" applyAlignment="1" applyProtection="1">
      <alignment vertical="center"/>
      <protection/>
    </xf>
    <xf numFmtId="4" fontId="76" fillId="16" borderId="32" xfId="0" applyNumberFormat="1" applyFont="1" applyFill="1" applyBorder="1" applyAlignment="1">
      <alignment vertical="center"/>
    </xf>
    <xf numFmtId="3" fontId="76" fillId="16" borderId="32" xfId="0" applyNumberFormat="1" applyFont="1" applyFill="1" applyBorder="1" applyAlignment="1">
      <alignment vertical="center"/>
    </xf>
    <xf numFmtId="2" fontId="12" fillId="0" borderId="41" xfId="0" applyNumberFormat="1" applyFont="1" applyFill="1" applyBorder="1" applyAlignment="1" applyProtection="1">
      <alignment vertical="center"/>
      <protection/>
    </xf>
    <xf numFmtId="0" fontId="9" fillId="33" borderId="26" xfId="0" applyFont="1" applyFill="1" applyBorder="1" applyAlignment="1" applyProtection="1">
      <alignment vertical="center"/>
      <protection/>
    </xf>
    <xf numFmtId="0" fontId="80" fillId="0" borderId="26" xfId="0" applyNumberFormat="1" applyFont="1" applyFill="1" applyBorder="1" applyAlignment="1" applyProtection="1">
      <alignment vertical="center"/>
      <protection/>
    </xf>
    <xf numFmtId="0" fontId="80" fillId="0" borderId="26" xfId="0" applyFont="1" applyFill="1" applyBorder="1" applyAlignment="1">
      <alignment vertical="center"/>
    </xf>
    <xf numFmtId="0" fontId="80" fillId="0" borderId="26" xfId="0" applyNumberFormat="1" applyFont="1" applyFill="1" applyBorder="1" applyAlignment="1">
      <alignment vertical="center"/>
    </xf>
    <xf numFmtId="0" fontId="80" fillId="0" borderId="26" xfId="0" applyFont="1" applyFill="1" applyBorder="1" applyAlignment="1" applyProtection="1">
      <alignment vertical="center"/>
      <protection locked="0"/>
    </xf>
    <xf numFmtId="0" fontId="80" fillId="0" borderId="26" xfId="0" applyNumberFormat="1" applyFont="1" applyFill="1" applyBorder="1" applyAlignment="1" applyProtection="1">
      <alignment vertical="center"/>
      <protection locked="0"/>
    </xf>
    <xf numFmtId="204" fontId="80" fillId="0" borderId="26" xfId="0" applyNumberFormat="1" applyFont="1" applyFill="1" applyBorder="1" applyAlignment="1">
      <alignment vertical="center"/>
    </xf>
    <xf numFmtId="0" fontId="77" fillId="0" borderId="32" xfId="0" applyFont="1" applyFill="1" applyBorder="1" applyAlignment="1" applyProtection="1">
      <alignment vertical="center"/>
      <protection/>
    </xf>
    <xf numFmtId="0" fontId="12" fillId="33" borderId="35" xfId="0" applyFont="1" applyFill="1" applyBorder="1" applyAlignment="1" applyProtection="1">
      <alignment vertical="center"/>
      <protection/>
    </xf>
    <xf numFmtId="4" fontId="12" fillId="0" borderId="35" xfId="43" applyNumberFormat="1" applyFont="1" applyFill="1" applyBorder="1" applyAlignment="1" applyProtection="1">
      <alignment vertical="center"/>
      <protection/>
    </xf>
    <xf numFmtId="43" fontId="19" fillId="34" borderId="12" xfId="40" applyFont="1" applyFill="1" applyBorder="1" applyAlignment="1" applyProtection="1">
      <alignment horizontal="center"/>
      <protection/>
    </xf>
    <xf numFmtId="0" fontId="19" fillId="34" borderId="12" xfId="0" applyFont="1" applyFill="1" applyBorder="1" applyAlignment="1" applyProtection="1">
      <alignment horizontal="center"/>
      <protection/>
    </xf>
    <xf numFmtId="190" fontId="19" fillId="34" borderId="12" xfId="0" applyNumberFormat="1" applyFont="1" applyFill="1" applyBorder="1" applyAlignment="1" applyProtection="1">
      <alignment horizontal="center"/>
      <protection/>
    </xf>
    <xf numFmtId="0" fontId="19" fillId="38" borderId="12" xfId="0" applyFont="1" applyFill="1" applyBorder="1" applyAlignment="1" applyProtection="1">
      <alignment horizontal="center"/>
      <protection/>
    </xf>
    <xf numFmtId="4" fontId="19" fillId="38" borderId="12" xfId="0" applyNumberFormat="1" applyFont="1" applyFill="1" applyBorder="1" applyAlignment="1" applyProtection="1">
      <alignment horizontal="center" vertical="center" wrapText="1"/>
      <protection/>
    </xf>
    <xf numFmtId="3" fontId="19" fillId="38" borderId="12" xfId="0" applyNumberFormat="1" applyFont="1" applyFill="1" applyBorder="1" applyAlignment="1" applyProtection="1">
      <alignment horizontal="center" vertical="center" wrapText="1"/>
      <protection/>
    </xf>
    <xf numFmtId="4" fontId="19" fillId="39" borderId="12" xfId="0" applyNumberFormat="1" applyFont="1" applyFill="1" applyBorder="1" applyAlignment="1" applyProtection="1">
      <alignment horizontal="center" vertical="center" wrapText="1"/>
      <protection/>
    </xf>
    <xf numFmtId="3" fontId="19" fillId="39" borderId="12" xfId="0" applyNumberFormat="1" applyFont="1" applyFill="1" applyBorder="1" applyAlignment="1" applyProtection="1">
      <alignment horizontal="center" vertical="center" wrapText="1"/>
      <protection/>
    </xf>
    <xf numFmtId="192" fontId="19" fillId="38" borderId="12" xfId="0" applyNumberFormat="1" applyFont="1" applyFill="1" applyBorder="1" applyAlignment="1" applyProtection="1">
      <alignment horizontal="center" vertical="center" wrapText="1"/>
      <protection/>
    </xf>
    <xf numFmtId="4" fontId="19" fillId="40" borderId="12" xfId="0" applyNumberFormat="1" applyFont="1" applyFill="1" applyBorder="1" applyAlignment="1" applyProtection="1">
      <alignment horizontal="center" vertical="center" wrapText="1"/>
      <protection/>
    </xf>
    <xf numFmtId="3" fontId="19" fillId="40" borderId="12" xfId="0" applyNumberFormat="1" applyFont="1" applyFill="1" applyBorder="1" applyAlignment="1" applyProtection="1">
      <alignment horizontal="center" vertical="center" wrapText="1"/>
      <protection/>
    </xf>
    <xf numFmtId="4" fontId="28" fillId="41" borderId="12" xfId="0" applyNumberFormat="1" applyFont="1" applyFill="1" applyBorder="1" applyAlignment="1" applyProtection="1">
      <alignment horizontal="center" vertical="center" wrapText="1"/>
      <protection/>
    </xf>
    <xf numFmtId="3" fontId="28" fillId="41" borderId="12" xfId="0" applyNumberFormat="1" applyFont="1" applyFill="1" applyBorder="1" applyAlignment="1" applyProtection="1">
      <alignment horizontal="center" vertical="center" wrapText="1"/>
      <protection/>
    </xf>
    <xf numFmtId="192" fontId="19" fillId="42" borderId="12" xfId="0" applyNumberFormat="1" applyFont="1" applyFill="1" applyBorder="1" applyAlignment="1" applyProtection="1">
      <alignment horizontal="center" vertical="center" wrapText="1"/>
      <protection/>
    </xf>
    <xf numFmtId="192" fontId="19" fillId="40" borderId="12" xfId="0" applyNumberFormat="1" applyFont="1" applyFill="1" applyBorder="1" applyAlignment="1" applyProtection="1">
      <alignment horizontal="center" vertical="center" wrapText="1"/>
      <protection/>
    </xf>
    <xf numFmtId="4" fontId="19" fillId="42" borderId="12" xfId="0" applyNumberFormat="1" applyFont="1" applyFill="1" applyBorder="1" applyAlignment="1" applyProtection="1">
      <alignment horizontal="center" vertical="center" wrapText="1"/>
      <protection/>
    </xf>
    <xf numFmtId="3" fontId="19" fillId="42" borderId="12" xfId="0" applyNumberFormat="1" applyFont="1" applyFill="1" applyBorder="1" applyAlignment="1" applyProtection="1">
      <alignment horizontal="center" vertical="center" wrapText="1"/>
      <protection/>
    </xf>
    <xf numFmtId="0" fontId="12" fillId="43" borderId="32" xfId="0" applyNumberFormat="1" applyFont="1" applyFill="1" applyBorder="1" applyAlignment="1" applyProtection="1">
      <alignment vertical="center"/>
      <protection/>
    </xf>
    <xf numFmtId="0" fontId="12" fillId="43" borderId="32" xfId="0" applyFont="1" applyFill="1" applyBorder="1" applyAlignment="1">
      <alignment vertical="center"/>
    </xf>
    <xf numFmtId="0" fontId="12" fillId="43" borderId="32" xfId="0" applyFont="1" applyFill="1" applyBorder="1" applyAlignment="1" applyProtection="1">
      <alignment vertical="center"/>
      <protection locked="0"/>
    </xf>
    <xf numFmtId="4" fontId="12" fillId="43" borderId="32" xfId="43" applyNumberFormat="1" applyFont="1" applyFill="1" applyBorder="1" applyAlignment="1" applyProtection="1">
      <alignment vertical="center"/>
      <protection locked="0"/>
    </xf>
    <xf numFmtId="3" fontId="12" fillId="43" borderId="32" xfId="43" applyNumberFormat="1" applyFont="1" applyFill="1" applyBorder="1" applyAlignment="1" applyProtection="1">
      <alignment vertical="center"/>
      <protection locked="0"/>
    </xf>
    <xf numFmtId="3" fontId="12" fillId="43" borderId="32" xfId="70" applyNumberFormat="1" applyFont="1" applyFill="1" applyBorder="1" applyAlignment="1" applyProtection="1">
      <alignment vertical="center"/>
      <protection/>
    </xf>
    <xf numFmtId="2" fontId="12" fillId="43" borderId="32" xfId="70" applyNumberFormat="1" applyFont="1" applyFill="1" applyBorder="1" applyAlignment="1" applyProtection="1">
      <alignment vertical="center"/>
      <protection/>
    </xf>
    <xf numFmtId="4" fontId="12" fillId="43" borderId="32" xfId="42" applyNumberFormat="1" applyFont="1" applyFill="1" applyBorder="1" applyAlignment="1">
      <alignment vertical="center"/>
    </xf>
    <xf numFmtId="9" fontId="12" fillId="43" borderId="32" xfId="70" applyNumberFormat="1" applyFont="1" applyFill="1" applyBorder="1" applyAlignment="1" applyProtection="1">
      <alignment vertical="center"/>
      <protection/>
    </xf>
    <xf numFmtId="4" fontId="12" fillId="43" borderId="32" xfId="70" applyNumberFormat="1" applyFont="1" applyFill="1" applyBorder="1" applyAlignment="1" applyProtection="1">
      <alignment vertical="center"/>
      <protection/>
    </xf>
    <xf numFmtId="4" fontId="12" fillId="43" borderId="32" xfId="42" applyNumberFormat="1" applyFont="1" applyFill="1" applyBorder="1" applyAlignment="1" applyProtection="1">
      <alignment vertical="center"/>
      <protection locked="0"/>
    </xf>
    <xf numFmtId="3" fontId="12" fillId="43" borderId="32" xfId="42" applyNumberFormat="1" applyFont="1" applyFill="1" applyBorder="1" applyAlignment="1" applyProtection="1">
      <alignment vertical="center"/>
      <protection locked="0"/>
    </xf>
    <xf numFmtId="2" fontId="12" fillId="43" borderId="44" xfId="0" applyNumberFormat="1" applyFont="1" applyFill="1" applyBorder="1" applyAlignment="1" applyProtection="1">
      <alignment vertical="center"/>
      <protection/>
    </xf>
    <xf numFmtId="204" fontId="12" fillId="43" borderId="26" xfId="0" applyNumberFormat="1" applyFont="1" applyFill="1" applyBorder="1" applyAlignment="1">
      <alignment vertical="center"/>
    </xf>
    <xf numFmtId="0" fontId="12" fillId="43" borderId="26" xfId="0" applyFont="1" applyFill="1" applyBorder="1" applyAlignment="1">
      <alignment vertical="center"/>
    </xf>
    <xf numFmtId="0" fontId="12" fillId="43" borderId="26" xfId="0" applyFont="1" applyFill="1" applyBorder="1" applyAlignment="1" applyProtection="1">
      <alignment vertical="center"/>
      <protection/>
    </xf>
    <xf numFmtId="0" fontId="12" fillId="43" borderId="26" xfId="0" applyNumberFormat="1" applyFont="1" applyFill="1" applyBorder="1" applyAlignment="1" applyProtection="1">
      <alignment vertical="center"/>
      <protection/>
    </xf>
    <xf numFmtId="4" fontId="12" fillId="43" borderId="26" xfId="43" applyNumberFormat="1" applyFont="1" applyFill="1" applyBorder="1" applyAlignment="1">
      <alignment vertical="center"/>
    </xf>
    <xf numFmtId="3" fontId="12" fillId="43" borderId="26" xfId="43" applyNumberFormat="1" applyFont="1" applyFill="1" applyBorder="1" applyAlignment="1">
      <alignment vertical="center"/>
    </xf>
    <xf numFmtId="3" fontId="12" fillId="43" borderId="26" xfId="42" applyNumberFormat="1" applyFont="1" applyFill="1" applyBorder="1" applyAlignment="1">
      <alignment vertical="center"/>
    </xf>
    <xf numFmtId="2" fontId="12" fillId="43" borderId="26" xfId="42" applyNumberFormat="1" applyFont="1" applyFill="1" applyBorder="1" applyAlignment="1">
      <alignment vertical="center"/>
    </xf>
    <xf numFmtId="4" fontId="12" fillId="43" borderId="26" xfId="42" applyNumberFormat="1" applyFont="1" applyFill="1" applyBorder="1" applyAlignment="1" applyProtection="1">
      <alignment vertical="center"/>
      <protection/>
    </xf>
    <xf numFmtId="9" fontId="12" fillId="43" borderId="26" xfId="70" applyNumberFormat="1" applyFont="1" applyFill="1" applyBorder="1" applyAlignment="1" applyProtection="1">
      <alignment vertical="center"/>
      <protection/>
    </xf>
    <xf numFmtId="4" fontId="12" fillId="43" borderId="26" xfId="70" applyNumberFormat="1" applyFont="1" applyFill="1" applyBorder="1" applyAlignment="1" applyProtection="1">
      <alignment vertical="center"/>
      <protection/>
    </xf>
    <xf numFmtId="3" fontId="12" fillId="43" borderId="26" xfId="70" applyNumberFormat="1" applyFont="1" applyFill="1" applyBorder="1" applyAlignment="1" applyProtection="1">
      <alignment vertical="center"/>
      <protection/>
    </xf>
    <xf numFmtId="4" fontId="12" fillId="43" borderId="26" xfId="43" applyNumberFormat="1" applyFont="1" applyFill="1" applyBorder="1" applyAlignment="1" applyProtection="1">
      <alignment vertical="center"/>
      <protection locked="0"/>
    </xf>
    <xf numFmtId="3" fontId="12" fillId="43" borderId="26" xfId="43" applyNumberFormat="1" applyFont="1" applyFill="1" applyBorder="1" applyAlignment="1" applyProtection="1">
      <alignment vertical="center"/>
      <protection locked="0"/>
    </xf>
    <xf numFmtId="2" fontId="12" fillId="43" borderId="26" xfId="70" applyNumberFormat="1" applyFont="1" applyFill="1" applyBorder="1" applyAlignment="1" applyProtection="1">
      <alignment vertical="center"/>
      <protection/>
    </xf>
    <xf numFmtId="4" fontId="12" fillId="43" borderId="26" xfId="0" applyNumberFormat="1" applyFont="1" applyFill="1" applyBorder="1" applyAlignment="1">
      <alignment vertical="center"/>
    </xf>
    <xf numFmtId="2" fontId="12" fillId="43" borderId="40" xfId="0" applyNumberFormat="1" applyFont="1" applyFill="1" applyBorder="1" applyAlignment="1" applyProtection="1">
      <alignment vertical="center"/>
      <protection/>
    </xf>
    <xf numFmtId="3" fontId="12" fillId="43" borderId="26" xfId="0" applyNumberFormat="1" applyFont="1" applyFill="1" applyBorder="1" applyAlignment="1">
      <alignment vertical="center"/>
    </xf>
    <xf numFmtId="2" fontId="12" fillId="43" borderId="40" xfId="70" applyNumberFormat="1" applyFont="1" applyFill="1" applyBorder="1" applyAlignment="1" applyProtection="1">
      <alignment vertical="center"/>
      <protection/>
    </xf>
    <xf numFmtId="0" fontId="12" fillId="43" borderId="26" xfId="0" applyNumberFormat="1" applyFont="1" applyFill="1" applyBorder="1" applyAlignment="1" applyProtection="1">
      <alignment vertical="center"/>
      <protection locked="0"/>
    </xf>
    <xf numFmtId="0" fontId="12" fillId="43" borderId="26" xfId="0" applyNumberFormat="1" applyFont="1" applyFill="1" applyBorder="1" applyAlignment="1">
      <alignment vertical="center"/>
    </xf>
    <xf numFmtId="4" fontId="12" fillId="43" borderId="26" xfId="40" applyNumberFormat="1" applyFont="1" applyFill="1" applyBorder="1" applyAlignment="1">
      <alignment vertical="center"/>
    </xf>
    <xf numFmtId="3" fontId="12" fillId="43" borderId="26" xfId="40" applyNumberFormat="1" applyFont="1" applyFill="1" applyBorder="1" applyAlignment="1">
      <alignment vertical="center"/>
    </xf>
    <xf numFmtId="0" fontId="12" fillId="43" borderId="26" xfId="0" applyFont="1" applyFill="1" applyBorder="1" applyAlignment="1" applyProtection="1">
      <alignment vertical="center"/>
      <protection locked="0"/>
    </xf>
    <xf numFmtId="4" fontId="12" fillId="43" borderId="26" xfId="40" applyNumberFormat="1" applyFont="1" applyFill="1" applyBorder="1" applyAlignment="1" applyProtection="1">
      <alignment vertical="center"/>
      <protection locked="0"/>
    </xf>
    <xf numFmtId="3" fontId="12" fillId="43" borderId="26" xfId="40" applyNumberFormat="1" applyFont="1" applyFill="1" applyBorder="1" applyAlignment="1" applyProtection="1">
      <alignment vertical="center"/>
      <protection locked="0"/>
    </xf>
    <xf numFmtId="4" fontId="12" fillId="43" borderId="26" xfId="42" applyNumberFormat="1" applyFont="1" applyFill="1" applyBorder="1" applyAlignment="1">
      <alignment vertical="center"/>
    </xf>
    <xf numFmtId="4" fontId="12" fillId="43" borderId="26" xfId="44" applyNumberFormat="1" applyFont="1" applyFill="1" applyBorder="1" applyAlignment="1" applyProtection="1">
      <alignment vertical="center"/>
      <protection locked="0"/>
    </xf>
    <xf numFmtId="3" fontId="12" fillId="43" borderId="26" xfId="44" applyNumberFormat="1" applyFont="1" applyFill="1" applyBorder="1" applyAlignment="1" applyProtection="1">
      <alignment vertical="center"/>
      <protection locked="0"/>
    </xf>
    <xf numFmtId="4" fontId="12" fillId="43" borderId="26" xfId="42" applyNumberFormat="1" applyFont="1" applyFill="1" applyBorder="1" applyAlignment="1" applyProtection="1">
      <alignment vertical="center"/>
      <protection locked="0"/>
    </xf>
    <xf numFmtId="1" fontId="12" fillId="43" borderId="26" xfId="0" applyNumberFormat="1" applyFont="1" applyFill="1" applyBorder="1" applyAlignment="1">
      <alignment vertical="center"/>
    </xf>
    <xf numFmtId="3" fontId="12" fillId="43" borderId="26" xfId="42" applyNumberFormat="1" applyFont="1" applyFill="1" applyBorder="1" applyAlignment="1" applyProtection="1">
      <alignment vertical="center"/>
      <protection locked="0"/>
    </xf>
    <xf numFmtId="2" fontId="12" fillId="43" borderId="26" xfId="0" applyNumberFormat="1" applyFont="1" applyFill="1" applyBorder="1" applyAlignment="1">
      <alignment vertical="center"/>
    </xf>
    <xf numFmtId="4" fontId="12" fillId="43" borderId="26" xfId="43" applyNumberFormat="1" applyFont="1" applyFill="1" applyBorder="1" applyAlignment="1" applyProtection="1">
      <alignment vertical="center"/>
      <protection/>
    </xf>
    <xf numFmtId="3" fontId="12" fillId="43" borderId="26" xfId="42" applyNumberFormat="1" applyFont="1" applyFill="1" applyBorder="1" applyAlignment="1" applyProtection="1">
      <alignment vertical="center"/>
      <protection/>
    </xf>
    <xf numFmtId="0" fontId="12" fillId="43" borderId="26" xfId="57" applyFont="1" applyFill="1" applyBorder="1" applyAlignment="1">
      <alignment vertical="center"/>
      <protection/>
    </xf>
    <xf numFmtId="4" fontId="76" fillId="16" borderId="35" xfId="0" applyNumberFormat="1" applyFont="1" applyFill="1" applyBorder="1" applyAlignment="1">
      <alignment vertical="center"/>
    </xf>
    <xf numFmtId="3" fontId="76" fillId="16" borderId="35" xfId="0" applyNumberFormat="1" applyFont="1" applyFill="1" applyBorder="1" applyAlignment="1">
      <alignment vertical="center"/>
    </xf>
    <xf numFmtId="0" fontId="80" fillId="43" borderId="32" xfId="0" applyNumberFormat="1" applyFont="1" applyFill="1" applyBorder="1" applyAlignment="1" applyProtection="1">
      <alignment vertical="center"/>
      <protection/>
    </xf>
    <xf numFmtId="204" fontId="80" fillId="43" borderId="26" xfId="0" applyNumberFormat="1" applyFont="1" applyFill="1" applyBorder="1" applyAlignment="1">
      <alignment vertical="center"/>
    </xf>
    <xf numFmtId="0" fontId="80" fillId="43" borderId="26" xfId="0" applyNumberFormat="1" applyFont="1" applyFill="1" applyBorder="1" applyAlignment="1">
      <alignment vertical="center"/>
    </xf>
    <xf numFmtId="0" fontId="80" fillId="43" borderId="26" xfId="0" applyNumberFormat="1" applyFont="1" applyFill="1" applyBorder="1" applyAlignment="1" applyProtection="1">
      <alignment vertical="center"/>
      <protection/>
    </xf>
    <xf numFmtId="0" fontId="80" fillId="43" borderId="26" xfId="0" applyFont="1" applyFill="1" applyBorder="1" applyAlignment="1">
      <alignment vertical="center"/>
    </xf>
    <xf numFmtId="0" fontId="80" fillId="43" borderId="26" xfId="0" applyNumberFormat="1" applyFont="1" applyFill="1" applyBorder="1" applyAlignment="1" applyProtection="1">
      <alignment vertical="center"/>
      <protection locked="0"/>
    </xf>
    <xf numFmtId="0" fontId="80" fillId="43" borderId="26" xfId="57" applyFont="1" applyFill="1" applyBorder="1" applyAlignment="1">
      <alignment vertical="center"/>
      <protection/>
    </xf>
    <xf numFmtId="0" fontId="80" fillId="0" borderId="35" xfId="0" applyFont="1" applyFill="1" applyBorder="1" applyAlignment="1">
      <alignment vertical="center"/>
    </xf>
    <xf numFmtId="190" fontId="12" fillId="43" borderId="32" xfId="0" applyNumberFormat="1" applyFont="1" applyFill="1" applyBorder="1" applyAlignment="1" applyProtection="1">
      <alignment horizontal="center" vertical="center"/>
      <protection/>
    </xf>
    <xf numFmtId="190" fontId="12" fillId="0" borderId="26" xfId="0" applyNumberFormat="1" applyFont="1" applyFill="1" applyBorder="1" applyAlignment="1" applyProtection="1">
      <alignment horizontal="center" vertical="center"/>
      <protection locked="0"/>
    </xf>
    <xf numFmtId="190" fontId="12" fillId="43" borderId="26" xfId="0" applyNumberFormat="1" applyFont="1" applyFill="1" applyBorder="1" applyAlignment="1">
      <alignment horizontal="center" vertical="center"/>
    </xf>
    <xf numFmtId="190" fontId="12" fillId="0" borderId="26" xfId="0" applyNumberFormat="1" applyFont="1" applyFill="1" applyBorder="1" applyAlignment="1" applyProtection="1">
      <alignment horizontal="center" vertical="center"/>
      <protection/>
    </xf>
    <xf numFmtId="190" fontId="12" fillId="0" borderId="26" xfId="0" applyNumberFormat="1" applyFont="1" applyFill="1" applyBorder="1" applyAlignment="1">
      <alignment horizontal="center" vertical="center"/>
    </xf>
    <xf numFmtId="190" fontId="12" fillId="43" borderId="26" xfId="0" applyNumberFormat="1" applyFont="1" applyFill="1" applyBorder="1" applyAlignment="1" applyProtection="1">
      <alignment horizontal="center" vertical="center"/>
      <protection locked="0"/>
    </xf>
    <xf numFmtId="190" fontId="12" fillId="43" borderId="26" xfId="0" applyNumberFormat="1" applyFont="1" applyFill="1" applyBorder="1" applyAlignment="1" applyProtection="1">
      <alignment horizontal="center" vertical="center"/>
      <protection/>
    </xf>
    <xf numFmtId="190" fontId="12" fillId="0" borderId="35" xfId="0" applyNumberFormat="1" applyFont="1" applyFill="1" applyBorder="1" applyAlignment="1" applyProtection="1">
      <alignment horizontal="center" vertical="center"/>
      <protection/>
    </xf>
    <xf numFmtId="0" fontId="12" fillId="33" borderId="31" xfId="0" applyFont="1" applyFill="1" applyBorder="1" applyAlignment="1" applyProtection="1">
      <alignment vertical="center"/>
      <protection/>
    </xf>
    <xf numFmtId="0" fontId="80" fillId="0" borderId="35" xfId="0" applyNumberFormat="1" applyFont="1" applyFill="1" applyBorder="1" applyAlignment="1" applyProtection="1">
      <alignment vertical="center"/>
      <protection locked="0"/>
    </xf>
    <xf numFmtId="0" fontId="12" fillId="0" borderId="35" xfId="0" applyNumberFormat="1" applyFont="1" applyFill="1" applyBorder="1" applyAlignment="1" applyProtection="1">
      <alignment vertical="center"/>
      <protection locked="0"/>
    </xf>
    <xf numFmtId="190" fontId="12" fillId="0" borderId="35" xfId="0" applyNumberFormat="1" applyFont="1" applyFill="1" applyBorder="1" applyAlignment="1" applyProtection="1">
      <alignment horizontal="center" vertical="center"/>
      <protection locked="0"/>
    </xf>
    <xf numFmtId="0" fontId="53" fillId="33" borderId="45" xfId="0" applyFont="1" applyFill="1" applyBorder="1" applyAlignment="1" applyProtection="1">
      <alignment horizontal="center" vertical="center" wrapText="1"/>
      <protection/>
    </xf>
    <xf numFmtId="0" fontId="53" fillId="33" borderId="46" xfId="0" applyFont="1" applyFill="1" applyBorder="1" applyAlignment="1" applyProtection="1">
      <alignment horizontal="center" vertical="center" wrapText="1"/>
      <protection/>
    </xf>
    <xf numFmtId="2" fontId="52" fillId="33" borderId="47" xfId="0" applyNumberFormat="1" applyFont="1" applyFill="1" applyBorder="1" applyAlignment="1">
      <alignment horizontal="right" vertical="center" wrapText="1" indent="1"/>
    </xf>
    <xf numFmtId="0" fontId="0" fillId="0" borderId="34" xfId="0" applyBorder="1" applyAlignment="1">
      <alignment horizontal="right" indent="1"/>
    </xf>
    <xf numFmtId="0" fontId="17" fillId="34" borderId="10" xfId="0" applyFont="1" applyFill="1" applyBorder="1" applyAlignment="1" applyProtection="1">
      <alignment horizontal="center" vertical="center" wrapText="1"/>
      <protection/>
    </xf>
    <xf numFmtId="2" fontId="51" fillId="33" borderId="47" xfId="0" applyNumberFormat="1" applyFont="1" applyFill="1" applyBorder="1" applyAlignment="1">
      <alignment horizontal="right" vertical="center" wrapText="1" indent="1"/>
    </xf>
    <xf numFmtId="2" fontId="51" fillId="33" borderId="34" xfId="0" applyNumberFormat="1" applyFont="1" applyFill="1" applyBorder="1" applyAlignment="1">
      <alignment horizontal="right" vertical="center" wrapText="1" indent="1"/>
    </xf>
    <xf numFmtId="0" fontId="59" fillId="34" borderId="0" xfId="0" applyFont="1" applyFill="1" applyBorder="1" applyAlignment="1" applyProtection="1">
      <alignment horizontal="right" vertical="center" wrapText="1"/>
      <protection/>
    </xf>
    <xf numFmtId="0" fontId="60" fillId="34" borderId="0" xfId="0" applyFont="1" applyFill="1" applyBorder="1" applyAlignment="1" applyProtection="1">
      <alignment horizontal="right" vertical="center" wrapText="1"/>
      <protection/>
    </xf>
    <xf numFmtId="0" fontId="2" fillId="33" borderId="0" xfId="51" applyFill="1" applyBorder="1" applyAlignment="1" applyProtection="1">
      <alignment horizontal="center" vertical="center" wrapText="1"/>
      <protection/>
    </xf>
    <xf numFmtId="0" fontId="40" fillId="33" borderId="0" xfId="0" applyFont="1" applyFill="1" applyBorder="1" applyAlignment="1">
      <alignment horizontal="center" vertical="center" wrapText="1"/>
    </xf>
    <xf numFmtId="1" fontId="63" fillId="33" borderId="0" xfId="0" applyNumberFormat="1"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 fontId="44" fillId="33" borderId="11" xfId="51" applyNumberFormat="1" applyFont="1" applyFill="1" applyBorder="1" applyAlignment="1" applyProtection="1">
      <alignment horizontal="center" vertical="center" wrapText="1"/>
      <protection/>
    </xf>
    <xf numFmtId="0" fontId="43" fillId="33" borderId="11" xfId="0" applyFont="1" applyFill="1" applyBorder="1" applyAlignment="1" applyProtection="1">
      <alignment horizontal="center" vertical="center" wrapText="1"/>
      <protection/>
    </xf>
    <xf numFmtId="0" fontId="29" fillId="34" borderId="48" xfId="0" applyFont="1" applyFill="1" applyBorder="1" applyAlignment="1" applyProtection="1">
      <alignment horizontal="right" vertical="center" wrapText="1"/>
      <protection/>
    </xf>
    <xf numFmtId="0" fontId="30" fillId="34" borderId="48" xfId="0" applyFont="1" applyFill="1" applyBorder="1" applyAlignment="1" applyProtection="1">
      <alignment horizontal="right" vertical="center" wrapText="1"/>
      <protection/>
    </xf>
    <xf numFmtId="3" fontId="73" fillId="0" borderId="48" xfId="0" applyNumberFormat="1" applyFont="1" applyFill="1" applyBorder="1" applyAlignment="1" applyProtection="1">
      <alignment horizontal="center" vertical="center" wrapText="1"/>
      <protection/>
    </xf>
    <xf numFmtId="0" fontId="74" fillId="0" borderId="48" xfId="0" applyFont="1" applyFill="1" applyBorder="1" applyAlignment="1">
      <alignment horizontal="center" wrapText="1"/>
    </xf>
    <xf numFmtId="0" fontId="74" fillId="0" borderId="49" xfId="0" applyFont="1" applyFill="1" applyBorder="1" applyAlignment="1">
      <alignment horizontal="center" wrapText="1"/>
    </xf>
    <xf numFmtId="3" fontId="54" fillId="33" borderId="0" xfId="0" applyNumberFormat="1" applyFont="1" applyFill="1" applyBorder="1" applyAlignment="1" applyProtection="1">
      <alignment horizontal="right" vertical="center" wrapText="1"/>
      <protection/>
    </xf>
    <xf numFmtId="0" fontId="56" fillId="0" borderId="0" xfId="0" applyFont="1" applyAlignment="1">
      <alignment vertical="center" wrapText="1"/>
    </xf>
    <xf numFmtId="0" fontId="0" fillId="0" borderId="0" xfId="0" applyAlignment="1">
      <alignment vertical="center" wrapText="1"/>
    </xf>
    <xf numFmtId="2" fontId="52" fillId="33" borderId="34" xfId="0" applyNumberFormat="1" applyFont="1" applyFill="1" applyBorder="1" applyAlignment="1">
      <alignment horizontal="right" vertical="center" wrapText="1" indent="1"/>
    </xf>
    <xf numFmtId="2" fontId="51" fillId="33" borderId="50" xfId="0" applyNumberFormat="1" applyFont="1" applyFill="1" applyBorder="1" applyAlignment="1">
      <alignment horizontal="right" vertical="center" wrapText="1" indent="1"/>
    </xf>
    <xf numFmtId="0" fontId="19" fillId="34" borderId="51" xfId="0" applyFont="1" applyFill="1" applyBorder="1" applyAlignment="1" applyProtection="1">
      <alignment horizontal="center" vertical="center" wrapText="1"/>
      <protection/>
    </xf>
    <xf numFmtId="0" fontId="19" fillId="34" borderId="52" xfId="0" applyFont="1" applyFill="1" applyBorder="1" applyAlignment="1" applyProtection="1">
      <alignment horizontal="center" vertical="center" wrapText="1"/>
      <protection/>
    </xf>
    <xf numFmtId="0" fontId="19" fillId="34" borderId="24" xfId="0" applyFont="1" applyFill="1" applyBorder="1" applyAlignment="1" applyProtection="1">
      <alignment horizontal="center" vertical="center" wrapText="1"/>
      <protection/>
    </xf>
    <xf numFmtId="0" fontId="18" fillId="34" borderId="20" xfId="0" applyFont="1" applyFill="1" applyBorder="1" applyAlignment="1" applyProtection="1">
      <alignment horizontal="center" vertical="center" wrapText="1"/>
      <protection/>
    </xf>
    <xf numFmtId="0" fontId="17" fillId="34" borderId="51" xfId="0" applyFont="1" applyFill="1" applyBorder="1" applyAlignment="1" applyProtection="1">
      <alignment horizontal="center" vertical="center" wrapText="1"/>
      <protection/>
    </xf>
    <xf numFmtId="0" fontId="17" fillId="34" borderId="52" xfId="0" applyFont="1" applyFill="1" applyBorder="1" applyAlignment="1" applyProtection="1">
      <alignment horizontal="center" vertical="center" wrapText="1"/>
      <protection/>
    </xf>
    <xf numFmtId="0" fontId="27" fillId="34" borderId="10" xfId="0" applyFont="1" applyFill="1" applyBorder="1" applyAlignment="1" applyProtection="1">
      <alignment horizontal="center" vertical="center" wrapText="1"/>
      <protection/>
    </xf>
    <xf numFmtId="0" fontId="74" fillId="0" borderId="48" xfId="0" applyFont="1" applyFill="1" applyBorder="1" applyAlignment="1">
      <alignment horizontal="center" vertical="center" wrapText="1"/>
    </xf>
    <xf numFmtId="0" fontId="74" fillId="0" borderId="49" xfId="0" applyFont="1" applyFill="1" applyBorder="1" applyAlignment="1">
      <alignment horizontal="center" vertical="center" wrapText="1"/>
    </xf>
    <xf numFmtId="3" fontId="75" fillId="0" borderId="11" xfId="0" applyNumberFormat="1" applyFont="1" applyFill="1" applyBorder="1" applyAlignment="1" applyProtection="1">
      <alignment horizontal="center" vertical="center" wrapText="1"/>
      <protection/>
    </xf>
    <xf numFmtId="0" fontId="74" fillId="0" borderId="11" xfId="0" applyFont="1" applyFill="1" applyBorder="1" applyAlignment="1">
      <alignment horizontal="center" vertical="center" wrapText="1"/>
    </xf>
    <xf numFmtId="0" fontId="74" fillId="0" borderId="46" xfId="0" applyFont="1" applyFill="1" applyBorder="1" applyAlignment="1">
      <alignment horizontal="center" vertical="center" wrapText="1"/>
    </xf>
    <xf numFmtId="0" fontId="74" fillId="0" borderId="11" xfId="0" applyFont="1" applyFill="1" applyBorder="1" applyAlignment="1">
      <alignment horizontal="center" wrapText="1"/>
    </xf>
    <xf numFmtId="0" fontId="74" fillId="0" borderId="46" xfId="0" applyFont="1" applyFill="1" applyBorder="1" applyAlignment="1">
      <alignment horizontal="center" wrapText="1"/>
    </xf>
    <xf numFmtId="4" fontId="57" fillId="33" borderId="53" xfId="0" applyNumberFormat="1" applyFont="1" applyFill="1" applyBorder="1" applyAlignment="1">
      <alignment horizontal="right" vertical="center" wrapText="1" indent="1"/>
    </xf>
    <xf numFmtId="4" fontId="57" fillId="33" borderId="49" xfId="0" applyNumberFormat="1" applyFont="1" applyFill="1" applyBorder="1" applyAlignment="1">
      <alignment horizontal="right" vertical="center" wrapText="1" indent="1"/>
    </xf>
    <xf numFmtId="4" fontId="57" fillId="33" borderId="54" xfId="0" applyNumberFormat="1" applyFont="1" applyFill="1" applyBorder="1" applyAlignment="1">
      <alignment horizontal="right" vertical="center" wrapText="1" indent="1"/>
    </xf>
    <xf numFmtId="4" fontId="57" fillId="33" borderId="46" xfId="0" applyNumberFormat="1" applyFont="1" applyFill="1" applyBorder="1" applyAlignment="1">
      <alignment horizontal="right" vertical="center" wrapText="1" indent="1"/>
    </xf>
    <xf numFmtId="190" fontId="15" fillId="33" borderId="55" xfId="0" applyNumberFormat="1" applyFont="1" applyFill="1" applyBorder="1" applyAlignment="1" applyProtection="1">
      <alignment horizontal="left" vertical="center" wrapText="1"/>
      <protection/>
    </xf>
    <xf numFmtId="0" fontId="0" fillId="33" borderId="0"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18" fillId="34" borderId="56" xfId="0" applyFont="1" applyFill="1" applyBorder="1" applyAlignment="1" applyProtection="1">
      <alignment horizontal="center" vertical="center" wrapText="1"/>
      <protection/>
    </xf>
    <xf numFmtId="3" fontId="57" fillId="33" borderId="53" xfId="0" applyNumberFormat="1" applyFont="1" applyFill="1" applyBorder="1" applyAlignment="1" applyProtection="1">
      <alignment horizontal="right" vertical="center" wrapText="1" indent="1"/>
      <protection/>
    </xf>
    <xf numFmtId="0" fontId="50" fillId="0" borderId="49" xfId="0" applyFont="1" applyBorder="1" applyAlignment="1">
      <alignment horizontal="right" indent="1"/>
    </xf>
    <xf numFmtId="0" fontId="50" fillId="0" borderId="54" xfId="0" applyFont="1" applyBorder="1" applyAlignment="1">
      <alignment horizontal="right" indent="1"/>
    </xf>
    <xf numFmtId="0" fontId="50" fillId="0" borderId="46" xfId="0" applyFont="1" applyBorder="1" applyAlignment="1">
      <alignment horizontal="right" indent="1"/>
    </xf>
    <xf numFmtId="4" fontId="38" fillId="33" borderId="53" xfId="0" applyNumberFormat="1" applyFont="1" applyFill="1" applyBorder="1" applyAlignment="1">
      <alignment horizontal="right" vertical="center" wrapText="1" indent="1"/>
    </xf>
    <xf numFmtId="0" fontId="0" fillId="0" borderId="49" xfId="0" applyBorder="1" applyAlignment="1">
      <alignment horizontal="right" indent="1"/>
    </xf>
    <xf numFmtId="0" fontId="0" fillId="0" borderId="54" xfId="0" applyBorder="1" applyAlignment="1">
      <alignment horizontal="right" indent="1"/>
    </xf>
    <xf numFmtId="0" fontId="0" fillId="0" borderId="46" xfId="0" applyBorder="1" applyAlignment="1">
      <alignment horizontal="right" indent="1"/>
    </xf>
    <xf numFmtId="3" fontId="38" fillId="33" borderId="53" xfId="0" applyNumberFormat="1" applyFont="1" applyFill="1" applyBorder="1" applyAlignment="1" applyProtection="1">
      <alignment horizontal="right" vertical="center" wrapText="1" indent="1"/>
      <protection/>
    </xf>
    <xf numFmtId="190" fontId="15" fillId="33" borderId="53" xfId="0" applyNumberFormat="1" applyFont="1" applyFill="1" applyBorder="1" applyAlignment="1" applyProtection="1">
      <alignment horizontal="left" vertical="center" wrapText="1"/>
      <protection/>
    </xf>
    <xf numFmtId="0" fontId="0" fillId="33" borderId="48" xfId="0" applyFill="1" applyBorder="1" applyAlignment="1" applyProtection="1">
      <alignment vertical="center" wrapText="1"/>
      <protection/>
    </xf>
    <xf numFmtId="0" fontId="0" fillId="33" borderId="49" xfId="0" applyFill="1" applyBorder="1" applyAlignment="1" applyProtection="1">
      <alignment vertical="center" wrapText="1"/>
      <protection/>
    </xf>
    <xf numFmtId="0" fontId="0" fillId="33" borderId="45"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6" xfId="0" applyFill="1" applyBorder="1" applyAlignment="1" applyProtection="1">
      <alignment vertical="center" wrapText="1"/>
      <protection/>
    </xf>
    <xf numFmtId="0" fontId="18" fillId="33" borderId="20" xfId="0" applyFont="1" applyFill="1" applyBorder="1" applyAlignment="1" applyProtection="1">
      <alignment horizontal="center" vertical="center" wrapText="1"/>
      <protection/>
    </xf>
    <xf numFmtId="0" fontId="18" fillId="33" borderId="56"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51"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0" fontId="19" fillId="33" borderId="51" xfId="0" applyFont="1" applyFill="1" applyBorder="1" applyAlignment="1" applyProtection="1">
      <alignment horizontal="center" vertical="center" wrapText="1"/>
      <protection/>
    </xf>
    <xf numFmtId="0" fontId="19" fillId="33" borderId="52" xfId="0" applyFont="1" applyFill="1" applyBorder="1" applyAlignment="1" applyProtection="1">
      <alignment horizontal="center" vertical="center" wrapText="1"/>
      <protection/>
    </xf>
    <xf numFmtId="0" fontId="49" fillId="33" borderId="11" xfId="0" applyFont="1" applyFill="1" applyBorder="1" applyAlignment="1" applyProtection="1">
      <alignment horizontal="center" vertical="center" wrapText="1"/>
      <protection/>
    </xf>
    <xf numFmtId="1" fontId="69" fillId="33" borderId="0" xfId="0" applyNumberFormat="1" applyFont="1" applyFill="1" applyBorder="1" applyAlignment="1" applyProtection="1">
      <alignment horizontal="center" vertical="center" wrapText="1"/>
      <protection/>
    </xf>
    <xf numFmtId="0" fontId="42" fillId="33" borderId="0" xfId="0" applyFont="1" applyFill="1" applyBorder="1" applyAlignment="1" applyProtection="1">
      <alignment horizontal="center" vertical="center" wrapText="1"/>
      <protection/>
    </xf>
    <xf numFmtId="0" fontId="67" fillId="34" borderId="11" xfId="0" applyFont="1" applyFill="1" applyBorder="1" applyAlignment="1" applyProtection="1">
      <alignment horizontal="right" vertical="center" wrapText="1"/>
      <protection/>
    </xf>
    <xf numFmtId="0" fontId="68" fillId="34" borderId="11" xfId="0" applyFont="1" applyFill="1" applyBorder="1" applyAlignment="1" applyProtection="1">
      <alignment horizontal="right" vertical="center" wrapText="1"/>
      <protection/>
    </xf>
    <xf numFmtId="0" fontId="0" fillId="33" borderId="11" xfId="0" applyFill="1" applyBorder="1" applyAlignment="1" applyProtection="1">
      <alignment horizontal="center" vertical="center" wrapText="1"/>
      <protection/>
    </xf>
    <xf numFmtId="1" fontId="3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64" fillId="34" borderId="48" xfId="0" applyFont="1" applyFill="1" applyBorder="1" applyAlignment="1" applyProtection="1">
      <alignment horizontal="right" vertical="center" wrapText="1"/>
      <protection/>
    </xf>
    <xf numFmtId="0" fontId="66" fillId="34" borderId="48" xfId="0" applyFont="1" applyFill="1" applyBorder="1" applyAlignment="1" applyProtection="1">
      <alignment horizontal="right" vertical="center" wrapText="1"/>
      <protection/>
    </xf>
    <xf numFmtId="0" fontId="19" fillId="33" borderId="10" xfId="0" applyFont="1" applyFill="1" applyBorder="1" applyAlignment="1" applyProtection="1">
      <alignment horizontal="center" vertical="center" wrapText="1"/>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26</xdr:col>
      <xdr:colOff>0</xdr:colOff>
      <xdr:row>0</xdr:row>
      <xdr:rowOff>0</xdr:rowOff>
    </xdr:to>
    <xdr:sp fLocksText="0">
      <xdr:nvSpPr>
        <xdr:cNvPr id="1" name="Text Box 1"/>
        <xdr:cNvSpPr txBox="1">
          <a:spLocks noChangeArrowheads="1"/>
        </xdr:cNvSpPr>
      </xdr:nvSpPr>
      <xdr:spPr>
        <a:xfrm>
          <a:off x="0" y="0"/>
          <a:ext cx="16878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466725</xdr:colOff>
      <xdr:row>0</xdr:row>
      <xdr:rowOff>0</xdr:rowOff>
    </xdr:to>
    <xdr:sp fLocksText="0">
      <xdr:nvSpPr>
        <xdr:cNvPr id="2" name="Text Box 2"/>
        <xdr:cNvSpPr txBox="1">
          <a:spLocks noChangeArrowheads="1"/>
        </xdr:cNvSpPr>
      </xdr:nvSpPr>
      <xdr:spPr>
        <a:xfrm>
          <a:off x="15220950" y="0"/>
          <a:ext cx="16573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247650</xdr:colOff>
      <xdr:row>3</xdr:row>
      <xdr:rowOff>104775</xdr:rowOff>
    </xdr:from>
    <xdr:to>
      <xdr:col>12</xdr:col>
      <xdr:colOff>447675</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6772275" y="1419225"/>
          <a:ext cx="25050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xdr:col>
      <xdr:colOff>0</xdr:colOff>
      <xdr:row>0</xdr:row>
      <xdr:rowOff>0</xdr:rowOff>
    </xdr:to>
    <xdr:sp fLocksText="0">
      <xdr:nvSpPr>
        <xdr:cNvPr id="1" name="Text Box 1"/>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133350</xdr:colOff>
      <xdr:row>0</xdr:row>
      <xdr:rowOff>0</xdr:rowOff>
    </xdr:from>
    <xdr:to>
      <xdr:col>25</xdr:col>
      <xdr:colOff>0</xdr:colOff>
      <xdr:row>0</xdr:row>
      <xdr:rowOff>0</xdr:rowOff>
    </xdr:to>
    <xdr:sp fLocksText="0">
      <xdr:nvSpPr>
        <xdr:cNvPr id="2" name="Text Box 2"/>
        <xdr:cNvSpPr txBox="1">
          <a:spLocks noChangeArrowheads="1"/>
        </xdr:cNvSpPr>
      </xdr:nvSpPr>
      <xdr:spPr>
        <a:xfrm>
          <a:off x="11782425"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 name="Text Box 3"/>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 name="Text Box 4"/>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0</xdr:colOff>
      <xdr:row>0</xdr:row>
      <xdr:rowOff>0</xdr:rowOff>
    </xdr:to>
    <xdr:sp>
      <xdr:nvSpPr>
        <xdr:cNvPr id="5" name="Text Box 5"/>
        <xdr:cNvSpPr txBox="1">
          <a:spLocks noChangeArrowheads="1"/>
        </xdr:cNvSpPr>
      </xdr:nvSpPr>
      <xdr:spPr>
        <a:xfrm>
          <a:off x="19050" y="0"/>
          <a:ext cx="128682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23</xdr:col>
      <xdr:colOff>342900</xdr:colOff>
      <xdr:row>0</xdr:row>
      <xdr:rowOff>0</xdr:rowOff>
    </xdr:from>
    <xdr:to>
      <xdr:col>25</xdr:col>
      <xdr:colOff>0</xdr:colOff>
      <xdr:row>0</xdr:row>
      <xdr:rowOff>0</xdr:rowOff>
    </xdr:to>
    <xdr:sp fLocksText="0">
      <xdr:nvSpPr>
        <xdr:cNvPr id="6" name="Text Box 6"/>
        <xdr:cNvSpPr txBox="1">
          <a:spLocks noChangeArrowheads="1"/>
        </xdr:cNvSpPr>
      </xdr:nvSpPr>
      <xdr:spPr>
        <a:xfrm>
          <a:off x="11991975"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7" name="Text Box 7"/>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8" name="Text Box 8"/>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0</xdr:colOff>
      <xdr:row>0</xdr:row>
      <xdr:rowOff>0</xdr:rowOff>
    </xdr:to>
    <xdr:sp>
      <xdr:nvSpPr>
        <xdr:cNvPr id="9" name="Text Box 9"/>
        <xdr:cNvSpPr txBox="1">
          <a:spLocks noChangeArrowheads="1"/>
        </xdr:cNvSpPr>
      </xdr:nvSpPr>
      <xdr:spPr>
        <a:xfrm>
          <a:off x="19050" y="0"/>
          <a:ext cx="128682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390525</xdr:colOff>
      <xdr:row>0</xdr:row>
      <xdr:rowOff>0</xdr:rowOff>
    </xdr:from>
    <xdr:to>
      <xdr:col>25</xdr:col>
      <xdr:colOff>0</xdr:colOff>
      <xdr:row>0</xdr:row>
      <xdr:rowOff>0</xdr:rowOff>
    </xdr:to>
    <xdr:sp fLocksText="0">
      <xdr:nvSpPr>
        <xdr:cNvPr id="10" name="Text Box 10"/>
        <xdr:cNvSpPr txBox="1">
          <a:spLocks noChangeArrowheads="1"/>
        </xdr:cNvSpPr>
      </xdr:nvSpPr>
      <xdr:spPr>
        <a:xfrm>
          <a:off x="9010650" y="0"/>
          <a:ext cx="38766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25</xdr:col>
      <xdr:colOff>0</xdr:colOff>
      <xdr:row>0</xdr:row>
      <xdr:rowOff>0</xdr:rowOff>
    </xdr:to>
    <xdr:sp fLocksText="0">
      <xdr:nvSpPr>
        <xdr:cNvPr id="11" name="Text Box 11"/>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133350</xdr:colOff>
      <xdr:row>0</xdr:row>
      <xdr:rowOff>0</xdr:rowOff>
    </xdr:from>
    <xdr:to>
      <xdr:col>25</xdr:col>
      <xdr:colOff>0</xdr:colOff>
      <xdr:row>0</xdr:row>
      <xdr:rowOff>0</xdr:rowOff>
    </xdr:to>
    <xdr:sp fLocksText="0">
      <xdr:nvSpPr>
        <xdr:cNvPr id="12" name="Text Box 12"/>
        <xdr:cNvSpPr txBox="1">
          <a:spLocks noChangeArrowheads="1"/>
        </xdr:cNvSpPr>
      </xdr:nvSpPr>
      <xdr:spPr>
        <a:xfrm>
          <a:off x="11782425"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13" name="Text Box 13"/>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14" name="Text Box 14"/>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342900</xdr:colOff>
      <xdr:row>0</xdr:row>
      <xdr:rowOff>0</xdr:rowOff>
    </xdr:from>
    <xdr:to>
      <xdr:col>25</xdr:col>
      <xdr:colOff>0</xdr:colOff>
      <xdr:row>0</xdr:row>
      <xdr:rowOff>0</xdr:rowOff>
    </xdr:to>
    <xdr:sp fLocksText="0">
      <xdr:nvSpPr>
        <xdr:cNvPr id="15" name="Text Box 16"/>
        <xdr:cNvSpPr txBox="1">
          <a:spLocks noChangeArrowheads="1"/>
        </xdr:cNvSpPr>
      </xdr:nvSpPr>
      <xdr:spPr>
        <a:xfrm>
          <a:off x="11991975"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25</xdr:col>
      <xdr:colOff>0</xdr:colOff>
      <xdr:row>0</xdr:row>
      <xdr:rowOff>0</xdr:rowOff>
    </xdr:to>
    <xdr:sp fLocksText="0">
      <xdr:nvSpPr>
        <xdr:cNvPr id="16" name="Text Box 17"/>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17" name="Text Box 18"/>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25</xdr:col>
      <xdr:colOff>0</xdr:colOff>
      <xdr:row>0</xdr:row>
      <xdr:rowOff>0</xdr:rowOff>
    </xdr:to>
    <xdr:sp>
      <xdr:nvSpPr>
        <xdr:cNvPr id="18" name="Text Box 19"/>
        <xdr:cNvSpPr txBox="1">
          <a:spLocks noChangeArrowheads="1"/>
        </xdr:cNvSpPr>
      </xdr:nvSpPr>
      <xdr:spPr>
        <a:xfrm>
          <a:off x="19050" y="0"/>
          <a:ext cx="128682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25</xdr:col>
      <xdr:colOff>0</xdr:colOff>
      <xdr:row>0</xdr:row>
      <xdr:rowOff>0</xdr:rowOff>
    </xdr:to>
    <xdr:sp>
      <xdr:nvSpPr>
        <xdr:cNvPr id="19" name="Text Box 21"/>
        <xdr:cNvSpPr txBox="1">
          <a:spLocks noChangeArrowheads="1"/>
        </xdr:cNvSpPr>
      </xdr:nvSpPr>
      <xdr:spPr>
        <a:xfrm>
          <a:off x="19050" y="0"/>
          <a:ext cx="128682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24</xdr:col>
      <xdr:colOff>400050</xdr:colOff>
      <xdr:row>0</xdr:row>
      <xdr:rowOff>0</xdr:rowOff>
    </xdr:from>
    <xdr:to>
      <xdr:col>25</xdr:col>
      <xdr:colOff>0</xdr:colOff>
      <xdr:row>0</xdr:row>
      <xdr:rowOff>0</xdr:rowOff>
    </xdr:to>
    <xdr:sp fLocksText="0">
      <xdr:nvSpPr>
        <xdr:cNvPr id="20" name="Text Box 22"/>
        <xdr:cNvSpPr txBox="1">
          <a:spLocks noChangeArrowheads="1"/>
        </xdr:cNvSpPr>
      </xdr:nvSpPr>
      <xdr:spPr>
        <a:xfrm>
          <a:off x="12801600" y="0"/>
          <a:ext cx="857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25</xdr:col>
      <xdr:colOff>0</xdr:colOff>
      <xdr:row>0</xdr:row>
      <xdr:rowOff>0</xdr:rowOff>
    </xdr:to>
    <xdr:sp fLocksText="0">
      <xdr:nvSpPr>
        <xdr:cNvPr id="21" name="Text Box 23"/>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2" name="Text Box 24"/>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3" name="Text Box 27"/>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4" name="Text Box 28"/>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5" name="Text Box 31"/>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6" name="Text Box 32"/>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7" name="Text Box 35"/>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28" name="Text Box 36"/>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29" name="Text Box 39"/>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0" name="Text Box 40"/>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1" name="Text Box 43"/>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2" name="Text Box 44"/>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3" name="Text Box 47"/>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4" name="Text Box 48"/>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5" name="Text Box 51"/>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6" name="Text Box 52"/>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37" name="Text Box 55"/>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38" name="Text Box 56"/>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38</xdr:col>
      <xdr:colOff>104775</xdr:colOff>
      <xdr:row>0</xdr:row>
      <xdr:rowOff>0</xdr:rowOff>
    </xdr:to>
    <xdr:sp>
      <xdr:nvSpPr>
        <xdr:cNvPr id="39" name="Text Box 57"/>
        <xdr:cNvSpPr txBox="1">
          <a:spLocks noChangeArrowheads="1"/>
        </xdr:cNvSpPr>
      </xdr:nvSpPr>
      <xdr:spPr>
        <a:xfrm>
          <a:off x="19050" y="0"/>
          <a:ext cx="178689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25</xdr:col>
      <xdr:colOff>0</xdr:colOff>
      <xdr:row>0</xdr:row>
      <xdr:rowOff>0</xdr:rowOff>
    </xdr:to>
    <xdr:sp fLocksText="0">
      <xdr:nvSpPr>
        <xdr:cNvPr id="40" name="Text Box 59"/>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1" name="Text Box 60"/>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2" name="Text Box 63"/>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3" name="Text Box 64"/>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44" name="Text Box 67"/>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5" name="Text Box 68"/>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17</xdr:col>
      <xdr:colOff>657225</xdr:colOff>
      <xdr:row>0</xdr:row>
      <xdr:rowOff>0</xdr:rowOff>
    </xdr:to>
    <xdr:sp>
      <xdr:nvSpPr>
        <xdr:cNvPr id="46" name="Text Box 71"/>
        <xdr:cNvSpPr txBox="1">
          <a:spLocks noChangeArrowheads="1"/>
        </xdr:cNvSpPr>
      </xdr:nvSpPr>
      <xdr:spPr>
        <a:xfrm>
          <a:off x="28575" y="0"/>
          <a:ext cx="89820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18</xdr:col>
      <xdr:colOff>47625</xdr:colOff>
      <xdr:row>0</xdr:row>
      <xdr:rowOff>0</xdr:rowOff>
    </xdr:from>
    <xdr:to>
      <xdr:col>25</xdr:col>
      <xdr:colOff>0</xdr:colOff>
      <xdr:row>0</xdr:row>
      <xdr:rowOff>0</xdr:rowOff>
    </xdr:to>
    <xdr:sp fLocksText="0">
      <xdr:nvSpPr>
        <xdr:cNvPr id="47" name="Text Box 72"/>
        <xdr:cNvSpPr txBox="1">
          <a:spLocks noChangeArrowheads="1"/>
        </xdr:cNvSpPr>
      </xdr:nvSpPr>
      <xdr:spPr>
        <a:xfrm>
          <a:off x="9010650" y="0"/>
          <a:ext cx="38766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25</xdr:col>
      <xdr:colOff>0</xdr:colOff>
      <xdr:row>0</xdr:row>
      <xdr:rowOff>0</xdr:rowOff>
    </xdr:to>
    <xdr:sp fLocksText="0">
      <xdr:nvSpPr>
        <xdr:cNvPr id="48" name="Text Box 73"/>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49" name="Text Box 74"/>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25</xdr:col>
      <xdr:colOff>0</xdr:colOff>
      <xdr:row>0</xdr:row>
      <xdr:rowOff>0</xdr:rowOff>
    </xdr:to>
    <xdr:sp fLocksText="0">
      <xdr:nvSpPr>
        <xdr:cNvPr id="50" name="Text Box 77"/>
        <xdr:cNvSpPr txBox="1">
          <a:spLocks noChangeArrowheads="1"/>
        </xdr:cNvSpPr>
      </xdr:nvSpPr>
      <xdr:spPr>
        <a:xfrm>
          <a:off x="0" y="0"/>
          <a:ext cx="12887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133350</xdr:colOff>
      <xdr:row>0</xdr:row>
      <xdr:rowOff>0</xdr:rowOff>
    </xdr:from>
    <xdr:to>
      <xdr:col>25</xdr:col>
      <xdr:colOff>0</xdr:colOff>
      <xdr:row>0</xdr:row>
      <xdr:rowOff>0</xdr:rowOff>
    </xdr:to>
    <xdr:sp fLocksText="0">
      <xdr:nvSpPr>
        <xdr:cNvPr id="51" name="Text Box 78"/>
        <xdr:cNvSpPr txBox="1">
          <a:spLocks noChangeArrowheads="1"/>
        </xdr:cNvSpPr>
      </xdr:nvSpPr>
      <xdr:spPr>
        <a:xfrm>
          <a:off x="112776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247650</xdr:colOff>
      <xdr:row>3</xdr:row>
      <xdr:rowOff>104775</xdr:rowOff>
    </xdr:from>
    <xdr:to>
      <xdr:col>12</xdr:col>
      <xdr:colOff>428625</xdr:colOff>
      <xdr:row>4</xdr:row>
      <xdr:rowOff>381000</xdr:rowOff>
    </xdr:to>
    <xdr:pic>
      <xdr:nvPicPr>
        <xdr:cNvPr id="52" name="Picture 82" descr="Logo son"/>
        <xdr:cNvPicPr preferRelativeResize="1">
          <a:picLocks noChangeAspect="1"/>
        </xdr:cNvPicPr>
      </xdr:nvPicPr>
      <xdr:blipFill>
        <a:blip r:embed="rId1"/>
        <a:stretch>
          <a:fillRect/>
        </a:stretch>
      </xdr:blipFill>
      <xdr:spPr>
        <a:xfrm>
          <a:off x="6315075" y="1143000"/>
          <a:ext cx="250507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69"/>
  <sheetViews>
    <sheetView tabSelected="1" zoomScale="76" zoomScaleNormal="76" zoomScalePageLayoutView="0" workbookViewId="0" topLeftCell="A1">
      <pane xSplit="13" ySplit="10" topLeftCell="N11" activePane="bottomRight" state="frozen"/>
      <selection pane="topLeft" activeCell="A1" sqref="A1"/>
      <selection pane="topRight" activeCell="J1" sqref="J1"/>
      <selection pane="bottomLeft" activeCell="A12" sqref="A12"/>
      <selection pane="bottomRight" activeCell="A15" sqref="A15"/>
    </sheetView>
  </sheetViews>
  <sheetFormatPr defaultColWidth="65.7109375" defaultRowHeight="12.75"/>
  <cols>
    <col min="1" max="1" width="3.7109375" style="39" bestFit="1" customWidth="1"/>
    <col min="2" max="3" width="2.00390625" style="40" bestFit="1" customWidth="1"/>
    <col min="4" max="4" width="1.7109375" style="41" bestFit="1" customWidth="1"/>
    <col min="5" max="5" width="39.00390625" style="42" bestFit="1" customWidth="1"/>
    <col min="6" max="6" width="24.7109375" style="42" hidden="1" customWidth="1"/>
    <col min="7" max="7" width="21.7109375" style="42" hidden="1" customWidth="1"/>
    <col min="8" max="8" width="41.421875" style="42" bestFit="1" customWidth="1"/>
    <col min="9" max="9" width="8.00390625" style="43" bestFit="1" customWidth="1"/>
    <col min="10" max="10" width="20.00390625" style="40" bestFit="1" customWidth="1"/>
    <col min="11" max="11" width="6.140625" style="43" bestFit="1" customWidth="1"/>
    <col min="12" max="12" width="8.421875" style="44" customWidth="1"/>
    <col min="13" max="13" width="8.421875" style="45" customWidth="1"/>
    <col min="14" max="14" width="9.8515625" style="44" bestFit="1" customWidth="1"/>
    <col min="15" max="15" width="6.57421875" style="45" bestFit="1" customWidth="1"/>
    <col min="16" max="16" width="9.8515625" style="44" bestFit="1" customWidth="1"/>
    <col min="17" max="17" width="6.57421875" style="45" bestFit="1" customWidth="1"/>
    <col min="18" max="18" width="10.00390625" style="46" bestFit="1" customWidth="1"/>
    <col min="19" max="19" width="10.00390625" style="47" bestFit="1" customWidth="1"/>
    <col min="20" max="20" width="13.140625" style="88" bestFit="1" customWidth="1"/>
    <col min="21" max="21" width="8.57421875" style="89" bestFit="1" customWidth="1"/>
    <col min="22" max="22" width="10.8515625" style="48" bestFit="1" customWidth="1"/>
    <col min="23" max="23" width="8.00390625" style="50" bestFit="1" customWidth="1"/>
    <col min="24" max="24" width="11.421875" style="50" bestFit="1" customWidth="1"/>
    <col min="25" max="25" width="7.421875" style="51" customWidth="1"/>
    <col min="26" max="26" width="12.421875" style="50" hidden="1" customWidth="1"/>
    <col min="27" max="27" width="8.140625" style="64" hidden="1" customWidth="1"/>
    <col min="28" max="28" width="12.421875" style="68" hidden="1" customWidth="1"/>
    <col min="29" max="29" width="8.140625" style="63" hidden="1" customWidth="1"/>
    <col min="30" max="31" width="6.7109375" style="70" hidden="1" customWidth="1"/>
    <col min="32" max="32" width="6.7109375" style="52" hidden="1" customWidth="1"/>
    <col min="33" max="33" width="8.140625" style="69" hidden="1" customWidth="1"/>
    <col min="34" max="34" width="12.421875" style="44" hidden="1" customWidth="1"/>
    <col min="35" max="35" width="7.8515625" style="45" hidden="1" customWidth="1"/>
    <col min="36" max="36" width="12.421875" style="44" bestFit="1" customWidth="1"/>
    <col min="37" max="37" width="9.00390625" style="42" bestFit="1" customWidth="1"/>
    <col min="38" max="38" width="9.57421875" style="42" bestFit="1" customWidth="1"/>
    <col min="39" max="39" width="3.57421875" style="42" bestFit="1" customWidth="1"/>
    <col min="40" max="16384" width="65.7109375" style="42" customWidth="1"/>
  </cols>
  <sheetData>
    <row r="1" spans="1:39" s="3" customFormat="1" ht="50.25" thickBot="1">
      <c r="A1" s="340" t="s">
        <v>60</v>
      </c>
      <c r="B1" s="341"/>
      <c r="C1" s="341"/>
      <c r="D1" s="341"/>
      <c r="E1" s="341"/>
      <c r="F1" s="341"/>
      <c r="G1" s="341"/>
      <c r="H1" s="341"/>
      <c r="I1" s="341"/>
      <c r="J1" s="341"/>
      <c r="K1" s="341"/>
      <c r="L1" s="341"/>
      <c r="M1" s="341"/>
      <c r="N1" s="83"/>
      <c r="O1" s="87"/>
      <c r="P1" s="83"/>
      <c r="Q1" s="87"/>
      <c r="R1" s="83"/>
      <c r="S1" s="351" t="s">
        <v>59</v>
      </c>
      <c r="T1" s="352"/>
      <c r="U1" s="352"/>
      <c r="V1" s="352"/>
      <c r="W1" s="352"/>
      <c r="X1" s="352"/>
      <c r="Y1" s="352"/>
      <c r="Z1" s="352"/>
      <c r="AA1" s="352"/>
      <c r="AB1" s="352"/>
      <c r="AC1" s="352"/>
      <c r="AD1" s="352"/>
      <c r="AE1" s="352"/>
      <c r="AF1" s="352"/>
      <c r="AG1" s="352"/>
      <c r="AH1" s="352"/>
      <c r="AI1" s="352"/>
      <c r="AJ1" s="352"/>
      <c r="AK1" s="352"/>
      <c r="AL1" s="353"/>
      <c r="AM1" s="353"/>
    </row>
    <row r="2" spans="1:39" s="3" customFormat="1" ht="26.25">
      <c r="A2" s="342" t="s">
        <v>65</v>
      </c>
      <c r="B2" s="343"/>
      <c r="C2" s="343"/>
      <c r="D2" s="343"/>
      <c r="E2" s="343"/>
      <c r="F2" s="343"/>
      <c r="G2" s="343"/>
      <c r="H2" s="343"/>
      <c r="I2" s="343"/>
      <c r="J2" s="343"/>
      <c r="K2" s="343"/>
      <c r="L2" s="343"/>
      <c r="M2" s="343"/>
      <c r="N2" s="84"/>
      <c r="Q2" s="329" t="s">
        <v>58</v>
      </c>
      <c r="R2" s="331">
        <f>AJ2*100/T63</f>
        <v>54.15978126007508</v>
      </c>
      <c r="S2" s="331">
        <f>AL2*100/U63</f>
        <v>57.841334039122515</v>
      </c>
      <c r="T2" s="348" t="s">
        <v>229</v>
      </c>
      <c r="U2" s="363"/>
      <c r="V2" s="363"/>
      <c r="W2" s="363"/>
      <c r="X2" s="363"/>
      <c r="Y2" s="364"/>
      <c r="Z2" s="65"/>
      <c r="AA2" s="60"/>
      <c r="AB2" s="74"/>
      <c r="AC2" s="75"/>
      <c r="AD2" s="76"/>
      <c r="AE2" s="76"/>
      <c r="AF2" s="75"/>
      <c r="AG2" s="74"/>
      <c r="AJ2" s="370">
        <f>T12+T14+T15+T16+T18+T19+T21+T26+T30+T33+T34+T36+T37+T39+T50+T59</f>
        <v>4387850</v>
      </c>
      <c r="AK2" s="371"/>
      <c r="AL2" s="378">
        <f>U12+U14+U15+U16+U18+U19+U21+U26+U30+U33+U34+U36+U37+U39+U50+U59</f>
        <v>474233</v>
      </c>
      <c r="AM2" s="379"/>
    </row>
    <row r="3" spans="1:39" s="3" customFormat="1" ht="27" thickBot="1">
      <c r="A3" s="344" t="s">
        <v>53</v>
      </c>
      <c r="B3" s="345"/>
      <c r="C3" s="345"/>
      <c r="D3" s="345"/>
      <c r="E3" s="345"/>
      <c r="F3" s="345"/>
      <c r="G3" s="345"/>
      <c r="H3" s="345"/>
      <c r="I3" s="345"/>
      <c r="J3" s="345"/>
      <c r="K3" s="345"/>
      <c r="L3" s="345"/>
      <c r="M3" s="345"/>
      <c r="N3" s="85"/>
      <c r="Q3" s="329"/>
      <c r="R3" s="332"/>
      <c r="S3" s="354"/>
      <c r="T3" s="365" t="s">
        <v>56</v>
      </c>
      <c r="U3" s="366"/>
      <c r="V3" s="366"/>
      <c r="W3" s="366"/>
      <c r="X3" s="366"/>
      <c r="Y3" s="367"/>
      <c r="Z3" s="66"/>
      <c r="AA3" s="61"/>
      <c r="AB3" s="71"/>
      <c r="AC3" s="72"/>
      <c r="AD3" s="71"/>
      <c r="AE3" s="71"/>
      <c r="AF3" s="73"/>
      <c r="AG3" s="71"/>
      <c r="AJ3" s="372"/>
      <c r="AK3" s="373"/>
      <c r="AL3" s="380"/>
      <c r="AM3" s="381"/>
    </row>
    <row r="4" spans="1:39" s="3" customFormat="1" ht="32.25">
      <c r="A4" s="346" t="s">
        <v>186</v>
      </c>
      <c r="B4" s="347"/>
      <c r="C4" s="347"/>
      <c r="D4" s="347"/>
      <c r="E4" s="347"/>
      <c r="F4" s="347"/>
      <c r="G4" s="347"/>
      <c r="H4" s="347"/>
      <c r="I4" s="347"/>
      <c r="J4" s="91"/>
      <c r="K4" s="6"/>
      <c r="L4" s="6"/>
      <c r="M4" s="6"/>
      <c r="N4" s="86"/>
      <c r="Q4" s="329"/>
      <c r="R4" s="355">
        <f>AJ4*100/T63</f>
        <v>45.84021873992492</v>
      </c>
      <c r="S4" s="334">
        <f>AL4*100/U63</f>
        <v>42.158665960877485</v>
      </c>
      <c r="T4" s="348" t="s">
        <v>230</v>
      </c>
      <c r="U4" s="349"/>
      <c r="V4" s="349"/>
      <c r="W4" s="349"/>
      <c r="X4" s="349"/>
      <c r="Y4" s="350"/>
      <c r="Z4" s="67"/>
      <c r="AA4" s="62"/>
      <c r="AB4" s="338"/>
      <c r="AC4" s="339"/>
      <c r="AD4" s="339"/>
      <c r="AE4" s="339"/>
      <c r="AF4" s="339"/>
      <c r="AG4" s="58"/>
      <c r="AJ4" s="382">
        <f>T63-AJ2</f>
        <v>3713826</v>
      </c>
      <c r="AK4" s="383"/>
      <c r="AL4" s="386">
        <f>U63-AL2</f>
        <v>345653</v>
      </c>
      <c r="AM4" s="383"/>
    </row>
    <row r="5" spans="1:39" s="3" customFormat="1" ht="33" thickBot="1">
      <c r="A5" s="336" t="s">
        <v>231</v>
      </c>
      <c r="B5" s="337"/>
      <c r="C5" s="337"/>
      <c r="D5" s="337"/>
      <c r="E5" s="337"/>
      <c r="F5" s="337"/>
      <c r="G5" s="337"/>
      <c r="H5" s="337"/>
      <c r="I5" s="337"/>
      <c r="J5" s="91"/>
      <c r="K5" s="6"/>
      <c r="L5" s="6"/>
      <c r="M5" s="6"/>
      <c r="N5" s="86"/>
      <c r="Q5" s="330"/>
      <c r="R5" s="335"/>
      <c r="S5" s="335"/>
      <c r="T5" s="365" t="s">
        <v>57</v>
      </c>
      <c r="U5" s="368"/>
      <c r="V5" s="368"/>
      <c r="W5" s="368"/>
      <c r="X5" s="368"/>
      <c r="Y5" s="369"/>
      <c r="Z5" s="67"/>
      <c r="AA5" s="62"/>
      <c r="AB5" s="77"/>
      <c r="AC5" s="108"/>
      <c r="AD5" s="108"/>
      <c r="AE5" s="108"/>
      <c r="AF5" s="108"/>
      <c r="AG5" s="108"/>
      <c r="AJ5" s="384"/>
      <c r="AK5" s="385"/>
      <c r="AL5" s="384"/>
      <c r="AM5" s="385"/>
    </row>
    <row r="6" spans="1:39" s="8" customFormat="1" ht="15.75" thickBot="1">
      <c r="A6" s="78"/>
      <c r="B6" s="92"/>
      <c r="C6" s="92"/>
      <c r="D6" s="92"/>
      <c r="E6" s="359" t="s">
        <v>67</v>
      </c>
      <c r="F6" s="359"/>
      <c r="G6" s="359"/>
      <c r="H6" s="359"/>
      <c r="I6" s="359"/>
      <c r="J6" s="359"/>
      <c r="K6" s="359"/>
      <c r="L6" s="359" t="s">
        <v>43</v>
      </c>
      <c r="M6" s="359"/>
      <c r="N6" s="359" t="s">
        <v>54</v>
      </c>
      <c r="O6" s="359"/>
      <c r="P6" s="359"/>
      <c r="Q6" s="359"/>
      <c r="R6" s="359"/>
      <c r="S6" s="359"/>
      <c r="T6" s="359"/>
      <c r="U6" s="359"/>
      <c r="V6" s="359"/>
      <c r="W6" s="359"/>
      <c r="X6" s="359"/>
      <c r="Y6" s="359"/>
      <c r="Z6" s="359" t="s">
        <v>42</v>
      </c>
      <c r="AA6" s="359"/>
      <c r="AB6" s="359" t="s">
        <v>46</v>
      </c>
      <c r="AC6" s="359"/>
      <c r="AD6" s="359" t="s">
        <v>45</v>
      </c>
      <c r="AE6" s="359"/>
      <c r="AF6" s="359" t="s">
        <v>50</v>
      </c>
      <c r="AG6" s="359"/>
      <c r="AH6" s="92"/>
      <c r="AI6" s="92"/>
      <c r="AJ6" s="359" t="s">
        <v>55</v>
      </c>
      <c r="AK6" s="359"/>
      <c r="AL6" s="359"/>
      <c r="AM6" s="377"/>
    </row>
    <row r="7" spans="1:39" s="11" customFormat="1" ht="12.75">
      <c r="A7" s="79"/>
      <c r="B7" s="93"/>
      <c r="C7" s="93"/>
      <c r="D7" s="93"/>
      <c r="E7" s="94"/>
      <c r="F7" s="94"/>
      <c r="G7" s="94"/>
      <c r="H7" s="94"/>
      <c r="I7" s="95" t="s">
        <v>15</v>
      </c>
      <c r="J7" s="94"/>
      <c r="K7" s="94" t="s">
        <v>18</v>
      </c>
      <c r="L7" s="94" t="s">
        <v>18</v>
      </c>
      <c r="M7" s="94" t="s">
        <v>20</v>
      </c>
      <c r="N7" s="360" t="s">
        <v>2</v>
      </c>
      <c r="O7" s="361"/>
      <c r="P7" s="360" t="s">
        <v>3</v>
      </c>
      <c r="Q7" s="361"/>
      <c r="R7" s="360" t="s">
        <v>4</v>
      </c>
      <c r="S7" s="361"/>
      <c r="T7" s="333" t="s">
        <v>11</v>
      </c>
      <c r="U7" s="333"/>
      <c r="V7" s="333" t="s">
        <v>30</v>
      </c>
      <c r="W7" s="333"/>
      <c r="X7" s="333" t="s">
        <v>0</v>
      </c>
      <c r="Y7" s="333"/>
      <c r="Z7" s="333"/>
      <c r="AA7" s="333"/>
      <c r="AB7" s="362"/>
      <c r="AC7" s="362"/>
      <c r="AD7" s="333" t="s">
        <v>41</v>
      </c>
      <c r="AE7" s="333"/>
      <c r="AF7" s="333" t="s">
        <v>51</v>
      </c>
      <c r="AG7" s="333"/>
      <c r="AH7" s="333" t="s">
        <v>68</v>
      </c>
      <c r="AI7" s="333"/>
      <c r="AJ7" s="333"/>
      <c r="AK7" s="333"/>
      <c r="AL7" s="96" t="s">
        <v>30</v>
      </c>
      <c r="AM7" s="97"/>
    </row>
    <row r="8" spans="1:39" s="11" customFormat="1" ht="13.5" thickBot="1">
      <c r="A8" s="80"/>
      <c r="B8" s="98"/>
      <c r="C8" s="98"/>
      <c r="D8" s="98"/>
      <c r="E8" s="99" t="s">
        <v>84</v>
      </c>
      <c r="F8" s="99" t="s">
        <v>104</v>
      </c>
      <c r="G8" s="99" t="s">
        <v>132</v>
      </c>
      <c r="H8" s="99" t="s">
        <v>82</v>
      </c>
      <c r="I8" s="100" t="s">
        <v>16</v>
      </c>
      <c r="J8" s="101" t="s">
        <v>1</v>
      </c>
      <c r="K8" s="101" t="s">
        <v>17</v>
      </c>
      <c r="L8" s="101" t="s">
        <v>19</v>
      </c>
      <c r="M8" s="101" t="s">
        <v>15</v>
      </c>
      <c r="N8" s="102" t="s">
        <v>7</v>
      </c>
      <c r="O8" s="103" t="s">
        <v>6</v>
      </c>
      <c r="P8" s="102" t="s">
        <v>7</v>
      </c>
      <c r="Q8" s="103" t="s">
        <v>6</v>
      </c>
      <c r="R8" s="102" t="s">
        <v>7</v>
      </c>
      <c r="S8" s="103" t="s">
        <v>6</v>
      </c>
      <c r="T8" s="102" t="s">
        <v>7</v>
      </c>
      <c r="U8" s="103" t="s">
        <v>6</v>
      </c>
      <c r="V8" s="103" t="s">
        <v>47</v>
      </c>
      <c r="W8" s="102" t="s">
        <v>31</v>
      </c>
      <c r="X8" s="102" t="s">
        <v>7</v>
      </c>
      <c r="Y8" s="104" t="s">
        <v>5</v>
      </c>
      <c r="Z8" s="102" t="s">
        <v>7</v>
      </c>
      <c r="AA8" s="103" t="s">
        <v>6</v>
      </c>
      <c r="AB8" s="105" t="s">
        <v>7</v>
      </c>
      <c r="AC8" s="106" t="s">
        <v>6</v>
      </c>
      <c r="AD8" s="104" t="s">
        <v>6</v>
      </c>
      <c r="AE8" s="104" t="s">
        <v>6</v>
      </c>
      <c r="AF8" s="103" t="s">
        <v>6</v>
      </c>
      <c r="AG8" s="102" t="s">
        <v>31</v>
      </c>
      <c r="AH8" s="102" t="s">
        <v>7</v>
      </c>
      <c r="AI8" s="104" t="s">
        <v>5</v>
      </c>
      <c r="AJ8" s="102" t="s">
        <v>7</v>
      </c>
      <c r="AK8" s="103" t="s">
        <v>6</v>
      </c>
      <c r="AL8" s="102" t="s">
        <v>31</v>
      </c>
      <c r="AM8" s="107"/>
    </row>
    <row r="9" spans="1:39" s="20" customFormat="1" ht="12.75">
      <c r="A9" s="113"/>
      <c r="B9" s="114"/>
      <c r="C9" s="114"/>
      <c r="D9" s="114"/>
      <c r="E9" s="114"/>
      <c r="F9" s="114"/>
      <c r="G9" s="114"/>
      <c r="H9" s="114"/>
      <c r="I9" s="115" t="s">
        <v>22</v>
      </c>
      <c r="J9" s="114"/>
      <c r="K9" s="114" t="s">
        <v>25</v>
      </c>
      <c r="L9" s="114" t="s">
        <v>27</v>
      </c>
      <c r="M9" s="114" t="s">
        <v>28</v>
      </c>
      <c r="N9" s="356" t="s">
        <v>32</v>
      </c>
      <c r="O9" s="357"/>
      <c r="P9" s="356" t="s">
        <v>33</v>
      </c>
      <c r="Q9" s="357"/>
      <c r="R9" s="356" t="s">
        <v>34</v>
      </c>
      <c r="S9" s="357"/>
      <c r="T9" s="358" t="s">
        <v>48</v>
      </c>
      <c r="U9" s="358"/>
      <c r="V9" s="358" t="s">
        <v>36</v>
      </c>
      <c r="W9" s="358"/>
      <c r="X9" s="358" t="s">
        <v>49</v>
      </c>
      <c r="Y9" s="358"/>
      <c r="Z9" s="116"/>
      <c r="AA9" s="117"/>
      <c r="AB9" s="118"/>
      <c r="AC9" s="119"/>
      <c r="AD9" s="358" t="s">
        <v>40</v>
      </c>
      <c r="AE9" s="358"/>
      <c r="AF9" s="358" t="s">
        <v>52</v>
      </c>
      <c r="AG9" s="358"/>
      <c r="AH9" s="358" t="s">
        <v>69</v>
      </c>
      <c r="AI9" s="358"/>
      <c r="AJ9" s="116"/>
      <c r="AK9" s="117"/>
      <c r="AL9" s="120" t="s">
        <v>36</v>
      </c>
      <c r="AM9" s="121"/>
    </row>
    <row r="10" spans="1:39" s="20" customFormat="1" ht="13.5" thickBot="1">
      <c r="A10" s="81"/>
      <c r="B10" s="241"/>
      <c r="C10" s="241"/>
      <c r="D10" s="242"/>
      <c r="E10" s="241" t="s">
        <v>81</v>
      </c>
      <c r="F10" s="241" t="s">
        <v>103</v>
      </c>
      <c r="G10" s="241" t="s">
        <v>107</v>
      </c>
      <c r="H10" s="241" t="s">
        <v>83</v>
      </c>
      <c r="I10" s="243" t="s">
        <v>23</v>
      </c>
      <c r="J10" s="242" t="s">
        <v>24</v>
      </c>
      <c r="K10" s="242" t="s">
        <v>26</v>
      </c>
      <c r="L10" s="244" t="s">
        <v>26</v>
      </c>
      <c r="M10" s="244" t="s">
        <v>29</v>
      </c>
      <c r="N10" s="245" t="s">
        <v>38</v>
      </c>
      <c r="O10" s="246" t="s">
        <v>35</v>
      </c>
      <c r="P10" s="245" t="s">
        <v>38</v>
      </c>
      <c r="Q10" s="246" t="s">
        <v>35</v>
      </c>
      <c r="R10" s="245" t="s">
        <v>38</v>
      </c>
      <c r="S10" s="246" t="s">
        <v>35</v>
      </c>
      <c r="T10" s="247" t="s">
        <v>38</v>
      </c>
      <c r="U10" s="248" t="s">
        <v>35</v>
      </c>
      <c r="V10" s="246" t="s">
        <v>35</v>
      </c>
      <c r="W10" s="245" t="s">
        <v>37</v>
      </c>
      <c r="X10" s="245" t="s">
        <v>38</v>
      </c>
      <c r="Y10" s="249" t="s">
        <v>39</v>
      </c>
      <c r="Z10" s="250" t="s">
        <v>38</v>
      </c>
      <c r="AA10" s="251" t="s">
        <v>35</v>
      </c>
      <c r="AB10" s="252" t="s">
        <v>38</v>
      </c>
      <c r="AC10" s="253" t="s">
        <v>35</v>
      </c>
      <c r="AD10" s="254" t="s">
        <v>35</v>
      </c>
      <c r="AE10" s="254" t="s">
        <v>35</v>
      </c>
      <c r="AF10" s="251" t="s">
        <v>35</v>
      </c>
      <c r="AG10" s="250" t="s">
        <v>37</v>
      </c>
      <c r="AH10" s="250" t="s">
        <v>38</v>
      </c>
      <c r="AI10" s="255" t="s">
        <v>39</v>
      </c>
      <c r="AJ10" s="256" t="s">
        <v>38</v>
      </c>
      <c r="AK10" s="257" t="s">
        <v>37</v>
      </c>
      <c r="AL10" s="256" t="s">
        <v>37</v>
      </c>
      <c r="AM10" s="122"/>
    </row>
    <row r="11" spans="1:40" s="25" customFormat="1" ht="12.75" customHeight="1">
      <c r="A11" s="138">
        <v>1</v>
      </c>
      <c r="B11" s="227" t="s">
        <v>74</v>
      </c>
      <c r="C11" s="146"/>
      <c r="D11" s="238"/>
      <c r="E11" s="309" t="s">
        <v>227</v>
      </c>
      <c r="F11" s="259" t="s">
        <v>130</v>
      </c>
      <c r="G11" s="258" t="s">
        <v>129</v>
      </c>
      <c r="H11" s="258" t="s">
        <v>225</v>
      </c>
      <c r="I11" s="317">
        <v>40893</v>
      </c>
      <c r="J11" s="258" t="s">
        <v>10</v>
      </c>
      <c r="K11" s="259">
        <v>133</v>
      </c>
      <c r="L11" s="260">
        <v>132</v>
      </c>
      <c r="M11" s="260">
        <v>1</v>
      </c>
      <c r="N11" s="261">
        <v>423700</v>
      </c>
      <c r="O11" s="262">
        <v>37404</v>
      </c>
      <c r="P11" s="261">
        <v>703812</v>
      </c>
      <c r="Q11" s="262">
        <v>62160</v>
      </c>
      <c r="R11" s="261">
        <v>570688</v>
      </c>
      <c r="S11" s="262">
        <v>50840</v>
      </c>
      <c r="T11" s="228">
        <f aca="true" t="shared" si="0" ref="T11:T42">SUM(N11+P11+R11)</f>
        <v>1698200</v>
      </c>
      <c r="U11" s="229">
        <f aca="true" t="shared" si="1" ref="U11:U42">O11+Q11+S11</f>
        <v>150404</v>
      </c>
      <c r="V11" s="263">
        <f>IF(T11&lt;&gt;0,U11/L11,"")</f>
        <v>1139.4242424242425</v>
      </c>
      <c r="W11" s="264">
        <f>IF(T11&lt;&gt;0,T11/U11,"")</f>
        <v>11.290923113746976</v>
      </c>
      <c r="X11" s="265"/>
      <c r="Y11" s="266"/>
      <c r="Z11" s="267"/>
      <c r="AA11" s="263"/>
      <c r="AB11" s="268"/>
      <c r="AC11" s="269"/>
      <c r="AD11" s="266"/>
      <c r="AE11" s="266"/>
      <c r="AF11" s="263"/>
      <c r="AG11" s="264"/>
      <c r="AH11" s="268"/>
      <c r="AI11" s="266"/>
      <c r="AJ11" s="261">
        <v>1698200</v>
      </c>
      <c r="AK11" s="262">
        <v>150404</v>
      </c>
      <c r="AL11" s="270">
        <f>AJ11/AK11</f>
        <v>11.290923113746976</v>
      </c>
      <c r="AM11" s="138">
        <v>1</v>
      </c>
      <c r="AN11" s="112"/>
    </row>
    <row r="12" spans="1:40" s="25" customFormat="1" ht="12.75" customHeight="1">
      <c r="A12" s="219">
        <v>2</v>
      </c>
      <c r="B12" s="143" t="s">
        <v>74</v>
      </c>
      <c r="C12" s="129"/>
      <c r="D12" s="140" t="s">
        <v>72</v>
      </c>
      <c r="E12" s="236" t="s">
        <v>212</v>
      </c>
      <c r="F12" s="173" t="s">
        <v>214</v>
      </c>
      <c r="G12" s="185"/>
      <c r="H12" s="185" t="s">
        <v>212</v>
      </c>
      <c r="I12" s="318">
        <v>40893</v>
      </c>
      <c r="J12" s="172" t="s">
        <v>8</v>
      </c>
      <c r="K12" s="185">
        <v>131</v>
      </c>
      <c r="L12" s="185">
        <v>131</v>
      </c>
      <c r="M12" s="185">
        <v>1</v>
      </c>
      <c r="N12" s="181">
        <v>340279</v>
      </c>
      <c r="O12" s="193">
        <v>37130</v>
      </c>
      <c r="P12" s="181">
        <v>629289</v>
      </c>
      <c r="Q12" s="193">
        <v>66391</v>
      </c>
      <c r="R12" s="181">
        <v>726501</v>
      </c>
      <c r="S12" s="193">
        <v>77151</v>
      </c>
      <c r="T12" s="225">
        <f t="shared" si="0"/>
        <v>1696069</v>
      </c>
      <c r="U12" s="226">
        <f t="shared" si="1"/>
        <v>180672</v>
      </c>
      <c r="V12" s="176">
        <f>IF(T12&lt;&gt;0,U12/L12,"")</f>
        <v>1379.175572519084</v>
      </c>
      <c r="W12" s="177">
        <f>IF(T12&lt;&gt;0,T12/U12,"")</f>
        <v>9.387558669854764</v>
      </c>
      <c r="X12" s="174"/>
      <c r="Y12" s="179"/>
      <c r="Z12" s="180"/>
      <c r="AA12" s="176"/>
      <c r="AB12" s="181"/>
      <c r="AC12" s="193"/>
      <c r="AD12" s="179"/>
      <c r="AE12" s="179"/>
      <c r="AF12" s="176"/>
      <c r="AG12" s="177"/>
      <c r="AH12" s="181"/>
      <c r="AI12" s="179"/>
      <c r="AJ12" s="181">
        <v>1696068</v>
      </c>
      <c r="AK12" s="193">
        <v>180672</v>
      </c>
      <c r="AL12" s="201">
        <f>+AJ12/AK12</f>
        <v>9.387553134962806</v>
      </c>
      <c r="AM12" s="219">
        <v>2</v>
      </c>
      <c r="AN12" s="112"/>
    </row>
    <row r="13" spans="1:40" s="25" customFormat="1" ht="12.75" customHeight="1">
      <c r="A13" s="219">
        <v>3</v>
      </c>
      <c r="B13" s="143" t="s">
        <v>74</v>
      </c>
      <c r="C13" s="123"/>
      <c r="D13" s="123"/>
      <c r="E13" s="310" t="s">
        <v>218</v>
      </c>
      <c r="F13" s="272" t="s">
        <v>189</v>
      </c>
      <c r="G13" s="273" t="s">
        <v>120</v>
      </c>
      <c r="H13" s="271" t="s">
        <v>219</v>
      </c>
      <c r="I13" s="319">
        <v>40893</v>
      </c>
      <c r="J13" s="274" t="s">
        <v>93</v>
      </c>
      <c r="K13" s="272">
        <v>131</v>
      </c>
      <c r="L13" s="272">
        <v>160</v>
      </c>
      <c r="M13" s="272">
        <v>1</v>
      </c>
      <c r="N13" s="275">
        <v>121534.5</v>
      </c>
      <c r="O13" s="276">
        <v>12409</v>
      </c>
      <c r="P13" s="275">
        <v>453581.5</v>
      </c>
      <c r="Q13" s="276">
        <v>44421</v>
      </c>
      <c r="R13" s="275">
        <v>460152</v>
      </c>
      <c r="S13" s="276">
        <v>45704</v>
      </c>
      <c r="T13" s="225">
        <f t="shared" si="0"/>
        <v>1035268</v>
      </c>
      <c r="U13" s="226">
        <f t="shared" si="1"/>
        <v>102534</v>
      </c>
      <c r="V13" s="277">
        <f>+U13/L13</f>
        <v>640.8375</v>
      </c>
      <c r="W13" s="278">
        <f>+T13/U13</f>
        <v>10.096826418553846</v>
      </c>
      <c r="X13" s="279"/>
      <c r="Y13" s="280"/>
      <c r="Z13" s="281"/>
      <c r="AA13" s="282"/>
      <c r="AB13" s="283"/>
      <c r="AC13" s="284"/>
      <c r="AD13" s="280"/>
      <c r="AE13" s="280"/>
      <c r="AF13" s="282"/>
      <c r="AG13" s="285"/>
      <c r="AH13" s="283"/>
      <c r="AI13" s="280"/>
      <c r="AJ13" s="286">
        <v>1035268</v>
      </c>
      <c r="AK13" s="284">
        <v>102534</v>
      </c>
      <c r="AL13" s="287">
        <f>AJ13/AK13</f>
        <v>10.096826418553846</v>
      </c>
      <c r="AM13" s="219">
        <v>3</v>
      </c>
      <c r="AN13" s="112"/>
    </row>
    <row r="14" spans="1:40" s="25" customFormat="1" ht="12.75" customHeight="1">
      <c r="A14" s="219">
        <v>4</v>
      </c>
      <c r="B14" s="125"/>
      <c r="C14" s="126"/>
      <c r="D14" s="140" t="s">
        <v>72</v>
      </c>
      <c r="E14" s="232" t="s">
        <v>150</v>
      </c>
      <c r="F14" s="173" t="s">
        <v>151</v>
      </c>
      <c r="G14" s="172"/>
      <c r="H14" s="172" t="s">
        <v>150</v>
      </c>
      <c r="I14" s="320">
        <v>40872</v>
      </c>
      <c r="J14" s="172" t="s">
        <v>10</v>
      </c>
      <c r="K14" s="173">
        <v>277</v>
      </c>
      <c r="L14" s="186">
        <v>277</v>
      </c>
      <c r="M14" s="186">
        <v>4</v>
      </c>
      <c r="N14" s="184">
        <v>188153</v>
      </c>
      <c r="O14" s="194">
        <v>18820</v>
      </c>
      <c r="P14" s="184">
        <v>385172</v>
      </c>
      <c r="Q14" s="194">
        <v>38178</v>
      </c>
      <c r="R14" s="184">
        <v>385508</v>
      </c>
      <c r="S14" s="194">
        <v>38127</v>
      </c>
      <c r="T14" s="225">
        <f t="shared" si="0"/>
        <v>958833</v>
      </c>
      <c r="U14" s="226">
        <f t="shared" si="1"/>
        <v>95125</v>
      </c>
      <c r="V14" s="176">
        <f>IF(T14&lt;&gt;0,U14/L14,"")</f>
        <v>343.4115523465704</v>
      </c>
      <c r="W14" s="177">
        <f aca="true" t="shared" si="2" ref="W14:W25">IF(T14&lt;&gt;0,T14/U14,"")</f>
        <v>10.079716162943495</v>
      </c>
      <c r="X14" s="178">
        <v>1315563</v>
      </c>
      <c r="Y14" s="179">
        <f aca="true" t="shared" si="3" ref="Y14:Y22">IF(X14&lt;&gt;0,-(X14-T14)/X14,"")</f>
        <v>-0.27116147231261445</v>
      </c>
      <c r="Z14" s="180">
        <f aca="true" t="shared" si="4" ref="Z14:Z22">AB14-T14</f>
        <v>1125762</v>
      </c>
      <c r="AA14" s="176">
        <f aca="true" t="shared" si="5" ref="AA14:AA22">AC14-U14</f>
        <v>127085</v>
      </c>
      <c r="AB14" s="181">
        <v>2084595</v>
      </c>
      <c r="AC14" s="193">
        <v>222210</v>
      </c>
      <c r="AD14" s="179">
        <f aca="true" t="shared" si="6" ref="AD14:AD22">U14*1/AC14</f>
        <v>0.42808604473246026</v>
      </c>
      <c r="AE14" s="179">
        <f aca="true" t="shared" si="7" ref="AE14:AE22">AA14*1/AC14</f>
        <v>0.5719139552675397</v>
      </c>
      <c r="AF14" s="176">
        <f aca="true" t="shared" si="8" ref="AF14:AF22">AC14/L14</f>
        <v>802.202166064982</v>
      </c>
      <c r="AG14" s="177">
        <f aca="true" t="shared" si="9" ref="AG14:AG22">AB14/AC14</f>
        <v>9.38119346564061</v>
      </c>
      <c r="AH14" s="181">
        <v>2856646</v>
      </c>
      <c r="AI14" s="179">
        <f>IF(AH14&lt;&gt;0,-(AH14-AB14)/AH14,"")</f>
        <v>-0.27026484905725107</v>
      </c>
      <c r="AJ14" s="184">
        <v>8853955</v>
      </c>
      <c r="AK14" s="194">
        <v>931158</v>
      </c>
      <c r="AL14" s="202">
        <f>AJ14/AK14</f>
        <v>9.508542051939628</v>
      </c>
      <c r="AM14" s="219">
        <v>4</v>
      </c>
      <c r="AN14" s="112"/>
    </row>
    <row r="15" spans="1:40" s="25" customFormat="1" ht="12.75" customHeight="1">
      <c r="A15" s="219">
        <v>5</v>
      </c>
      <c r="B15" s="150"/>
      <c r="C15" s="231"/>
      <c r="D15" s="140" t="s">
        <v>72</v>
      </c>
      <c r="E15" s="310" t="s">
        <v>157</v>
      </c>
      <c r="F15" s="271" t="s">
        <v>182</v>
      </c>
      <c r="G15" s="273"/>
      <c r="H15" s="271" t="s">
        <v>157</v>
      </c>
      <c r="I15" s="319">
        <v>40879</v>
      </c>
      <c r="J15" s="274" t="s">
        <v>93</v>
      </c>
      <c r="K15" s="272">
        <v>202</v>
      </c>
      <c r="L15" s="272">
        <v>202</v>
      </c>
      <c r="M15" s="272">
        <v>3</v>
      </c>
      <c r="N15" s="275">
        <v>100781</v>
      </c>
      <c r="O15" s="276">
        <v>11093</v>
      </c>
      <c r="P15" s="275">
        <v>230923</v>
      </c>
      <c r="Q15" s="276">
        <v>24666</v>
      </c>
      <c r="R15" s="275">
        <v>244436</v>
      </c>
      <c r="S15" s="276">
        <v>26208</v>
      </c>
      <c r="T15" s="225">
        <f t="shared" si="0"/>
        <v>576140</v>
      </c>
      <c r="U15" s="226">
        <f t="shared" si="1"/>
        <v>61967</v>
      </c>
      <c r="V15" s="288">
        <f>U15/L15</f>
        <v>306.76732673267327</v>
      </c>
      <c r="W15" s="285">
        <f t="shared" si="2"/>
        <v>9.297529330127325</v>
      </c>
      <c r="X15" s="279">
        <v>692026</v>
      </c>
      <c r="Y15" s="280">
        <f t="shared" si="3"/>
        <v>-0.16745902610595556</v>
      </c>
      <c r="Z15" s="281">
        <f t="shared" si="4"/>
        <v>512473</v>
      </c>
      <c r="AA15" s="282">
        <f t="shared" si="5"/>
        <v>62080</v>
      </c>
      <c r="AB15" s="283">
        <v>1088613</v>
      </c>
      <c r="AC15" s="284">
        <v>124047</v>
      </c>
      <c r="AD15" s="280">
        <f t="shared" si="6"/>
        <v>0.4995445274774884</v>
      </c>
      <c r="AE15" s="280">
        <f t="shared" si="7"/>
        <v>0.5004554725225117</v>
      </c>
      <c r="AF15" s="282">
        <f t="shared" si="8"/>
        <v>614.0940594059406</v>
      </c>
      <c r="AG15" s="285">
        <f t="shared" si="9"/>
        <v>8.775810781397373</v>
      </c>
      <c r="AH15" s="283">
        <v>1080241.5</v>
      </c>
      <c r="AI15" s="280">
        <f>IF(AH15&lt;&gt;0,-(AH15-AB15)/AH15,"")</f>
        <v>0.007749655979704538</v>
      </c>
      <c r="AJ15" s="286">
        <v>2744502.5</v>
      </c>
      <c r="AK15" s="284">
        <v>307744</v>
      </c>
      <c r="AL15" s="289">
        <f>+AJ15/AK15</f>
        <v>8.918134878340439</v>
      </c>
      <c r="AM15" s="219">
        <v>5</v>
      </c>
      <c r="AN15" s="112"/>
    </row>
    <row r="16" spans="1:40" s="25" customFormat="1" ht="12.75" customHeight="1">
      <c r="A16" s="219">
        <v>6</v>
      </c>
      <c r="B16" s="150"/>
      <c r="C16" s="123"/>
      <c r="D16" s="140" t="s">
        <v>72</v>
      </c>
      <c r="E16" s="233" t="s">
        <v>162</v>
      </c>
      <c r="F16" s="173" t="s">
        <v>169</v>
      </c>
      <c r="G16" s="173"/>
      <c r="H16" s="173" t="s">
        <v>162</v>
      </c>
      <c r="I16" s="321">
        <v>40879</v>
      </c>
      <c r="J16" s="172" t="s">
        <v>71</v>
      </c>
      <c r="K16" s="173">
        <v>35</v>
      </c>
      <c r="L16" s="196">
        <v>140</v>
      </c>
      <c r="M16" s="196">
        <v>3</v>
      </c>
      <c r="N16" s="197">
        <v>83670</v>
      </c>
      <c r="O16" s="198">
        <v>9205</v>
      </c>
      <c r="P16" s="197">
        <v>189748.5</v>
      </c>
      <c r="Q16" s="198">
        <v>20442</v>
      </c>
      <c r="R16" s="197">
        <v>206834</v>
      </c>
      <c r="S16" s="198">
        <v>21671</v>
      </c>
      <c r="T16" s="225">
        <f t="shared" si="0"/>
        <v>480252.5</v>
      </c>
      <c r="U16" s="226">
        <f t="shared" si="1"/>
        <v>51318</v>
      </c>
      <c r="V16" s="176">
        <f aca="true" t="shared" si="10" ref="V16:V25">IF(T16&lt;&gt;0,U16/L16,"")</f>
        <v>366.5571428571429</v>
      </c>
      <c r="W16" s="177">
        <f t="shared" si="2"/>
        <v>9.35836353716045</v>
      </c>
      <c r="X16" s="182">
        <v>799465.5</v>
      </c>
      <c r="Y16" s="179">
        <f t="shared" si="3"/>
        <v>-0.3992830209683845</v>
      </c>
      <c r="Z16" s="180">
        <f t="shared" si="4"/>
        <v>714237.25</v>
      </c>
      <c r="AA16" s="176">
        <f t="shared" si="5"/>
        <v>83943</v>
      </c>
      <c r="AB16" s="174">
        <v>1194489.75</v>
      </c>
      <c r="AC16" s="175">
        <v>135261</v>
      </c>
      <c r="AD16" s="179">
        <f t="shared" si="6"/>
        <v>0.3793998270011312</v>
      </c>
      <c r="AE16" s="179">
        <f t="shared" si="7"/>
        <v>0.6206001729988688</v>
      </c>
      <c r="AF16" s="176">
        <f t="shared" si="8"/>
        <v>966.15</v>
      </c>
      <c r="AG16" s="177">
        <f t="shared" si="9"/>
        <v>8.830998957570918</v>
      </c>
      <c r="AH16" s="174">
        <v>1709882.25</v>
      </c>
      <c r="AI16" s="179">
        <f>IF(AH16&lt;&gt;0,-(AH16-AB16)/AH16,"")</f>
        <v>-0.3014198784740879</v>
      </c>
      <c r="AJ16" s="197">
        <v>3384624.5</v>
      </c>
      <c r="AK16" s="198">
        <v>381893</v>
      </c>
      <c r="AL16" s="201">
        <f>+AJ16/AK16</f>
        <v>8.862756059943491</v>
      </c>
      <c r="AM16" s="219">
        <v>6</v>
      </c>
      <c r="AN16" s="112"/>
    </row>
    <row r="17" spans="1:40" s="25" customFormat="1" ht="12.75" customHeight="1">
      <c r="A17" s="219">
        <v>7</v>
      </c>
      <c r="B17" s="139"/>
      <c r="C17" s="123"/>
      <c r="D17" s="128"/>
      <c r="E17" s="310" t="s">
        <v>117</v>
      </c>
      <c r="F17" s="272" t="s">
        <v>121</v>
      </c>
      <c r="G17" s="290" t="s">
        <v>116</v>
      </c>
      <c r="H17" s="290" t="s">
        <v>115</v>
      </c>
      <c r="I17" s="322">
        <v>40865</v>
      </c>
      <c r="J17" s="274" t="s">
        <v>93</v>
      </c>
      <c r="K17" s="290">
        <v>269</v>
      </c>
      <c r="L17" s="272">
        <v>242</v>
      </c>
      <c r="M17" s="272">
        <v>5</v>
      </c>
      <c r="N17" s="275">
        <v>61998</v>
      </c>
      <c r="O17" s="276">
        <v>7492</v>
      </c>
      <c r="P17" s="275">
        <v>151714</v>
      </c>
      <c r="Q17" s="276">
        <v>17989</v>
      </c>
      <c r="R17" s="275">
        <v>146449.5</v>
      </c>
      <c r="S17" s="276">
        <v>16979</v>
      </c>
      <c r="T17" s="225">
        <f t="shared" si="0"/>
        <v>360161.5</v>
      </c>
      <c r="U17" s="226">
        <f t="shared" si="1"/>
        <v>42460</v>
      </c>
      <c r="V17" s="282">
        <f t="shared" si="10"/>
        <v>175.45454545454547</v>
      </c>
      <c r="W17" s="285">
        <f t="shared" si="2"/>
        <v>8.48237164390014</v>
      </c>
      <c r="X17" s="286">
        <v>670326.5</v>
      </c>
      <c r="Y17" s="280">
        <f t="shared" si="3"/>
        <v>-0.46270735231264165</v>
      </c>
      <c r="Z17" s="281">
        <f t="shared" si="4"/>
        <v>611705</v>
      </c>
      <c r="AA17" s="282">
        <f t="shared" si="5"/>
        <v>69702</v>
      </c>
      <c r="AB17" s="283">
        <v>971866.5</v>
      </c>
      <c r="AC17" s="284">
        <v>112162</v>
      </c>
      <c r="AD17" s="280">
        <f t="shared" si="6"/>
        <v>0.37855958345963875</v>
      </c>
      <c r="AE17" s="280">
        <f t="shared" si="7"/>
        <v>0.6214404165403613</v>
      </c>
      <c r="AF17" s="282">
        <f t="shared" si="8"/>
        <v>463.4793388429752</v>
      </c>
      <c r="AG17" s="285">
        <f t="shared" si="9"/>
        <v>8.664846382910433</v>
      </c>
      <c r="AH17" s="283">
        <v>1490952</v>
      </c>
      <c r="AI17" s="280">
        <f>IF(AH17&lt;&gt;0,-(AH17-AB17)/AH17,"")</f>
        <v>-0.3481570835278399</v>
      </c>
      <c r="AJ17" s="286">
        <v>11830437</v>
      </c>
      <c r="AK17" s="284">
        <v>1321901</v>
      </c>
      <c r="AL17" s="289">
        <f>+AJ17/AK17</f>
        <v>8.949563545227669</v>
      </c>
      <c r="AM17" s="219">
        <v>7</v>
      </c>
      <c r="AN17" s="112"/>
    </row>
    <row r="18" spans="1:40" s="25" customFormat="1" ht="12.75" customHeight="1">
      <c r="A18" s="219">
        <v>8</v>
      </c>
      <c r="B18" s="139"/>
      <c r="C18" s="124" t="s">
        <v>73</v>
      </c>
      <c r="D18" s="140" t="s">
        <v>72</v>
      </c>
      <c r="E18" s="235" t="s">
        <v>102</v>
      </c>
      <c r="F18" s="186" t="s">
        <v>109</v>
      </c>
      <c r="G18" s="186"/>
      <c r="H18" s="186" t="s">
        <v>102</v>
      </c>
      <c r="I18" s="320">
        <v>40851</v>
      </c>
      <c r="J18" s="172" t="s">
        <v>71</v>
      </c>
      <c r="K18" s="185">
        <v>247</v>
      </c>
      <c r="L18" s="196">
        <v>106</v>
      </c>
      <c r="M18" s="196">
        <v>7</v>
      </c>
      <c r="N18" s="197">
        <v>75484.5</v>
      </c>
      <c r="O18" s="198">
        <v>10901</v>
      </c>
      <c r="P18" s="197">
        <v>105715</v>
      </c>
      <c r="Q18" s="198">
        <v>15245</v>
      </c>
      <c r="R18" s="197">
        <v>101082</v>
      </c>
      <c r="S18" s="198">
        <v>14265</v>
      </c>
      <c r="T18" s="225">
        <f t="shared" si="0"/>
        <v>282281.5</v>
      </c>
      <c r="U18" s="226">
        <f t="shared" si="1"/>
        <v>40411</v>
      </c>
      <c r="V18" s="176">
        <f t="shared" si="10"/>
        <v>381.2358490566038</v>
      </c>
      <c r="W18" s="177">
        <f t="shared" si="2"/>
        <v>6.985263913290936</v>
      </c>
      <c r="X18" s="182">
        <v>621681</v>
      </c>
      <c r="Y18" s="179">
        <f t="shared" si="3"/>
        <v>-0.5459383510192526</v>
      </c>
      <c r="Z18" s="180">
        <f t="shared" si="4"/>
        <v>907204</v>
      </c>
      <c r="AA18" s="176">
        <f t="shared" si="5"/>
        <v>137859</v>
      </c>
      <c r="AB18" s="174">
        <v>1189485.5</v>
      </c>
      <c r="AC18" s="175">
        <v>178270</v>
      </c>
      <c r="AD18" s="179">
        <f t="shared" si="6"/>
        <v>0.2266842430021877</v>
      </c>
      <c r="AE18" s="179">
        <f t="shared" si="7"/>
        <v>0.7733157569978123</v>
      </c>
      <c r="AF18" s="176">
        <f t="shared" si="8"/>
        <v>1681.7924528301887</v>
      </c>
      <c r="AG18" s="177">
        <f t="shared" si="9"/>
        <v>6.6723817804453915</v>
      </c>
      <c r="AH18" s="174">
        <v>1906742.5</v>
      </c>
      <c r="AI18" s="179">
        <f>IF(AH18&lt;&gt;0,-(AH18-AB18)/AH18,"")</f>
        <v>-0.3761687800004458</v>
      </c>
      <c r="AJ18" s="197">
        <v>15002841.25</v>
      </c>
      <c r="AK18" s="198">
        <v>2118343</v>
      </c>
      <c r="AL18" s="201">
        <f>+AJ18/AK18</f>
        <v>7.082347499909127</v>
      </c>
      <c r="AM18" s="219">
        <v>8</v>
      </c>
      <c r="AN18" s="112"/>
    </row>
    <row r="19" spans="1:40" s="25" customFormat="1" ht="12.75" customHeight="1">
      <c r="A19" s="219">
        <v>9</v>
      </c>
      <c r="B19" s="125"/>
      <c r="C19" s="128"/>
      <c r="D19" s="140" t="s">
        <v>72</v>
      </c>
      <c r="E19" s="311" t="s">
        <v>174</v>
      </c>
      <c r="F19" s="272" t="s">
        <v>175</v>
      </c>
      <c r="G19" s="291"/>
      <c r="H19" s="291" t="s">
        <v>174</v>
      </c>
      <c r="I19" s="319">
        <v>40886</v>
      </c>
      <c r="J19" s="274" t="s">
        <v>12</v>
      </c>
      <c r="K19" s="291">
        <v>161</v>
      </c>
      <c r="L19" s="272">
        <v>157</v>
      </c>
      <c r="M19" s="272">
        <v>2</v>
      </c>
      <c r="N19" s="292">
        <v>36353</v>
      </c>
      <c r="O19" s="293">
        <v>4182</v>
      </c>
      <c r="P19" s="292">
        <v>74709</v>
      </c>
      <c r="Q19" s="293">
        <v>8171</v>
      </c>
      <c r="R19" s="292">
        <v>82805</v>
      </c>
      <c r="S19" s="293">
        <v>9054</v>
      </c>
      <c r="T19" s="225">
        <f t="shared" si="0"/>
        <v>193867</v>
      </c>
      <c r="U19" s="226">
        <f t="shared" si="1"/>
        <v>21407</v>
      </c>
      <c r="V19" s="282">
        <f t="shared" si="10"/>
        <v>136.35031847133757</v>
      </c>
      <c r="W19" s="285">
        <f t="shared" si="2"/>
        <v>9.056243284906806</v>
      </c>
      <c r="X19" s="279">
        <v>265838</v>
      </c>
      <c r="Y19" s="280">
        <f t="shared" si="3"/>
        <v>-0.27073255140348634</v>
      </c>
      <c r="Z19" s="281">
        <f t="shared" si="4"/>
        <v>248304</v>
      </c>
      <c r="AA19" s="282">
        <f t="shared" si="5"/>
        <v>30091</v>
      </c>
      <c r="AB19" s="286">
        <v>442171</v>
      </c>
      <c r="AC19" s="288">
        <v>51498</v>
      </c>
      <c r="AD19" s="280">
        <f t="shared" si="6"/>
        <v>0.41568604606004117</v>
      </c>
      <c r="AE19" s="280">
        <f t="shared" si="7"/>
        <v>0.5843139539399589</v>
      </c>
      <c r="AF19" s="282">
        <f t="shared" si="8"/>
        <v>328.0127388535032</v>
      </c>
      <c r="AG19" s="285">
        <f t="shared" si="9"/>
        <v>8.58617810400404</v>
      </c>
      <c r="AH19" s="286"/>
      <c r="AI19" s="280"/>
      <c r="AJ19" s="292">
        <v>636098</v>
      </c>
      <c r="AK19" s="293">
        <v>72993</v>
      </c>
      <c r="AL19" s="287">
        <f>AJ19/AK19</f>
        <v>8.71450687052183</v>
      </c>
      <c r="AM19" s="219">
        <v>9</v>
      </c>
      <c r="AN19" s="112"/>
    </row>
    <row r="20" spans="1:40" s="25" customFormat="1" ht="12.75" customHeight="1">
      <c r="A20" s="219">
        <v>10</v>
      </c>
      <c r="B20" s="125"/>
      <c r="C20" s="124" t="s">
        <v>73</v>
      </c>
      <c r="D20" s="144"/>
      <c r="E20" s="232" t="s">
        <v>160</v>
      </c>
      <c r="F20" s="173" t="s">
        <v>185</v>
      </c>
      <c r="G20" s="172" t="s">
        <v>129</v>
      </c>
      <c r="H20" s="172" t="s">
        <v>161</v>
      </c>
      <c r="I20" s="320">
        <v>40879</v>
      </c>
      <c r="J20" s="172" t="s">
        <v>10</v>
      </c>
      <c r="K20" s="173">
        <v>114</v>
      </c>
      <c r="L20" s="186">
        <v>90</v>
      </c>
      <c r="M20" s="186">
        <v>3</v>
      </c>
      <c r="N20" s="184">
        <v>16583</v>
      </c>
      <c r="O20" s="194">
        <v>1771</v>
      </c>
      <c r="P20" s="184">
        <v>54999</v>
      </c>
      <c r="Q20" s="194">
        <v>4542</v>
      </c>
      <c r="R20" s="184">
        <v>62526</v>
      </c>
      <c r="S20" s="194">
        <v>5204</v>
      </c>
      <c r="T20" s="225">
        <f t="shared" si="0"/>
        <v>134108</v>
      </c>
      <c r="U20" s="226">
        <f t="shared" si="1"/>
        <v>11517</v>
      </c>
      <c r="V20" s="176">
        <f t="shared" si="10"/>
        <v>127.96666666666667</v>
      </c>
      <c r="W20" s="177">
        <f t="shared" si="2"/>
        <v>11.644351827732917</v>
      </c>
      <c r="X20" s="178">
        <v>458031</v>
      </c>
      <c r="Y20" s="179">
        <f t="shared" si="3"/>
        <v>-0.707207590752591</v>
      </c>
      <c r="Z20" s="180">
        <f t="shared" si="4"/>
        <v>423842</v>
      </c>
      <c r="AA20" s="176">
        <f t="shared" si="5"/>
        <v>39015</v>
      </c>
      <c r="AB20" s="181">
        <v>557950</v>
      </c>
      <c r="AC20" s="193">
        <v>50532</v>
      </c>
      <c r="AD20" s="179">
        <f t="shared" si="6"/>
        <v>0.22791498456423653</v>
      </c>
      <c r="AE20" s="179">
        <f t="shared" si="7"/>
        <v>0.7720850154357635</v>
      </c>
      <c r="AF20" s="176">
        <f t="shared" si="8"/>
        <v>561.4666666666667</v>
      </c>
      <c r="AG20" s="177">
        <f t="shared" si="9"/>
        <v>11.041518245864006</v>
      </c>
      <c r="AH20" s="181">
        <v>670703</v>
      </c>
      <c r="AI20" s="179">
        <f>IF(AH20&lt;&gt;0,-(AH20-AB20)/AH20,"")</f>
        <v>-0.16811166790665913</v>
      </c>
      <c r="AJ20" s="184">
        <v>1362759</v>
      </c>
      <c r="AK20" s="194">
        <v>120447</v>
      </c>
      <c r="AL20" s="202">
        <f>AJ20/AK20</f>
        <v>11.314179680689431</v>
      </c>
      <c r="AM20" s="219">
        <v>10</v>
      </c>
      <c r="AN20" s="112"/>
    </row>
    <row r="21" spans="1:40" s="25" customFormat="1" ht="12.75" customHeight="1">
      <c r="A21" s="219">
        <v>11</v>
      </c>
      <c r="B21" s="150"/>
      <c r="C21" s="128"/>
      <c r="D21" s="140" t="s">
        <v>72</v>
      </c>
      <c r="E21" s="312" t="s">
        <v>179</v>
      </c>
      <c r="F21" s="272" t="s">
        <v>181</v>
      </c>
      <c r="G21" s="274"/>
      <c r="H21" s="274" t="s">
        <v>179</v>
      </c>
      <c r="I21" s="319">
        <v>40886</v>
      </c>
      <c r="J21" s="274" t="s">
        <v>180</v>
      </c>
      <c r="K21" s="272">
        <v>82</v>
      </c>
      <c r="L21" s="294">
        <v>81</v>
      </c>
      <c r="M21" s="294">
        <v>2</v>
      </c>
      <c r="N21" s="295">
        <v>26233.5</v>
      </c>
      <c r="O21" s="296">
        <v>2902</v>
      </c>
      <c r="P21" s="295">
        <v>54007</v>
      </c>
      <c r="Q21" s="296">
        <v>5643</v>
      </c>
      <c r="R21" s="295">
        <v>53084.5</v>
      </c>
      <c r="S21" s="296">
        <v>5566</v>
      </c>
      <c r="T21" s="225">
        <f t="shared" si="0"/>
        <v>133325</v>
      </c>
      <c r="U21" s="226">
        <f t="shared" si="1"/>
        <v>14111</v>
      </c>
      <c r="V21" s="282">
        <f t="shared" si="10"/>
        <v>174.20987654320987</v>
      </c>
      <c r="W21" s="285">
        <f t="shared" si="2"/>
        <v>9.44830274254128</v>
      </c>
      <c r="X21" s="297">
        <v>213019</v>
      </c>
      <c r="Y21" s="280">
        <f t="shared" si="3"/>
        <v>-0.3741168628150541</v>
      </c>
      <c r="Z21" s="281">
        <f t="shared" si="4"/>
        <v>221688.5</v>
      </c>
      <c r="AA21" s="282">
        <f t="shared" si="5"/>
        <v>25553</v>
      </c>
      <c r="AB21" s="298">
        <v>355013.5</v>
      </c>
      <c r="AC21" s="299">
        <v>39664</v>
      </c>
      <c r="AD21" s="280">
        <f t="shared" si="6"/>
        <v>0.3557634126663977</v>
      </c>
      <c r="AE21" s="280">
        <f t="shared" si="7"/>
        <v>0.6442365873336022</v>
      </c>
      <c r="AF21" s="282">
        <f t="shared" si="8"/>
        <v>489.679012345679</v>
      </c>
      <c r="AG21" s="285">
        <f t="shared" si="9"/>
        <v>8.950521883824123</v>
      </c>
      <c r="AH21" s="300"/>
      <c r="AI21" s="280"/>
      <c r="AJ21" s="295">
        <v>488338.5</v>
      </c>
      <c r="AK21" s="296">
        <v>53775</v>
      </c>
      <c r="AL21" s="287">
        <f>AJ21/AK21</f>
        <v>9.081143654114365</v>
      </c>
      <c r="AM21" s="219">
        <v>11</v>
      </c>
      <c r="AN21" s="112"/>
    </row>
    <row r="22" spans="1:40" s="25" customFormat="1" ht="12.75" customHeight="1">
      <c r="A22" s="219">
        <v>12</v>
      </c>
      <c r="B22" s="139"/>
      <c r="C22" s="123"/>
      <c r="D22" s="123"/>
      <c r="E22" s="233" t="s">
        <v>156</v>
      </c>
      <c r="F22" s="173" t="s">
        <v>170</v>
      </c>
      <c r="G22" s="173" t="s">
        <v>127</v>
      </c>
      <c r="H22" s="173" t="s">
        <v>154</v>
      </c>
      <c r="I22" s="321">
        <v>40879</v>
      </c>
      <c r="J22" s="172" t="s">
        <v>8</v>
      </c>
      <c r="K22" s="173">
        <v>100</v>
      </c>
      <c r="L22" s="185">
        <v>39</v>
      </c>
      <c r="M22" s="185">
        <v>3</v>
      </c>
      <c r="N22" s="181">
        <v>23374</v>
      </c>
      <c r="O22" s="193">
        <v>1606</v>
      </c>
      <c r="P22" s="181">
        <v>49061</v>
      </c>
      <c r="Q22" s="193">
        <v>3412</v>
      </c>
      <c r="R22" s="181">
        <v>40030</v>
      </c>
      <c r="S22" s="193">
        <v>2769</v>
      </c>
      <c r="T22" s="225">
        <f t="shared" si="0"/>
        <v>112465</v>
      </c>
      <c r="U22" s="226">
        <f t="shared" si="1"/>
        <v>7787</v>
      </c>
      <c r="V22" s="176">
        <f t="shared" si="10"/>
        <v>199.66666666666666</v>
      </c>
      <c r="W22" s="177">
        <f t="shared" si="2"/>
        <v>14.442660844998073</v>
      </c>
      <c r="X22" s="182">
        <v>318555</v>
      </c>
      <c r="Y22" s="179">
        <f t="shared" si="3"/>
        <v>-0.6469526455400166</v>
      </c>
      <c r="Z22" s="180">
        <f t="shared" si="4"/>
        <v>356909</v>
      </c>
      <c r="AA22" s="176">
        <f t="shared" si="5"/>
        <v>29227</v>
      </c>
      <c r="AB22" s="181">
        <v>469374</v>
      </c>
      <c r="AC22" s="193">
        <v>37014</v>
      </c>
      <c r="AD22" s="179">
        <f t="shared" si="6"/>
        <v>0.21037985627060032</v>
      </c>
      <c r="AE22" s="179">
        <f t="shared" si="7"/>
        <v>0.7896201437293997</v>
      </c>
      <c r="AF22" s="176">
        <f t="shared" si="8"/>
        <v>949.0769230769231</v>
      </c>
      <c r="AG22" s="177">
        <f t="shared" si="9"/>
        <v>12.680985573026422</v>
      </c>
      <c r="AH22" s="174">
        <v>529301</v>
      </c>
      <c r="AI22" s="179">
        <f>IF(AH22&lt;&gt;0,-(AH22-AB22)/AH22,"")</f>
        <v>-0.11321913240292386</v>
      </c>
      <c r="AJ22" s="181">
        <v>1111139</v>
      </c>
      <c r="AK22" s="193">
        <v>88615</v>
      </c>
      <c r="AL22" s="201">
        <f>+AJ22/AK22</f>
        <v>12.538949387801162</v>
      </c>
      <c r="AM22" s="219">
        <v>12</v>
      </c>
      <c r="AN22" s="112"/>
    </row>
    <row r="23" spans="1:40" s="25" customFormat="1" ht="12.75" customHeight="1">
      <c r="A23" s="219">
        <v>13</v>
      </c>
      <c r="B23" s="143" t="s">
        <v>74</v>
      </c>
      <c r="C23" s="129"/>
      <c r="D23" s="123"/>
      <c r="E23" s="313" t="s">
        <v>206</v>
      </c>
      <c r="F23" s="272" t="s">
        <v>209</v>
      </c>
      <c r="G23" s="272" t="s">
        <v>207</v>
      </c>
      <c r="H23" s="272" t="s">
        <v>208</v>
      </c>
      <c r="I23" s="319">
        <v>40893</v>
      </c>
      <c r="J23" s="274" t="s">
        <v>71</v>
      </c>
      <c r="K23" s="272">
        <v>28</v>
      </c>
      <c r="L23" s="301">
        <v>28</v>
      </c>
      <c r="M23" s="301">
        <v>1</v>
      </c>
      <c r="N23" s="292">
        <v>21606.5</v>
      </c>
      <c r="O23" s="293">
        <v>1575</v>
      </c>
      <c r="P23" s="292">
        <v>40793.5</v>
      </c>
      <c r="Q23" s="293">
        <v>2916</v>
      </c>
      <c r="R23" s="292">
        <v>37633</v>
      </c>
      <c r="S23" s="293">
        <v>2713</v>
      </c>
      <c r="T23" s="225">
        <f t="shared" si="0"/>
        <v>100033</v>
      </c>
      <c r="U23" s="226">
        <f t="shared" si="1"/>
        <v>7204</v>
      </c>
      <c r="V23" s="282">
        <f t="shared" si="10"/>
        <v>257.2857142857143</v>
      </c>
      <c r="W23" s="285">
        <f t="shared" si="2"/>
        <v>13.885757912270961</v>
      </c>
      <c r="X23" s="279"/>
      <c r="Y23" s="280"/>
      <c r="Z23" s="281"/>
      <c r="AA23" s="282"/>
      <c r="AB23" s="286"/>
      <c r="AC23" s="288"/>
      <c r="AD23" s="280"/>
      <c r="AE23" s="280"/>
      <c r="AF23" s="282"/>
      <c r="AG23" s="285"/>
      <c r="AH23" s="286"/>
      <c r="AI23" s="280"/>
      <c r="AJ23" s="292">
        <v>100033</v>
      </c>
      <c r="AK23" s="293">
        <v>7204</v>
      </c>
      <c r="AL23" s="287">
        <f aca="true" t="shared" si="11" ref="AL23:AL31">AJ23/AK23</f>
        <v>13.885757912270961</v>
      </c>
      <c r="AM23" s="219">
        <v>13</v>
      </c>
      <c r="AN23" s="112"/>
    </row>
    <row r="24" spans="1:40" s="25" customFormat="1" ht="12.75" customHeight="1">
      <c r="A24" s="219">
        <v>14</v>
      </c>
      <c r="B24" s="125"/>
      <c r="C24" s="126"/>
      <c r="D24" s="144"/>
      <c r="E24" s="232" t="s">
        <v>176</v>
      </c>
      <c r="F24" s="173" t="s">
        <v>177</v>
      </c>
      <c r="G24" s="172" t="s">
        <v>129</v>
      </c>
      <c r="H24" s="172" t="s">
        <v>178</v>
      </c>
      <c r="I24" s="321">
        <v>40886</v>
      </c>
      <c r="J24" s="172" t="s">
        <v>10</v>
      </c>
      <c r="K24" s="173">
        <v>25</v>
      </c>
      <c r="L24" s="186">
        <v>25</v>
      </c>
      <c r="M24" s="186">
        <v>2</v>
      </c>
      <c r="N24" s="184">
        <v>20514</v>
      </c>
      <c r="O24" s="194">
        <v>1430</v>
      </c>
      <c r="P24" s="184">
        <v>38854</v>
      </c>
      <c r="Q24" s="194">
        <v>2724</v>
      </c>
      <c r="R24" s="184">
        <v>31811</v>
      </c>
      <c r="S24" s="194">
        <v>2259</v>
      </c>
      <c r="T24" s="225">
        <f t="shared" si="0"/>
        <v>91179</v>
      </c>
      <c r="U24" s="226">
        <f t="shared" si="1"/>
        <v>6413</v>
      </c>
      <c r="V24" s="176">
        <f t="shared" si="10"/>
        <v>256.52</v>
      </c>
      <c r="W24" s="177">
        <f t="shared" si="2"/>
        <v>14.217838765008576</v>
      </c>
      <c r="X24" s="178">
        <v>176003</v>
      </c>
      <c r="Y24" s="179">
        <f>IF(X24&lt;&gt;0,-(X24-T24)/X24,"")</f>
        <v>-0.48194633046027624</v>
      </c>
      <c r="Z24" s="180">
        <f>AB24-T24</f>
        <v>153820</v>
      </c>
      <c r="AA24" s="176">
        <f>AC24-U24</f>
        <v>12756</v>
      </c>
      <c r="AB24" s="181">
        <v>244999</v>
      </c>
      <c r="AC24" s="193">
        <v>19169</v>
      </c>
      <c r="AD24" s="179">
        <f>U24*1/AC24</f>
        <v>0.33455057645156244</v>
      </c>
      <c r="AE24" s="179">
        <f>AA24*1/AC24</f>
        <v>0.6654494235484376</v>
      </c>
      <c r="AF24" s="176">
        <f>AC24/L24</f>
        <v>766.76</v>
      </c>
      <c r="AG24" s="177">
        <f>AB24/AC24</f>
        <v>12.781000573843185</v>
      </c>
      <c r="AH24" s="181"/>
      <c r="AI24" s="179"/>
      <c r="AJ24" s="184">
        <v>336177</v>
      </c>
      <c r="AK24" s="194">
        <v>25582</v>
      </c>
      <c r="AL24" s="202">
        <f t="shared" si="11"/>
        <v>13.141153936361505</v>
      </c>
      <c r="AM24" s="219">
        <v>14</v>
      </c>
      <c r="AN24" s="112"/>
    </row>
    <row r="25" spans="1:40" s="25" customFormat="1" ht="12.75" customHeight="1">
      <c r="A25" s="219">
        <v>15</v>
      </c>
      <c r="B25" s="150"/>
      <c r="C25" s="123"/>
      <c r="D25" s="123"/>
      <c r="E25" s="313" t="s">
        <v>100</v>
      </c>
      <c r="F25" s="272" t="s">
        <v>113</v>
      </c>
      <c r="G25" s="272" t="s">
        <v>127</v>
      </c>
      <c r="H25" s="272" t="s">
        <v>99</v>
      </c>
      <c r="I25" s="319">
        <v>40858</v>
      </c>
      <c r="J25" s="274" t="s">
        <v>8</v>
      </c>
      <c r="K25" s="272">
        <v>132</v>
      </c>
      <c r="L25" s="290">
        <v>55</v>
      </c>
      <c r="M25" s="290">
        <v>6</v>
      </c>
      <c r="N25" s="300">
        <v>15172</v>
      </c>
      <c r="O25" s="302">
        <v>1359</v>
      </c>
      <c r="P25" s="300">
        <v>31826</v>
      </c>
      <c r="Q25" s="302">
        <v>2799</v>
      </c>
      <c r="R25" s="300">
        <v>30453</v>
      </c>
      <c r="S25" s="302">
        <v>2658</v>
      </c>
      <c r="T25" s="225">
        <f t="shared" si="0"/>
        <v>77451</v>
      </c>
      <c r="U25" s="226">
        <f t="shared" si="1"/>
        <v>6816</v>
      </c>
      <c r="V25" s="282">
        <f t="shared" si="10"/>
        <v>123.92727272727272</v>
      </c>
      <c r="W25" s="285">
        <f t="shared" si="2"/>
        <v>11.363116197183098</v>
      </c>
      <c r="X25" s="279">
        <v>231898</v>
      </c>
      <c r="Y25" s="280">
        <f>IF(X25&lt;&gt;0,-(X25-T25)/X25,"")</f>
        <v>-0.6660126434898102</v>
      </c>
      <c r="Z25" s="281">
        <f>AB25-T25</f>
        <v>287202</v>
      </c>
      <c r="AA25" s="282">
        <f>AC25-U25</f>
        <v>28036</v>
      </c>
      <c r="AB25" s="300">
        <v>364653</v>
      </c>
      <c r="AC25" s="302">
        <v>34852</v>
      </c>
      <c r="AD25" s="280">
        <f>U25*1/AC25</f>
        <v>0.19556983817284518</v>
      </c>
      <c r="AE25" s="280">
        <f>AA25*1/AC25</f>
        <v>0.8044301618271549</v>
      </c>
      <c r="AF25" s="282">
        <f>AC25/L25</f>
        <v>633.6727272727272</v>
      </c>
      <c r="AG25" s="285">
        <f>AB25/AC25</f>
        <v>10.462900263973372</v>
      </c>
      <c r="AH25" s="300">
        <v>473207</v>
      </c>
      <c r="AI25" s="280">
        <f>IF(AH25&lt;&gt;0,-(AH25-AB25)/AH25,"")</f>
        <v>-0.22940066398003411</v>
      </c>
      <c r="AJ25" s="300">
        <v>5917359</v>
      </c>
      <c r="AK25" s="302">
        <v>529399</v>
      </c>
      <c r="AL25" s="287">
        <f t="shared" si="11"/>
        <v>11.177503168687512</v>
      </c>
      <c r="AM25" s="219">
        <v>15</v>
      </c>
      <c r="AN25" s="112"/>
    </row>
    <row r="26" spans="1:40" s="25" customFormat="1" ht="12.75" customHeight="1">
      <c r="A26" s="219">
        <v>16</v>
      </c>
      <c r="B26" s="143" t="s">
        <v>74</v>
      </c>
      <c r="C26" s="123"/>
      <c r="D26" s="140" t="s">
        <v>72</v>
      </c>
      <c r="E26" s="237" t="s">
        <v>217</v>
      </c>
      <c r="F26" s="173" t="s">
        <v>190</v>
      </c>
      <c r="G26" s="171"/>
      <c r="H26" s="183" t="s">
        <v>217</v>
      </c>
      <c r="I26" s="321">
        <v>40893</v>
      </c>
      <c r="J26" s="172" t="s">
        <v>93</v>
      </c>
      <c r="K26" s="173">
        <v>23</v>
      </c>
      <c r="L26" s="173">
        <v>23</v>
      </c>
      <c r="M26" s="173">
        <v>1</v>
      </c>
      <c r="N26" s="199">
        <v>6652.5</v>
      </c>
      <c r="O26" s="200">
        <v>811</v>
      </c>
      <c r="P26" s="199">
        <v>12563</v>
      </c>
      <c r="Q26" s="200">
        <v>1418</v>
      </c>
      <c r="R26" s="199">
        <v>12015.5</v>
      </c>
      <c r="S26" s="200">
        <v>1356</v>
      </c>
      <c r="T26" s="225">
        <f t="shared" si="0"/>
        <v>31231</v>
      </c>
      <c r="U26" s="226">
        <f t="shared" si="1"/>
        <v>3585</v>
      </c>
      <c r="V26" s="188">
        <f>+U26/L26</f>
        <v>155.8695652173913</v>
      </c>
      <c r="W26" s="189">
        <f>+T26/U26</f>
        <v>8.711576011157602</v>
      </c>
      <c r="X26" s="182"/>
      <c r="Y26" s="179"/>
      <c r="Z26" s="180"/>
      <c r="AA26" s="176"/>
      <c r="AB26" s="184"/>
      <c r="AC26" s="194"/>
      <c r="AD26" s="179"/>
      <c r="AE26" s="179"/>
      <c r="AF26" s="176"/>
      <c r="AG26" s="177"/>
      <c r="AH26" s="184"/>
      <c r="AI26" s="179"/>
      <c r="AJ26" s="174">
        <v>31231</v>
      </c>
      <c r="AK26" s="194">
        <v>3585</v>
      </c>
      <c r="AL26" s="202">
        <f t="shared" si="11"/>
        <v>8.711576011157602</v>
      </c>
      <c r="AM26" s="219">
        <v>16</v>
      </c>
      <c r="AN26" s="112"/>
    </row>
    <row r="27" spans="1:40" s="25" customFormat="1" ht="12.75" customHeight="1">
      <c r="A27" s="219">
        <v>17</v>
      </c>
      <c r="B27" s="125"/>
      <c r="C27" s="123"/>
      <c r="D27" s="123"/>
      <c r="E27" s="310" t="s">
        <v>172</v>
      </c>
      <c r="F27" s="272" t="s">
        <v>173</v>
      </c>
      <c r="G27" s="273" t="s">
        <v>120</v>
      </c>
      <c r="H27" s="271" t="s">
        <v>172</v>
      </c>
      <c r="I27" s="319">
        <v>40886</v>
      </c>
      <c r="J27" s="274" t="s">
        <v>93</v>
      </c>
      <c r="K27" s="272">
        <v>9</v>
      </c>
      <c r="L27" s="272">
        <v>9</v>
      </c>
      <c r="M27" s="272">
        <v>2</v>
      </c>
      <c r="N27" s="275">
        <v>9098.5</v>
      </c>
      <c r="O27" s="276">
        <v>767</v>
      </c>
      <c r="P27" s="275">
        <v>10493</v>
      </c>
      <c r="Q27" s="276">
        <v>821</v>
      </c>
      <c r="R27" s="275">
        <v>7389</v>
      </c>
      <c r="S27" s="276">
        <v>649</v>
      </c>
      <c r="T27" s="225">
        <f t="shared" si="0"/>
        <v>26980.5</v>
      </c>
      <c r="U27" s="226">
        <f t="shared" si="1"/>
        <v>2237</v>
      </c>
      <c r="V27" s="277">
        <f>+U27/L27</f>
        <v>248.55555555555554</v>
      </c>
      <c r="W27" s="278">
        <f>+T27/U27</f>
        <v>12.061019222172552</v>
      </c>
      <c r="X27" s="279">
        <v>33773.5</v>
      </c>
      <c r="Y27" s="280">
        <f aca="true" t="shared" si="12" ref="Y27:Y43">IF(X27&lt;&gt;0,-(X27-T27)/X27,"")</f>
        <v>-0.20113402519727006</v>
      </c>
      <c r="Z27" s="281">
        <f aca="true" t="shared" si="13" ref="Z27:AA30">AB27-T27</f>
        <v>28889</v>
      </c>
      <c r="AA27" s="282">
        <f t="shared" si="13"/>
        <v>1665</v>
      </c>
      <c r="AB27" s="283">
        <v>55869.5</v>
      </c>
      <c r="AC27" s="284">
        <v>3902</v>
      </c>
      <c r="AD27" s="280">
        <f>U27*1/AC27</f>
        <v>0.5732957457713993</v>
      </c>
      <c r="AE27" s="280">
        <f>AA27*1/AC27</f>
        <v>0.4267042542286007</v>
      </c>
      <c r="AF27" s="282">
        <f>AC27/L27</f>
        <v>433.55555555555554</v>
      </c>
      <c r="AG27" s="285">
        <f>AB27/AC27</f>
        <v>14.318170169144029</v>
      </c>
      <c r="AH27" s="283"/>
      <c r="AI27" s="280"/>
      <c r="AJ27" s="286">
        <v>82850</v>
      </c>
      <c r="AK27" s="284">
        <v>6139</v>
      </c>
      <c r="AL27" s="287">
        <f t="shared" si="11"/>
        <v>13.495683336048216</v>
      </c>
      <c r="AM27" s="219">
        <v>17</v>
      </c>
      <c r="AN27" s="112"/>
    </row>
    <row r="28" spans="1:40" s="25" customFormat="1" ht="12.75" customHeight="1">
      <c r="A28" s="219">
        <v>18</v>
      </c>
      <c r="B28" s="150"/>
      <c r="C28" s="128"/>
      <c r="D28" s="128"/>
      <c r="E28" s="234" t="s">
        <v>158</v>
      </c>
      <c r="F28" s="173" t="s">
        <v>184</v>
      </c>
      <c r="G28" s="187" t="s">
        <v>183</v>
      </c>
      <c r="H28" s="187" t="s">
        <v>159</v>
      </c>
      <c r="I28" s="320">
        <v>40879</v>
      </c>
      <c r="J28" s="172" t="s">
        <v>12</v>
      </c>
      <c r="K28" s="187">
        <v>38</v>
      </c>
      <c r="L28" s="173">
        <v>21</v>
      </c>
      <c r="M28" s="173">
        <v>3</v>
      </c>
      <c r="N28" s="197">
        <v>4369</v>
      </c>
      <c r="O28" s="198">
        <v>367</v>
      </c>
      <c r="P28" s="197">
        <v>8379</v>
      </c>
      <c r="Q28" s="198">
        <v>674</v>
      </c>
      <c r="R28" s="197">
        <v>6385</v>
      </c>
      <c r="S28" s="198">
        <v>558</v>
      </c>
      <c r="T28" s="225">
        <f t="shared" si="0"/>
        <v>19133</v>
      </c>
      <c r="U28" s="226">
        <f t="shared" si="1"/>
        <v>1599</v>
      </c>
      <c r="V28" s="176">
        <f>IF(T28&lt;&gt;0,U28/L28,"")</f>
        <v>76.14285714285714</v>
      </c>
      <c r="W28" s="177">
        <f>IF(T28&lt;&gt;0,T28/U28,"")</f>
        <v>11.965603502188868</v>
      </c>
      <c r="X28" s="182">
        <v>132690</v>
      </c>
      <c r="Y28" s="179">
        <f t="shared" si="12"/>
        <v>-0.8558067676539303</v>
      </c>
      <c r="Z28" s="180">
        <f t="shared" si="13"/>
        <v>179877</v>
      </c>
      <c r="AA28" s="176">
        <f t="shared" si="13"/>
        <v>16882</v>
      </c>
      <c r="AB28" s="174">
        <v>199010</v>
      </c>
      <c r="AC28" s="175">
        <v>18481</v>
      </c>
      <c r="AD28" s="179">
        <f>U28*1/AC28</f>
        <v>0.08652129213787133</v>
      </c>
      <c r="AE28" s="179">
        <f>AA28*1/AC28</f>
        <v>0.9134787078621287</v>
      </c>
      <c r="AF28" s="176">
        <f>AC28/L28</f>
        <v>880.047619047619</v>
      </c>
      <c r="AG28" s="177">
        <f>AB28/AC28</f>
        <v>10.768356690655267</v>
      </c>
      <c r="AH28" s="174">
        <v>241091</v>
      </c>
      <c r="AI28" s="179">
        <f>IF(AH28&lt;&gt;0,-(AH28-AB28)/AH28,"")</f>
        <v>-0.17454405183105134</v>
      </c>
      <c r="AJ28" s="197">
        <v>459234</v>
      </c>
      <c r="AK28" s="198">
        <v>41964</v>
      </c>
      <c r="AL28" s="202">
        <f t="shared" si="11"/>
        <v>10.943523019731199</v>
      </c>
      <c r="AM28" s="219">
        <v>18</v>
      </c>
      <c r="AN28" s="112"/>
    </row>
    <row r="29" spans="1:40" s="25" customFormat="1" ht="12.75" customHeight="1">
      <c r="A29" s="219">
        <v>19</v>
      </c>
      <c r="B29" s="125"/>
      <c r="C29" s="123"/>
      <c r="D29" s="123"/>
      <c r="E29" s="310" t="s">
        <v>140</v>
      </c>
      <c r="F29" s="272" t="s">
        <v>145</v>
      </c>
      <c r="G29" s="273" t="s">
        <v>108</v>
      </c>
      <c r="H29" s="271" t="s">
        <v>142</v>
      </c>
      <c r="I29" s="319">
        <v>40872</v>
      </c>
      <c r="J29" s="274" t="s">
        <v>93</v>
      </c>
      <c r="K29" s="272">
        <v>20</v>
      </c>
      <c r="L29" s="272">
        <v>10</v>
      </c>
      <c r="M29" s="272">
        <v>4</v>
      </c>
      <c r="N29" s="275">
        <v>4844</v>
      </c>
      <c r="O29" s="276">
        <v>387</v>
      </c>
      <c r="P29" s="275">
        <v>5374</v>
      </c>
      <c r="Q29" s="276">
        <v>437</v>
      </c>
      <c r="R29" s="275">
        <v>4147.5</v>
      </c>
      <c r="S29" s="276">
        <v>345</v>
      </c>
      <c r="T29" s="225">
        <f t="shared" si="0"/>
        <v>14365.5</v>
      </c>
      <c r="U29" s="226">
        <f t="shared" si="1"/>
        <v>1169</v>
      </c>
      <c r="V29" s="277">
        <f>+U29/L29</f>
        <v>116.9</v>
      </c>
      <c r="W29" s="278">
        <f>+T29/U29</f>
        <v>12.288708297690334</v>
      </c>
      <c r="X29" s="279">
        <v>39440.5</v>
      </c>
      <c r="Y29" s="280">
        <f t="shared" si="12"/>
        <v>-0.6357678021323259</v>
      </c>
      <c r="Z29" s="281">
        <f t="shared" si="13"/>
        <v>47234</v>
      </c>
      <c r="AA29" s="282">
        <f t="shared" si="13"/>
        <v>3883</v>
      </c>
      <c r="AB29" s="283">
        <v>61599.5</v>
      </c>
      <c r="AC29" s="284">
        <v>5052</v>
      </c>
      <c r="AD29" s="280">
        <f>U29*1/AC29</f>
        <v>0.23139350752177357</v>
      </c>
      <c r="AE29" s="280">
        <f>AA29*1/AC29</f>
        <v>0.7686064924782264</v>
      </c>
      <c r="AF29" s="282">
        <f>AC29/L29</f>
        <v>505.2</v>
      </c>
      <c r="AG29" s="285">
        <f>AB29/AC29</f>
        <v>12.193091844813935</v>
      </c>
      <c r="AH29" s="283">
        <v>122916.5</v>
      </c>
      <c r="AI29" s="280">
        <f>IF(AH29&lt;&gt;0,-(AH29-AB29)/AH29,"")</f>
        <v>-0.49885084589945206</v>
      </c>
      <c r="AJ29" s="286">
        <v>375648.5</v>
      </c>
      <c r="AK29" s="284">
        <v>29769</v>
      </c>
      <c r="AL29" s="287">
        <f t="shared" si="11"/>
        <v>12.618781282542242</v>
      </c>
      <c r="AM29" s="219">
        <v>19</v>
      </c>
      <c r="AN29" s="112"/>
    </row>
    <row r="30" spans="1:40" s="25" customFormat="1" ht="12.75" customHeight="1">
      <c r="A30" s="219">
        <v>20</v>
      </c>
      <c r="B30" s="139"/>
      <c r="C30" s="123"/>
      <c r="D30" s="140" t="s">
        <v>72</v>
      </c>
      <c r="E30" s="236" t="s">
        <v>89</v>
      </c>
      <c r="F30" s="185" t="s">
        <v>110</v>
      </c>
      <c r="G30" s="185"/>
      <c r="H30" s="185" t="s">
        <v>89</v>
      </c>
      <c r="I30" s="318">
        <v>40844</v>
      </c>
      <c r="J30" s="172" t="s">
        <v>71</v>
      </c>
      <c r="K30" s="185">
        <v>245</v>
      </c>
      <c r="L30" s="196">
        <v>9</v>
      </c>
      <c r="M30" s="196">
        <v>8</v>
      </c>
      <c r="N30" s="197">
        <v>2642</v>
      </c>
      <c r="O30" s="198">
        <v>526</v>
      </c>
      <c r="P30" s="197">
        <v>4299</v>
      </c>
      <c r="Q30" s="198">
        <v>828</v>
      </c>
      <c r="R30" s="197">
        <v>5547.5</v>
      </c>
      <c r="S30" s="198">
        <v>1085</v>
      </c>
      <c r="T30" s="225">
        <f t="shared" si="0"/>
        <v>12488.5</v>
      </c>
      <c r="U30" s="226">
        <f t="shared" si="1"/>
        <v>2439</v>
      </c>
      <c r="V30" s="176">
        <f>IF(T30&lt;&gt;0,U30/L30,"")</f>
        <v>271</v>
      </c>
      <c r="W30" s="177">
        <f>IF(T30&lt;&gt;0,T30/U30,"")</f>
        <v>5.120336203362034</v>
      </c>
      <c r="X30" s="182">
        <v>5434</v>
      </c>
      <c r="Y30" s="179">
        <f t="shared" si="12"/>
        <v>1.298214942951785</v>
      </c>
      <c r="Z30" s="180">
        <f t="shared" si="13"/>
        <v>-4134.5</v>
      </c>
      <c r="AA30" s="176">
        <f t="shared" si="13"/>
        <v>-744</v>
      </c>
      <c r="AB30" s="174">
        <v>8354</v>
      </c>
      <c r="AC30" s="175">
        <v>1695</v>
      </c>
      <c r="AD30" s="179">
        <f>U30*1/AC30</f>
        <v>1.4389380530973452</v>
      </c>
      <c r="AE30" s="179">
        <f>AA30*1/AC30</f>
        <v>-0.4389380530973451</v>
      </c>
      <c r="AF30" s="176">
        <f>AC30/L30</f>
        <v>188.33333333333334</v>
      </c>
      <c r="AG30" s="177">
        <f>AB30/AC30</f>
        <v>4.928613569321534</v>
      </c>
      <c r="AH30" s="174">
        <v>69427</v>
      </c>
      <c r="AI30" s="179">
        <f>IF(AH30&lt;&gt;0,-(AH30-AB30)/AH30,"")</f>
        <v>-0.8796721736500209</v>
      </c>
      <c r="AJ30" s="197">
        <v>5054024</v>
      </c>
      <c r="AK30" s="198">
        <v>524950</v>
      </c>
      <c r="AL30" s="202">
        <f t="shared" si="11"/>
        <v>9.627629298028383</v>
      </c>
      <c r="AM30" s="219">
        <v>20</v>
      </c>
      <c r="AN30" s="112"/>
    </row>
    <row r="31" spans="1:40" s="25" customFormat="1" ht="12.75" customHeight="1">
      <c r="A31" s="219">
        <v>21</v>
      </c>
      <c r="B31" s="143" t="s">
        <v>74</v>
      </c>
      <c r="C31" s="123"/>
      <c r="D31" s="123"/>
      <c r="E31" s="312" t="s">
        <v>193</v>
      </c>
      <c r="F31" s="274" t="s">
        <v>196</v>
      </c>
      <c r="G31" s="274" t="s">
        <v>195</v>
      </c>
      <c r="H31" s="274" t="s">
        <v>198</v>
      </c>
      <c r="I31" s="319">
        <v>40893</v>
      </c>
      <c r="J31" s="274" t="s">
        <v>13</v>
      </c>
      <c r="K31" s="272">
        <v>8</v>
      </c>
      <c r="L31" s="272">
        <v>8</v>
      </c>
      <c r="M31" s="272">
        <v>1</v>
      </c>
      <c r="N31" s="286">
        <v>1601.5</v>
      </c>
      <c r="O31" s="288">
        <v>105</v>
      </c>
      <c r="P31" s="286">
        <v>4335.5</v>
      </c>
      <c r="Q31" s="288">
        <v>285</v>
      </c>
      <c r="R31" s="286">
        <v>4271</v>
      </c>
      <c r="S31" s="288">
        <v>278</v>
      </c>
      <c r="T31" s="225">
        <f t="shared" si="0"/>
        <v>10208</v>
      </c>
      <c r="U31" s="226">
        <f t="shared" si="1"/>
        <v>668</v>
      </c>
      <c r="V31" s="288">
        <f>U31/L31</f>
        <v>83.5</v>
      </c>
      <c r="W31" s="303">
        <f>T31/U31</f>
        <v>15.281437125748504</v>
      </c>
      <c r="X31" s="304"/>
      <c r="Y31" s="280">
        <f t="shared" si="12"/>
      </c>
      <c r="Z31" s="281"/>
      <c r="AA31" s="282"/>
      <c r="AB31" s="286"/>
      <c r="AC31" s="288"/>
      <c r="AD31" s="280"/>
      <c r="AE31" s="280"/>
      <c r="AF31" s="282"/>
      <c r="AG31" s="285"/>
      <c r="AH31" s="286"/>
      <c r="AI31" s="280"/>
      <c r="AJ31" s="286">
        <v>10208</v>
      </c>
      <c r="AK31" s="288">
        <v>668</v>
      </c>
      <c r="AL31" s="287">
        <f t="shared" si="11"/>
        <v>15.281437125748504</v>
      </c>
      <c r="AM31" s="219">
        <v>21</v>
      </c>
      <c r="AN31" s="112"/>
    </row>
    <row r="32" spans="1:40" s="25" customFormat="1" ht="12.75" customHeight="1">
      <c r="A32" s="219">
        <v>22</v>
      </c>
      <c r="B32" s="150"/>
      <c r="C32" s="123"/>
      <c r="D32" s="128"/>
      <c r="E32" s="235" t="s">
        <v>133</v>
      </c>
      <c r="F32" s="186" t="s">
        <v>135</v>
      </c>
      <c r="G32" s="186" t="s">
        <v>139</v>
      </c>
      <c r="H32" s="186" t="s">
        <v>134</v>
      </c>
      <c r="I32" s="318">
        <v>40872</v>
      </c>
      <c r="J32" s="172" t="s">
        <v>70</v>
      </c>
      <c r="K32" s="185">
        <v>21</v>
      </c>
      <c r="L32" s="186">
        <v>7</v>
      </c>
      <c r="M32" s="186">
        <v>4</v>
      </c>
      <c r="N32" s="181">
        <v>1091</v>
      </c>
      <c r="O32" s="193">
        <v>108</v>
      </c>
      <c r="P32" s="181">
        <v>2934</v>
      </c>
      <c r="Q32" s="193">
        <v>278</v>
      </c>
      <c r="R32" s="181">
        <v>3355</v>
      </c>
      <c r="S32" s="193">
        <v>319</v>
      </c>
      <c r="T32" s="225">
        <f t="shared" si="0"/>
        <v>7380</v>
      </c>
      <c r="U32" s="226">
        <f t="shared" si="1"/>
        <v>705</v>
      </c>
      <c r="V32" s="176">
        <f>IF(T32&lt;&gt;0,U32/L32,"")</f>
        <v>100.71428571428571</v>
      </c>
      <c r="W32" s="177">
        <f>IF(T32&lt;&gt;0,T32/U32,"")</f>
        <v>10.46808510638298</v>
      </c>
      <c r="X32" s="182">
        <v>240</v>
      </c>
      <c r="Y32" s="179">
        <f t="shared" si="12"/>
        <v>29.75</v>
      </c>
      <c r="Z32" s="180">
        <f aca="true" t="shared" si="14" ref="Z32:AA34">AB32-T32</f>
        <v>-5598</v>
      </c>
      <c r="AA32" s="176">
        <f t="shared" si="14"/>
        <v>-349</v>
      </c>
      <c r="AB32" s="182">
        <v>1782</v>
      </c>
      <c r="AC32" s="195">
        <v>356</v>
      </c>
      <c r="AD32" s="179">
        <f>U32*1/AC32</f>
        <v>1.9803370786516854</v>
      </c>
      <c r="AE32" s="179">
        <f>AA32*1/AC32</f>
        <v>-0.9803370786516854</v>
      </c>
      <c r="AF32" s="176">
        <f>AC32/L32</f>
        <v>50.857142857142854</v>
      </c>
      <c r="AG32" s="177">
        <f>AB32/AC32</f>
        <v>5.00561797752809</v>
      </c>
      <c r="AH32" s="182">
        <v>740</v>
      </c>
      <c r="AI32" s="179">
        <f>IF(AH32&lt;&gt;0,-(AH32-AB32)/AH32,"")</f>
        <v>1.4081081081081082</v>
      </c>
      <c r="AJ32" s="182">
        <v>57503</v>
      </c>
      <c r="AK32" s="175">
        <v>5979</v>
      </c>
      <c r="AL32" s="201">
        <f>+AJ32/AK32</f>
        <v>9.617494564308412</v>
      </c>
      <c r="AM32" s="219">
        <v>22</v>
      </c>
      <c r="AN32" s="112"/>
    </row>
    <row r="33" spans="1:40" s="25" customFormat="1" ht="12.75" customHeight="1">
      <c r="A33" s="219">
        <v>23</v>
      </c>
      <c r="B33" s="150"/>
      <c r="C33" s="123"/>
      <c r="D33" s="140" t="s">
        <v>72</v>
      </c>
      <c r="E33" s="310" t="s">
        <v>92</v>
      </c>
      <c r="F33" s="271" t="s">
        <v>116</v>
      </c>
      <c r="G33" s="271"/>
      <c r="H33" s="271" t="s">
        <v>92</v>
      </c>
      <c r="I33" s="319">
        <v>40844</v>
      </c>
      <c r="J33" s="274" t="s">
        <v>93</v>
      </c>
      <c r="K33" s="272">
        <v>278</v>
      </c>
      <c r="L33" s="272">
        <v>23</v>
      </c>
      <c r="M33" s="272">
        <v>8</v>
      </c>
      <c r="N33" s="275">
        <v>1623.5</v>
      </c>
      <c r="O33" s="276">
        <v>247</v>
      </c>
      <c r="P33" s="275">
        <v>2576.5</v>
      </c>
      <c r="Q33" s="276">
        <v>383</v>
      </c>
      <c r="R33" s="275">
        <v>2781.5</v>
      </c>
      <c r="S33" s="276">
        <v>415</v>
      </c>
      <c r="T33" s="225">
        <f t="shared" si="0"/>
        <v>6981.5</v>
      </c>
      <c r="U33" s="226">
        <f t="shared" si="1"/>
        <v>1045</v>
      </c>
      <c r="V33" s="282">
        <f>IF(T33&lt;&gt;0,U33/L33,"")</f>
        <v>45.43478260869565</v>
      </c>
      <c r="W33" s="285">
        <f>IF(T33&lt;&gt;0,T33/U33,"")</f>
        <v>6.680861244019138</v>
      </c>
      <c r="X33" s="279">
        <v>77062.5</v>
      </c>
      <c r="Y33" s="280">
        <f t="shared" si="12"/>
        <v>-0.909404703974047</v>
      </c>
      <c r="Z33" s="281">
        <f t="shared" si="14"/>
        <v>108175.5</v>
      </c>
      <c r="AA33" s="282">
        <f t="shared" si="14"/>
        <v>13833</v>
      </c>
      <c r="AB33" s="283">
        <v>115157</v>
      </c>
      <c r="AC33" s="284">
        <v>14878</v>
      </c>
      <c r="AD33" s="280">
        <f>U33*1/AC33</f>
        <v>0.07023793520634494</v>
      </c>
      <c r="AE33" s="280">
        <f>AA33*1/AC33</f>
        <v>0.9297620647936551</v>
      </c>
      <c r="AF33" s="282">
        <f>AC33/L33</f>
        <v>646.8695652173913</v>
      </c>
      <c r="AG33" s="285">
        <f>AB33/AC33</f>
        <v>7.740086033068961</v>
      </c>
      <c r="AH33" s="283">
        <v>353523.5</v>
      </c>
      <c r="AI33" s="280">
        <f>IF(AH33&lt;&gt;0,-(AH33-AB33)/AH33,"")</f>
        <v>-0.674259278378948</v>
      </c>
      <c r="AJ33" s="286">
        <v>10210297.5</v>
      </c>
      <c r="AK33" s="284">
        <v>1178155</v>
      </c>
      <c r="AL33" s="287">
        <f aca="true" t="shared" si="15" ref="AL33:AL41">AJ33/AK33</f>
        <v>8.66634483578137</v>
      </c>
      <c r="AM33" s="219">
        <v>23</v>
      </c>
      <c r="AN33" s="112"/>
    </row>
    <row r="34" spans="1:40" s="25" customFormat="1" ht="12.75" customHeight="1">
      <c r="A34" s="219">
        <v>24</v>
      </c>
      <c r="B34" s="125"/>
      <c r="C34" s="123"/>
      <c r="D34" s="140" t="s">
        <v>72</v>
      </c>
      <c r="E34" s="233" t="s">
        <v>155</v>
      </c>
      <c r="F34" s="173" t="s">
        <v>171</v>
      </c>
      <c r="G34" s="173"/>
      <c r="H34" s="173" t="s">
        <v>155</v>
      </c>
      <c r="I34" s="321">
        <v>40879</v>
      </c>
      <c r="J34" s="172" t="s">
        <v>8</v>
      </c>
      <c r="K34" s="173">
        <v>39</v>
      </c>
      <c r="L34" s="185">
        <v>9</v>
      </c>
      <c r="M34" s="185">
        <v>3</v>
      </c>
      <c r="N34" s="181">
        <v>952</v>
      </c>
      <c r="O34" s="193">
        <v>112</v>
      </c>
      <c r="P34" s="181">
        <v>2126</v>
      </c>
      <c r="Q34" s="193">
        <v>241</v>
      </c>
      <c r="R34" s="181">
        <v>2959</v>
      </c>
      <c r="S34" s="193">
        <v>330</v>
      </c>
      <c r="T34" s="225">
        <f t="shared" si="0"/>
        <v>6037</v>
      </c>
      <c r="U34" s="226">
        <f t="shared" si="1"/>
        <v>683</v>
      </c>
      <c r="V34" s="176">
        <f>IF(T34&lt;&gt;0,U34/L34,"")</f>
        <v>75.88888888888889</v>
      </c>
      <c r="W34" s="177">
        <f>IF(T34&lt;&gt;0,T34/U34,"")</f>
        <v>8.838945827232797</v>
      </c>
      <c r="X34" s="182">
        <v>40147</v>
      </c>
      <c r="Y34" s="179">
        <f t="shared" si="12"/>
        <v>-0.8496276185020051</v>
      </c>
      <c r="Z34" s="180">
        <f t="shared" si="14"/>
        <v>58374</v>
      </c>
      <c r="AA34" s="176">
        <f t="shared" si="14"/>
        <v>6076</v>
      </c>
      <c r="AB34" s="181">
        <v>64411</v>
      </c>
      <c r="AC34" s="193">
        <v>6759</v>
      </c>
      <c r="AD34" s="179">
        <f>U34*1/AC34</f>
        <v>0.10105045125018494</v>
      </c>
      <c r="AE34" s="179">
        <f>AA34*1/AC34</f>
        <v>0.898949548749815</v>
      </c>
      <c r="AF34" s="176">
        <f>AC34/L34</f>
        <v>751</v>
      </c>
      <c r="AG34" s="177">
        <f>AB34/AC34</f>
        <v>9.529664151501702</v>
      </c>
      <c r="AH34" s="174">
        <v>120217</v>
      </c>
      <c r="AI34" s="179">
        <f>IF(AH34&lt;&gt;0,-(AH34-AB34)/AH34,"")</f>
        <v>-0.4642105525840771</v>
      </c>
      <c r="AJ34" s="181">
        <v>190664</v>
      </c>
      <c r="AK34" s="193">
        <v>20320</v>
      </c>
      <c r="AL34" s="202">
        <f t="shared" si="15"/>
        <v>9.383070866141733</v>
      </c>
      <c r="AM34" s="219">
        <v>24</v>
      </c>
      <c r="AN34" s="112"/>
    </row>
    <row r="35" spans="1:40" s="25" customFormat="1" ht="12.75" customHeight="1">
      <c r="A35" s="219">
        <v>25</v>
      </c>
      <c r="B35" s="143" t="s">
        <v>74</v>
      </c>
      <c r="C35" s="123"/>
      <c r="D35" s="123"/>
      <c r="E35" s="312" t="s">
        <v>194</v>
      </c>
      <c r="F35" s="274" t="s">
        <v>197</v>
      </c>
      <c r="G35" s="274" t="s">
        <v>108</v>
      </c>
      <c r="H35" s="274" t="s">
        <v>199</v>
      </c>
      <c r="I35" s="319">
        <v>40893</v>
      </c>
      <c r="J35" s="274" t="s">
        <v>13</v>
      </c>
      <c r="K35" s="272">
        <v>2</v>
      </c>
      <c r="L35" s="272">
        <v>2</v>
      </c>
      <c r="M35" s="272">
        <v>1</v>
      </c>
      <c r="N35" s="286">
        <v>837</v>
      </c>
      <c r="O35" s="288">
        <v>53</v>
      </c>
      <c r="P35" s="286">
        <v>1379</v>
      </c>
      <c r="Q35" s="288">
        <v>89</v>
      </c>
      <c r="R35" s="286">
        <v>1555</v>
      </c>
      <c r="S35" s="288">
        <v>103</v>
      </c>
      <c r="T35" s="225">
        <f t="shared" si="0"/>
        <v>3771</v>
      </c>
      <c r="U35" s="226">
        <f t="shared" si="1"/>
        <v>245</v>
      </c>
      <c r="V35" s="288">
        <f>U35/L35</f>
        <v>122.5</v>
      </c>
      <c r="W35" s="303">
        <f>T35/U35</f>
        <v>15.391836734693877</v>
      </c>
      <c r="X35" s="304">
        <v>4565</v>
      </c>
      <c r="Y35" s="280">
        <f t="shared" si="12"/>
        <v>-0.17393209200438117</v>
      </c>
      <c r="Z35" s="281"/>
      <c r="AA35" s="282"/>
      <c r="AB35" s="286"/>
      <c r="AC35" s="288"/>
      <c r="AD35" s="280"/>
      <c r="AE35" s="280"/>
      <c r="AF35" s="282"/>
      <c r="AG35" s="285"/>
      <c r="AH35" s="286"/>
      <c r="AI35" s="280"/>
      <c r="AJ35" s="286">
        <v>3771</v>
      </c>
      <c r="AK35" s="288">
        <v>245</v>
      </c>
      <c r="AL35" s="287">
        <f t="shared" si="15"/>
        <v>15.391836734693877</v>
      </c>
      <c r="AM35" s="219">
        <v>25</v>
      </c>
      <c r="AN35" s="112"/>
    </row>
    <row r="36" spans="1:40" s="25" customFormat="1" ht="12.75" customHeight="1">
      <c r="A36" s="219">
        <v>26</v>
      </c>
      <c r="B36" s="125"/>
      <c r="C36" s="123"/>
      <c r="D36" s="140" t="s">
        <v>72</v>
      </c>
      <c r="E36" s="233" t="s">
        <v>166</v>
      </c>
      <c r="F36" s="173" t="s">
        <v>167</v>
      </c>
      <c r="G36" s="173"/>
      <c r="H36" s="171" t="s">
        <v>166</v>
      </c>
      <c r="I36" s="321">
        <v>40886</v>
      </c>
      <c r="J36" s="172" t="s">
        <v>70</v>
      </c>
      <c r="K36" s="187">
        <v>8</v>
      </c>
      <c r="L36" s="186">
        <v>6</v>
      </c>
      <c r="M36" s="186">
        <v>2</v>
      </c>
      <c r="N36" s="181">
        <v>427.5</v>
      </c>
      <c r="O36" s="193">
        <v>63</v>
      </c>
      <c r="P36" s="181">
        <v>1471.5</v>
      </c>
      <c r="Q36" s="193">
        <v>196</v>
      </c>
      <c r="R36" s="181">
        <v>1520</v>
      </c>
      <c r="S36" s="193">
        <v>186</v>
      </c>
      <c r="T36" s="225">
        <f t="shared" si="0"/>
        <v>3419</v>
      </c>
      <c r="U36" s="226">
        <f t="shared" si="1"/>
        <v>445</v>
      </c>
      <c r="V36" s="176">
        <f>IF(T36&lt;&gt;0,U36/L36,"")</f>
        <v>74.16666666666667</v>
      </c>
      <c r="W36" s="177">
        <f>IF(T36&lt;&gt;0,T36/U36,"")</f>
        <v>7.683146067415731</v>
      </c>
      <c r="X36" s="182">
        <v>7175</v>
      </c>
      <c r="Y36" s="179">
        <f t="shared" si="12"/>
        <v>-0.5234843205574913</v>
      </c>
      <c r="Z36" s="180">
        <f aca="true" t="shared" si="16" ref="Z36:AA43">AB36-T36</f>
        <v>7973</v>
      </c>
      <c r="AA36" s="176">
        <f t="shared" si="16"/>
        <v>947</v>
      </c>
      <c r="AB36" s="182">
        <v>11392</v>
      </c>
      <c r="AC36" s="195">
        <v>1392</v>
      </c>
      <c r="AD36" s="179">
        <f aca="true" t="shared" si="17" ref="AD36:AD43">U36*1/AC36</f>
        <v>0.319683908045977</v>
      </c>
      <c r="AE36" s="179">
        <f aca="true" t="shared" si="18" ref="AE36:AE43">AA36*1/AC36</f>
        <v>0.680316091954023</v>
      </c>
      <c r="AF36" s="176">
        <f aca="true" t="shared" si="19" ref="AF36:AF43">AC36/L36</f>
        <v>232</v>
      </c>
      <c r="AG36" s="177">
        <f aca="true" t="shared" si="20" ref="AG36:AG43">AB36/AC36</f>
        <v>8.183908045977011</v>
      </c>
      <c r="AH36" s="182"/>
      <c r="AI36" s="179"/>
      <c r="AJ36" s="182">
        <v>14811</v>
      </c>
      <c r="AK36" s="175">
        <v>1837</v>
      </c>
      <c r="AL36" s="202">
        <f t="shared" si="15"/>
        <v>8.062602068590092</v>
      </c>
      <c r="AM36" s="219">
        <v>26</v>
      </c>
      <c r="AN36" s="112"/>
    </row>
    <row r="37" spans="1:40" s="25" customFormat="1" ht="12.75" customHeight="1">
      <c r="A37" s="219">
        <v>27</v>
      </c>
      <c r="B37" s="125"/>
      <c r="C37" s="123"/>
      <c r="D37" s="140" t="s">
        <v>72</v>
      </c>
      <c r="E37" s="313" t="s">
        <v>98</v>
      </c>
      <c r="F37" s="272" t="s">
        <v>111</v>
      </c>
      <c r="G37" s="272"/>
      <c r="H37" s="272" t="s">
        <v>98</v>
      </c>
      <c r="I37" s="319">
        <v>40858</v>
      </c>
      <c r="J37" s="274" t="s">
        <v>71</v>
      </c>
      <c r="K37" s="272">
        <v>130</v>
      </c>
      <c r="L37" s="301">
        <v>11</v>
      </c>
      <c r="M37" s="301">
        <v>6</v>
      </c>
      <c r="N37" s="292">
        <v>855</v>
      </c>
      <c r="O37" s="293">
        <v>133</v>
      </c>
      <c r="P37" s="292">
        <v>958</v>
      </c>
      <c r="Q37" s="293">
        <v>150</v>
      </c>
      <c r="R37" s="292">
        <v>1333</v>
      </c>
      <c r="S37" s="293">
        <v>198</v>
      </c>
      <c r="T37" s="225">
        <f t="shared" si="0"/>
        <v>3146</v>
      </c>
      <c r="U37" s="226">
        <f t="shared" si="1"/>
        <v>481</v>
      </c>
      <c r="V37" s="282">
        <f>IF(T37&lt;&gt;0,U37/L37,"")</f>
        <v>43.72727272727273</v>
      </c>
      <c r="W37" s="285">
        <f>IF(T37&lt;&gt;0,T37/U37,"")</f>
        <v>6.54054054054054</v>
      </c>
      <c r="X37" s="279">
        <v>8871</v>
      </c>
      <c r="Y37" s="280">
        <f t="shared" si="12"/>
        <v>-0.6453612895953106</v>
      </c>
      <c r="Z37" s="281">
        <f t="shared" si="16"/>
        <v>10644</v>
      </c>
      <c r="AA37" s="282">
        <f t="shared" si="16"/>
        <v>1283</v>
      </c>
      <c r="AB37" s="286">
        <v>13790</v>
      </c>
      <c r="AC37" s="288">
        <v>1764</v>
      </c>
      <c r="AD37" s="280">
        <f t="shared" si="17"/>
        <v>0.27267573696145125</v>
      </c>
      <c r="AE37" s="280">
        <f t="shared" si="18"/>
        <v>0.7273242630385488</v>
      </c>
      <c r="AF37" s="282">
        <f t="shared" si="19"/>
        <v>160.36363636363637</v>
      </c>
      <c r="AG37" s="285">
        <f t="shared" si="20"/>
        <v>7.817460317460317</v>
      </c>
      <c r="AH37" s="286">
        <v>18371</v>
      </c>
      <c r="AI37" s="280">
        <f>IF(AH37&lt;&gt;0,-(AH37-AB37)/AH37,"")</f>
        <v>-0.24936040498611942</v>
      </c>
      <c r="AJ37" s="292">
        <v>1352854.5</v>
      </c>
      <c r="AK37" s="293">
        <v>140266</v>
      </c>
      <c r="AL37" s="287">
        <f t="shared" si="15"/>
        <v>9.644921078522236</v>
      </c>
      <c r="AM37" s="219">
        <v>27</v>
      </c>
      <c r="AN37" s="112"/>
    </row>
    <row r="38" spans="1:40" s="25" customFormat="1" ht="12.75" customHeight="1">
      <c r="A38" s="219">
        <v>28</v>
      </c>
      <c r="B38" s="125"/>
      <c r="C38" s="124" t="s">
        <v>73</v>
      </c>
      <c r="D38" s="128"/>
      <c r="E38" s="234" t="s">
        <v>148</v>
      </c>
      <c r="F38" s="173" t="s">
        <v>124</v>
      </c>
      <c r="G38" s="187" t="s">
        <v>128</v>
      </c>
      <c r="H38" s="187" t="s">
        <v>148</v>
      </c>
      <c r="I38" s="320">
        <v>40704</v>
      </c>
      <c r="J38" s="172" t="s">
        <v>12</v>
      </c>
      <c r="K38" s="187">
        <v>144</v>
      </c>
      <c r="L38" s="173">
        <v>6</v>
      </c>
      <c r="M38" s="173">
        <v>28</v>
      </c>
      <c r="N38" s="197">
        <v>519</v>
      </c>
      <c r="O38" s="198">
        <v>115</v>
      </c>
      <c r="P38" s="197">
        <v>1954</v>
      </c>
      <c r="Q38" s="198">
        <v>352</v>
      </c>
      <c r="R38" s="197">
        <v>600</v>
      </c>
      <c r="S38" s="198">
        <v>129</v>
      </c>
      <c r="T38" s="225">
        <f t="shared" si="0"/>
        <v>3073</v>
      </c>
      <c r="U38" s="226">
        <f t="shared" si="1"/>
        <v>596</v>
      </c>
      <c r="V38" s="176">
        <f>IF(T38&lt;&gt;0,U38/L38,"")</f>
        <v>99.33333333333333</v>
      </c>
      <c r="W38" s="177">
        <f>IF(T38&lt;&gt;0,T38/U38,"")</f>
        <v>5.156040268456376</v>
      </c>
      <c r="X38" s="182">
        <v>1813</v>
      </c>
      <c r="Y38" s="179">
        <f t="shared" si="12"/>
        <v>0.694980694980695</v>
      </c>
      <c r="Z38" s="180">
        <f t="shared" si="16"/>
        <v>-456</v>
      </c>
      <c r="AA38" s="176">
        <f t="shared" si="16"/>
        <v>42</v>
      </c>
      <c r="AB38" s="174">
        <v>2617</v>
      </c>
      <c r="AC38" s="175">
        <v>638</v>
      </c>
      <c r="AD38" s="179">
        <f t="shared" si="17"/>
        <v>0.9341692789968652</v>
      </c>
      <c r="AE38" s="179">
        <f t="shared" si="18"/>
        <v>0.06583072100313479</v>
      </c>
      <c r="AF38" s="176">
        <f t="shared" si="19"/>
        <v>106.33333333333333</v>
      </c>
      <c r="AG38" s="177">
        <f t="shared" si="20"/>
        <v>4.101880877742946</v>
      </c>
      <c r="AH38" s="174">
        <v>810</v>
      </c>
      <c r="AI38" s="179">
        <f>IF(AH38&lt;&gt;0,-(AH38-AB38)/AH38,"")</f>
        <v>2.230864197530864</v>
      </c>
      <c r="AJ38" s="197">
        <v>3757592</v>
      </c>
      <c r="AK38" s="198">
        <v>344127</v>
      </c>
      <c r="AL38" s="202">
        <f t="shared" si="15"/>
        <v>10.919201341365252</v>
      </c>
      <c r="AM38" s="219">
        <v>28</v>
      </c>
      <c r="AN38" s="112"/>
    </row>
    <row r="39" spans="1:40" s="25" customFormat="1" ht="12.75" customHeight="1">
      <c r="A39" s="219">
        <v>29</v>
      </c>
      <c r="B39" s="125"/>
      <c r="C39" s="123"/>
      <c r="D39" s="140" t="s">
        <v>72</v>
      </c>
      <c r="E39" s="310" t="s">
        <v>101</v>
      </c>
      <c r="F39" s="271" t="s">
        <v>118</v>
      </c>
      <c r="G39" s="271"/>
      <c r="H39" s="271" t="s">
        <v>101</v>
      </c>
      <c r="I39" s="319">
        <v>40858</v>
      </c>
      <c r="J39" s="274" t="s">
        <v>93</v>
      </c>
      <c r="K39" s="272">
        <v>32</v>
      </c>
      <c r="L39" s="272">
        <v>4</v>
      </c>
      <c r="M39" s="272">
        <v>6</v>
      </c>
      <c r="N39" s="275">
        <v>473</v>
      </c>
      <c r="O39" s="276">
        <v>73</v>
      </c>
      <c r="P39" s="275">
        <v>1256</v>
      </c>
      <c r="Q39" s="276">
        <v>188</v>
      </c>
      <c r="R39" s="275">
        <v>1203</v>
      </c>
      <c r="S39" s="276">
        <v>176</v>
      </c>
      <c r="T39" s="225">
        <f t="shared" si="0"/>
        <v>2932</v>
      </c>
      <c r="U39" s="226">
        <f t="shared" si="1"/>
        <v>437</v>
      </c>
      <c r="V39" s="282">
        <f>IF(T39&lt;&gt;0,U39/L39,"")</f>
        <v>109.25</v>
      </c>
      <c r="W39" s="285">
        <f>IF(T39&lt;&gt;0,T39/U39,"")</f>
        <v>6.709382151029748</v>
      </c>
      <c r="X39" s="279">
        <v>9986.5</v>
      </c>
      <c r="Y39" s="280">
        <f t="shared" si="12"/>
        <v>-0.7064036449206429</v>
      </c>
      <c r="Z39" s="281">
        <f t="shared" si="16"/>
        <v>13927.5</v>
      </c>
      <c r="AA39" s="282">
        <f t="shared" si="16"/>
        <v>2144</v>
      </c>
      <c r="AB39" s="283">
        <v>16859.5</v>
      </c>
      <c r="AC39" s="284">
        <v>2581</v>
      </c>
      <c r="AD39" s="280">
        <f t="shared" si="17"/>
        <v>0.16931421929484697</v>
      </c>
      <c r="AE39" s="280">
        <f t="shared" si="18"/>
        <v>0.8306857807051531</v>
      </c>
      <c r="AF39" s="282">
        <f t="shared" si="19"/>
        <v>645.25</v>
      </c>
      <c r="AG39" s="285">
        <f t="shared" si="20"/>
        <v>6.5321580782642386</v>
      </c>
      <c r="AH39" s="283">
        <v>15734</v>
      </c>
      <c r="AI39" s="280">
        <f>IF(AH39&lt;&gt;0,-(AH39-AB39)/AH39,"")</f>
        <v>0.07153298589042838</v>
      </c>
      <c r="AJ39" s="286">
        <v>260711</v>
      </c>
      <c r="AK39" s="284">
        <v>30347</v>
      </c>
      <c r="AL39" s="287">
        <f t="shared" si="15"/>
        <v>8.59099746268165</v>
      </c>
      <c r="AM39" s="219">
        <v>29</v>
      </c>
      <c r="AN39" s="112"/>
    </row>
    <row r="40" spans="1:40" s="25" customFormat="1" ht="12.75" customHeight="1">
      <c r="A40" s="219">
        <v>30</v>
      </c>
      <c r="B40" s="125"/>
      <c r="C40" s="123"/>
      <c r="D40" s="123"/>
      <c r="E40" s="237" t="s">
        <v>94</v>
      </c>
      <c r="F40" s="173" t="s">
        <v>119</v>
      </c>
      <c r="G40" s="183" t="s">
        <v>120</v>
      </c>
      <c r="H40" s="171" t="s">
        <v>95</v>
      </c>
      <c r="I40" s="321">
        <v>40844</v>
      </c>
      <c r="J40" s="172" t="s">
        <v>93</v>
      </c>
      <c r="K40" s="173">
        <v>65</v>
      </c>
      <c r="L40" s="173">
        <v>4</v>
      </c>
      <c r="M40" s="173">
        <v>8</v>
      </c>
      <c r="N40" s="199">
        <v>460</v>
      </c>
      <c r="O40" s="200">
        <v>87</v>
      </c>
      <c r="P40" s="199">
        <v>959</v>
      </c>
      <c r="Q40" s="200">
        <v>159</v>
      </c>
      <c r="R40" s="199">
        <v>960</v>
      </c>
      <c r="S40" s="200">
        <v>158</v>
      </c>
      <c r="T40" s="225">
        <f t="shared" si="0"/>
        <v>2379</v>
      </c>
      <c r="U40" s="226">
        <f t="shared" si="1"/>
        <v>404</v>
      </c>
      <c r="V40" s="176">
        <f>IF(T40&lt;&gt;0,U40/L40,"")</f>
        <v>101</v>
      </c>
      <c r="W40" s="177">
        <f>IF(T40&lt;&gt;0,T40/U40,"")</f>
        <v>5.888613861386139</v>
      </c>
      <c r="X40" s="182">
        <v>9409.5</v>
      </c>
      <c r="Y40" s="179">
        <f t="shared" si="12"/>
        <v>-0.7471704128805994</v>
      </c>
      <c r="Z40" s="180">
        <f t="shared" si="16"/>
        <v>14874.5</v>
      </c>
      <c r="AA40" s="176">
        <f t="shared" si="16"/>
        <v>2004</v>
      </c>
      <c r="AB40" s="184">
        <v>17253.5</v>
      </c>
      <c r="AC40" s="194">
        <v>2408</v>
      </c>
      <c r="AD40" s="179">
        <f t="shared" si="17"/>
        <v>0.16777408637873753</v>
      </c>
      <c r="AE40" s="179">
        <f t="shared" si="18"/>
        <v>0.8322259136212624</v>
      </c>
      <c r="AF40" s="176">
        <f t="shared" si="19"/>
        <v>602</v>
      </c>
      <c r="AG40" s="177">
        <f t="shared" si="20"/>
        <v>7.1650747508305646</v>
      </c>
      <c r="AH40" s="184">
        <v>16414.5</v>
      </c>
      <c r="AI40" s="179">
        <f>IF(AH40&lt;&gt;0,-(AH40-AB40)/AH40,"")</f>
        <v>0.05111334490846508</v>
      </c>
      <c r="AJ40" s="174">
        <v>1385393.5</v>
      </c>
      <c r="AK40" s="194">
        <v>127769</v>
      </c>
      <c r="AL40" s="202">
        <f t="shared" si="15"/>
        <v>10.842954863855866</v>
      </c>
      <c r="AM40" s="219">
        <v>30</v>
      </c>
      <c r="AN40" s="112"/>
    </row>
    <row r="41" spans="1:40" s="25" customFormat="1" ht="12.75" customHeight="1">
      <c r="A41" s="219">
        <v>31</v>
      </c>
      <c r="B41" s="125"/>
      <c r="C41" s="123"/>
      <c r="D41" s="123"/>
      <c r="E41" s="312" t="s">
        <v>163</v>
      </c>
      <c r="F41" s="274" t="s">
        <v>164</v>
      </c>
      <c r="G41" s="274" t="s">
        <v>108</v>
      </c>
      <c r="H41" s="274" t="s">
        <v>165</v>
      </c>
      <c r="I41" s="319">
        <v>40886</v>
      </c>
      <c r="J41" s="274" t="s">
        <v>13</v>
      </c>
      <c r="K41" s="272">
        <v>3</v>
      </c>
      <c r="L41" s="272">
        <v>3</v>
      </c>
      <c r="M41" s="272">
        <v>2</v>
      </c>
      <c r="N41" s="286">
        <v>473</v>
      </c>
      <c r="O41" s="288">
        <v>66</v>
      </c>
      <c r="P41" s="286">
        <v>787</v>
      </c>
      <c r="Q41" s="288">
        <v>117</v>
      </c>
      <c r="R41" s="286">
        <v>983</v>
      </c>
      <c r="S41" s="288">
        <v>133</v>
      </c>
      <c r="T41" s="225">
        <f t="shared" si="0"/>
        <v>2243</v>
      </c>
      <c r="U41" s="226">
        <f t="shared" si="1"/>
        <v>316</v>
      </c>
      <c r="V41" s="288">
        <f>U41/L41</f>
        <v>105.33333333333333</v>
      </c>
      <c r="W41" s="303">
        <f>T41/U41</f>
        <v>7.098101265822785</v>
      </c>
      <c r="X41" s="304"/>
      <c r="Y41" s="280">
        <f t="shared" si="12"/>
      </c>
      <c r="Z41" s="281">
        <f t="shared" si="16"/>
        <v>4966</v>
      </c>
      <c r="AA41" s="282">
        <f t="shared" si="16"/>
        <v>680</v>
      </c>
      <c r="AB41" s="286">
        <v>7209</v>
      </c>
      <c r="AC41" s="288">
        <v>996</v>
      </c>
      <c r="AD41" s="280">
        <f t="shared" si="17"/>
        <v>0.3172690763052209</v>
      </c>
      <c r="AE41" s="280">
        <f t="shared" si="18"/>
        <v>0.6827309236947792</v>
      </c>
      <c r="AF41" s="282">
        <f t="shared" si="19"/>
        <v>332</v>
      </c>
      <c r="AG41" s="285">
        <f t="shared" si="20"/>
        <v>7.2379518072289155</v>
      </c>
      <c r="AH41" s="286"/>
      <c r="AI41" s="280"/>
      <c r="AJ41" s="286">
        <v>9452</v>
      </c>
      <c r="AK41" s="288">
        <v>1312</v>
      </c>
      <c r="AL41" s="287">
        <f t="shared" si="15"/>
        <v>7.204268292682927</v>
      </c>
      <c r="AM41" s="219">
        <v>31</v>
      </c>
      <c r="AN41" s="112"/>
    </row>
    <row r="42" spans="1:40" s="25" customFormat="1" ht="12.75" customHeight="1">
      <c r="A42" s="219">
        <v>32</v>
      </c>
      <c r="B42" s="125"/>
      <c r="C42" s="123"/>
      <c r="D42" s="128"/>
      <c r="E42" s="236" t="s">
        <v>76</v>
      </c>
      <c r="F42" s="173" t="s">
        <v>114</v>
      </c>
      <c r="G42" s="185" t="s">
        <v>127</v>
      </c>
      <c r="H42" s="185" t="s">
        <v>80</v>
      </c>
      <c r="I42" s="318">
        <v>40816</v>
      </c>
      <c r="J42" s="172" t="s">
        <v>8</v>
      </c>
      <c r="K42" s="185">
        <v>60</v>
      </c>
      <c r="L42" s="185">
        <v>3</v>
      </c>
      <c r="M42" s="185">
        <v>12</v>
      </c>
      <c r="N42" s="181">
        <v>327</v>
      </c>
      <c r="O42" s="193">
        <v>46</v>
      </c>
      <c r="P42" s="181">
        <v>948</v>
      </c>
      <c r="Q42" s="193">
        <v>134</v>
      </c>
      <c r="R42" s="181">
        <v>903</v>
      </c>
      <c r="S42" s="193">
        <v>127</v>
      </c>
      <c r="T42" s="225">
        <f t="shared" si="0"/>
        <v>2178</v>
      </c>
      <c r="U42" s="226">
        <f t="shared" si="1"/>
        <v>307</v>
      </c>
      <c r="V42" s="176">
        <f>IF(T42&lt;&gt;0,U42/L42,"")</f>
        <v>102.33333333333333</v>
      </c>
      <c r="W42" s="177">
        <f>IF(T42&lt;&gt;0,T42/U42,"")</f>
        <v>7.094462540716612</v>
      </c>
      <c r="X42" s="174">
        <v>153</v>
      </c>
      <c r="Y42" s="179">
        <f t="shared" si="12"/>
        <v>13.235294117647058</v>
      </c>
      <c r="Z42" s="180">
        <f t="shared" si="16"/>
        <v>-1983</v>
      </c>
      <c r="AA42" s="176">
        <f t="shared" si="16"/>
        <v>-277</v>
      </c>
      <c r="AB42" s="181">
        <v>195</v>
      </c>
      <c r="AC42" s="193">
        <v>30</v>
      </c>
      <c r="AD42" s="179">
        <f t="shared" si="17"/>
        <v>10.233333333333333</v>
      </c>
      <c r="AE42" s="179">
        <f t="shared" si="18"/>
        <v>-9.233333333333333</v>
      </c>
      <c r="AF42" s="176">
        <f t="shared" si="19"/>
        <v>10</v>
      </c>
      <c r="AG42" s="177">
        <f t="shared" si="20"/>
        <v>6.5</v>
      </c>
      <c r="AH42" s="181">
        <v>680</v>
      </c>
      <c r="AI42" s="179">
        <f>IF(AH42&lt;&gt;0,-(AH42-AB42)/AH42,"")</f>
        <v>-0.7132352941176471</v>
      </c>
      <c r="AJ42" s="181">
        <v>715520</v>
      </c>
      <c r="AK42" s="193">
        <v>73493</v>
      </c>
      <c r="AL42" s="201">
        <f>+AJ42/AK42</f>
        <v>9.73589321431973</v>
      </c>
      <c r="AM42" s="219">
        <v>32</v>
      </c>
      <c r="AN42" s="112"/>
    </row>
    <row r="43" spans="1:40" s="25" customFormat="1" ht="12.75" customHeight="1">
      <c r="A43" s="219">
        <v>33</v>
      </c>
      <c r="B43" s="125"/>
      <c r="C43" s="124" t="s">
        <v>73</v>
      </c>
      <c r="D43" s="128"/>
      <c r="E43" s="314" t="s">
        <v>64</v>
      </c>
      <c r="F43" s="290" t="s">
        <v>126</v>
      </c>
      <c r="G43" s="274" t="s">
        <v>129</v>
      </c>
      <c r="H43" s="290" t="s">
        <v>79</v>
      </c>
      <c r="I43" s="322">
        <v>40760</v>
      </c>
      <c r="J43" s="274" t="s">
        <v>10</v>
      </c>
      <c r="K43" s="291">
        <v>184</v>
      </c>
      <c r="L43" s="294">
        <v>10</v>
      </c>
      <c r="M43" s="294">
        <v>20</v>
      </c>
      <c r="N43" s="283">
        <v>379</v>
      </c>
      <c r="O43" s="284">
        <v>78</v>
      </c>
      <c r="P43" s="283">
        <v>512</v>
      </c>
      <c r="Q43" s="284">
        <v>107</v>
      </c>
      <c r="R43" s="283">
        <v>893</v>
      </c>
      <c r="S43" s="284">
        <v>162</v>
      </c>
      <c r="T43" s="225">
        <f aca="true" t="shared" si="21" ref="T43:T62">SUM(N43+P43+R43)</f>
        <v>1784</v>
      </c>
      <c r="U43" s="226">
        <f aca="true" t="shared" si="22" ref="U43:U62">O43+Q43+S43</f>
        <v>347</v>
      </c>
      <c r="V43" s="282">
        <f>IF(T43&lt;&gt;0,U43/L43,"")</f>
        <v>34.7</v>
      </c>
      <c r="W43" s="285">
        <f>+T43/U43</f>
        <v>5.141210374639769</v>
      </c>
      <c r="X43" s="279">
        <v>4565</v>
      </c>
      <c r="Y43" s="280">
        <f t="shared" si="12"/>
        <v>-0.6092004381161008</v>
      </c>
      <c r="Z43" s="281">
        <f t="shared" si="16"/>
        <v>4161</v>
      </c>
      <c r="AA43" s="282">
        <f t="shared" si="16"/>
        <v>806</v>
      </c>
      <c r="AB43" s="300">
        <v>5945</v>
      </c>
      <c r="AC43" s="302">
        <v>1153</v>
      </c>
      <c r="AD43" s="280">
        <f t="shared" si="17"/>
        <v>0.30095403295750217</v>
      </c>
      <c r="AE43" s="280">
        <f t="shared" si="18"/>
        <v>0.6990459670424979</v>
      </c>
      <c r="AF43" s="282">
        <f t="shared" si="19"/>
        <v>115.3</v>
      </c>
      <c r="AG43" s="285">
        <f t="shared" si="20"/>
        <v>5.156114483954901</v>
      </c>
      <c r="AH43" s="300">
        <v>6287</v>
      </c>
      <c r="AI43" s="280">
        <f>IF(AH43&lt;&gt;0,-(AH43-AB43)/AH43,"")</f>
        <v>-0.054397964052807384</v>
      </c>
      <c r="AJ43" s="283">
        <v>11499655</v>
      </c>
      <c r="AK43" s="284">
        <v>1141136</v>
      </c>
      <c r="AL43" s="287">
        <f>AJ43/AK43</f>
        <v>10.077374651224744</v>
      </c>
      <c r="AM43" s="219">
        <v>33</v>
      </c>
      <c r="AN43" s="112"/>
    </row>
    <row r="44" spans="1:40" s="25" customFormat="1" ht="12.75" customHeight="1">
      <c r="A44" s="219">
        <v>34</v>
      </c>
      <c r="B44" s="125"/>
      <c r="C44" s="124" t="s">
        <v>73</v>
      </c>
      <c r="D44" s="128"/>
      <c r="E44" s="236" t="s">
        <v>210</v>
      </c>
      <c r="F44" s="173" t="s">
        <v>215</v>
      </c>
      <c r="G44" s="185" t="s">
        <v>213</v>
      </c>
      <c r="H44" s="185" t="s">
        <v>211</v>
      </c>
      <c r="I44" s="318">
        <v>40669</v>
      </c>
      <c r="J44" s="172" t="s">
        <v>8</v>
      </c>
      <c r="K44" s="185">
        <v>51</v>
      </c>
      <c r="L44" s="185">
        <v>2</v>
      </c>
      <c r="M44" s="185">
        <v>23</v>
      </c>
      <c r="N44" s="181">
        <v>274</v>
      </c>
      <c r="O44" s="193">
        <v>34</v>
      </c>
      <c r="P44" s="181">
        <v>701</v>
      </c>
      <c r="Q44" s="193">
        <v>85</v>
      </c>
      <c r="R44" s="181">
        <v>802</v>
      </c>
      <c r="S44" s="193">
        <v>97</v>
      </c>
      <c r="T44" s="225">
        <f t="shared" si="21"/>
        <v>1777</v>
      </c>
      <c r="U44" s="226">
        <f t="shared" si="22"/>
        <v>216</v>
      </c>
      <c r="V44" s="176">
        <f>IF(T44&lt;&gt;0,U44/L44,"")</f>
        <v>108</v>
      </c>
      <c r="W44" s="177">
        <f>IF(T44&lt;&gt;0,T44/U44,"")</f>
        <v>8.226851851851851</v>
      </c>
      <c r="X44" s="174"/>
      <c r="Y44" s="179"/>
      <c r="Z44" s="180"/>
      <c r="AA44" s="176"/>
      <c r="AB44" s="181"/>
      <c r="AC44" s="193"/>
      <c r="AD44" s="179"/>
      <c r="AE44" s="179"/>
      <c r="AF44" s="176"/>
      <c r="AG44" s="177"/>
      <c r="AH44" s="181"/>
      <c r="AI44" s="179"/>
      <c r="AJ44" s="181">
        <v>478013</v>
      </c>
      <c r="AK44" s="193">
        <v>49039</v>
      </c>
      <c r="AL44" s="201">
        <f>+AJ44/AK44</f>
        <v>9.747609045861457</v>
      </c>
      <c r="AM44" s="219">
        <v>34</v>
      </c>
      <c r="AN44" s="112"/>
    </row>
    <row r="45" spans="1:40" s="25" customFormat="1" ht="12.75" customHeight="1">
      <c r="A45" s="219">
        <v>35</v>
      </c>
      <c r="B45" s="125"/>
      <c r="C45" s="124" t="s">
        <v>73</v>
      </c>
      <c r="D45" s="128"/>
      <c r="E45" s="315" t="s">
        <v>66</v>
      </c>
      <c r="F45" s="306" t="s">
        <v>125</v>
      </c>
      <c r="G45" s="306" t="s">
        <v>128</v>
      </c>
      <c r="H45" s="273" t="s">
        <v>78</v>
      </c>
      <c r="I45" s="319">
        <v>40774</v>
      </c>
      <c r="J45" s="274" t="s">
        <v>12</v>
      </c>
      <c r="K45" s="272">
        <v>123</v>
      </c>
      <c r="L45" s="272">
        <v>6</v>
      </c>
      <c r="M45" s="272">
        <v>18</v>
      </c>
      <c r="N45" s="292">
        <v>129</v>
      </c>
      <c r="O45" s="293">
        <v>19</v>
      </c>
      <c r="P45" s="292">
        <v>784</v>
      </c>
      <c r="Q45" s="293">
        <v>112</v>
      </c>
      <c r="R45" s="292">
        <v>763</v>
      </c>
      <c r="S45" s="293">
        <v>110</v>
      </c>
      <c r="T45" s="225">
        <f t="shared" si="21"/>
        <v>1676</v>
      </c>
      <c r="U45" s="226">
        <f t="shared" si="22"/>
        <v>241</v>
      </c>
      <c r="V45" s="282">
        <f>IF(T45&lt;&gt;0,U45/L45,"")</f>
        <v>40.166666666666664</v>
      </c>
      <c r="W45" s="285">
        <f>IF(T45&lt;&gt;0,T45/U45,"")</f>
        <v>6.954356846473029</v>
      </c>
      <c r="X45" s="279">
        <v>2858</v>
      </c>
      <c r="Y45" s="280">
        <f>IF(X45&lt;&gt;0,-(X45-T45)/X45,"")</f>
        <v>-0.41357592722183345</v>
      </c>
      <c r="Z45" s="281">
        <f aca="true" t="shared" si="23" ref="Z45:AA47">AB45-T45</f>
        <v>3092</v>
      </c>
      <c r="AA45" s="282">
        <f t="shared" si="23"/>
        <v>541</v>
      </c>
      <c r="AB45" s="286">
        <v>4768</v>
      </c>
      <c r="AC45" s="288">
        <v>782</v>
      </c>
      <c r="AD45" s="280">
        <f>U45*1/AC45</f>
        <v>0.30818414322250637</v>
      </c>
      <c r="AE45" s="280">
        <f>AA45*1/AC45</f>
        <v>0.6918158567774936</v>
      </c>
      <c r="AF45" s="282">
        <f>AC45/L45</f>
        <v>130.33333333333334</v>
      </c>
      <c r="AG45" s="285">
        <f>AB45/AC45</f>
        <v>6.0971867007672635</v>
      </c>
      <c r="AH45" s="286">
        <v>6403</v>
      </c>
      <c r="AI45" s="280">
        <f>IF(AH45&lt;&gt;0,-(AH45-AB45)/AH45,"")</f>
        <v>-0.2553490551304076</v>
      </c>
      <c r="AJ45" s="292">
        <v>7019851</v>
      </c>
      <c r="AK45" s="293">
        <v>687205</v>
      </c>
      <c r="AL45" s="287">
        <f aca="true" t="shared" si="24" ref="AL45:AL51">AJ45/AK45</f>
        <v>10.215075559694705</v>
      </c>
      <c r="AM45" s="219">
        <v>35</v>
      </c>
      <c r="AN45" s="112"/>
    </row>
    <row r="46" spans="1:40" s="25" customFormat="1" ht="12.75" customHeight="1">
      <c r="A46" s="219">
        <v>36</v>
      </c>
      <c r="B46" s="125"/>
      <c r="C46" s="126"/>
      <c r="D46" s="128"/>
      <c r="E46" s="234" t="s">
        <v>86</v>
      </c>
      <c r="F46" s="187" t="s">
        <v>124</v>
      </c>
      <c r="G46" s="192" t="s">
        <v>128</v>
      </c>
      <c r="H46" s="187" t="s">
        <v>86</v>
      </c>
      <c r="I46" s="320">
        <v>40837</v>
      </c>
      <c r="J46" s="172" t="s">
        <v>12</v>
      </c>
      <c r="K46" s="187">
        <v>112</v>
      </c>
      <c r="L46" s="173">
        <v>2</v>
      </c>
      <c r="M46" s="173">
        <v>9</v>
      </c>
      <c r="N46" s="197">
        <v>283</v>
      </c>
      <c r="O46" s="198">
        <v>39</v>
      </c>
      <c r="P46" s="197">
        <v>569</v>
      </c>
      <c r="Q46" s="198">
        <v>80</v>
      </c>
      <c r="R46" s="197">
        <v>598</v>
      </c>
      <c r="S46" s="198">
        <v>90</v>
      </c>
      <c r="T46" s="225">
        <f t="shared" si="21"/>
        <v>1450</v>
      </c>
      <c r="U46" s="226">
        <f t="shared" si="22"/>
        <v>209</v>
      </c>
      <c r="V46" s="176">
        <f>IF(T46&lt;&gt;0,U46/L46,"")</f>
        <v>104.5</v>
      </c>
      <c r="W46" s="177">
        <f>IF(T46&lt;&gt;0,T46/U46,"")</f>
        <v>6.937799043062201</v>
      </c>
      <c r="X46" s="182">
        <v>2928</v>
      </c>
      <c r="Y46" s="179">
        <f>IF(X46&lt;&gt;0,-(X46-T46)/X46,"")</f>
        <v>-0.5047814207650273</v>
      </c>
      <c r="Z46" s="180">
        <f t="shared" si="23"/>
        <v>2684</v>
      </c>
      <c r="AA46" s="176">
        <f t="shared" si="23"/>
        <v>427</v>
      </c>
      <c r="AB46" s="174">
        <v>4134</v>
      </c>
      <c r="AC46" s="175">
        <v>636</v>
      </c>
      <c r="AD46" s="179">
        <f>U46*1/AC46</f>
        <v>0.32861635220125784</v>
      </c>
      <c r="AE46" s="179">
        <f>AA46*1/AC46</f>
        <v>0.6713836477987422</v>
      </c>
      <c r="AF46" s="176">
        <f>AC46/L46</f>
        <v>318</v>
      </c>
      <c r="AG46" s="177">
        <f>AB46/AC46</f>
        <v>6.5</v>
      </c>
      <c r="AH46" s="174">
        <v>2399</v>
      </c>
      <c r="AI46" s="179">
        <f>IF(AH46&lt;&gt;0,-(AH46-AB46)/AH46,"")</f>
        <v>0.7232180075031263</v>
      </c>
      <c r="AJ46" s="197">
        <v>2329531</v>
      </c>
      <c r="AK46" s="198">
        <v>244490</v>
      </c>
      <c r="AL46" s="202">
        <f t="shared" si="24"/>
        <v>9.528123849646203</v>
      </c>
      <c r="AM46" s="219">
        <v>36</v>
      </c>
      <c r="AN46" s="112"/>
    </row>
    <row r="47" spans="1:40" s="25" customFormat="1" ht="12.75" customHeight="1">
      <c r="A47" s="219">
        <v>37</v>
      </c>
      <c r="B47" s="125"/>
      <c r="C47" s="123"/>
      <c r="D47" s="123"/>
      <c r="E47" s="310" t="s">
        <v>141</v>
      </c>
      <c r="F47" s="272" t="s">
        <v>143</v>
      </c>
      <c r="G47" s="273" t="s">
        <v>120</v>
      </c>
      <c r="H47" s="271" t="s">
        <v>144</v>
      </c>
      <c r="I47" s="319">
        <v>40872</v>
      </c>
      <c r="J47" s="274" t="s">
        <v>93</v>
      </c>
      <c r="K47" s="272">
        <v>5</v>
      </c>
      <c r="L47" s="272">
        <v>5</v>
      </c>
      <c r="M47" s="272">
        <v>4</v>
      </c>
      <c r="N47" s="275">
        <v>358</v>
      </c>
      <c r="O47" s="276">
        <v>47</v>
      </c>
      <c r="P47" s="275">
        <v>413</v>
      </c>
      <c r="Q47" s="276">
        <v>52</v>
      </c>
      <c r="R47" s="275">
        <v>570</v>
      </c>
      <c r="S47" s="276">
        <v>74</v>
      </c>
      <c r="T47" s="225">
        <f t="shared" si="21"/>
        <v>1341</v>
      </c>
      <c r="U47" s="226">
        <f t="shared" si="22"/>
        <v>173</v>
      </c>
      <c r="V47" s="277">
        <f>+U47/L47</f>
        <v>34.6</v>
      </c>
      <c r="W47" s="278">
        <f>+T47/U47</f>
        <v>7.7514450867052025</v>
      </c>
      <c r="X47" s="279">
        <v>410</v>
      </c>
      <c r="Y47" s="280">
        <f>IF(X47&lt;&gt;0,-(X47-T47)/X47,"")</f>
        <v>2.270731707317073</v>
      </c>
      <c r="Z47" s="281">
        <f t="shared" si="23"/>
        <v>-648</v>
      </c>
      <c r="AA47" s="282">
        <f t="shared" si="23"/>
        <v>-111</v>
      </c>
      <c r="AB47" s="283">
        <v>693</v>
      </c>
      <c r="AC47" s="284">
        <v>62</v>
      </c>
      <c r="AD47" s="280">
        <f>U47*1/AC47</f>
        <v>2.7903225806451615</v>
      </c>
      <c r="AE47" s="280">
        <f>AA47*1/AC47</f>
        <v>-1.7903225806451613</v>
      </c>
      <c r="AF47" s="282">
        <f>AC47/L47</f>
        <v>12.4</v>
      </c>
      <c r="AG47" s="285">
        <f>AB47/AC47</f>
        <v>11.17741935483871</v>
      </c>
      <c r="AH47" s="283">
        <v>14406.5</v>
      </c>
      <c r="AI47" s="280">
        <f>IF(AH47&lt;&gt;0,-(AH47-AB47)/AH47,"")</f>
        <v>-0.9518967132891403</v>
      </c>
      <c r="AJ47" s="286">
        <v>65933</v>
      </c>
      <c r="AK47" s="284">
        <v>5915</v>
      </c>
      <c r="AL47" s="287">
        <f t="shared" si="24"/>
        <v>11.146745562130178</v>
      </c>
      <c r="AM47" s="219">
        <v>37</v>
      </c>
      <c r="AN47" s="112"/>
    </row>
    <row r="48" spans="1:40" s="25" customFormat="1" ht="12.75" customHeight="1">
      <c r="A48" s="219">
        <v>38</v>
      </c>
      <c r="B48" s="127"/>
      <c r="C48" s="126"/>
      <c r="D48" s="144"/>
      <c r="E48" s="232" t="s">
        <v>226</v>
      </c>
      <c r="F48" s="173" t="s">
        <v>228</v>
      </c>
      <c r="G48" s="172" t="s">
        <v>192</v>
      </c>
      <c r="H48" s="172" t="s">
        <v>224</v>
      </c>
      <c r="I48" s="320">
        <v>40830</v>
      </c>
      <c r="J48" s="172" t="s">
        <v>10</v>
      </c>
      <c r="K48" s="173">
        <v>62</v>
      </c>
      <c r="L48" s="186">
        <v>2</v>
      </c>
      <c r="M48" s="186">
        <v>9</v>
      </c>
      <c r="N48" s="184">
        <v>443</v>
      </c>
      <c r="O48" s="194">
        <v>125</v>
      </c>
      <c r="P48" s="184">
        <v>418</v>
      </c>
      <c r="Q48" s="194">
        <v>174</v>
      </c>
      <c r="R48" s="184">
        <v>272</v>
      </c>
      <c r="S48" s="194">
        <v>123</v>
      </c>
      <c r="T48" s="225">
        <f t="shared" si="21"/>
        <v>1133</v>
      </c>
      <c r="U48" s="226">
        <f t="shared" si="22"/>
        <v>422</v>
      </c>
      <c r="V48" s="176">
        <f>IF(T48&lt;&gt;0,U48/L48,"")</f>
        <v>211</v>
      </c>
      <c r="W48" s="177">
        <f>IF(T48&lt;&gt;0,T48/U48,"")</f>
        <v>2.684834123222749</v>
      </c>
      <c r="X48" s="178"/>
      <c r="Y48" s="179"/>
      <c r="Z48" s="180"/>
      <c r="AA48" s="176"/>
      <c r="AB48" s="181"/>
      <c r="AC48" s="193"/>
      <c r="AD48" s="179"/>
      <c r="AE48" s="179"/>
      <c r="AF48" s="176"/>
      <c r="AG48" s="177"/>
      <c r="AH48" s="181"/>
      <c r="AI48" s="179"/>
      <c r="AJ48" s="184">
        <v>1590100</v>
      </c>
      <c r="AK48" s="194">
        <v>148672</v>
      </c>
      <c r="AL48" s="202">
        <f t="shared" si="24"/>
        <v>10.69535622040465</v>
      </c>
      <c r="AM48" s="219">
        <v>38</v>
      </c>
      <c r="AN48" s="112"/>
    </row>
    <row r="49" spans="1:40" s="25" customFormat="1" ht="12.75" customHeight="1">
      <c r="A49" s="219">
        <v>39</v>
      </c>
      <c r="B49" s="125"/>
      <c r="C49" s="126"/>
      <c r="D49" s="128"/>
      <c r="E49" s="315" t="s">
        <v>91</v>
      </c>
      <c r="F49" s="306" t="s">
        <v>113</v>
      </c>
      <c r="G49" s="306" t="s">
        <v>128</v>
      </c>
      <c r="H49" s="273" t="s">
        <v>90</v>
      </c>
      <c r="I49" s="319">
        <v>40851</v>
      </c>
      <c r="J49" s="274" t="s">
        <v>12</v>
      </c>
      <c r="K49" s="272">
        <v>72</v>
      </c>
      <c r="L49" s="272">
        <v>1</v>
      </c>
      <c r="M49" s="272">
        <v>7</v>
      </c>
      <c r="N49" s="292">
        <v>147</v>
      </c>
      <c r="O49" s="293">
        <v>23</v>
      </c>
      <c r="P49" s="292">
        <v>280</v>
      </c>
      <c r="Q49" s="293">
        <v>45</v>
      </c>
      <c r="R49" s="292">
        <v>296</v>
      </c>
      <c r="S49" s="293">
        <v>46</v>
      </c>
      <c r="T49" s="225">
        <f t="shared" si="21"/>
        <v>723</v>
      </c>
      <c r="U49" s="226">
        <f t="shared" si="22"/>
        <v>114</v>
      </c>
      <c r="V49" s="282">
        <f>IF(T49&lt;&gt;0,U49/L49,"")</f>
        <v>114</v>
      </c>
      <c r="W49" s="285">
        <f>IF(T49&lt;&gt;0,T49/U49,"")</f>
        <v>6.342105263157895</v>
      </c>
      <c r="X49" s="279">
        <v>4001</v>
      </c>
      <c r="Y49" s="280">
        <f>IF(X49&lt;&gt;0,-(X49-T49)/X49,"")</f>
        <v>-0.8192951762059485</v>
      </c>
      <c r="Z49" s="281">
        <f>AB49-T49</f>
        <v>5157</v>
      </c>
      <c r="AA49" s="282">
        <f>AC49-U49</f>
        <v>926</v>
      </c>
      <c r="AB49" s="286">
        <v>5880</v>
      </c>
      <c r="AC49" s="288">
        <v>1040</v>
      </c>
      <c r="AD49" s="280">
        <f>U49*1/AC49</f>
        <v>0.10961538461538461</v>
      </c>
      <c r="AE49" s="280">
        <f>AA49*1/AC49</f>
        <v>0.8903846153846153</v>
      </c>
      <c r="AF49" s="282">
        <f>AC49/L49</f>
        <v>1040</v>
      </c>
      <c r="AG49" s="285">
        <f>AB49/AC49</f>
        <v>5.653846153846154</v>
      </c>
      <c r="AH49" s="286">
        <v>8825</v>
      </c>
      <c r="AI49" s="280">
        <f>IF(AH49&lt;&gt;0,-(AH49-AB49)/AH49,"")</f>
        <v>-0.3337110481586402</v>
      </c>
      <c r="AJ49" s="292">
        <v>1109482</v>
      </c>
      <c r="AK49" s="293">
        <v>102066</v>
      </c>
      <c r="AL49" s="287">
        <f t="shared" si="24"/>
        <v>10.870240824564497</v>
      </c>
      <c r="AM49" s="219">
        <v>39</v>
      </c>
      <c r="AN49" s="112"/>
    </row>
    <row r="50" spans="1:40" s="25" customFormat="1" ht="12.75" customHeight="1">
      <c r="A50" s="219">
        <v>40</v>
      </c>
      <c r="B50" s="125"/>
      <c r="C50" s="123"/>
      <c r="D50" s="140" t="s">
        <v>72</v>
      </c>
      <c r="E50" s="232" t="s">
        <v>105</v>
      </c>
      <c r="F50" s="172" t="s">
        <v>106</v>
      </c>
      <c r="G50" s="172"/>
      <c r="H50" s="172" t="s">
        <v>105</v>
      </c>
      <c r="I50" s="320">
        <v>40865</v>
      </c>
      <c r="J50" s="172" t="s">
        <v>70</v>
      </c>
      <c r="K50" s="187">
        <v>64</v>
      </c>
      <c r="L50" s="186">
        <v>5</v>
      </c>
      <c r="M50" s="186">
        <v>5</v>
      </c>
      <c r="N50" s="181">
        <v>132</v>
      </c>
      <c r="O50" s="193">
        <v>16</v>
      </c>
      <c r="P50" s="181">
        <v>236</v>
      </c>
      <c r="Q50" s="193">
        <v>30</v>
      </c>
      <c r="R50" s="181">
        <v>316</v>
      </c>
      <c r="S50" s="193">
        <v>38</v>
      </c>
      <c r="T50" s="225">
        <f t="shared" si="21"/>
        <v>684</v>
      </c>
      <c r="U50" s="226">
        <f t="shared" si="22"/>
        <v>84</v>
      </c>
      <c r="V50" s="175">
        <f>U50/L50</f>
        <v>16.8</v>
      </c>
      <c r="W50" s="190">
        <f>T50/U50</f>
        <v>8.142857142857142</v>
      </c>
      <c r="X50" s="191">
        <v>2810</v>
      </c>
      <c r="Y50" s="179">
        <f>IF(X50&lt;&gt;0,-(X50-T50)/X50,"")</f>
        <v>-0.7565836298932385</v>
      </c>
      <c r="Z50" s="180">
        <f>AB50-T50</f>
        <v>4415</v>
      </c>
      <c r="AA50" s="176">
        <f>AC50-U50</f>
        <v>621</v>
      </c>
      <c r="AB50" s="182">
        <v>5099</v>
      </c>
      <c r="AC50" s="195">
        <v>705</v>
      </c>
      <c r="AD50" s="179">
        <f>U50*1/AC50</f>
        <v>0.11914893617021277</v>
      </c>
      <c r="AE50" s="179">
        <f>AA50*1/AC50</f>
        <v>0.8808510638297873</v>
      </c>
      <c r="AF50" s="176">
        <f>AC50/L50</f>
        <v>141</v>
      </c>
      <c r="AG50" s="177">
        <f>AB50/AC50</f>
        <v>7.232624113475177</v>
      </c>
      <c r="AH50" s="174">
        <v>20115</v>
      </c>
      <c r="AI50" s="179">
        <f>IF(AH50&lt;&gt;0,-(AH50-AB50)/AH50,"")</f>
        <v>-0.7465075814069103</v>
      </c>
      <c r="AJ50" s="191">
        <v>418981.5</v>
      </c>
      <c r="AK50" s="175">
        <v>41969</v>
      </c>
      <c r="AL50" s="202">
        <f t="shared" si="24"/>
        <v>9.983118492220449</v>
      </c>
      <c r="AM50" s="219">
        <v>40</v>
      </c>
      <c r="AN50" s="112"/>
    </row>
    <row r="51" spans="1:40" s="25" customFormat="1" ht="12.75" customHeight="1">
      <c r="A51" s="219">
        <v>41</v>
      </c>
      <c r="B51" s="143" t="s">
        <v>74</v>
      </c>
      <c r="C51" s="123"/>
      <c r="D51" s="123"/>
      <c r="E51" s="310" t="s">
        <v>216</v>
      </c>
      <c r="F51" s="272" t="s">
        <v>191</v>
      </c>
      <c r="G51" s="273" t="s">
        <v>191</v>
      </c>
      <c r="H51" s="271" t="s">
        <v>220</v>
      </c>
      <c r="I51" s="319">
        <v>40893</v>
      </c>
      <c r="J51" s="274" t="s">
        <v>93</v>
      </c>
      <c r="K51" s="272">
        <v>1</v>
      </c>
      <c r="L51" s="272">
        <v>1</v>
      </c>
      <c r="M51" s="272">
        <v>1</v>
      </c>
      <c r="N51" s="275">
        <v>136</v>
      </c>
      <c r="O51" s="276">
        <v>8</v>
      </c>
      <c r="P51" s="275">
        <v>160.5</v>
      </c>
      <c r="Q51" s="276">
        <v>10</v>
      </c>
      <c r="R51" s="275">
        <v>309</v>
      </c>
      <c r="S51" s="276">
        <v>18</v>
      </c>
      <c r="T51" s="225">
        <f t="shared" si="21"/>
        <v>605.5</v>
      </c>
      <c r="U51" s="226">
        <f t="shared" si="22"/>
        <v>36</v>
      </c>
      <c r="V51" s="277">
        <f>+U51/L51</f>
        <v>36</v>
      </c>
      <c r="W51" s="278">
        <f>+T51/U51</f>
        <v>16.819444444444443</v>
      </c>
      <c r="X51" s="279"/>
      <c r="Y51" s="280"/>
      <c r="Z51" s="281"/>
      <c r="AA51" s="282"/>
      <c r="AB51" s="283"/>
      <c r="AC51" s="284"/>
      <c r="AD51" s="280"/>
      <c r="AE51" s="280"/>
      <c r="AF51" s="282"/>
      <c r="AG51" s="285"/>
      <c r="AH51" s="283"/>
      <c r="AI51" s="280"/>
      <c r="AJ51" s="286">
        <v>605.5</v>
      </c>
      <c r="AK51" s="284">
        <v>36</v>
      </c>
      <c r="AL51" s="287">
        <f t="shared" si="24"/>
        <v>16.819444444444443</v>
      </c>
      <c r="AM51" s="219">
        <v>41</v>
      </c>
      <c r="AN51" s="112"/>
    </row>
    <row r="52" spans="1:40" s="25" customFormat="1" ht="12.75" customHeight="1">
      <c r="A52" s="219">
        <v>42</v>
      </c>
      <c r="B52" s="125"/>
      <c r="C52" s="123"/>
      <c r="D52" s="123"/>
      <c r="E52" s="237" t="s">
        <v>96</v>
      </c>
      <c r="F52" s="173" t="s">
        <v>122</v>
      </c>
      <c r="G52" s="183" t="s">
        <v>108</v>
      </c>
      <c r="H52" s="183" t="s">
        <v>97</v>
      </c>
      <c r="I52" s="321">
        <v>40816</v>
      </c>
      <c r="J52" s="172" t="s">
        <v>93</v>
      </c>
      <c r="K52" s="173">
        <v>25</v>
      </c>
      <c r="L52" s="173">
        <v>2</v>
      </c>
      <c r="M52" s="173">
        <v>12</v>
      </c>
      <c r="N52" s="199">
        <v>152</v>
      </c>
      <c r="O52" s="200">
        <v>20</v>
      </c>
      <c r="P52" s="199">
        <v>211</v>
      </c>
      <c r="Q52" s="200">
        <v>29</v>
      </c>
      <c r="R52" s="199">
        <v>162</v>
      </c>
      <c r="S52" s="200">
        <v>22</v>
      </c>
      <c r="T52" s="225">
        <f t="shared" si="21"/>
        <v>525</v>
      </c>
      <c r="U52" s="226">
        <f t="shared" si="22"/>
        <v>71</v>
      </c>
      <c r="V52" s="188">
        <f>+U52/L52</f>
        <v>35.5</v>
      </c>
      <c r="W52" s="189">
        <f>+T52/U52</f>
        <v>7.394366197183099</v>
      </c>
      <c r="X52" s="182">
        <v>298</v>
      </c>
      <c r="Y52" s="179">
        <f>IF(X52&lt;&gt;0,-(X52-T52)/X52,"")</f>
        <v>0.761744966442953</v>
      </c>
      <c r="Z52" s="180">
        <f>AB52-T52</f>
        <v>207</v>
      </c>
      <c r="AA52" s="176">
        <f>AC52-U52</f>
        <v>36</v>
      </c>
      <c r="AB52" s="184">
        <v>732</v>
      </c>
      <c r="AC52" s="194">
        <v>107</v>
      </c>
      <c r="AD52" s="179">
        <f>U52*1/AC52</f>
        <v>0.6635514018691588</v>
      </c>
      <c r="AE52" s="179">
        <f>AA52*1/AC52</f>
        <v>0.3364485981308411</v>
      </c>
      <c r="AF52" s="176">
        <f>AC52/L52</f>
        <v>53.5</v>
      </c>
      <c r="AG52" s="177">
        <f>AB52/AC52</f>
        <v>6.841121495327103</v>
      </c>
      <c r="AH52" s="184">
        <v>15320.5</v>
      </c>
      <c r="AI52" s="179">
        <f>IF(AH52&lt;&gt;0,-(AH52-AB52)/AH52,"")</f>
        <v>-0.9522208805195653</v>
      </c>
      <c r="AJ52" s="174">
        <v>292673.5</v>
      </c>
      <c r="AK52" s="194">
        <v>36652</v>
      </c>
      <c r="AL52" s="201">
        <f>+AJ52/AK52</f>
        <v>7.985198624904507</v>
      </c>
      <c r="AM52" s="219">
        <v>42</v>
      </c>
      <c r="AN52" s="112"/>
    </row>
    <row r="53" spans="1:40" s="25" customFormat="1" ht="12.75" customHeight="1">
      <c r="A53" s="219">
        <v>43</v>
      </c>
      <c r="B53" s="125"/>
      <c r="C53" s="124" t="s">
        <v>73</v>
      </c>
      <c r="D53" s="128"/>
      <c r="E53" s="311" t="s">
        <v>221</v>
      </c>
      <c r="F53" s="272" t="s">
        <v>124</v>
      </c>
      <c r="G53" s="291" t="s">
        <v>128</v>
      </c>
      <c r="H53" s="291" t="s">
        <v>223</v>
      </c>
      <c r="I53" s="323">
        <v>40557</v>
      </c>
      <c r="J53" s="274" t="s">
        <v>12</v>
      </c>
      <c r="K53" s="291">
        <v>129</v>
      </c>
      <c r="L53" s="272">
        <v>1</v>
      </c>
      <c r="M53" s="272">
        <v>49</v>
      </c>
      <c r="N53" s="292">
        <v>27</v>
      </c>
      <c r="O53" s="293">
        <v>5</v>
      </c>
      <c r="P53" s="292">
        <v>297</v>
      </c>
      <c r="Q53" s="293">
        <v>57</v>
      </c>
      <c r="R53" s="292">
        <v>191</v>
      </c>
      <c r="S53" s="293">
        <v>37</v>
      </c>
      <c r="T53" s="225">
        <f t="shared" si="21"/>
        <v>515</v>
      </c>
      <c r="U53" s="226">
        <f t="shared" si="22"/>
        <v>99</v>
      </c>
      <c r="V53" s="282">
        <f aca="true" t="shared" si="25" ref="V53:V59">IF(T53&lt;&gt;0,U53/L53,"")</f>
        <v>99</v>
      </c>
      <c r="W53" s="285">
        <f aca="true" t="shared" si="26" ref="W53:W59">IF(T53&lt;&gt;0,T53/U53,"")</f>
        <v>5.202020202020202</v>
      </c>
      <c r="X53" s="279"/>
      <c r="Y53" s="280"/>
      <c r="Z53" s="281"/>
      <c r="AA53" s="282"/>
      <c r="AB53" s="286"/>
      <c r="AC53" s="288"/>
      <c r="AD53" s="280"/>
      <c r="AE53" s="280"/>
      <c r="AF53" s="282"/>
      <c r="AG53" s="285"/>
      <c r="AH53" s="286"/>
      <c r="AI53" s="280"/>
      <c r="AJ53" s="292">
        <v>1388350</v>
      </c>
      <c r="AK53" s="293">
        <v>124673</v>
      </c>
      <c r="AL53" s="287">
        <f aca="true" t="shared" si="27" ref="AL53:AL59">AJ53/AK53</f>
        <v>11.135931597057903</v>
      </c>
      <c r="AM53" s="219">
        <v>43</v>
      </c>
      <c r="AN53" s="112"/>
    </row>
    <row r="54" spans="1:40" s="25" customFormat="1" ht="12.75" customHeight="1">
      <c r="A54" s="219">
        <v>44</v>
      </c>
      <c r="B54" s="125"/>
      <c r="C54" s="123"/>
      <c r="D54" s="123"/>
      <c r="E54" s="234" t="s">
        <v>149</v>
      </c>
      <c r="F54" s="173" t="s">
        <v>146</v>
      </c>
      <c r="G54" s="187" t="s">
        <v>123</v>
      </c>
      <c r="H54" s="187" t="s">
        <v>147</v>
      </c>
      <c r="I54" s="320">
        <v>40872</v>
      </c>
      <c r="J54" s="172" t="s">
        <v>12</v>
      </c>
      <c r="K54" s="187">
        <v>55</v>
      </c>
      <c r="L54" s="173">
        <v>4</v>
      </c>
      <c r="M54" s="173">
        <v>4</v>
      </c>
      <c r="N54" s="197">
        <v>65</v>
      </c>
      <c r="O54" s="198">
        <v>8</v>
      </c>
      <c r="P54" s="197">
        <v>129</v>
      </c>
      <c r="Q54" s="198">
        <v>16</v>
      </c>
      <c r="R54" s="197">
        <v>251</v>
      </c>
      <c r="S54" s="198">
        <v>30</v>
      </c>
      <c r="T54" s="225">
        <f t="shared" si="21"/>
        <v>445</v>
      </c>
      <c r="U54" s="226">
        <f t="shared" si="22"/>
        <v>54</v>
      </c>
      <c r="V54" s="176">
        <f t="shared" si="25"/>
        <v>13.5</v>
      </c>
      <c r="W54" s="177">
        <f t="shared" si="26"/>
        <v>8.24074074074074</v>
      </c>
      <c r="X54" s="182">
        <v>40734</v>
      </c>
      <c r="Y54" s="179">
        <f>IF(X54&lt;&gt;0,-(X54-T54)/X54,"")</f>
        <v>-0.9890754652133353</v>
      </c>
      <c r="Z54" s="180">
        <f aca="true" t="shared" si="28" ref="Z54:AA57">AB54-T54</f>
        <v>56031</v>
      </c>
      <c r="AA54" s="176">
        <f t="shared" si="28"/>
        <v>4333</v>
      </c>
      <c r="AB54" s="174">
        <v>56476</v>
      </c>
      <c r="AC54" s="175">
        <v>4387</v>
      </c>
      <c r="AD54" s="179">
        <f>U54*1/AC54</f>
        <v>0.012309095053567358</v>
      </c>
      <c r="AE54" s="179">
        <f>AA54*1/AC54</f>
        <v>0.9876909049464326</v>
      </c>
      <c r="AF54" s="176">
        <f>AC54/L54</f>
        <v>1096.75</v>
      </c>
      <c r="AG54" s="177">
        <f>AB54/AC54</f>
        <v>12.87348985639389</v>
      </c>
      <c r="AH54" s="174">
        <v>264094</v>
      </c>
      <c r="AI54" s="179">
        <f>IF(AH54&lt;&gt;0,-(AH54-AB54)/AH54,"")</f>
        <v>-0.7861519004596849</v>
      </c>
      <c r="AJ54" s="197">
        <v>753363</v>
      </c>
      <c r="AK54" s="198">
        <v>62633</v>
      </c>
      <c r="AL54" s="202">
        <f t="shared" si="27"/>
        <v>12.028211964938611</v>
      </c>
      <c r="AM54" s="219">
        <v>44</v>
      </c>
      <c r="AN54" s="112"/>
    </row>
    <row r="55" spans="1:40" s="25" customFormat="1" ht="12.75" customHeight="1">
      <c r="A55" s="219">
        <v>45</v>
      </c>
      <c r="B55" s="127"/>
      <c r="C55" s="126"/>
      <c r="D55" s="144"/>
      <c r="E55" s="312" t="s">
        <v>88</v>
      </c>
      <c r="F55" s="272" t="s">
        <v>130</v>
      </c>
      <c r="G55" s="274" t="s">
        <v>129</v>
      </c>
      <c r="H55" s="274" t="s">
        <v>87</v>
      </c>
      <c r="I55" s="323">
        <v>40837</v>
      </c>
      <c r="J55" s="274" t="s">
        <v>10</v>
      </c>
      <c r="K55" s="272">
        <v>79</v>
      </c>
      <c r="L55" s="294">
        <v>1</v>
      </c>
      <c r="M55" s="294">
        <v>9</v>
      </c>
      <c r="N55" s="283">
        <v>99</v>
      </c>
      <c r="O55" s="284">
        <v>38</v>
      </c>
      <c r="P55" s="283">
        <v>100</v>
      </c>
      <c r="Q55" s="284">
        <v>29</v>
      </c>
      <c r="R55" s="283">
        <v>166</v>
      </c>
      <c r="S55" s="284">
        <v>55</v>
      </c>
      <c r="T55" s="225">
        <f t="shared" si="21"/>
        <v>365</v>
      </c>
      <c r="U55" s="226">
        <f t="shared" si="22"/>
        <v>122</v>
      </c>
      <c r="V55" s="282">
        <f t="shared" si="25"/>
        <v>122</v>
      </c>
      <c r="W55" s="285">
        <f t="shared" si="26"/>
        <v>2.9918032786885247</v>
      </c>
      <c r="X55" s="297">
        <v>273</v>
      </c>
      <c r="Y55" s="280">
        <f>IF(X55&lt;&gt;0,-(X55-T55)/X55,"")</f>
        <v>0.336996336996337</v>
      </c>
      <c r="Z55" s="281">
        <f t="shared" si="28"/>
        <v>-22</v>
      </c>
      <c r="AA55" s="282">
        <f t="shared" si="28"/>
        <v>-73</v>
      </c>
      <c r="AB55" s="300">
        <v>343</v>
      </c>
      <c r="AC55" s="302">
        <v>49</v>
      </c>
      <c r="AD55" s="280">
        <f>U55*1/AC55</f>
        <v>2.489795918367347</v>
      </c>
      <c r="AE55" s="280">
        <f>AA55*1/AC55</f>
        <v>-1.489795918367347</v>
      </c>
      <c r="AF55" s="282">
        <f>AC55/L55</f>
        <v>49</v>
      </c>
      <c r="AG55" s="285">
        <f>AB55/AC55</f>
        <v>7</v>
      </c>
      <c r="AH55" s="300">
        <v>1260</v>
      </c>
      <c r="AI55" s="280">
        <f>IF(AH55&lt;&gt;0,-(AH55-AB55)/AH55,"")</f>
        <v>-0.7277777777777777</v>
      </c>
      <c r="AJ55" s="283">
        <v>1093972</v>
      </c>
      <c r="AK55" s="284">
        <v>100074</v>
      </c>
      <c r="AL55" s="287">
        <f t="shared" si="27"/>
        <v>10.931630593360913</v>
      </c>
      <c r="AM55" s="219">
        <v>45</v>
      </c>
      <c r="AN55" s="112"/>
    </row>
    <row r="56" spans="1:40" s="25" customFormat="1" ht="12.75" customHeight="1">
      <c r="A56" s="219">
        <v>46</v>
      </c>
      <c r="B56" s="125"/>
      <c r="C56" s="123"/>
      <c r="D56" s="128"/>
      <c r="E56" s="236" t="s">
        <v>136</v>
      </c>
      <c r="F56" s="173" t="s">
        <v>138</v>
      </c>
      <c r="G56" s="185" t="s">
        <v>127</v>
      </c>
      <c r="H56" s="185" t="s">
        <v>137</v>
      </c>
      <c r="I56" s="318">
        <v>40844</v>
      </c>
      <c r="J56" s="172" t="s">
        <v>8</v>
      </c>
      <c r="K56" s="185">
        <v>29</v>
      </c>
      <c r="L56" s="185">
        <v>2</v>
      </c>
      <c r="M56" s="185">
        <v>7</v>
      </c>
      <c r="N56" s="181">
        <v>91</v>
      </c>
      <c r="O56" s="193">
        <v>13</v>
      </c>
      <c r="P56" s="181">
        <v>63</v>
      </c>
      <c r="Q56" s="193">
        <v>9</v>
      </c>
      <c r="R56" s="181">
        <v>121</v>
      </c>
      <c r="S56" s="193">
        <v>17</v>
      </c>
      <c r="T56" s="225">
        <f t="shared" si="21"/>
        <v>275</v>
      </c>
      <c r="U56" s="226">
        <f t="shared" si="22"/>
        <v>39</v>
      </c>
      <c r="V56" s="176">
        <f t="shared" si="25"/>
        <v>19.5</v>
      </c>
      <c r="W56" s="177">
        <f t="shared" si="26"/>
        <v>7.051282051282051</v>
      </c>
      <c r="X56" s="174">
        <v>710</v>
      </c>
      <c r="Y56" s="179">
        <f>IF(X56&lt;&gt;0,-(X56-T56)/X56,"")</f>
        <v>-0.6126760563380281</v>
      </c>
      <c r="Z56" s="180">
        <f t="shared" si="28"/>
        <v>754</v>
      </c>
      <c r="AA56" s="176">
        <f t="shared" si="28"/>
        <v>109</v>
      </c>
      <c r="AB56" s="181">
        <v>1029</v>
      </c>
      <c r="AC56" s="193">
        <v>148</v>
      </c>
      <c r="AD56" s="179">
        <f>U56*1/AC56</f>
        <v>0.2635135135135135</v>
      </c>
      <c r="AE56" s="179">
        <f>AA56*1/AC56</f>
        <v>0.7364864864864865</v>
      </c>
      <c r="AF56" s="176">
        <f>AC56/L56</f>
        <v>74</v>
      </c>
      <c r="AG56" s="177">
        <f>AB56/AC56</f>
        <v>6.952702702702703</v>
      </c>
      <c r="AH56" s="181">
        <v>1870</v>
      </c>
      <c r="AI56" s="179">
        <f>IF(AH56&lt;&gt;0,-(AH56-AB56)/AH56,"")</f>
        <v>-0.4497326203208556</v>
      </c>
      <c r="AJ56" s="181">
        <v>342438</v>
      </c>
      <c r="AK56" s="193">
        <v>27611</v>
      </c>
      <c r="AL56" s="202">
        <f t="shared" si="27"/>
        <v>12.40223099489334</v>
      </c>
      <c r="AM56" s="219">
        <v>46</v>
      </c>
      <c r="AN56" s="112"/>
    </row>
    <row r="57" spans="1:40" s="25" customFormat="1" ht="12.75" customHeight="1">
      <c r="A57" s="219">
        <v>47</v>
      </c>
      <c r="B57" s="127"/>
      <c r="C57" s="128"/>
      <c r="D57" s="123"/>
      <c r="E57" s="312" t="s">
        <v>75</v>
      </c>
      <c r="F57" s="272" t="s">
        <v>131</v>
      </c>
      <c r="G57" s="274" t="s">
        <v>129</v>
      </c>
      <c r="H57" s="274" t="s">
        <v>77</v>
      </c>
      <c r="I57" s="323">
        <v>40795</v>
      </c>
      <c r="J57" s="274" t="s">
        <v>10</v>
      </c>
      <c r="K57" s="290">
        <v>142</v>
      </c>
      <c r="L57" s="294">
        <v>1</v>
      </c>
      <c r="M57" s="294">
        <v>15</v>
      </c>
      <c r="N57" s="283">
        <v>52</v>
      </c>
      <c r="O57" s="284">
        <v>8</v>
      </c>
      <c r="P57" s="283">
        <v>72</v>
      </c>
      <c r="Q57" s="284">
        <v>12</v>
      </c>
      <c r="R57" s="283">
        <v>56</v>
      </c>
      <c r="S57" s="284">
        <v>9</v>
      </c>
      <c r="T57" s="225">
        <f t="shared" si="21"/>
        <v>180</v>
      </c>
      <c r="U57" s="226">
        <f t="shared" si="22"/>
        <v>29</v>
      </c>
      <c r="V57" s="282">
        <f t="shared" si="25"/>
        <v>29</v>
      </c>
      <c r="W57" s="285">
        <f t="shared" si="26"/>
        <v>6.206896551724138</v>
      </c>
      <c r="X57" s="279">
        <v>1142</v>
      </c>
      <c r="Y57" s="280">
        <f>IF(X57&lt;&gt;0,-(X57-T57)/X57,"")</f>
        <v>-0.8423817863397548</v>
      </c>
      <c r="Z57" s="281">
        <f t="shared" si="28"/>
        <v>1522</v>
      </c>
      <c r="AA57" s="282">
        <f t="shared" si="28"/>
        <v>248</v>
      </c>
      <c r="AB57" s="300">
        <v>1702</v>
      </c>
      <c r="AC57" s="302">
        <v>277</v>
      </c>
      <c r="AD57" s="280">
        <f>U57*1/AC57</f>
        <v>0.10469314079422383</v>
      </c>
      <c r="AE57" s="280">
        <f>AA57*1/AC57</f>
        <v>0.8953068592057761</v>
      </c>
      <c r="AF57" s="282">
        <f>AC57/L57</f>
        <v>277</v>
      </c>
      <c r="AG57" s="285">
        <f>AB57/AC57</f>
        <v>6.144404332129964</v>
      </c>
      <c r="AH57" s="300">
        <v>1337</v>
      </c>
      <c r="AI57" s="280">
        <f>IF(AH57&lt;&gt;0,-(AH57-AB57)/AH57,"")</f>
        <v>0.27299925205684367</v>
      </c>
      <c r="AJ57" s="283">
        <v>4009777</v>
      </c>
      <c r="AK57" s="284">
        <v>389888</v>
      </c>
      <c r="AL57" s="287">
        <f t="shared" si="27"/>
        <v>10.284432965364413</v>
      </c>
      <c r="AM57" s="219">
        <v>47</v>
      </c>
      <c r="AN57" s="112"/>
    </row>
    <row r="58" spans="1:40" s="25" customFormat="1" ht="12.75" customHeight="1">
      <c r="A58" s="219">
        <v>48</v>
      </c>
      <c r="B58" s="125"/>
      <c r="C58" s="124" t="s">
        <v>73</v>
      </c>
      <c r="D58" s="128"/>
      <c r="E58" s="234" t="s">
        <v>222</v>
      </c>
      <c r="F58" s="192" t="s">
        <v>125</v>
      </c>
      <c r="G58" s="187" t="s">
        <v>128</v>
      </c>
      <c r="H58" s="187" t="s">
        <v>222</v>
      </c>
      <c r="I58" s="320">
        <v>40648</v>
      </c>
      <c r="J58" s="172" t="s">
        <v>12</v>
      </c>
      <c r="K58" s="187">
        <v>76</v>
      </c>
      <c r="L58" s="173">
        <v>1</v>
      </c>
      <c r="M58" s="173">
        <v>36</v>
      </c>
      <c r="N58" s="197">
        <v>85</v>
      </c>
      <c r="O58" s="198">
        <v>33</v>
      </c>
      <c r="P58" s="197">
        <v>67</v>
      </c>
      <c r="Q58" s="198">
        <v>22</v>
      </c>
      <c r="R58" s="197">
        <v>24</v>
      </c>
      <c r="S58" s="198">
        <v>6</v>
      </c>
      <c r="T58" s="225">
        <f t="shared" si="21"/>
        <v>176</v>
      </c>
      <c r="U58" s="226">
        <f t="shared" si="22"/>
        <v>61</v>
      </c>
      <c r="V58" s="176">
        <f t="shared" si="25"/>
        <v>61</v>
      </c>
      <c r="W58" s="177">
        <f t="shared" si="26"/>
        <v>2.8852459016393444</v>
      </c>
      <c r="X58" s="182"/>
      <c r="Y58" s="179"/>
      <c r="Z58" s="180"/>
      <c r="AA58" s="176"/>
      <c r="AB58" s="174"/>
      <c r="AC58" s="175"/>
      <c r="AD58" s="179"/>
      <c r="AE58" s="179"/>
      <c r="AF58" s="176"/>
      <c r="AG58" s="177"/>
      <c r="AH58" s="174"/>
      <c r="AI58" s="179"/>
      <c r="AJ58" s="197">
        <v>570447</v>
      </c>
      <c r="AK58" s="198">
        <v>61205</v>
      </c>
      <c r="AL58" s="202">
        <f t="shared" si="27"/>
        <v>9.32026795196471</v>
      </c>
      <c r="AM58" s="219">
        <v>48</v>
      </c>
      <c r="AN58" s="112"/>
    </row>
    <row r="59" spans="1:40" s="25" customFormat="1" ht="12.75" customHeight="1">
      <c r="A59" s="219">
        <v>49</v>
      </c>
      <c r="B59" s="125"/>
      <c r="C59" s="129"/>
      <c r="D59" s="140" t="s">
        <v>72</v>
      </c>
      <c r="E59" s="313" t="s">
        <v>85</v>
      </c>
      <c r="F59" s="272" t="s">
        <v>112</v>
      </c>
      <c r="G59" s="272"/>
      <c r="H59" s="272" t="s">
        <v>85</v>
      </c>
      <c r="I59" s="319">
        <v>40830</v>
      </c>
      <c r="J59" s="274" t="s">
        <v>71</v>
      </c>
      <c r="K59" s="272">
        <v>142</v>
      </c>
      <c r="L59" s="301">
        <v>1</v>
      </c>
      <c r="M59" s="301">
        <v>10</v>
      </c>
      <c r="N59" s="292">
        <v>63</v>
      </c>
      <c r="O59" s="293">
        <v>9</v>
      </c>
      <c r="P59" s="292">
        <v>58</v>
      </c>
      <c r="Q59" s="293">
        <v>8</v>
      </c>
      <c r="R59" s="292">
        <v>42</v>
      </c>
      <c r="S59" s="293">
        <v>6</v>
      </c>
      <c r="T59" s="225">
        <f t="shared" si="21"/>
        <v>163</v>
      </c>
      <c r="U59" s="226">
        <f t="shared" si="22"/>
        <v>23</v>
      </c>
      <c r="V59" s="282">
        <f t="shared" si="25"/>
        <v>23</v>
      </c>
      <c r="W59" s="285">
        <f t="shared" si="26"/>
        <v>7.086956521739131</v>
      </c>
      <c r="X59" s="279">
        <v>662</v>
      </c>
      <c r="Y59" s="280">
        <f>IF(X59&lt;&gt;0,-(X59-T59)/X59,"")</f>
        <v>-0.7537764350453172</v>
      </c>
      <c r="Z59" s="281">
        <f>AB59-T59</f>
        <v>934</v>
      </c>
      <c r="AA59" s="282">
        <f>AC59-U59</f>
        <v>136</v>
      </c>
      <c r="AB59" s="286">
        <v>1097</v>
      </c>
      <c r="AC59" s="288">
        <v>159</v>
      </c>
      <c r="AD59" s="280">
        <f>U59*1/AC59</f>
        <v>0.14465408805031446</v>
      </c>
      <c r="AE59" s="280">
        <f>AA59*1/AC59</f>
        <v>0.8553459119496856</v>
      </c>
      <c r="AF59" s="282">
        <f>AC59/L59</f>
        <v>159</v>
      </c>
      <c r="AG59" s="285">
        <f>AB59/AC59</f>
        <v>6.89937106918239</v>
      </c>
      <c r="AH59" s="286">
        <v>6007</v>
      </c>
      <c r="AI59" s="280">
        <f>IF(AH59&lt;&gt;0,-(AH59-AB59)/AH59,"")</f>
        <v>-0.817379723655735</v>
      </c>
      <c r="AJ59" s="292">
        <v>456447</v>
      </c>
      <c r="AK59" s="293">
        <v>63103</v>
      </c>
      <c r="AL59" s="287">
        <f t="shared" si="27"/>
        <v>7.2333644993106505</v>
      </c>
      <c r="AM59" s="219">
        <v>49</v>
      </c>
      <c r="AN59" s="112"/>
    </row>
    <row r="60" spans="1:40" s="25" customFormat="1" ht="12.75" customHeight="1">
      <c r="A60" s="219">
        <v>50</v>
      </c>
      <c r="B60" s="125"/>
      <c r="C60" s="123"/>
      <c r="D60" s="170"/>
      <c r="E60" s="233" t="s">
        <v>152</v>
      </c>
      <c r="F60" s="173" t="s">
        <v>168</v>
      </c>
      <c r="G60" s="186" t="s">
        <v>139</v>
      </c>
      <c r="H60" s="171" t="s">
        <v>153</v>
      </c>
      <c r="I60" s="320">
        <v>40830</v>
      </c>
      <c r="J60" s="172" t="s">
        <v>70</v>
      </c>
      <c r="K60" s="187">
        <v>24</v>
      </c>
      <c r="L60" s="186">
        <v>1</v>
      </c>
      <c r="M60" s="186">
        <v>6</v>
      </c>
      <c r="N60" s="181">
        <v>16</v>
      </c>
      <c r="O60" s="193">
        <v>2</v>
      </c>
      <c r="P60" s="181">
        <v>40</v>
      </c>
      <c r="Q60" s="193">
        <v>5</v>
      </c>
      <c r="R60" s="181">
        <v>52</v>
      </c>
      <c r="S60" s="193">
        <v>6</v>
      </c>
      <c r="T60" s="225">
        <f t="shared" si="21"/>
        <v>108</v>
      </c>
      <c r="U60" s="226">
        <f t="shared" si="22"/>
        <v>13</v>
      </c>
      <c r="V60" s="175">
        <f>U60/L60</f>
        <v>13</v>
      </c>
      <c r="W60" s="190">
        <f>T60/U60</f>
        <v>8.307692307692308</v>
      </c>
      <c r="X60" s="182">
        <v>178</v>
      </c>
      <c r="Y60" s="179">
        <f>IF(X60&lt;&gt;0,-(X60-T60)/X60,"")</f>
        <v>-0.39325842696629215</v>
      </c>
      <c r="Z60" s="180">
        <f>AB60-T60</f>
        <v>404</v>
      </c>
      <c r="AA60" s="176">
        <f>AC60-U60</f>
        <v>39</v>
      </c>
      <c r="AB60" s="182">
        <v>512</v>
      </c>
      <c r="AC60" s="195">
        <v>52</v>
      </c>
      <c r="AD60" s="179">
        <f>U60*1/AC60</f>
        <v>0.25</v>
      </c>
      <c r="AE60" s="179">
        <f>AA60*1/AC60</f>
        <v>0.75</v>
      </c>
      <c r="AF60" s="176">
        <f>AC60/L60</f>
        <v>52</v>
      </c>
      <c r="AG60" s="177">
        <f>AB60/AC60</f>
        <v>9.846153846153847</v>
      </c>
      <c r="AH60" s="182">
        <v>1407</v>
      </c>
      <c r="AI60" s="179">
        <f>IF(AH60&lt;&gt;0,-(AH60-AB60)/AH60,"")</f>
        <v>-0.6361051883439943</v>
      </c>
      <c r="AJ60" s="182">
        <v>53936</v>
      </c>
      <c r="AK60" s="175">
        <v>5285</v>
      </c>
      <c r="AL60" s="201">
        <f>+AJ60/AK60</f>
        <v>10.205487228003784</v>
      </c>
      <c r="AM60" s="219">
        <v>50</v>
      </c>
      <c r="AN60" s="112"/>
    </row>
    <row r="61" spans="1:40" s="25" customFormat="1" ht="12.75" customHeight="1">
      <c r="A61" s="219">
        <v>51</v>
      </c>
      <c r="B61" s="125"/>
      <c r="C61" s="123"/>
      <c r="D61" s="170"/>
      <c r="E61" s="313" t="s">
        <v>200</v>
      </c>
      <c r="F61" s="272" t="s">
        <v>201</v>
      </c>
      <c r="G61" s="294" t="s">
        <v>139</v>
      </c>
      <c r="H61" s="273" t="s">
        <v>205</v>
      </c>
      <c r="I61" s="323">
        <v>40746</v>
      </c>
      <c r="J61" s="274" t="s">
        <v>70</v>
      </c>
      <c r="K61" s="291">
        <v>23</v>
      </c>
      <c r="L61" s="294">
        <v>1</v>
      </c>
      <c r="M61" s="294">
        <v>16</v>
      </c>
      <c r="N61" s="300">
        <v>25</v>
      </c>
      <c r="O61" s="302">
        <v>4</v>
      </c>
      <c r="P61" s="300">
        <v>38</v>
      </c>
      <c r="Q61" s="302">
        <v>6</v>
      </c>
      <c r="R61" s="300">
        <v>32</v>
      </c>
      <c r="S61" s="302">
        <v>5</v>
      </c>
      <c r="T61" s="225">
        <f t="shared" si="21"/>
        <v>95</v>
      </c>
      <c r="U61" s="226">
        <f t="shared" si="22"/>
        <v>15</v>
      </c>
      <c r="V61" s="288">
        <f>U61/L61</f>
        <v>15</v>
      </c>
      <c r="W61" s="303">
        <f>T61/U61</f>
        <v>6.333333333333333</v>
      </c>
      <c r="X61" s="279"/>
      <c r="Y61" s="280">
        <f>IF(X61&lt;&gt;0,-(X61-T61)/X61,"")</f>
      </c>
      <c r="Z61" s="281"/>
      <c r="AA61" s="282"/>
      <c r="AB61" s="279"/>
      <c r="AC61" s="305"/>
      <c r="AD61" s="280"/>
      <c r="AE61" s="280"/>
      <c r="AF61" s="282"/>
      <c r="AG61" s="285"/>
      <c r="AH61" s="279"/>
      <c r="AI61" s="280"/>
      <c r="AJ61" s="279">
        <v>167449.5</v>
      </c>
      <c r="AK61" s="288">
        <v>18765</v>
      </c>
      <c r="AL61" s="287">
        <f>AJ61/AK61</f>
        <v>8.923501199040768</v>
      </c>
      <c r="AM61" s="219">
        <v>51</v>
      </c>
      <c r="AN61" s="112"/>
    </row>
    <row r="62" spans="1:40" s="25" customFormat="1" ht="12.75" customHeight="1" thickBot="1">
      <c r="A62" s="220">
        <v>52</v>
      </c>
      <c r="B62" s="145"/>
      <c r="C62" s="149"/>
      <c r="D62" s="239"/>
      <c r="E62" s="316" t="s">
        <v>204</v>
      </c>
      <c r="F62" s="203" t="s">
        <v>202</v>
      </c>
      <c r="G62" s="207" t="s">
        <v>139</v>
      </c>
      <c r="H62" s="204" t="s">
        <v>203</v>
      </c>
      <c r="I62" s="324">
        <v>40851</v>
      </c>
      <c r="J62" s="205" t="s">
        <v>70</v>
      </c>
      <c r="K62" s="206">
        <v>29</v>
      </c>
      <c r="L62" s="207">
        <v>1</v>
      </c>
      <c r="M62" s="207">
        <v>5</v>
      </c>
      <c r="N62" s="208">
        <v>14</v>
      </c>
      <c r="O62" s="209">
        <v>2</v>
      </c>
      <c r="P62" s="208">
        <v>36</v>
      </c>
      <c r="Q62" s="209">
        <v>5</v>
      </c>
      <c r="R62" s="208">
        <v>26</v>
      </c>
      <c r="S62" s="209">
        <v>4</v>
      </c>
      <c r="T62" s="307">
        <f t="shared" si="21"/>
        <v>76</v>
      </c>
      <c r="U62" s="308">
        <f t="shared" si="22"/>
        <v>11</v>
      </c>
      <c r="V62" s="210">
        <f>U62/L62</f>
        <v>11</v>
      </c>
      <c r="W62" s="211">
        <f>T62/U62</f>
        <v>6.909090909090909</v>
      </c>
      <c r="X62" s="212"/>
      <c r="Y62" s="213">
        <f>IF(X62&lt;&gt;0,-(X62-T62)/X62,"")</f>
      </c>
      <c r="Z62" s="214"/>
      <c r="AA62" s="215"/>
      <c r="AB62" s="212"/>
      <c r="AC62" s="216"/>
      <c r="AD62" s="213"/>
      <c r="AE62" s="213"/>
      <c r="AF62" s="215"/>
      <c r="AG62" s="217"/>
      <c r="AH62" s="212"/>
      <c r="AI62" s="213"/>
      <c r="AJ62" s="240">
        <v>87000.5</v>
      </c>
      <c r="AK62" s="210">
        <v>9549</v>
      </c>
      <c r="AL62" s="218">
        <f>+AJ62/AK62</f>
        <v>9.110954026599645</v>
      </c>
      <c r="AM62" s="220">
        <v>52</v>
      </c>
      <c r="AN62" s="112"/>
    </row>
    <row r="63" spans="1:39" s="25" customFormat="1" ht="18" thickBot="1">
      <c r="A63" s="147"/>
      <c r="B63" s="152"/>
      <c r="C63" s="153"/>
      <c r="D63" s="154"/>
      <c r="E63" s="155"/>
      <c r="F63" s="155"/>
      <c r="G63" s="155"/>
      <c r="H63" s="155"/>
      <c r="I63" s="156"/>
      <c r="J63" s="157"/>
      <c r="K63" s="158"/>
      <c r="L63" s="158"/>
      <c r="M63" s="158"/>
      <c r="N63" s="159"/>
      <c r="O63" s="160"/>
      <c r="P63" s="159"/>
      <c r="Q63" s="160"/>
      <c r="R63" s="159"/>
      <c r="S63" s="160"/>
      <c r="T63" s="161">
        <f>SUM(T11:T62)</f>
        <v>8101676</v>
      </c>
      <c r="U63" s="162">
        <f>SUM(U11:U62)</f>
        <v>819886</v>
      </c>
      <c r="V63" s="163"/>
      <c r="W63" s="164"/>
      <c r="X63" s="159"/>
      <c r="Y63" s="165">
        <f>IF(X63&lt;&gt;0,-(X63-T63)/X63,"")</f>
      </c>
      <c r="Z63" s="164"/>
      <c r="AA63" s="163"/>
      <c r="AB63" s="166"/>
      <c r="AC63" s="167"/>
      <c r="AD63" s="165"/>
      <c r="AE63" s="165"/>
      <c r="AF63" s="163"/>
      <c r="AG63" s="164"/>
      <c r="AH63" s="164"/>
      <c r="AI63" s="164"/>
      <c r="AJ63" s="168"/>
      <c r="AK63" s="168"/>
      <c r="AL63" s="169"/>
      <c r="AM63" s="148"/>
    </row>
    <row r="64" spans="1:39" s="38" customFormat="1" ht="12.75">
      <c r="A64" s="374" t="s">
        <v>14</v>
      </c>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53"/>
      <c r="AM64" s="353"/>
    </row>
    <row r="65" spans="1:39" s="38" customFormat="1" ht="12.75">
      <c r="A65" s="376"/>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53"/>
      <c r="AM65" s="353"/>
    </row>
    <row r="66" spans="1:39" s="38" customFormat="1" ht="12.75">
      <c r="A66" s="376"/>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53"/>
      <c r="AM66" s="353"/>
    </row>
    <row r="67" spans="1:39" s="38" customFormat="1" ht="12.75">
      <c r="A67" s="376"/>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53"/>
      <c r="AM67" s="353"/>
    </row>
    <row r="68" spans="1:39" s="38" customFormat="1" ht="12.75">
      <c r="A68" s="376"/>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53"/>
      <c r="AM68" s="353"/>
    </row>
    <row r="69" spans="1:39" s="38" customFormat="1" ht="12.75">
      <c r="A69" s="376"/>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53"/>
      <c r="AM69" s="353"/>
    </row>
  </sheetData>
  <sheetProtection formatCells="0" formatColumns="0" formatRows="0" insertColumns="0" insertRows="0" insertHyperlinks="0" deleteColumns="0" deleteRows="0" sort="0" autoFilter="0" pivotTables="0"/>
  <mergeCells count="50">
    <mergeCell ref="AJ2:AK3"/>
    <mergeCell ref="A64:AM69"/>
    <mergeCell ref="AJ6:AM6"/>
    <mergeCell ref="AJ7:AK7"/>
    <mergeCell ref="AH9:AI9"/>
    <mergeCell ref="AL2:AM3"/>
    <mergeCell ref="AJ4:AK5"/>
    <mergeCell ref="AL4:AM5"/>
    <mergeCell ref="V9:W9"/>
    <mergeCell ref="X9:Y9"/>
    <mergeCell ref="Z7:AA7"/>
    <mergeCell ref="T2:Y2"/>
    <mergeCell ref="T3:Y3"/>
    <mergeCell ref="Z6:AA6"/>
    <mergeCell ref="AF6:AG6"/>
    <mergeCell ref="AH7:AI7"/>
    <mergeCell ref="AF7:AG7"/>
    <mergeCell ref="T5:Y5"/>
    <mergeCell ref="AD9:AE9"/>
    <mergeCell ref="AB7:AC7"/>
    <mergeCell ref="AF9:AG9"/>
    <mergeCell ref="AD7:AE7"/>
    <mergeCell ref="AB6:AC6"/>
    <mergeCell ref="AD6:AE6"/>
    <mergeCell ref="N9:O9"/>
    <mergeCell ref="P9:Q9"/>
    <mergeCell ref="R9:S9"/>
    <mergeCell ref="T9:U9"/>
    <mergeCell ref="E6:K6"/>
    <mergeCell ref="L6:M6"/>
    <mergeCell ref="N6:Y6"/>
    <mergeCell ref="N7:O7"/>
    <mergeCell ref="P7:Q7"/>
    <mergeCell ref="R7:S7"/>
    <mergeCell ref="A5:I5"/>
    <mergeCell ref="AB4:AF4"/>
    <mergeCell ref="A1:M1"/>
    <mergeCell ref="A2:M2"/>
    <mergeCell ref="A3:M3"/>
    <mergeCell ref="A4:I4"/>
    <mergeCell ref="T4:Y4"/>
    <mergeCell ref="S1:AM1"/>
    <mergeCell ref="S2:S3"/>
    <mergeCell ref="R4:R5"/>
    <mergeCell ref="Q2:Q5"/>
    <mergeCell ref="R2:R3"/>
    <mergeCell ref="T7:U7"/>
    <mergeCell ref="V7:W7"/>
    <mergeCell ref="X7:Y7"/>
    <mergeCell ref="S4:S5"/>
  </mergeCells>
  <hyperlinks>
    <hyperlink ref="A3" r:id="rId1" display="http://www.antraktsinema.com"/>
  </hyperlinks>
  <printOptions/>
  <pageMargins left="0.3" right="0.13" top="0.18" bottom="0.21" header="0.13" footer="0.16"/>
  <pageSetup orientation="landscape" paperSize="9" scale="40" r:id="rId3"/>
  <ignoredErrors>
    <ignoredError sqref="V63:X63 AL63 Z63:AI63 V13:W53 AL12:AL55 AL60" formula="1"/>
  </ignoredErrors>
  <drawing r:id="rId2"/>
</worksheet>
</file>

<file path=xl/worksheets/sheet2.xml><?xml version="1.0" encoding="utf-8"?>
<worksheet xmlns="http://schemas.openxmlformats.org/spreadsheetml/2006/main" xmlns:r="http://schemas.openxmlformats.org/officeDocument/2006/relationships">
  <dimension ref="A1:AC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39" bestFit="1" customWidth="1"/>
    <col min="2" max="3" width="2.00390625" style="43" bestFit="1" customWidth="1"/>
    <col min="4" max="4" width="1.7109375" style="41" bestFit="1" customWidth="1"/>
    <col min="5" max="5" width="34.57421875" style="42" bestFit="1" customWidth="1"/>
    <col min="6" max="7" width="28.7109375" style="42" hidden="1" customWidth="1"/>
    <col min="8" max="8" width="39.57421875" style="42" bestFit="1" customWidth="1"/>
    <col min="9" max="9" width="7.8515625" style="43" bestFit="1" customWidth="1"/>
    <col min="10" max="10" width="19.7109375" style="43" bestFit="1" customWidth="1"/>
    <col min="11" max="11" width="5.8515625" style="43" bestFit="1" customWidth="1"/>
    <col min="12" max="12" width="9.28125" style="44" customWidth="1"/>
    <col min="13" max="13" width="9.28125" style="45" customWidth="1"/>
    <col min="14" max="14" width="9.8515625" style="44" hidden="1" customWidth="1"/>
    <col min="15" max="15" width="6.421875" style="45" hidden="1" customWidth="1"/>
    <col min="16" max="16" width="9.8515625" style="44" hidden="1" customWidth="1"/>
    <col min="17" max="17" width="6.421875" style="45" hidden="1" customWidth="1"/>
    <col min="18" max="18" width="9.8515625" style="46" hidden="1" customWidth="1"/>
    <col min="19" max="19" width="6.421875" style="47" hidden="1" customWidth="1"/>
    <col min="20" max="20" width="13.140625" style="48" bestFit="1" customWidth="1"/>
    <col min="21" max="21" width="8.421875" style="49" bestFit="1" customWidth="1"/>
    <col min="22" max="22" width="10.421875" style="50" bestFit="1" customWidth="1"/>
    <col min="23" max="23" width="7.57421875" style="51" bestFit="1" customWidth="1"/>
    <col min="24" max="24" width="11.28125" style="50" bestFit="1" customWidth="1"/>
    <col min="25" max="25" width="7.28125" style="48" bestFit="1" customWidth="1"/>
    <col min="26" max="26" width="12.28125" style="42" bestFit="1" customWidth="1"/>
    <col min="27" max="27" width="8.8515625" style="42" bestFit="1" customWidth="1"/>
    <col min="28" max="28" width="9.140625" style="42" bestFit="1" customWidth="1"/>
    <col min="29" max="29" width="3.28125" style="42" bestFit="1" customWidth="1"/>
    <col min="30" max="16384" width="4.421875" style="42" customWidth="1"/>
  </cols>
  <sheetData>
    <row r="1" spans="1:29" s="3" customFormat="1" ht="35.25" thickBot="1">
      <c r="A1" s="402" t="s">
        <v>61</v>
      </c>
      <c r="B1" s="403"/>
      <c r="C1" s="403"/>
      <c r="D1" s="403"/>
      <c r="E1" s="403"/>
      <c r="F1" s="403"/>
      <c r="G1" s="403"/>
      <c r="H1" s="403"/>
      <c r="I1" s="403"/>
      <c r="J1" s="403"/>
      <c r="K1" s="403"/>
      <c r="L1" s="403"/>
      <c r="M1" s="403"/>
      <c r="N1" s="2"/>
      <c r="O1" s="2"/>
      <c r="P1" s="2"/>
      <c r="Q1" s="2"/>
      <c r="R1" s="2"/>
      <c r="S1" s="2"/>
      <c r="T1" s="2"/>
      <c r="U1" s="2"/>
      <c r="V1" s="2"/>
      <c r="W1" s="2"/>
      <c r="X1" s="2"/>
      <c r="Y1" s="2"/>
      <c r="Z1" s="401" t="s">
        <v>63</v>
      </c>
      <c r="AA1" s="401"/>
      <c r="AB1" s="401"/>
      <c r="AC1" s="401"/>
    </row>
    <row r="2" spans="1:29" s="3" customFormat="1" ht="24" customHeight="1">
      <c r="A2" s="407" t="s">
        <v>62</v>
      </c>
      <c r="B2" s="408"/>
      <c r="C2" s="408"/>
      <c r="D2" s="408"/>
      <c r="E2" s="408"/>
      <c r="F2" s="408"/>
      <c r="G2" s="408"/>
      <c r="H2" s="408"/>
      <c r="I2" s="408"/>
      <c r="J2" s="408"/>
      <c r="K2" s="408"/>
      <c r="L2" s="408"/>
      <c r="M2" s="408"/>
      <c r="N2" s="4"/>
      <c r="O2" s="4"/>
      <c r="P2" s="4"/>
      <c r="Q2" s="4"/>
      <c r="R2" s="4"/>
      <c r="S2" s="4"/>
      <c r="T2" s="4"/>
      <c r="U2" s="4"/>
      <c r="V2" s="4"/>
      <c r="W2" s="4"/>
      <c r="X2" s="4"/>
      <c r="Y2" s="4"/>
      <c r="Z2" s="53"/>
      <c r="AA2" s="53"/>
      <c r="AB2" s="53"/>
      <c r="AC2" s="53"/>
    </row>
    <row r="3" spans="1:29" s="3" customFormat="1" ht="22.5" customHeight="1" thickBot="1">
      <c r="A3" s="344" t="s">
        <v>53</v>
      </c>
      <c r="B3" s="345"/>
      <c r="C3" s="345"/>
      <c r="D3" s="345"/>
      <c r="E3" s="345"/>
      <c r="F3" s="345"/>
      <c r="G3" s="345"/>
      <c r="H3" s="345"/>
      <c r="I3" s="345"/>
      <c r="J3" s="345"/>
      <c r="K3" s="345"/>
      <c r="L3" s="345"/>
      <c r="M3" s="345"/>
      <c r="N3" s="5"/>
      <c r="O3" s="5"/>
      <c r="P3" s="5"/>
      <c r="Q3" s="5"/>
      <c r="R3" s="5"/>
      <c r="S3" s="5"/>
      <c r="T3" s="5"/>
      <c r="U3" s="5"/>
      <c r="V3" s="5"/>
      <c r="W3" s="5"/>
      <c r="X3" s="5"/>
      <c r="Y3" s="5"/>
      <c r="Z3" s="54"/>
      <c r="AA3" s="55"/>
      <c r="AB3" s="56"/>
      <c r="AC3" s="57"/>
    </row>
    <row r="4" spans="1:29" s="3" customFormat="1" ht="32.25">
      <c r="A4" s="409" t="s">
        <v>187</v>
      </c>
      <c r="B4" s="410"/>
      <c r="C4" s="410"/>
      <c r="D4" s="410"/>
      <c r="E4" s="410"/>
      <c r="F4" s="410"/>
      <c r="G4" s="410"/>
      <c r="H4" s="410"/>
      <c r="I4" s="410"/>
      <c r="J4" s="6"/>
      <c r="K4" s="6"/>
      <c r="L4" s="6"/>
      <c r="M4" s="6"/>
      <c r="N4" s="6"/>
      <c r="O4" s="6"/>
      <c r="P4" s="6"/>
      <c r="Q4" s="6"/>
      <c r="R4" s="6"/>
      <c r="S4" s="6"/>
      <c r="T4" s="6"/>
      <c r="U4" s="6"/>
      <c r="V4" s="6"/>
      <c r="W4" s="6"/>
      <c r="X4" s="6"/>
      <c r="Y4" s="6"/>
      <c r="Z4" s="58"/>
      <c r="AA4" s="59"/>
      <c r="AB4" s="58"/>
      <c r="AC4" s="58"/>
    </row>
    <row r="5" spans="1:29" s="3" customFormat="1" ht="33" thickBot="1">
      <c r="A5" s="404" t="s">
        <v>188</v>
      </c>
      <c r="B5" s="405"/>
      <c r="C5" s="405"/>
      <c r="D5" s="405"/>
      <c r="E5" s="405"/>
      <c r="F5" s="405"/>
      <c r="G5" s="405"/>
      <c r="H5" s="405"/>
      <c r="I5" s="405"/>
      <c r="J5" s="7"/>
      <c r="K5" s="7"/>
      <c r="L5" s="7"/>
      <c r="M5" s="7"/>
      <c r="N5" s="7"/>
      <c r="O5" s="7"/>
      <c r="P5" s="7"/>
      <c r="Q5" s="7"/>
      <c r="R5" s="7"/>
      <c r="S5" s="7"/>
      <c r="T5" s="7"/>
      <c r="U5" s="7"/>
      <c r="V5" s="7"/>
      <c r="W5" s="7"/>
      <c r="X5" s="7"/>
      <c r="Y5" s="7"/>
      <c r="Z5" s="406"/>
      <c r="AA5" s="406"/>
      <c r="AB5" s="406"/>
      <c r="AC5" s="406"/>
    </row>
    <row r="6" spans="1:29" s="8" customFormat="1" ht="15.75" customHeight="1" thickBot="1">
      <c r="A6" s="78"/>
      <c r="B6" s="131"/>
      <c r="C6" s="131"/>
      <c r="D6" s="131"/>
      <c r="E6" s="394" t="s">
        <v>44</v>
      </c>
      <c r="F6" s="394"/>
      <c r="G6" s="394"/>
      <c r="H6" s="394"/>
      <c r="I6" s="394"/>
      <c r="J6" s="394"/>
      <c r="K6" s="394"/>
      <c r="L6" s="394" t="s">
        <v>43</v>
      </c>
      <c r="M6" s="394"/>
      <c r="N6" s="394" t="s">
        <v>54</v>
      </c>
      <c r="O6" s="394"/>
      <c r="P6" s="394"/>
      <c r="Q6" s="394"/>
      <c r="R6" s="394"/>
      <c r="S6" s="394"/>
      <c r="T6" s="394"/>
      <c r="U6" s="394"/>
      <c r="V6" s="394"/>
      <c r="W6" s="394"/>
      <c r="X6" s="394"/>
      <c r="Y6" s="394"/>
      <c r="Z6" s="394" t="s">
        <v>55</v>
      </c>
      <c r="AA6" s="394"/>
      <c r="AB6" s="394"/>
      <c r="AC6" s="395"/>
    </row>
    <row r="7" spans="1:29" s="11" customFormat="1" ht="12.75" customHeight="1">
      <c r="A7" s="79"/>
      <c r="B7" s="9"/>
      <c r="C7" s="9"/>
      <c r="D7" s="9"/>
      <c r="E7" s="1"/>
      <c r="F7" s="1"/>
      <c r="G7" s="1"/>
      <c r="H7" s="1"/>
      <c r="I7" s="10" t="s">
        <v>15</v>
      </c>
      <c r="J7" s="1"/>
      <c r="K7" s="1" t="s">
        <v>18</v>
      </c>
      <c r="L7" s="1" t="s">
        <v>18</v>
      </c>
      <c r="M7" s="1" t="s">
        <v>20</v>
      </c>
      <c r="N7" s="397" t="s">
        <v>2</v>
      </c>
      <c r="O7" s="398"/>
      <c r="P7" s="397" t="s">
        <v>3</v>
      </c>
      <c r="Q7" s="398"/>
      <c r="R7" s="397" t="s">
        <v>4</v>
      </c>
      <c r="S7" s="398"/>
      <c r="T7" s="396" t="s">
        <v>11</v>
      </c>
      <c r="U7" s="396"/>
      <c r="V7" s="396" t="s">
        <v>30</v>
      </c>
      <c r="W7" s="396"/>
      <c r="X7" s="396" t="s">
        <v>0</v>
      </c>
      <c r="Y7" s="396"/>
      <c r="Z7" s="396"/>
      <c r="AA7" s="396"/>
      <c r="AB7" s="9" t="s">
        <v>30</v>
      </c>
      <c r="AC7" s="132"/>
    </row>
    <row r="8" spans="1:29" s="11" customFormat="1" ht="13.5" thickBot="1">
      <c r="A8" s="80"/>
      <c r="B8" s="12"/>
      <c r="C8" s="12"/>
      <c r="D8" s="12"/>
      <c r="E8" s="13" t="s">
        <v>9</v>
      </c>
      <c r="F8" s="110" t="s">
        <v>104</v>
      </c>
      <c r="G8" s="110" t="s">
        <v>132</v>
      </c>
      <c r="H8" s="110" t="s">
        <v>82</v>
      </c>
      <c r="I8" s="14" t="s">
        <v>16</v>
      </c>
      <c r="J8" s="15" t="s">
        <v>1</v>
      </c>
      <c r="K8" s="15" t="s">
        <v>17</v>
      </c>
      <c r="L8" s="15" t="s">
        <v>19</v>
      </c>
      <c r="M8" s="15" t="s">
        <v>15</v>
      </c>
      <c r="N8" s="12" t="s">
        <v>7</v>
      </c>
      <c r="O8" s="12" t="s">
        <v>6</v>
      </c>
      <c r="P8" s="12" t="s">
        <v>7</v>
      </c>
      <c r="Q8" s="12" t="s">
        <v>6</v>
      </c>
      <c r="R8" s="12" t="s">
        <v>7</v>
      </c>
      <c r="S8" s="12" t="s">
        <v>6</v>
      </c>
      <c r="T8" s="12" t="s">
        <v>7</v>
      </c>
      <c r="U8" s="12" t="s">
        <v>6</v>
      </c>
      <c r="V8" s="12" t="s">
        <v>47</v>
      </c>
      <c r="W8" s="12" t="s">
        <v>31</v>
      </c>
      <c r="X8" s="12" t="s">
        <v>7</v>
      </c>
      <c r="Y8" s="12" t="s">
        <v>5</v>
      </c>
      <c r="Z8" s="12" t="s">
        <v>7</v>
      </c>
      <c r="AA8" s="12" t="s">
        <v>6</v>
      </c>
      <c r="AB8" s="12" t="s">
        <v>31</v>
      </c>
      <c r="AC8" s="133"/>
    </row>
    <row r="9" spans="1:29" s="20" customFormat="1" ht="12.75" customHeight="1">
      <c r="A9" s="134"/>
      <c r="B9" s="16"/>
      <c r="C9" s="16"/>
      <c r="D9" s="16"/>
      <c r="E9" s="16"/>
      <c r="F9" s="141"/>
      <c r="G9" s="141"/>
      <c r="H9" s="111"/>
      <c r="I9" s="17" t="s">
        <v>22</v>
      </c>
      <c r="J9" s="16"/>
      <c r="K9" s="16" t="s">
        <v>25</v>
      </c>
      <c r="L9" s="16" t="s">
        <v>27</v>
      </c>
      <c r="M9" s="16" t="s">
        <v>28</v>
      </c>
      <c r="N9" s="399" t="s">
        <v>32</v>
      </c>
      <c r="O9" s="400"/>
      <c r="P9" s="399" t="s">
        <v>33</v>
      </c>
      <c r="Q9" s="400"/>
      <c r="R9" s="399" t="s">
        <v>34</v>
      </c>
      <c r="S9" s="400"/>
      <c r="T9" s="411" t="s">
        <v>48</v>
      </c>
      <c r="U9" s="411"/>
      <c r="V9" s="411" t="s">
        <v>36</v>
      </c>
      <c r="W9" s="411"/>
      <c r="X9" s="411" t="s">
        <v>49</v>
      </c>
      <c r="Y9" s="411"/>
      <c r="Z9" s="19"/>
      <c r="AA9" s="19"/>
      <c r="AB9" s="18" t="s">
        <v>36</v>
      </c>
      <c r="AC9" s="135"/>
    </row>
    <row r="10" spans="1:29" s="20" customFormat="1" ht="13.5" thickBot="1">
      <c r="A10" s="81"/>
      <c r="B10" s="22"/>
      <c r="C10" s="22"/>
      <c r="D10" s="21"/>
      <c r="E10" s="22" t="s">
        <v>21</v>
      </c>
      <c r="F10" s="142" t="s">
        <v>103</v>
      </c>
      <c r="G10" s="142" t="s">
        <v>107</v>
      </c>
      <c r="H10" s="136" t="s">
        <v>83</v>
      </c>
      <c r="I10" s="23" t="s">
        <v>23</v>
      </c>
      <c r="J10" s="21" t="s">
        <v>24</v>
      </c>
      <c r="K10" s="21" t="s">
        <v>26</v>
      </c>
      <c r="L10" s="21" t="s">
        <v>26</v>
      </c>
      <c r="M10" s="21" t="s">
        <v>29</v>
      </c>
      <c r="N10" s="24" t="s">
        <v>38</v>
      </c>
      <c r="O10" s="24" t="s">
        <v>35</v>
      </c>
      <c r="P10" s="24" t="s">
        <v>38</v>
      </c>
      <c r="Q10" s="24" t="s">
        <v>35</v>
      </c>
      <c r="R10" s="24" t="s">
        <v>38</v>
      </c>
      <c r="S10" s="24" t="s">
        <v>35</v>
      </c>
      <c r="T10" s="24" t="s">
        <v>38</v>
      </c>
      <c r="U10" s="24" t="s">
        <v>35</v>
      </c>
      <c r="V10" s="24" t="s">
        <v>35</v>
      </c>
      <c r="W10" s="24" t="s">
        <v>37</v>
      </c>
      <c r="X10" s="24" t="s">
        <v>38</v>
      </c>
      <c r="Y10" s="24" t="s">
        <v>39</v>
      </c>
      <c r="Z10" s="24" t="s">
        <v>35</v>
      </c>
      <c r="AA10" s="24" t="s">
        <v>37</v>
      </c>
      <c r="AB10" s="24" t="s">
        <v>37</v>
      </c>
      <c r="AC10" s="137"/>
    </row>
    <row r="11" spans="1:29" s="25" customFormat="1" ht="13.5" customHeight="1">
      <c r="A11" s="151">
        <v>1</v>
      </c>
      <c r="B11" s="227" t="s">
        <v>74</v>
      </c>
      <c r="C11" s="146"/>
      <c r="D11" s="238"/>
      <c r="E11" s="309" t="s">
        <v>227</v>
      </c>
      <c r="F11" s="259" t="s">
        <v>130</v>
      </c>
      <c r="G11" s="258" t="s">
        <v>129</v>
      </c>
      <c r="H11" s="258" t="s">
        <v>225</v>
      </c>
      <c r="I11" s="317">
        <v>40893</v>
      </c>
      <c r="J11" s="258" t="s">
        <v>10</v>
      </c>
      <c r="K11" s="259">
        <v>133</v>
      </c>
      <c r="L11" s="260">
        <v>132</v>
      </c>
      <c r="M11" s="260">
        <v>1</v>
      </c>
      <c r="N11" s="261">
        <v>423700</v>
      </c>
      <c r="O11" s="262">
        <v>37404</v>
      </c>
      <c r="P11" s="261">
        <v>703812</v>
      </c>
      <c r="Q11" s="262">
        <v>62160</v>
      </c>
      <c r="R11" s="261">
        <v>570688</v>
      </c>
      <c r="S11" s="262">
        <v>50840</v>
      </c>
      <c r="T11" s="228">
        <f aca="true" t="shared" si="0" ref="T11:T30">SUM(N11+P11+R11)</f>
        <v>1698200</v>
      </c>
      <c r="U11" s="229">
        <f aca="true" t="shared" si="1" ref="U11:U30">O11+Q11+S11</f>
        <v>150404</v>
      </c>
      <c r="V11" s="263">
        <f>IF(T11&lt;&gt;0,U11/L11,"")</f>
        <v>1139.4242424242425</v>
      </c>
      <c r="W11" s="264">
        <f>IF(T11&lt;&gt;0,T11/U11,"")</f>
        <v>11.290923113746976</v>
      </c>
      <c r="X11" s="265"/>
      <c r="Y11" s="266"/>
      <c r="Z11" s="261">
        <v>1698200</v>
      </c>
      <c r="AA11" s="262">
        <v>150404</v>
      </c>
      <c r="AB11" s="270">
        <f>Z11/AA11</f>
        <v>11.290923113746976</v>
      </c>
      <c r="AC11" s="130">
        <v>1</v>
      </c>
    </row>
    <row r="12" spans="1:29" s="25" customFormat="1" ht="13.5" customHeight="1">
      <c r="A12" s="26">
        <v>2</v>
      </c>
      <c r="B12" s="143" t="s">
        <v>74</v>
      </c>
      <c r="C12" s="129"/>
      <c r="D12" s="140" t="s">
        <v>72</v>
      </c>
      <c r="E12" s="236" t="s">
        <v>212</v>
      </c>
      <c r="F12" s="173" t="s">
        <v>214</v>
      </c>
      <c r="G12" s="185"/>
      <c r="H12" s="185" t="s">
        <v>212</v>
      </c>
      <c r="I12" s="318">
        <v>40893</v>
      </c>
      <c r="J12" s="172" t="s">
        <v>8</v>
      </c>
      <c r="K12" s="185">
        <v>131</v>
      </c>
      <c r="L12" s="185">
        <v>131</v>
      </c>
      <c r="M12" s="185">
        <v>1</v>
      </c>
      <c r="N12" s="181">
        <v>340279</v>
      </c>
      <c r="O12" s="193">
        <v>37130</v>
      </c>
      <c r="P12" s="181">
        <v>629289</v>
      </c>
      <c r="Q12" s="193">
        <v>66391</v>
      </c>
      <c r="R12" s="181">
        <v>726501</v>
      </c>
      <c r="S12" s="193">
        <v>77151</v>
      </c>
      <c r="T12" s="225">
        <f t="shared" si="0"/>
        <v>1696069</v>
      </c>
      <c r="U12" s="226">
        <f t="shared" si="1"/>
        <v>180672</v>
      </c>
      <c r="V12" s="176">
        <f>IF(T12&lt;&gt;0,U12/L12,"")</f>
        <v>1379.175572519084</v>
      </c>
      <c r="W12" s="177">
        <f>IF(T12&lt;&gt;0,T12/U12,"")</f>
        <v>9.387558669854764</v>
      </c>
      <c r="X12" s="174"/>
      <c r="Y12" s="179"/>
      <c r="Z12" s="181">
        <v>1696068</v>
      </c>
      <c r="AA12" s="193">
        <v>180672</v>
      </c>
      <c r="AB12" s="201">
        <f>+Z12/AA12</f>
        <v>9.387553134962806</v>
      </c>
      <c r="AC12" s="82">
        <v>2</v>
      </c>
    </row>
    <row r="13" spans="1:29" s="25" customFormat="1" ht="13.5" customHeight="1">
      <c r="A13" s="26">
        <v>3</v>
      </c>
      <c r="B13" s="143" t="s">
        <v>74</v>
      </c>
      <c r="C13" s="123"/>
      <c r="D13" s="123"/>
      <c r="E13" s="310" t="s">
        <v>218</v>
      </c>
      <c r="F13" s="272" t="s">
        <v>189</v>
      </c>
      <c r="G13" s="273" t="s">
        <v>120</v>
      </c>
      <c r="H13" s="271" t="s">
        <v>219</v>
      </c>
      <c r="I13" s="319">
        <v>40893</v>
      </c>
      <c r="J13" s="274" t="s">
        <v>93</v>
      </c>
      <c r="K13" s="272">
        <v>131</v>
      </c>
      <c r="L13" s="272">
        <v>160</v>
      </c>
      <c r="M13" s="272">
        <v>1</v>
      </c>
      <c r="N13" s="275">
        <v>121534.5</v>
      </c>
      <c r="O13" s="276">
        <v>12409</v>
      </c>
      <c r="P13" s="275">
        <v>453581.5</v>
      </c>
      <c r="Q13" s="276">
        <v>44421</v>
      </c>
      <c r="R13" s="275">
        <v>460152</v>
      </c>
      <c r="S13" s="276">
        <v>45704</v>
      </c>
      <c r="T13" s="225">
        <f t="shared" si="0"/>
        <v>1035268</v>
      </c>
      <c r="U13" s="226">
        <f t="shared" si="1"/>
        <v>102534</v>
      </c>
      <c r="V13" s="277">
        <f>+U13/L13</f>
        <v>640.8375</v>
      </c>
      <c r="W13" s="278">
        <f>+T13/U13</f>
        <v>10.096826418553846</v>
      </c>
      <c r="X13" s="279"/>
      <c r="Y13" s="280"/>
      <c r="Z13" s="286">
        <v>1035268</v>
      </c>
      <c r="AA13" s="284">
        <v>102534</v>
      </c>
      <c r="AB13" s="287">
        <f>Z13/AA13</f>
        <v>10.096826418553846</v>
      </c>
      <c r="AC13" s="82">
        <v>3</v>
      </c>
    </row>
    <row r="14" spans="1:29" s="25" customFormat="1" ht="13.5" customHeight="1">
      <c r="A14" s="26">
        <v>4</v>
      </c>
      <c r="B14" s="125"/>
      <c r="C14" s="126"/>
      <c r="D14" s="140" t="s">
        <v>72</v>
      </c>
      <c r="E14" s="232" t="s">
        <v>150</v>
      </c>
      <c r="F14" s="173" t="s">
        <v>151</v>
      </c>
      <c r="G14" s="172"/>
      <c r="H14" s="172" t="s">
        <v>150</v>
      </c>
      <c r="I14" s="320">
        <v>40872</v>
      </c>
      <c r="J14" s="172" t="s">
        <v>10</v>
      </c>
      <c r="K14" s="173">
        <v>277</v>
      </c>
      <c r="L14" s="186">
        <v>277</v>
      </c>
      <c r="M14" s="186">
        <v>4</v>
      </c>
      <c r="N14" s="184">
        <v>188153</v>
      </c>
      <c r="O14" s="194">
        <v>18820</v>
      </c>
      <c r="P14" s="184">
        <v>385172</v>
      </c>
      <c r="Q14" s="194">
        <v>38178</v>
      </c>
      <c r="R14" s="184">
        <v>385508</v>
      </c>
      <c r="S14" s="194">
        <v>38127</v>
      </c>
      <c r="T14" s="225">
        <f t="shared" si="0"/>
        <v>958833</v>
      </c>
      <c r="U14" s="226">
        <f t="shared" si="1"/>
        <v>95125</v>
      </c>
      <c r="V14" s="176">
        <f>IF(T14&lt;&gt;0,U14/L14,"")</f>
        <v>343.4115523465704</v>
      </c>
      <c r="W14" s="177">
        <f aca="true" t="shared" si="2" ref="W14:W25">IF(T14&lt;&gt;0,T14/U14,"")</f>
        <v>10.079716162943495</v>
      </c>
      <c r="X14" s="178">
        <v>1315563</v>
      </c>
      <c r="Y14" s="179">
        <f aca="true" t="shared" si="3" ref="Y14:Y22">IF(X14&lt;&gt;0,-(X14-T14)/X14,"")</f>
        <v>-0.27116147231261445</v>
      </c>
      <c r="Z14" s="184">
        <v>8853955</v>
      </c>
      <c r="AA14" s="194">
        <v>931158</v>
      </c>
      <c r="AB14" s="202">
        <f>Z14/AA14</f>
        <v>9.508542051939628</v>
      </c>
      <c r="AC14" s="82">
        <v>4</v>
      </c>
    </row>
    <row r="15" spans="1:29" s="25" customFormat="1" ht="13.5" customHeight="1">
      <c r="A15" s="26">
        <v>5</v>
      </c>
      <c r="B15" s="150"/>
      <c r="C15" s="231"/>
      <c r="D15" s="140" t="s">
        <v>72</v>
      </c>
      <c r="E15" s="310" t="s">
        <v>157</v>
      </c>
      <c r="F15" s="271" t="s">
        <v>182</v>
      </c>
      <c r="G15" s="273"/>
      <c r="H15" s="271" t="s">
        <v>157</v>
      </c>
      <c r="I15" s="319">
        <v>40879</v>
      </c>
      <c r="J15" s="274" t="s">
        <v>93</v>
      </c>
      <c r="K15" s="272">
        <v>202</v>
      </c>
      <c r="L15" s="272">
        <v>202</v>
      </c>
      <c r="M15" s="272">
        <v>3</v>
      </c>
      <c r="N15" s="275">
        <v>100781</v>
      </c>
      <c r="O15" s="276">
        <v>11093</v>
      </c>
      <c r="P15" s="275">
        <v>230923</v>
      </c>
      <c r="Q15" s="276">
        <v>24666</v>
      </c>
      <c r="R15" s="275">
        <v>244436</v>
      </c>
      <c r="S15" s="276">
        <v>26208</v>
      </c>
      <c r="T15" s="225">
        <f t="shared" si="0"/>
        <v>576140</v>
      </c>
      <c r="U15" s="226">
        <f t="shared" si="1"/>
        <v>61967</v>
      </c>
      <c r="V15" s="288">
        <f>U15/L15</f>
        <v>306.76732673267327</v>
      </c>
      <c r="W15" s="285">
        <f t="shared" si="2"/>
        <v>9.297529330127325</v>
      </c>
      <c r="X15" s="279">
        <v>692026</v>
      </c>
      <c r="Y15" s="280">
        <f t="shared" si="3"/>
        <v>-0.16745902610595556</v>
      </c>
      <c r="Z15" s="286">
        <v>2744502.5</v>
      </c>
      <c r="AA15" s="284">
        <v>307744</v>
      </c>
      <c r="AB15" s="289">
        <f>+Z15/AA15</f>
        <v>8.918134878340439</v>
      </c>
      <c r="AC15" s="82">
        <v>5</v>
      </c>
    </row>
    <row r="16" spans="1:29" s="25" customFormat="1" ht="13.5" customHeight="1">
      <c r="A16" s="26">
        <v>6</v>
      </c>
      <c r="B16" s="150"/>
      <c r="C16" s="123"/>
      <c r="D16" s="140" t="s">
        <v>72</v>
      </c>
      <c r="E16" s="233" t="s">
        <v>162</v>
      </c>
      <c r="F16" s="173" t="s">
        <v>169</v>
      </c>
      <c r="G16" s="173"/>
      <c r="H16" s="173" t="s">
        <v>162</v>
      </c>
      <c r="I16" s="321">
        <v>40879</v>
      </c>
      <c r="J16" s="172" t="s">
        <v>71</v>
      </c>
      <c r="K16" s="173">
        <v>35</v>
      </c>
      <c r="L16" s="196">
        <v>140</v>
      </c>
      <c r="M16" s="196">
        <v>3</v>
      </c>
      <c r="N16" s="197">
        <v>83670</v>
      </c>
      <c r="O16" s="198">
        <v>9205</v>
      </c>
      <c r="P16" s="197">
        <v>189748.5</v>
      </c>
      <c r="Q16" s="198">
        <v>20442</v>
      </c>
      <c r="R16" s="197">
        <v>206834</v>
      </c>
      <c r="S16" s="198">
        <v>21671</v>
      </c>
      <c r="T16" s="225">
        <f t="shared" si="0"/>
        <v>480252.5</v>
      </c>
      <c r="U16" s="226">
        <f t="shared" si="1"/>
        <v>51318</v>
      </c>
      <c r="V16" s="176">
        <f aca="true" t="shared" si="4" ref="V16:V25">IF(T16&lt;&gt;0,U16/L16,"")</f>
        <v>366.5571428571429</v>
      </c>
      <c r="W16" s="177">
        <f t="shared" si="2"/>
        <v>9.35836353716045</v>
      </c>
      <c r="X16" s="182">
        <v>799465.5</v>
      </c>
      <c r="Y16" s="179">
        <f t="shared" si="3"/>
        <v>-0.3992830209683845</v>
      </c>
      <c r="Z16" s="197">
        <v>3384624.5</v>
      </c>
      <c r="AA16" s="198">
        <v>381893</v>
      </c>
      <c r="AB16" s="201">
        <f>+Z16/AA16</f>
        <v>8.862756059943491</v>
      </c>
      <c r="AC16" s="82">
        <v>6</v>
      </c>
    </row>
    <row r="17" spans="1:29" s="25" customFormat="1" ht="13.5" customHeight="1">
      <c r="A17" s="26">
        <v>7</v>
      </c>
      <c r="B17" s="139"/>
      <c r="C17" s="123"/>
      <c r="D17" s="128"/>
      <c r="E17" s="310" t="s">
        <v>117</v>
      </c>
      <c r="F17" s="272" t="s">
        <v>121</v>
      </c>
      <c r="G17" s="290" t="s">
        <v>116</v>
      </c>
      <c r="H17" s="290" t="s">
        <v>115</v>
      </c>
      <c r="I17" s="322">
        <v>40865</v>
      </c>
      <c r="J17" s="274" t="s">
        <v>93</v>
      </c>
      <c r="K17" s="290">
        <v>269</v>
      </c>
      <c r="L17" s="272">
        <v>242</v>
      </c>
      <c r="M17" s="272">
        <v>5</v>
      </c>
      <c r="N17" s="275">
        <v>61998</v>
      </c>
      <c r="O17" s="276">
        <v>7492</v>
      </c>
      <c r="P17" s="275">
        <v>151714</v>
      </c>
      <c r="Q17" s="276">
        <v>17989</v>
      </c>
      <c r="R17" s="275">
        <v>146449.5</v>
      </c>
      <c r="S17" s="276">
        <v>16979</v>
      </c>
      <c r="T17" s="225">
        <f t="shared" si="0"/>
        <v>360161.5</v>
      </c>
      <c r="U17" s="226">
        <f t="shared" si="1"/>
        <v>42460</v>
      </c>
      <c r="V17" s="282">
        <f t="shared" si="4"/>
        <v>175.45454545454547</v>
      </c>
      <c r="W17" s="285">
        <f t="shared" si="2"/>
        <v>8.48237164390014</v>
      </c>
      <c r="X17" s="286">
        <v>670326.5</v>
      </c>
      <c r="Y17" s="280">
        <f t="shared" si="3"/>
        <v>-0.46270735231264165</v>
      </c>
      <c r="Z17" s="286">
        <v>11830437</v>
      </c>
      <c r="AA17" s="284">
        <v>1321901</v>
      </c>
      <c r="AB17" s="289">
        <f>+Z17/AA17</f>
        <v>8.949563545227669</v>
      </c>
      <c r="AC17" s="82">
        <v>7</v>
      </c>
    </row>
    <row r="18" spans="1:29" s="25" customFormat="1" ht="13.5" customHeight="1">
      <c r="A18" s="26">
        <v>8</v>
      </c>
      <c r="B18" s="139"/>
      <c r="C18" s="124" t="s">
        <v>73</v>
      </c>
      <c r="D18" s="140" t="s">
        <v>72</v>
      </c>
      <c r="E18" s="235" t="s">
        <v>102</v>
      </c>
      <c r="F18" s="186" t="s">
        <v>109</v>
      </c>
      <c r="G18" s="186"/>
      <c r="H18" s="186" t="s">
        <v>102</v>
      </c>
      <c r="I18" s="320">
        <v>40851</v>
      </c>
      <c r="J18" s="172" t="s">
        <v>71</v>
      </c>
      <c r="K18" s="185">
        <v>247</v>
      </c>
      <c r="L18" s="196">
        <v>106</v>
      </c>
      <c r="M18" s="196">
        <v>7</v>
      </c>
      <c r="N18" s="197">
        <v>75484.5</v>
      </c>
      <c r="O18" s="198">
        <v>10901</v>
      </c>
      <c r="P18" s="197">
        <v>105715</v>
      </c>
      <c r="Q18" s="198">
        <v>15245</v>
      </c>
      <c r="R18" s="197">
        <v>101082</v>
      </c>
      <c r="S18" s="198">
        <v>14265</v>
      </c>
      <c r="T18" s="225">
        <f t="shared" si="0"/>
        <v>282281.5</v>
      </c>
      <c r="U18" s="226">
        <f t="shared" si="1"/>
        <v>40411</v>
      </c>
      <c r="V18" s="176">
        <f t="shared" si="4"/>
        <v>381.2358490566038</v>
      </c>
      <c r="W18" s="177">
        <f t="shared" si="2"/>
        <v>6.985263913290936</v>
      </c>
      <c r="X18" s="182">
        <v>621681</v>
      </c>
      <c r="Y18" s="179">
        <f t="shared" si="3"/>
        <v>-0.5459383510192526</v>
      </c>
      <c r="Z18" s="197">
        <v>15002841.25</v>
      </c>
      <c r="AA18" s="198">
        <v>2118343</v>
      </c>
      <c r="AB18" s="201">
        <f>+Z18/AA18</f>
        <v>7.082347499909127</v>
      </c>
      <c r="AC18" s="82">
        <v>8</v>
      </c>
    </row>
    <row r="19" spans="1:29" s="25" customFormat="1" ht="13.5" customHeight="1">
      <c r="A19" s="26">
        <v>9</v>
      </c>
      <c r="B19" s="125"/>
      <c r="C19" s="128"/>
      <c r="D19" s="140" t="s">
        <v>72</v>
      </c>
      <c r="E19" s="311" t="s">
        <v>174</v>
      </c>
      <c r="F19" s="272" t="s">
        <v>175</v>
      </c>
      <c r="G19" s="291"/>
      <c r="H19" s="291" t="s">
        <v>174</v>
      </c>
      <c r="I19" s="319">
        <v>40886</v>
      </c>
      <c r="J19" s="274" t="s">
        <v>12</v>
      </c>
      <c r="K19" s="291">
        <v>161</v>
      </c>
      <c r="L19" s="272">
        <v>157</v>
      </c>
      <c r="M19" s="272">
        <v>2</v>
      </c>
      <c r="N19" s="292">
        <v>36353</v>
      </c>
      <c r="O19" s="293">
        <v>4182</v>
      </c>
      <c r="P19" s="292">
        <v>74709</v>
      </c>
      <c r="Q19" s="293">
        <v>8171</v>
      </c>
      <c r="R19" s="292">
        <v>82805</v>
      </c>
      <c r="S19" s="293">
        <v>9054</v>
      </c>
      <c r="T19" s="225">
        <f t="shared" si="0"/>
        <v>193867</v>
      </c>
      <c r="U19" s="226">
        <f t="shared" si="1"/>
        <v>21407</v>
      </c>
      <c r="V19" s="282">
        <f t="shared" si="4"/>
        <v>136.35031847133757</v>
      </c>
      <c r="W19" s="285">
        <f t="shared" si="2"/>
        <v>9.056243284906806</v>
      </c>
      <c r="X19" s="279">
        <v>265838</v>
      </c>
      <c r="Y19" s="280">
        <f t="shared" si="3"/>
        <v>-0.27073255140348634</v>
      </c>
      <c r="Z19" s="292">
        <v>636098</v>
      </c>
      <c r="AA19" s="293">
        <v>72993</v>
      </c>
      <c r="AB19" s="287">
        <f>Z19/AA19</f>
        <v>8.71450687052183</v>
      </c>
      <c r="AC19" s="82">
        <v>9</v>
      </c>
    </row>
    <row r="20" spans="1:29" s="25" customFormat="1" ht="13.5" customHeight="1">
      <c r="A20" s="26">
        <v>10</v>
      </c>
      <c r="B20" s="125"/>
      <c r="C20" s="124" t="s">
        <v>73</v>
      </c>
      <c r="D20" s="144"/>
      <c r="E20" s="232" t="s">
        <v>160</v>
      </c>
      <c r="F20" s="173" t="s">
        <v>185</v>
      </c>
      <c r="G20" s="172" t="s">
        <v>129</v>
      </c>
      <c r="H20" s="172" t="s">
        <v>161</v>
      </c>
      <c r="I20" s="320">
        <v>40879</v>
      </c>
      <c r="J20" s="172" t="s">
        <v>10</v>
      </c>
      <c r="K20" s="173">
        <v>114</v>
      </c>
      <c r="L20" s="186">
        <v>90</v>
      </c>
      <c r="M20" s="186">
        <v>3</v>
      </c>
      <c r="N20" s="184">
        <v>16583</v>
      </c>
      <c r="O20" s="194">
        <v>1771</v>
      </c>
      <c r="P20" s="184">
        <v>54999</v>
      </c>
      <c r="Q20" s="194">
        <v>4542</v>
      </c>
      <c r="R20" s="184">
        <v>62526</v>
      </c>
      <c r="S20" s="194">
        <v>5204</v>
      </c>
      <c r="T20" s="225">
        <f t="shared" si="0"/>
        <v>134108</v>
      </c>
      <c r="U20" s="226">
        <f t="shared" si="1"/>
        <v>11517</v>
      </c>
      <c r="V20" s="176">
        <f t="shared" si="4"/>
        <v>127.96666666666667</v>
      </c>
      <c r="W20" s="177">
        <f t="shared" si="2"/>
        <v>11.644351827732917</v>
      </c>
      <c r="X20" s="178">
        <v>458031</v>
      </c>
      <c r="Y20" s="179">
        <f t="shared" si="3"/>
        <v>-0.707207590752591</v>
      </c>
      <c r="Z20" s="184">
        <v>1362759</v>
      </c>
      <c r="AA20" s="194">
        <v>120447</v>
      </c>
      <c r="AB20" s="202">
        <f>Z20/AA20</f>
        <v>11.314179680689431</v>
      </c>
      <c r="AC20" s="82">
        <v>10</v>
      </c>
    </row>
    <row r="21" spans="1:29" s="25" customFormat="1" ht="13.5" customHeight="1">
      <c r="A21" s="26">
        <v>11</v>
      </c>
      <c r="B21" s="150"/>
      <c r="C21" s="128"/>
      <c r="D21" s="140" t="s">
        <v>72</v>
      </c>
      <c r="E21" s="312" t="s">
        <v>179</v>
      </c>
      <c r="F21" s="272" t="s">
        <v>181</v>
      </c>
      <c r="G21" s="274"/>
      <c r="H21" s="274" t="s">
        <v>179</v>
      </c>
      <c r="I21" s="319">
        <v>40886</v>
      </c>
      <c r="J21" s="274" t="s">
        <v>180</v>
      </c>
      <c r="K21" s="272">
        <v>82</v>
      </c>
      <c r="L21" s="294">
        <v>81</v>
      </c>
      <c r="M21" s="294">
        <v>2</v>
      </c>
      <c r="N21" s="295">
        <v>26233.5</v>
      </c>
      <c r="O21" s="296">
        <v>2902</v>
      </c>
      <c r="P21" s="295">
        <v>54007</v>
      </c>
      <c r="Q21" s="296">
        <v>5643</v>
      </c>
      <c r="R21" s="295">
        <v>53084.5</v>
      </c>
      <c r="S21" s="296">
        <v>5566</v>
      </c>
      <c r="T21" s="225">
        <f t="shared" si="0"/>
        <v>133325</v>
      </c>
      <c r="U21" s="226">
        <f t="shared" si="1"/>
        <v>14111</v>
      </c>
      <c r="V21" s="282">
        <f t="shared" si="4"/>
        <v>174.20987654320987</v>
      </c>
      <c r="W21" s="285">
        <f t="shared" si="2"/>
        <v>9.44830274254128</v>
      </c>
      <c r="X21" s="297">
        <v>213019</v>
      </c>
      <c r="Y21" s="280">
        <f t="shared" si="3"/>
        <v>-0.3741168628150541</v>
      </c>
      <c r="Z21" s="295">
        <v>488338.5</v>
      </c>
      <c r="AA21" s="296">
        <v>53775</v>
      </c>
      <c r="AB21" s="287">
        <f>Z21/AA21</f>
        <v>9.081143654114365</v>
      </c>
      <c r="AC21" s="82">
        <v>11</v>
      </c>
    </row>
    <row r="22" spans="1:29" s="25" customFormat="1" ht="13.5" customHeight="1">
      <c r="A22" s="26">
        <v>12</v>
      </c>
      <c r="B22" s="139"/>
      <c r="C22" s="123"/>
      <c r="D22" s="123"/>
      <c r="E22" s="233" t="s">
        <v>156</v>
      </c>
      <c r="F22" s="173" t="s">
        <v>170</v>
      </c>
      <c r="G22" s="173" t="s">
        <v>127</v>
      </c>
      <c r="H22" s="173" t="s">
        <v>154</v>
      </c>
      <c r="I22" s="321">
        <v>40879</v>
      </c>
      <c r="J22" s="172" t="s">
        <v>8</v>
      </c>
      <c r="K22" s="173">
        <v>100</v>
      </c>
      <c r="L22" s="185">
        <v>39</v>
      </c>
      <c r="M22" s="185">
        <v>3</v>
      </c>
      <c r="N22" s="181">
        <v>23374</v>
      </c>
      <c r="O22" s="193">
        <v>1606</v>
      </c>
      <c r="P22" s="181">
        <v>49061</v>
      </c>
      <c r="Q22" s="193">
        <v>3412</v>
      </c>
      <c r="R22" s="181">
        <v>40030</v>
      </c>
      <c r="S22" s="193">
        <v>2769</v>
      </c>
      <c r="T22" s="225">
        <f t="shared" si="0"/>
        <v>112465</v>
      </c>
      <c r="U22" s="226">
        <f t="shared" si="1"/>
        <v>7787</v>
      </c>
      <c r="V22" s="176">
        <f t="shared" si="4"/>
        <v>199.66666666666666</v>
      </c>
      <c r="W22" s="177">
        <f t="shared" si="2"/>
        <v>14.442660844998073</v>
      </c>
      <c r="X22" s="182">
        <v>318555</v>
      </c>
      <c r="Y22" s="179">
        <f t="shared" si="3"/>
        <v>-0.6469526455400166</v>
      </c>
      <c r="Z22" s="181">
        <v>1111139</v>
      </c>
      <c r="AA22" s="193">
        <v>88615</v>
      </c>
      <c r="AB22" s="201">
        <f>+Z22/AA22</f>
        <v>12.538949387801162</v>
      </c>
      <c r="AC22" s="82">
        <v>12</v>
      </c>
    </row>
    <row r="23" spans="1:29" s="25" customFormat="1" ht="13.5" customHeight="1">
      <c r="A23" s="26">
        <v>13</v>
      </c>
      <c r="B23" s="143" t="s">
        <v>74</v>
      </c>
      <c r="C23" s="129"/>
      <c r="D23" s="123"/>
      <c r="E23" s="313" t="s">
        <v>206</v>
      </c>
      <c r="F23" s="272" t="s">
        <v>209</v>
      </c>
      <c r="G23" s="272" t="s">
        <v>207</v>
      </c>
      <c r="H23" s="272" t="s">
        <v>208</v>
      </c>
      <c r="I23" s="319">
        <v>40893</v>
      </c>
      <c r="J23" s="274" t="s">
        <v>71</v>
      </c>
      <c r="K23" s="272">
        <v>28</v>
      </c>
      <c r="L23" s="301">
        <v>28</v>
      </c>
      <c r="M23" s="301">
        <v>1</v>
      </c>
      <c r="N23" s="292">
        <v>21606.5</v>
      </c>
      <c r="O23" s="293">
        <v>1575</v>
      </c>
      <c r="P23" s="292">
        <v>40793.5</v>
      </c>
      <c r="Q23" s="293">
        <v>2916</v>
      </c>
      <c r="R23" s="292">
        <v>37633</v>
      </c>
      <c r="S23" s="293">
        <v>2713</v>
      </c>
      <c r="T23" s="225">
        <f t="shared" si="0"/>
        <v>100033</v>
      </c>
      <c r="U23" s="226">
        <f t="shared" si="1"/>
        <v>7204</v>
      </c>
      <c r="V23" s="282">
        <f t="shared" si="4"/>
        <v>257.2857142857143</v>
      </c>
      <c r="W23" s="285">
        <f t="shared" si="2"/>
        <v>13.885757912270961</v>
      </c>
      <c r="X23" s="279"/>
      <c r="Y23" s="280"/>
      <c r="Z23" s="292">
        <v>100033</v>
      </c>
      <c r="AA23" s="293">
        <v>7204</v>
      </c>
      <c r="AB23" s="287">
        <f aca="true" t="shared" si="5" ref="AB23:AB30">Z23/AA23</f>
        <v>13.885757912270961</v>
      </c>
      <c r="AC23" s="82">
        <v>13</v>
      </c>
    </row>
    <row r="24" spans="1:29" s="25" customFormat="1" ht="13.5" customHeight="1">
      <c r="A24" s="26">
        <v>14</v>
      </c>
      <c r="B24" s="125"/>
      <c r="C24" s="126"/>
      <c r="D24" s="144"/>
      <c r="E24" s="232" t="s">
        <v>176</v>
      </c>
      <c r="F24" s="173" t="s">
        <v>177</v>
      </c>
      <c r="G24" s="172" t="s">
        <v>129</v>
      </c>
      <c r="H24" s="172" t="s">
        <v>178</v>
      </c>
      <c r="I24" s="321">
        <v>40886</v>
      </c>
      <c r="J24" s="172" t="s">
        <v>10</v>
      </c>
      <c r="K24" s="173">
        <v>25</v>
      </c>
      <c r="L24" s="186">
        <v>25</v>
      </c>
      <c r="M24" s="186">
        <v>2</v>
      </c>
      <c r="N24" s="184">
        <v>20514</v>
      </c>
      <c r="O24" s="194">
        <v>1430</v>
      </c>
      <c r="P24" s="184">
        <v>38854</v>
      </c>
      <c r="Q24" s="194">
        <v>2724</v>
      </c>
      <c r="R24" s="184">
        <v>31811</v>
      </c>
      <c r="S24" s="194">
        <v>2259</v>
      </c>
      <c r="T24" s="225">
        <f t="shared" si="0"/>
        <v>91179</v>
      </c>
      <c r="U24" s="226">
        <f t="shared" si="1"/>
        <v>6413</v>
      </c>
      <c r="V24" s="176">
        <f t="shared" si="4"/>
        <v>256.52</v>
      </c>
      <c r="W24" s="177">
        <f t="shared" si="2"/>
        <v>14.217838765008576</v>
      </c>
      <c r="X24" s="178">
        <v>176003</v>
      </c>
      <c r="Y24" s="179">
        <f>IF(X24&lt;&gt;0,-(X24-T24)/X24,"")</f>
        <v>-0.48194633046027624</v>
      </c>
      <c r="Z24" s="184">
        <v>336177</v>
      </c>
      <c r="AA24" s="194">
        <v>25582</v>
      </c>
      <c r="AB24" s="202">
        <f t="shared" si="5"/>
        <v>13.141153936361505</v>
      </c>
      <c r="AC24" s="82">
        <v>14</v>
      </c>
    </row>
    <row r="25" spans="1:29" s="25" customFormat="1" ht="13.5" customHeight="1">
      <c r="A25" s="26">
        <v>15</v>
      </c>
      <c r="B25" s="150"/>
      <c r="C25" s="123"/>
      <c r="D25" s="123"/>
      <c r="E25" s="313" t="s">
        <v>100</v>
      </c>
      <c r="F25" s="272" t="s">
        <v>113</v>
      </c>
      <c r="G25" s="272" t="s">
        <v>127</v>
      </c>
      <c r="H25" s="272" t="s">
        <v>99</v>
      </c>
      <c r="I25" s="319">
        <v>40858</v>
      </c>
      <c r="J25" s="274" t="s">
        <v>8</v>
      </c>
      <c r="K25" s="272">
        <v>132</v>
      </c>
      <c r="L25" s="290">
        <v>55</v>
      </c>
      <c r="M25" s="290">
        <v>6</v>
      </c>
      <c r="N25" s="300">
        <v>15172</v>
      </c>
      <c r="O25" s="302">
        <v>1359</v>
      </c>
      <c r="P25" s="300">
        <v>31826</v>
      </c>
      <c r="Q25" s="302">
        <v>2799</v>
      </c>
      <c r="R25" s="300">
        <v>30453</v>
      </c>
      <c r="S25" s="302">
        <v>2658</v>
      </c>
      <c r="T25" s="225">
        <f t="shared" si="0"/>
        <v>77451</v>
      </c>
      <c r="U25" s="226">
        <f t="shared" si="1"/>
        <v>6816</v>
      </c>
      <c r="V25" s="282">
        <f t="shared" si="4"/>
        <v>123.92727272727272</v>
      </c>
      <c r="W25" s="285">
        <f t="shared" si="2"/>
        <v>11.363116197183098</v>
      </c>
      <c r="X25" s="279">
        <v>231898</v>
      </c>
      <c r="Y25" s="280">
        <f>IF(X25&lt;&gt;0,-(X25-T25)/X25,"")</f>
        <v>-0.6660126434898102</v>
      </c>
      <c r="Z25" s="300">
        <v>5917359</v>
      </c>
      <c r="AA25" s="302">
        <v>529399</v>
      </c>
      <c r="AB25" s="287">
        <f t="shared" si="5"/>
        <v>11.177503168687512</v>
      </c>
      <c r="AC25" s="82">
        <v>15</v>
      </c>
    </row>
    <row r="26" spans="1:29" s="25" customFormat="1" ht="13.5" customHeight="1">
      <c r="A26" s="26">
        <v>16</v>
      </c>
      <c r="B26" s="143" t="s">
        <v>74</v>
      </c>
      <c r="C26" s="123"/>
      <c r="D26" s="140" t="s">
        <v>72</v>
      </c>
      <c r="E26" s="237" t="s">
        <v>217</v>
      </c>
      <c r="F26" s="173" t="s">
        <v>190</v>
      </c>
      <c r="G26" s="171"/>
      <c r="H26" s="183" t="s">
        <v>217</v>
      </c>
      <c r="I26" s="321">
        <v>40893</v>
      </c>
      <c r="J26" s="172" t="s">
        <v>93</v>
      </c>
      <c r="K26" s="173">
        <v>23</v>
      </c>
      <c r="L26" s="173">
        <v>23</v>
      </c>
      <c r="M26" s="173">
        <v>1</v>
      </c>
      <c r="N26" s="199">
        <v>6652.5</v>
      </c>
      <c r="O26" s="200">
        <v>811</v>
      </c>
      <c r="P26" s="199">
        <v>12563</v>
      </c>
      <c r="Q26" s="200">
        <v>1418</v>
      </c>
      <c r="R26" s="199">
        <v>12015.5</v>
      </c>
      <c r="S26" s="200">
        <v>1356</v>
      </c>
      <c r="T26" s="225">
        <f t="shared" si="0"/>
        <v>31231</v>
      </c>
      <c r="U26" s="226">
        <f t="shared" si="1"/>
        <v>3585</v>
      </c>
      <c r="V26" s="188">
        <f>+U26/L26</f>
        <v>155.8695652173913</v>
      </c>
      <c r="W26" s="189">
        <f>+T26/U26</f>
        <v>8.711576011157602</v>
      </c>
      <c r="X26" s="182"/>
      <c r="Y26" s="179"/>
      <c r="Z26" s="174">
        <v>31231</v>
      </c>
      <c r="AA26" s="194">
        <v>3585</v>
      </c>
      <c r="AB26" s="202">
        <f t="shared" si="5"/>
        <v>8.711576011157602</v>
      </c>
      <c r="AC26" s="82">
        <v>16</v>
      </c>
    </row>
    <row r="27" spans="1:29" s="25" customFormat="1" ht="13.5" customHeight="1">
      <c r="A27" s="26">
        <v>17</v>
      </c>
      <c r="B27" s="125"/>
      <c r="C27" s="123"/>
      <c r="D27" s="123"/>
      <c r="E27" s="310" t="s">
        <v>172</v>
      </c>
      <c r="F27" s="272" t="s">
        <v>173</v>
      </c>
      <c r="G27" s="273" t="s">
        <v>120</v>
      </c>
      <c r="H27" s="271" t="s">
        <v>172</v>
      </c>
      <c r="I27" s="319">
        <v>40886</v>
      </c>
      <c r="J27" s="274" t="s">
        <v>93</v>
      </c>
      <c r="K27" s="272">
        <v>9</v>
      </c>
      <c r="L27" s="272">
        <v>9</v>
      </c>
      <c r="M27" s="272">
        <v>2</v>
      </c>
      <c r="N27" s="275">
        <v>9098.5</v>
      </c>
      <c r="O27" s="276">
        <v>767</v>
      </c>
      <c r="P27" s="275">
        <v>10493</v>
      </c>
      <c r="Q27" s="276">
        <v>821</v>
      </c>
      <c r="R27" s="275">
        <v>7389</v>
      </c>
      <c r="S27" s="276">
        <v>649</v>
      </c>
      <c r="T27" s="225">
        <f t="shared" si="0"/>
        <v>26980.5</v>
      </c>
      <c r="U27" s="226">
        <f t="shared" si="1"/>
        <v>2237</v>
      </c>
      <c r="V27" s="277">
        <f>+U27/L27</f>
        <v>248.55555555555554</v>
      </c>
      <c r="W27" s="278">
        <f>+T27/U27</f>
        <v>12.061019222172552</v>
      </c>
      <c r="X27" s="279">
        <v>33773.5</v>
      </c>
      <c r="Y27" s="280">
        <f>IF(X27&lt;&gt;0,-(X27-T27)/X27,"")</f>
        <v>-0.20113402519727006</v>
      </c>
      <c r="Z27" s="286">
        <v>82850</v>
      </c>
      <c r="AA27" s="284">
        <v>6139</v>
      </c>
      <c r="AB27" s="287">
        <f t="shared" si="5"/>
        <v>13.495683336048216</v>
      </c>
      <c r="AC27" s="82">
        <v>17</v>
      </c>
    </row>
    <row r="28" spans="1:29" s="25" customFormat="1" ht="13.5" customHeight="1">
      <c r="A28" s="26">
        <v>18</v>
      </c>
      <c r="B28" s="150"/>
      <c r="C28" s="128"/>
      <c r="D28" s="128"/>
      <c r="E28" s="234" t="s">
        <v>158</v>
      </c>
      <c r="F28" s="173" t="s">
        <v>184</v>
      </c>
      <c r="G28" s="187" t="s">
        <v>183</v>
      </c>
      <c r="H28" s="187" t="s">
        <v>159</v>
      </c>
      <c r="I28" s="320">
        <v>40879</v>
      </c>
      <c r="J28" s="172" t="s">
        <v>12</v>
      </c>
      <c r="K28" s="187">
        <v>38</v>
      </c>
      <c r="L28" s="173">
        <v>21</v>
      </c>
      <c r="M28" s="173">
        <v>3</v>
      </c>
      <c r="N28" s="197">
        <v>4369</v>
      </c>
      <c r="O28" s="198">
        <v>367</v>
      </c>
      <c r="P28" s="197">
        <v>8379</v>
      </c>
      <c r="Q28" s="198">
        <v>674</v>
      </c>
      <c r="R28" s="197">
        <v>6385</v>
      </c>
      <c r="S28" s="198">
        <v>558</v>
      </c>
      <c r="T28" s="225">
        <f t="shared" si="0"/>
        <v>19133</v>
      </c>
      <c r="U28" s="226">
        <f t="shared" si="1"/>
        <v>1599</v>
      </c>
      <c r="V28" s="176">
        <f>IF(T28&lt;&gt;0,U28/L28,"")</f>
        <v>76.14285714285714</v>
      </c>
      <c r="W28" s="177">
        <f>IF(T28&lt;&gt;0,T28/U28,"")</f>
        <v>11.965603502188868</v>
      </c>
      <c r="X28" s="182">
        <v>132690</v>
      </c>
      <c r="Y28" s="179">
        <f>IF(X28&lt;&gt;0,-(X28-T28)/X28,"")</f>
        <v>-0.8558067676539303</v>
      </c>
      <c r="Z28" s="197">
        <v>459234</v>
      </c>
      <c r="AA28" s="198">
        <v>41964</v>
      </c>
      <c r="AB28" s="202">
        <f t="shared" si="5"/>
        <v>10.943523019731199</v>
      </c>
      <c r="AC28" s="82">
        <v>18</v>
      </c>
    </row>
    <row r="29" spans="1:29" s="25" customFormat="1" ht="13.5" customHeight="1">
      <c r="A29" s="26">
        <v>19</v>
      </c>
      <c r="B29" s="125"/>
      <c r="C29" s="123"/>
      <c r="D29" s="123"/>
      <c r="E29" s="310" t="s">
        <v>140</v>
      </c>
      <c r="F29" s="272" t="s">
        <v>145</v>
      </c>
      <c r="G29" s="273" t="s">
        <v>108</v>
      </c>
      <c r="H29" s="271" t="s">
        <v>142</v>
      </c>
      <c r="I29" s="319">
        <v>40872</v>
      </c>
      <c r="J29" s="274" t="s">
        <v>93</v>
      </c>
      <c r="K29" s="272">
        <v>20</v>
      </c>
      <c r="L29" s="272">
        <v>10</v>
      </c>
      <c r="M29" s="272">
        <v>4</v>
      </c>
      <c r="N29" s="275">
        <v>4844</v>
      </c>
      <c r="O29" s="276">
        <v>387</v>
      </c>
      <c r="P29" s="275">
        <v>5374</v>
      </c>
      <c r="Q29" s="276">
        <v>437</v>
      </c>
      <c r="R29" s="275">
        <v>4147.5</v>
      </c>
      <c r="S29" s="276">
        <v>345</v>
      </c>
      <c r="T29" s="225">
        <f t="shared" si="0"/>
        <v>14365.5</v>
      </c>
      <c r="U29" s="226">
        <f t="shared" si="1"/>
        <v>1169</v>
      </c>
      <c r="V29" s="277">
        <f>+U29/L29</f>
        <v>116.9</v>
      </c>
      <c r="W29" s="278">
        <f>+T29/U29</f>
        <v>12.288708297690334</v>
      </c>
      <c r="X29" s="279">
        <v>39440.5</v>
      </c>
      <c r="Y29" s="280">
        <f>IF(X29&lt;&gt;0,-(X29-T29)/X29,"")</f>
        <v>-0.6357678021323259</v>
      </c>
      <c r="Z29" s="286">
        <v>375648.5</v>
      </c>
      <c r="AA29" s="284">
        <v>29769</v>
      </c>
      <c r="AB29" s="287">
        <f t="shared" si="5"/>
        <v>12.618781282542242</v>
      </c>
      <c r="AC29" s="82">
        <v>19</v>
      </c>
    </row>
    <row r="30" spans="1:29" s="25" customFormat="1" ht="13.5" customHeight="1" thickBot="1">
      <c r="A30" s="27">
        <v>20</v>
      </c>
      <c r="B30" s="325"/>
      <c r="C30" s="149"/>
      <c r="D30" s="221" t="s">
        <v>72</v>
      </c>
      <c r="E30" s="326" t="s">
        <v>89</v>
      </c>
      <c r="F30" s="327" t="s">
        <v>110</v>
      </c>
      <c r="G30" s="327"/>
      <c r="H30" s="327" t="s">
        <v>89</v>
      </c>
      <c r="I30" s="328">
        <v>40844</v>
      </c>
      <c r="J30" s="205" t="s">
        <v>71</v>
      </c>
      <c r="K30" s="327">
        <v>245</v>
      </c>
      <c r="L30" s="222">
        <v>9</v>
      </c>
      <c r="M30" s="222">
        <v>8</v>
      </c>
      <c r="N30" s="223">
        <v>2642</v>
      </c>
      <c r="O30" s="224">
        <v>526</v>
      </c>
      <c r="P30" s="223">
        <v>4299</v>
      </c>
      <c r="Q30" s="224">
        <v>828</v>
      </c>
      <c r="R30" s="223">
        <v>5547.5</v>
      </c>
      <c r="S30" s="224">
        <v>1085</v>
      </c>
      <c r="T30" s="307">
        <f t="shared" si="0"/>
        <v>12488.5</v>
      </c>
      <c r="U30" s="308">
        <f t="shared" si="1"/>
        <v>2439</v>
      </c>
      <c r="V30" s="215">
        <f>IF(T30&lt;&gt;0,U30/L30,"")</f>
        <v>271</v>
      </c>
      <c r="W30" s="217">
        <f>IF(T30&lt;&gt;0,T30/U30,"")</f>
        <v>5.120336203362034</v>
      </c>
      <c r="X30" s="212">
        <v>5434</v>
      </c>
      <c r="Y30" s="213">
        <f>IF(X30&lt;&gt;0,-(X30-T30)/X30,"")</f>
        <v>1.298214942951785</v>
      </c>
      <c r="Z30" s="223">
        <v>5054024</v>
      </c>
      <c r="AA30" s="224">
        <v>524950</v>
      </c>
      <c r="AB30" s="230">
        <f t="shared" si="5"/>
        <v>9.627629298028383</v>
      </c>
      <c r="AC30" s="90">
        <v>20</v>
      </c>
    </row>
    <row r="31" spans="1:28" s="25" customFormat="1" ht="6" customHeight="1" thickBot="1">
      <c r="A31" s="28"/>
      <c r="B31" s="109"/>
      <c r="C31" s="109"/>
      <c r="D31" s="109"/>
      <c r="I31" s="30"/>
      <c r="K31" s="29"/>
      <c r="L31" s="29"/>
      <c r="M31" s="29"/>
      <c r="N31" s="31"/>
      <c r="O31" s="32"/>
      <c r="P31" s="31"/>
      <c r="Q31" s="32"/>
      <c r="R31" s="31"/>
      <c r="S31" s="32"/>
      <c r="T31" s="33"/>
      <c r="U31" s="34"/>
      <c r="V31" s="32"/>
      <c r="W31" s="35"/>
      <c r="X31" s="31"/>
      <c r="Y31" s="36"/>
      <c r="Z31" s="31"/>
      <c r="AA31" s="37"/>
      <c r="AB31" s="35"/>
    </row>
    <row r="32" spans="1:29" s="38" customFormat="1" ht="12.75">
      <c r="A32" s="387" t="s">
        <v>14</v>
      </c>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388"/>
      <c r="AB32" s="388"/>
      <c r="AC32" s="389"/>
    </row>
    <row r="33" spans="1:29" s="38" customFormat="1" ht="12.75">
      <c r="A33" s="376"/>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90"/>
    </row>
    <row r="34" spans="1:29" s="38" customFormat="1" ht="12.75">
      <c r="A34" s="376"/>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90"/>
    </row>
    <row r="35" spans="1:29" s="38" customFormat="1" ht="12.75">
      <c r="A35" s="376"/>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90"/>
    </row>
    <row r="36" spans="1:29" s="38" customFormat="1" ht="12.75">
      <c r="A36" s="376"/>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90"/>
    </row>
    <row r="37" spans="1:29" s="38" customFormat="1" ht="13.5" thickBot="1">
      <c r="A37" s="391"/>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3"/>
    </row>
  </sheetData>
  <sheetProtection/>
  <mergeCells count="25">
    <mergeCell ref="P7:Q7"/>
    <mergeCell ref="V9:W9"/>
    <mergeCell ref="X9:Y9"/>
    <mergeCell ref="R9:S9"/>
    <mergeCell ref="V7:W7"/>
    <mergeCell ref="T9:U9"/>
    <mergeCell ref="R7:S7"/>
    <mergeCell ref="T7:U7"/>
    <mergeCell ref="Z1:AC1"/>
    <mergeCell ref="A1:M1"/>
    <mergeCell ref="A5:I5"/>
    <mergeCell ref="Z5:AC5"/>
    <mergeCell ref="A2:M2"/>
    <mergeCell ref="A3:M3"/>
    <mergeCell ref="A4:I4"/>
    <mergeCell ref="A32:AC37"/>
    <mergeCell ref="Z6:AC6"/>
    <mergeCell ref="Z7:AA7"/>
    <mergeCell ref="E6:K6"/>
    <mergeCell ref="L6:M6"/>
    <mergeCell ref="N6:Y6"/>
    <mergeCell ref="N7:O7"/>
    <mergeCell ref="X7:Y7"/>
    <mergeCell ref="N9:O9"/>
    <mergeCell ref="P9:Q9"/>
  </mergeCells>
  <hyperlinks>
    <hyperlink ref="A3" r:id="rId1" display="http://www.antraktsinema.com"/>
  </hyperlinks>
  <printOptions/>
  <pageMargins left="0.75" right="0.75" top="1" bottom="1" header="0.5" footer="0.5"/>
  <pageSetup horizontalDpi="600" verticalDpi="600" orientation="portrait" paperSize="9" r:id="rId3"/>
  <ignoredErrors>
    <ignoredError sqref="AD22:AE24 AD30:AE30 AD26:AE26 AD15:AE15 AD21:AE21 AD28:AE28 AD29:AE29 AD14:AE14 AD16:AE16 AD27:AE27 AC16 AC14 AC29 AC28 AC21 AC15 AC26 AC30 AC22:AC24 AC27 AD17:AE17 AC13 AC17 AC18 AD18:AE18 AD25:AE25 AD19:AE20 AC19:AC20 AC25 AB12:AB27 V13:W2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2011-12-20T11:46:51Z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