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06" yWindow="135" windowWidth="21615" windowHeight="11550" tabRatio="804" activeTab="0"/>
  </bookViews>
  <sheets>
    <sheet name="December' 02-04, 11 (week 49)" sheetId="1" r:id="rId1"/>
    <sheet name="(TOP 20)" sheetId="2" r:id="rId2"/>
  </sheets>
  <externalReferences>
    <externalReference r:id="rId5"/>
  </externalReferences>
  <definedNames>
    <definedName name="_xlnm.Print_Area" localSheetId="0">'December'' 02-04, 11 (week 49)'!$A$1:$AK$63</definedName>
  </definedNames>
  <calcPr fullCalcOnLoad="1"/>
</workbook>
</file>

<file path=xl/sharedStrings.xml><?xml version="1.0" encoding="utf-8"?>
<sst xmlns="http://schemas.openxmlformats.org/spreadsheetml/2006/main" count="510" uniqueCount="201">
  <si>
    <t>Last Weekend</t>
  </si>
  <si>
    <t>Distributor</t>
  </si>
  <si>
    <t>Friday</t>
  </si>
  <si>
    <t>Saturday</t>
  </si>
  <si>
    <t>Sunday</t>
  </si>
  <si>
    <t>Change</t>
  </si>
  <si>
    <t>Adm.</t>
  </si>
  <si>
    <t>G.B.O.</t>
  </si>
  <si>
    <t>PİNEMA</t>
  </si>
  <si>
    <t>Title</t>
  </si>
  <si>
    <t>WARNER BROS. TÜRKİYE</t>
  </si>
  <si>
    <t>Weekend Total</t>
  </si>
  <si>
    <t>UIP TÜRKİYE</t>
  </si>
  <si>
    <t>M3 FILM</t>
  </si>
  <si>
    <r>
      <t xml:space="preserve">*Sorted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t>
    </r>
    <r>
      <rPr>
        <i/>
        <sz val="9"/>
        <color indexed="10"/>
        <rFont val="Calibri"/>
        <family val="2"/>
      </rPr>
      <t>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r>
  </si>
  <si>
    <t>Release</t>
  </si>
  <si>
    <t>Date</t>
  </si>
  <si>
    <t>Prints</t>
  </si>
  <si>
    <t># of</t>
  </si>
  <si>
    <t>Screen</t>
  </si>
  <si>
    <t>Weeks in</t>
  </si>
  <si>
    <t>Filmin adı</t>
  </si>
  <si>
    <t>Vizyon</t>
  </si>
  <si>
    <t>Tarihi</t>
  </si>
  <si>
    <t>İşletmeci</t>
  </si>
  <si>
    <t>Kopya</t>
  </si>
  <si>
    <t>Sayısı</t>
  </si>
  <si>
    <t>Perde</t>
  </si>
  <si>
    <t>Gösterim</t>
  </si>
  <si>
    <t>Haftası</t>
  </si>
  <si>
    <t>Avarage of</t>
  </si>
  <si>
    <t>Ticket P.</t>
  </si>
  <si>
    <t>Cuma</t>
  </si>
  <si>
    <t>Cumartesi</t>
  </si>
  <si>
    <t>Pazar</t>
  </si>
  <si>
    <t>Seyirci</t>
  </si>
  <si>
    <t>Ortalama</t>
  </si>
  <si>
    <t>Bilet</t>
  </si>
  <si>
    <t>Hasılat</t>
  </si>
  <si>
    <t>Değişim</t>
  </si>
  <si>
    <t>Haftasonu / İçi</t>
  </si>
  <si>
    <t>Weekend / Week</t>
  </si>
  <si>
    <r>
      <t xml:space="preserve">Rest of the week - </t>
    </r>
    <r>
      <rPr>
        <b/>
        <sz val="11"/>
        <color indexed="10"/>
        <rFont val="Corbel"/>
        <family val="2"/>
      </rPr>
      <t>Haftaiçi</t>
    </r>
  </si>
  <si>
    <r>
      <t xml:space="preserve">Weekly - </t>
    </r>
    <r>
      <rPr>
        <b/>
        <sz val="11"/>
        <color indexed="10"/>
        <rFont val="Corbel"/>
        <family val="2"/>
      </rPr>
      <t>Haftalık</t>
    </r>
  </si>
  <si>
    <r>
      <t>Basic datas of movies -</t>
    </r>
    <r>
      <rPr>
        <b/>
        <sz val="11"/>
        <color indexed="10"/>
        <rFont val="Corbel"/>
        <family val="2"/>
      </rPr>
      <t xml:space="preserve"> Filmin genel bilgileri</t>
    </r>
  </si>
  <si>
    <r>
      <t>Profit -</t>
    </r>
    <r>
      <rPr>
        <b/>
        <sz val="11"/>
        <color indexed="10"/>
        <rFont val="Corbel"/>
        <family val="2"/>
      </rPr>
      <t xml:space="preserve"> Dağılım</t>
    </r>
  </si>
  <si>
    <r>
      <t xml:space="preserve">All week - </t>
    </r>
    <r>
      <rPr>
        <b/>
        <sz val="11"/>
        <color indexed="10"/>
        <rFont val="Corbel"/>
        <family val="2"/>
      </rPr>
      <t>Bütün hafta</t>
    </r>
  </si>
  <si>
    <t>Screen adm.</t>
  </si>
  <si>
    <t>Haftasonu toplam</t>
  </si>
  <si>
    <t>Geçen haftasonu</t>
  </si>
  <si>
    <r>
      <t xml:space="preserve">Average - </t>
    </r>
    <r>
      <rPr>
        <b/>
        <sz val="11"/>
        <color indexed="10"/>
        <rFont val="Corbel"/>
        <family val="2"/>
      </rPr>
      <t>Ortalama</t>
    </r>
  </si>
  <si>
    <t>On 1 screen</t>
  </si>
  <si>
    <t>Bir salonda</t>
  </si>
  <si>
    <t>http://www.antraktsinema.com</t>
  </si>
  <si>
    <r>
      <t xml:space="preserve">Weekend admissions and box office data - </t>
    </r>
    <r>
      <rPr>
        <b/>
        <sz val="11"/>
        <color indexed="10"/>
        <rFont val="Corbel"/>
        <family val="2"/>
      </rPr>
      <t>Haftasonu seyirci ve hasılat verileri</t>
    </r>
  </si>
  <si>
    <r>
      <t xml:space="preserve">Cumulative data - </t>
    </r>
    <r>
      <rPr>
        <b/>
        <sz val="11"/>
        <color indexed="10"/>
        <rFont val="Corbel"/>
        <family val="2"/>
      </rPr>
      <t>Toplam veriler</t>
    </r>
  </si>
  <si>
    <t>Local films box office &amp; admissions</t>
  </si>
  <si>
    <t>Türkiye yapımı filmlerin toplam hasılat &amp; seyirci</t>
  </si>
  <si>
    <t>Yabancı filmlerin toplam hasılat &amp; seyirci</t>
  </si>
  <si>
    <t>Foreign films box office &amp; admissions</t>
  </si>
  <si>
    <t>%</t>
  </si>
  <si>
    <r>
      <t xml:space="preserve">If you move the arrow at the right bottom of the page to the left, you can see more columns and you can switch to other pages on the left bottom to see related tables. </t>
    </r>
    <r>
      <rPr>
        <sz val="7"/>
        <color indexed="10"/>
        <rFont val="Calibri"/>
        <family val="2"/>
      </rPr>
      <t>Sayfanın sağ altındaki oku sola doğru hareket ettirdiğinizde diğer sütunlardaki bilgileri görebilir, gene sayfanın sol altındaki diğer sayfalara geçerek ilgili tabloları inceleyebilirsiniz.</t>
    </r>
  </si>
  <si>
    <r>
      <t>TÜRKİYE</t>
    </r>
    <r>
      <rPr>
        <b/>
        <sz val="40"/>
        <rFont val="Calibri"/>
        <family val="2"/>
      </rPr>
      <t xml:space="preserve">'S </t>
    </r>
    <r>
      <rPr>
        <b/>
        <u val="single"/>
        <sz val="40"/>
        <rFont val="Calibri"/>
        <family val="2"/>
      </rPr>
      <t>WEEKEND</t>
    </r>
    <r>
      <rPr>
        <b/>
        <sz val="40"/>
        <rFont val="Calibri"/>
        <family val="2"/>
      </rPr>
      <t xml:space="preserve"> MARKET DATA</t>
    </r>
  </si>
  <si>
    <r>
      <t>TÜRKİYE</t>
    </r>
    <r>
      <rPr>
        <b/>
        <sz val="28"/>
        <rFont val="Calibri"/>
        <family val="2"/>
      </rPr>
      <t xml:space="preserve">'S </t>
    </r>
    <r>
      <rPr>
        <b/>
        <u val="single"/>
        <sz val="28"/>
        <rFont val="Calibri"/>
        <family val="2"/>
      </rPr>
      <t>WEEKEND</t>
    </r>
    <r>
      <rPr>
        <b/>
        <sz val="28"/>
        <rFont val="Calibri"/>
        <family val="2"/>
      </rPr>
      <t xml:space="preserve"> MARKET DATA</t>
    </r>
  </si>
  <si>
    <r>
      <t>Weekly Admissions &amp; Box Office Report /</t>
    </r>
    <r>
      <rPr>
        <b/>
        <i/>
        <sz val="10"/>
        <color indexed="16"/>
        <rFont val="Calibri"/>
        <family val="2"/>
      </rPr>
      <t xml:space="preserve"> </t>
    </r>
    <r>
      <rPr>
        <b/>
        <i/>
        <sz val="10"/>
        <color indexed="10"/>
        <rFont val="Calibri"/>
        <family val="2"/>
      </rPr>
      <t>Türkiye Haftalık Seyirci ve Hasılat Raporu</t>
    </r>
  </si>
  <si>
    <r>
      <t xml:space="preserve">TOP 20 - </t>
    </r>
    <r>
      <rPr>
        <b/>
        <sz val="18"/>
        <color indexed="10"/>
        <rFont val="Arial Black"/>
        <family val="2"/>
      </rPr>
      <t>İLK 20</t>
    </r>
  </si>
  <si>
    <t>SMURFS</t>
  </si>
  <si>
    <r>
      <t xml:space="preserve">Weekly Admissions &amp; Box Office Reports / </t>
    </r>
    <r>
      <rPr>
        <b/>
        <i/>
        <sz val="16"/>
        <color indexed="10"/>
        <rFont val="Calibri"/>
        <family val="2"/>
      </rPr>
      <t>Türkiye Haftalık Seyirci ve Hasılat Raporu</t>
    </r>
  </si>
  <si>
    <t>CARS 2</t>
  </si>
  <si>
    <t>STAKE LAND</t>
  </si>
  <si>
    <r>
      <t>Basic data of movies -</t>
    </r>
    <r>
      <rPr>
        <b/>
        <sz val="11"/>
        <color indexed="10"/>
        <rFont val="Corbel"/>
        <family val="2"/>
      </rPr>
      <t xml:space="preserve"> Filmin genel bilgileri</t>
    </r>
  </si>
  <si>
    <t>Last Week</t>
  </si>
  <si>
    <t>Geçen hafta  %</t>
  </si>
  <si>
    <t>MEDYAVİZYON</t>
  </si>
  <si>
    <t>ÖZEN FİLM</t>
  </si>
  <si>
    <t>L</t>
  </si>
  <si>
    <t>A</t>
  </si>
  <si>
    <t>N</t>
  </si>
  <si>
    <t>FINAL DESTINATION 5</t>
  </si>
  <si>
    <t>EYLÜL</t>
  </si>
  <si>
    <t>DREAM HOUSE</t>
  </si>
  <si>
    <t>SON DURAK 5</t>
  </si>
  <si>
    <t>ARABALAR 2</t>
  </si>
  <si>
    <t>ŞİRİNLER</t>
  </si>
  <si>
    <t>KORKU EVİ</t>
  </si>
  <si>
    <t>VAMPİR CEHENNEMİ</t>
  </si>
  <si>
    <t>Filmin ingilizce ya da orijinal adı</t>
  </si>
  <si>
    <t>Turkish working title</t>
  </si>
  <si>
    <t>Filmin Türkçe adı</t>
  </si>
  <si>
    <t>English or original title</t>
  </si>
  <si>
    <t>ONE DAY</t>
  </si>
  <si>
    <t>BİR GÜN</t>
  </si>
  <si>
    <t>BENDEYAR</t>
  </si>
  <si>
    <t>PARANORMAL ACTIVITY 3</t>
  </si>
  <si>
    <t>CONAN THE BARBARIAN</t>
  </si>
  <si>
    <t>CONAN</t>
  </si>
  <si>
    <t>SALGIN</t>
  </si>
  <si>
    <t>THE CONTAGION</t>
  </si>
  <si>
    <t>BEHZAT Ç. SENİ KALBİME GÖMDÜM</t>
  </si>
  <si>
    <t>ADVENTURES OF TINTIN</t>
  </si>
  <si>
    <t>TENTEN'İN MACERALARI</t>
  </si>
  <si>
    <t>JOHNNY ENGLISH REBORNE</t>
  </si>
  <si>
    <t>JOHNNY ENGLISH'İN DÖNÜŞÜ</t>
  </si>
  <si>
    <t>KULE SOYGUNU</t>
  </si>
  <si>
    <t>TOWER HEIST</t>
  </si>
  <si>
    <t>ANADOLU KARTALLARI</t>
  </si>
  <si>
    <t>TİGLON</t>
  </si>
  <si>
    <t>IN TIME</t>
  </si>
  <si>
    <t>ZAMANA KARŞI</t>
  </si>
  <si>
    <t>RED STATE</t>
  </si>
  <si>
    <t>ŞEYTANIN İNİ</t>
  </si>
  <si>
    <t>OĞUL</t>
  </si>
  <si>
    <t>BENİ UNUTMA</t>
  </si>
  <si>
    <t>ÖLÜMSÜZ</t>
  </si>
  <si>
    <t>IMMORTALS</t>
  </si>
  <si>
    <t>GELECEK UZUN SÜRER</t>
  </si>
  <si>
    <t>ALLAH'IN SADIK KULU</t>
  </si>
  <si>
    <t>Yapım</t>
  </si>
  <si>
    <t>Production company</t>
  </si>
  <si>
    <t>CELAL TAN VE AİLESİNİN AŞIRI ACIKLI HİKAYESİ</t>
  </si>
  <si>
    <t>Eflatun</t>
  </si>
  <si>
    <t>İthalat</t>
  </si>
  <si>
    <t>Kalinos</t>
  </si>
  <si>
    <t>Mars Production</t>
  </si>
  <si>
    <t>Glas Eye Pix.</t>
  </si>
  <si>
    <t>Ser Film</t>
  </si>
  <si>
    <t>Adam Film</t>
  </si>
  <si>
    <t>Afs Film</t>
  </si>
  <si>
    <t>Gözyaşı Film</t>
  </si>
  <si>
    <t>Universal</t>
  </si>
  <si>
    <t>Cliffjack Motion Pictures</t>
  </si>
  <si>
    <t>ALACAKARANLIK EFSANESİ ŞAFAK VAKTİ: BÖLÜM 1</t>
  </si>
  <si>
    <t>Fida Film</t>
  </si>
  <si>
    <t>TWILIGHT SAGA: BREAKING DAWN - PART 1</t>
  </si>
  <si>
    <t>Maya Film</t>
  </si>
  <si>
    <t>Nar Film</t>
  </si>
  <si>
    <t>New Regency Pictures</t>
  </si>
  <si>
    <t>Tiglon</t>
  </si>
  <si>
    <t>Imprint Entertainment</t>
  </si>
  <si>
    <t>The Harvey Boys</t>
  </si>
  <si>
    <t>Sinetel</t>
  </si>
  <si>
    <t>MARGIN CALLS</t>
  </si>
  <si>
    <t>YOLUN SONU</t>
  </si>
  <si>
    <t>D Production</t>
  </si>
  <si>
    <t>Paramount</t>
  </si>
  <si>
    <t>Walt Disney</t>
  </si>
  <si>
    <t>Before The Door Pictures</t>
  </si>
  <si>
    <t>Nu Image Films</t>
  </si>
  <si>
    <t>Columbia</t>
  </si>
  <si>
    <t>Pinema</t>
  </si>
  <si>
    <t>UIP Türkiye</t>
  </si>
  <si>
    <t>Warner Bros. Türkiye</t>
  </si>
  <si>
    <t>Color Force</t>
  </si>
  <si>
    <t>Warner Bros. Pictures</t>
  </si>
  <si>
    <t>Jellystone Films</t>
  </si>
  <si>
    <t>Import</t>
  </si>
  <si>
    <t>THE THREE MUSKETEERS</t>
  </si>
  <si>
    <t>ÜÇ SİLAHŞÖRLER</t>
  </si>
  <si>
    <t>THE HOLE</t>
  </si>
  <si>
    <t>MAHZEN</t>
  </si>
  <si>
    <t>Bold Films</t>
  </si>
  <si>
    <t>THE DOUBLE</t>
  </si>
  <si>
    <t>İKİLİ OYUN</t>
  </si>
  <si>
    <t>Hyde Park</t>
  </si>
  <si>
    <t>Medyavizyon</t>
  </si>
  <si>
    <t>A DANGEROUS METHOD</t>
  </si>
  <si>
    <t>THE TREE OF LIFE</t>
  </si>
  <si>
    <t>TEHLİKELİ İLİŞKİ</t>
  </si>
  <si>
    <t>Cottonwood Pictures</t>
  </si>
  <si>
    <t>HAYAT AĞACI</t>
  </si>
  <si>
    <t>Constantin Film Produktion</t>
  </si>
  <si>
    <t>Recorded Picture</t>
  </si>
  <si>
    <t>Cross Creek Pictures</t>
  </si>
  <si>
    <t>ZİRVEYE GİDEN YOL</t>
  </si>
  <si>
    <t>KUNG FU PANDA 2</t>
  </si>
  <si>
    <t>THE IDES OF MARCH</t>
  </si>
  <si>
    <t>DEDEMİN İNSANLARI</t>
  </si>
  <si>
    <t>Ay Yapım - Most Production</t>
  </si>
  <si>
    <r>
      <t xml:space="preserve">Weekend: 49 / </t>
    </r>
    <r>
      <rPr>
        <b/>
        <u val="single"/>
        <sz val="20"/>
        <rFont val="Candara"/>
        <family val="2"/>
      </rPr>
      <t>December' 02 - 04, 2011</t>
    </r>
  </si>
  <si>
    <r>
      <t xml:space="preserve">Haftasonu: 49 / </t>
    </r>
    <r>
      <rPr>
        <b/>
        <u val="single"/>
        <sz val="20"/>
        <color indexed="10"/>
        <rFont val="Candara"/>
        <family val="2"/>
      </rPr>
      <t>02 - 04 Kasım 2011</t>
    </r>
  </si>
  <si>
    <r>
      <t xml:space="preserve">Weekend: 49 / </t>
    </r>
    <r>
      <rPr>
        <b/>
        <u val="single"/>
        <sz val="14"/>
        <color indexed="8"/>
        <rFont val="Candara"/>
        <family val="2"/>
      </rPr>
      <t xml:space="preserve"> November' 02 - 04, 2011</t>
    </r>
  </si>
  <si>
    <r>
      <t xml:space="preserve">Haftasonu: 49 / </t>
    </r>
    <r>
      <rPr>
        <b/>
        <u val="single"/>
        <sz val="14"/>
        <color indexed="10"/>
        <rFont val="Candara"/>
        <family val="2"/>
      </rPr>
      <t>02 - 04 Kasım 2011</t>
    </r>
  </si>
  <si>
    <t>THE RESIDENT</t>
  </si>
  <si>
    <t>KİRACI</t>
  </si>
  <si>
    <t>THE DEVILS DOUBLE</t>
  </si>
  <si>
    <t>ŞEYTANIN İKİZİ</t>
  </si>
  <si>
    <t>KILLER ELITE</t>
  </si>
  <si>
    <t>SEÇKİN TETİKÇİLER</t>
  </si>
  <si>
    <t>MUSALLAT 2: LANET</t>
  </si>
  <si>
    <t>HUGO</t>
  </si>
  <si>
    <t>MAVİ PANSİYON</t>
  </si>
  <si>
    <t>HUGO CABRET</t>
  </si>
  <si>
    <t>ENTELKÖY EFEKÖY'E KARŞI</t>
  </si>
  <si>
    <t>SEEKING JUSTICE</t>
  </si>
  <si>
    <t>İNTİKAMIN BEDELİ</t>
  </si>
  <si>
    <t>ARTHUR CHRISTMAS</t>
  </si>
  <si>
    <t>HARRY POTTER 7B</t>
  </si>
  <si>
    <t>CRAZY, STUPID LOVE.</t>
  </si>
  <si>
    <t>ÇILGIN, APTAL AŞK</t>
  </si>
  <si>
    <t>HARRY POTTER VE ÖLÜM YADİGARLARI BÖLÜM 2</t>
  </si>
  <si>
    <t>HEDİYE OPERASYONU</t>
  </si>
</sst>
</file>

<file path=xl/styles.xml><?xml version="1.0" encoding="utf-8"?>
<styleSheet xmlns="http://schemas.openxmlformats.org/spreadsheetml/2006/main">
  <numFmts count="5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 numFmtId="204" formatCode="[$-F400]h:mm:ss\ AM/PM"/>
    <numFmt numFmtId="205" formatCode="#,##0.00\ &quot;TL&quot;"/>
    <numFmt numFmtId="206" formatCode="#,##0.00\ _Y_T_L"/>
    <numFmt numFmtId="207" formatCode="#,##0\ &quot;TL&quot;"/>
    <numFmt numFmtId="208" formatCode="&quot;Evet&quot;;&quot;Evet&quot;;&quot;Hayır&quot;"/>
    <numFmt numFmtId="209" formatCode="&quot;Doğru&quot;;&quot;Doğru&quot;;&quot;Yanlış&quot;"/>
    <numFmt numFmtId="210" formatCode="&quot;Açık&quot;;&quot;Açık&quot;;&quot;Kapalı&quot;"/>
  </numFmts>
  <fonts count="141">
    <font>
      <sz val="10"/>
      <name val="Arial"/>
      <family val="0"/>
    </font>
    <font>
      <sz val="8"/>
      <name val="Arial"/>
      <family val="2"/>
    </font>
    <font>
      <u val="single"/>
      <sz val="10"/>
      <color indexed="12"/>
      <name val="Arial"/>
      <family val="0"/>
    </font>
    <font>
      <u val="single"/>
      <sz val="10"/>
      <color indexed="36"/>
      <name val="Arial"/>
      <family val="0"/>
    </font>
    <font>
      <sz val="14"/>
      <name val="Arial"/>
      <family val="2"/>
    </font>
    <font>
      <b/>
      <sz val="14"/>
      <name val="Arial"/>
      <family val="2"/>
    </font>
    <font>
      <sz val="14"/>
      <name val="Garamond"/>
      <family val="1"/>
    </font>
    <font>
      <sz val="8"/>
      <name val="Verdana"/>
      <family val="2"/>
    </font>
    <font>
      <b/>
      <sz val="10"/>
      <name val="Administer"/>
      <family val="0"/>
    </font>
    <font>
      <sz val="10"/>
      <name val="Trebuchet MS"/>
      <family val="2"/>
    </font>
    <font>
      <b/>
      <sz val="10"/>
      <name val="Trebuchet MS"/>
      <family val="2"/>
    </font>
    <font>
      <b/>
      <sz val="40"/>
      <name val="Calibri"/>
      <family val="2"/>
    </font>
    <font>
      <sz val="10"/>
      <name val="Calibri"/>
      <family val="2"/>
    </font>
    <font>
      <b/>
      <i/>
      <sz val="20"/>
      <name val="Calibri"/>
      <family val="2"/>
    </font>
    <font>
      <i/>
      <sz val="20"/>
      <name val="Arial"/>
      <family val="0"/>
    </font>
    <font>
      <i/>
      <sz val="9"/>
      <color indexed="8"/>
      <name val="Calibri"/>
      <family val="2"/>
    </font>
    <font>
      <i/>
      <sz val="9"/>
      <color indexed="10"/>
      <name val="Calibri"/>
      <family val="2"/>
    </font>
    <font>
      <sz val="10"/>
      <name val="Corbel"/>
      <family val="2"/>
    </font>
    <font>
      <b/>
      <sz val="11"/>
      <name val="Corbel"/>
      <family val="2"/>
    </font>
    <font>
      <sz val="10"/>
      <color indexed="10"/>
      <name val="Corbel"/>
      <family val="2"/>
    </font>
    <font>
      <b/>
      <sz val="11"/>
      <color indexed="10"/>
      <name val="Corbel"/>
      <family val="2"/>
    </font>
    <font>
      <b/>
      <sz val="10"/>
      <name val="Courier New"/>
      <family val="3"/>
    </font>
    <font>
      <sz val="25"/>
      <color indexed="9"/>
      <name val="Courier New"/>
      <family val="3"/>
    </font>
    <font>
      <sz val="40"/>
      <name val="Arial"/>
      <family val="0"/>
    </font>
    <font>
      <b/>
      <i/>
      <sz val="16"/>
      <name val="Calibri"/>
      <family val="2"/>
    </font>
    <font>
      <sz val="16"/>
      <name val="Arial"/>
      <family val="0"/>
    </font>
    <font>
      <b/>
      <sz val="20"/>
      <color indexed="9"/>
      <name val="Courier New"/>
      <family val="3"/>
    </font>
    <font>
      <b/>
      <sz val="10"/>
      <name val="Corbel"/>
      <family val="2"/>
    </font>
    <font>
      <b/>
      <sz val="10"/>
      <color indexed="10"/>
      <name val="Corbel"/>
      <family val="2"/>
    </font>
    <font>
      <b/>
      <sz val="20"/>
      <name val="Candara"/>
      <family val="2"/>
    </font>
    <font>
      <sz val="10"/>
      <name val="Candara"/>
      <family val="2"/>
    </font>
    <font>
      <b/>
      <u val="single"/>
      <sz val="20"/>
      <color indexed="10"/>
      <name val="Candara"/>
      <family val="2"/>
    </font>
    <font>
      <b/>
      <sz val="9"/>
      <name val="Calibri"/>
      <family val="2"/>
    </font>
    <font>
      <b/>
      <i/>
      <sz val="10"/>
      <name val="Calibri"/>
      <family val="2"/>
    </font>
    <font>
      <b/>
      <sz val="7"/>
      <name val="Arial"/>
      <family val="2"/>
    </font>
    <font>
      <b/>
      <sz val="8"/>
      <name val="Arial"/>
      <family val="2"/>
    </font>
    <font>
      <b/>
      <i/>
      <sz val="25"/>
      <color indexed="10"/>
      <name val="Wingdings 3"/>
      <family val="1"/>
    </font>
    <font>
      <b/>
      <i/>
      <sz val="25"/>
      <color indexed="12"/>
      <name val="Wingdings 3"/>
      <family val="1"/>
    </font>
    <font>
      <b/>
      <sz val="14"/>
      <name val="Calibri"/>
      <family val="2"/>
    </font>
    <font>
      <i/>
      <sz val="7"/>
      <name val="Courier New"/>
      <family val="3"/>
    </font>
    <font>
      <sz val="12"/>
      <name val="Corbel"/>
      <family val="2"/>
    </font>
    <font>
      <b/>
      <sz val="28"/>
      <name val="Calibri"/>
      <family val="2"/>
    </font>
    <font>
      <sz val="28"/>
      <name val="Arial"/>
      <family val="0"/>
    </font>
    <font>
      <sz val="20"/>
      <name val="Corbel"/>
      <family val="2"/>
    </font>
    <font>
      <u val="single"/>
      <sz val="20"/>
      <name val="Corbel"/>
      <family val="2"/>
    </font>
    <font>
      <b/>
      <i/>
      <sz val="10"/>
      <color indexed="16"/>
      <name val="Calibri"/>
      <family val="2"/>
    </font>
    <font>
      <b/>
      <u val="single"/>
      <sz val="14"/>
      <color indexed="10"/>
      <name val="Candara"/>
      <family val="2"/>
    </font>
    <font>
      <b/>
      <sz val="8"/>
      <name val="Calibri"/>
      <family val="2"/>
    </font>
    <font>
      <b/>
      <sz val="8"/>
      <name val="Verdana"/>
      <family val="2"/>
    </font>
    <font>
      <b/>
      <sz val="18"/>
      <name val="Arial Black"/>
      <family val="2"/>
    </font>
    <font>
      <sz val="10"/>
      <color indexed="10"/>
      <name val="Arial"/>
      <family val="0"/>
    </font>
    <font>
      <b/>
      <u val="single"/>
      <sz val="14"/>
      <name val="Arial"/>
      <family val="2"/>
    </font>
    <font>
      <b/>
      <u val="single"/>
      <sz val="14"/>
      <color indexed="10"/>
      <name val="Arial"/>
      <family val="2"/>
    </font>
    <font>
      <b/>
      <sz val="18"/>
      <name val="Garamond"/>
      <family val="1"/>
    </font>
    <font>
      <sz val="7"/>
      <name val="Calibri"/>
      <family val="2"/>
    </font>
    <font>
      <sz val="7"/>
      <color indexed="10"/>
      <name val="Calibri"/>
      <family val="2"/>
    </font>
    <font>
      <sz val="7"/>
      <name val="Arial"/>
      <family val="0"/>
    </font>
    <font>
      <b/>
      <sz val="14"/>
      <color indexed="10"/>
      <name val="Calibri"/>
      <family val="2"/>
    </font>
    <font>
      <b/>
      <u val="single"/>
      <sz val="20"/>
      <name val="Candara"/>
      <family val="2"/>
    </font>
    <font>
      <b/>
      <sz val="20"/>
      <color indexed="10"/>
      <name val="Candara"/>
      <family val="2"/>
    </font>
    <font>
      <sz val="10"/>
      <color indexed="10"/>
      <name val="Candara"/>
      <family val="2"/>
    </font>
    <font>
      <b/>
      <i/>
      <sz val="16"/>
      <color indexed="10"/>
      <name val="Calibri"/>
      <family val="2"/>
    </font>
    <font>
      <b/>
      <u val="single"/>
      <sz val="40"/>
      <name val="Calibri"/>
      <family val="2"/>
    </font>
    <font>
      <b/>
      <sz val="40"/>
      <color indexed="10"/>
      <name val="Calibri"/>
      <family val="2"/>
    </font>
    <font>
      <b/>
      <sz val="14"/>
      <color indexed="8"/>
      <name val="Candara"/>
      <family val="2"/>
    </font>
    <font>
      <b/>
      <u val="single"/>
      <sz val="14"/>
      <color indexed="8"/>
      <name val="Candara"/>
      <family val="2"/>
    </font>
    <font>
      <sz val="14"/>
      <color indexed="8"/>
      <name val="Candara"/>
      <family val="2"/>
    </font>
    <font>
      <b/>
      <sz val="14"/>
      <color indexed="10"/>
      <name val="Candara"/>
      <family val="2"/>
    </font>
    <font>
      <sz val="14"/>
      <color indexed="10"/>
      <name val="Candara"/>
      <family val="2"/>
    </font>
    <font>
      <b/>
      <sz val="28"/>
      <color indexed="10"/>
      <name val="Calibri"/>
      <family val="2"/>
    </font>
    <font>
      <b/>
      <u val="single"/>
      <sz val="28"/>
      <name val="Calibri"/>
      <family val="2"/>
    </font>
    <font>
      <b/>
      <i/>
      <sz val="10"/>
      <color indexed="10"/>
      <name val="Calibri"/>
      <family val="2"/>
    </font>
    <font>
      <b/>
      <sz val="18"/>
      <color indexed="10"/>
      <name val="Arial Black"/>
      <family val="2"/>
    </font>
    <font>
      <b/>
      <i/>
      <sz val="12"/>
      <color indexed="10"/>
      <name val="Arial"/>
      <family val="2"/>
    </font>
    <font>
      <b/>
      <sz val="10"/>
      <name val="Arial"/>
      <family val="2"/>
    </font>
    <font>
      <b/>
      <i/>
      <sz val="12"/>
      <name val="Arial"/>
      <family val="2"/>
    </font>
    <font>
      <b/>
      <sz val="12"/>
      <name val="Calibri"/>
      <family val="2"/>
    </font>
    <font>
      <sz val="8"/>
      <color indexed="9"/>
      <name val="Calibri"/>
      <family val="2"/>
    </font>
    <font>
      <sz val="10"/>
      <color indexed="9"/>
      <name val="Calibri"/>
      <family val="2"/>
    </font>
    <font>
      <b/>
      <sz val="10"/>
      <name val="Calibri"/>
      <family val="2"/>
    </font>
    <font>
      <sz val="12"/>
      <name val="Century Gothic"/>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30"/>
      <color indexed="9"/>
      <name val="Impact"/>
      <family val="2"/>
    </font>
    <font>
      <sz val="30"/>
      <color indexed="9"/>
      <name val="Arial"/>
      <family val="2"/>
    </font>
    <font>
      <sz val="40"/>
      <color indexed="9"/>
      <name val="Impact"/>
      <family val="2"/>
    </font>
    <font>
      <sz val="26"/>
      <color indexed="9"/>
      <name val="Impact"/>
      <family val="2"/>
    </font>
    <font>
      <sz val="14"/>
      <color indexed="9"/>
      <name val="Impact"/>
      <family val="2"/>
    </font>
    <font>
      <sz val="12"/>
      <color indexed="9"/>
      <name val="Impact"/>
      <family val="2"/>
    </font>
    <font>
      <sz val="35"/>
      <color indexed="8"/>
      <name val="Garamond"/>
      <family val="1"/>
    </font>
    <font>
      <sz val="40"/>
      <color indexed="8"/>
      <name val="Garamond"/>
      <family val="1"/>
    </font>
    <font>
      <sz val="26"/>
      <color indexed="8"/>
      <name val="Garamond"/>
      <family val="1"/>
    </font>
    <font>
      <sz val="24"/>
      <color indexed="8"/>
      <name val="Garamond"/>
      <family val="1"/>
    </font>
    <font>
      <sz val="12"/>
      <color indexed="8"/>
      <name val="Impact"/>
      <family val="2"/>
    </font>
    <font>
      <sz val="12"/>
      <color indexed="8"/>
      <name val="Verdana"/>
      <family val="2"/>
    </font>
    <font>
      <sz val="38"/>
      <color indexed="8"/>
      <name val="Garamond"/>
      <family val="1"/>
    </font>
    <font>
      <sz val="16"/>
      <color indexed="8"/>
      <name val="Garamond"/>
      <family val="1"/>
    </font>
    <font>
      <sz val="16"/>
      <color indexed="9"/>
      <name val="Garamond"/>
      <family val="1"/>
    </font>
    <font>
      <sz val="34"/>
      <color indexed="8"/>
      <name val="Garamond"/>
      <family val="1"/>
    </font>
    <font>
      <sz val="36"/>
      <color indexed="8"/>
      <name val="Garamond"/>
      <family val="1"/>
    </font>
    <font>
      <sz val="20"/>
      <color indexed="8"/>
      <name val="Garamond"/>
      <family val="1"/>
    </font>
    <font>
      <b/>
      <sz val="16"/>
      <color indexed="8"/>
      <name val="AcidSansRegular"/>
      <family val="0"/>
    </font>
    <font>
      <b/>
      <sz val="16"/>
      <color indexed="8"/>
      <name val="Arial"/>
      <family val="2"/>
    </font>
    <font>
      <b/>
      <sz val="20"/>
      <color indexed="8"/>
      <name val="AcidSansRegular"/>
      <family val="0"/>
    </font>
    <font>
      <sz val="12"/>
      <color indexed="8"/>
      <name val="AcidSansRegular"/>
      <family val="0"/>
    </font>
    <font>
      <sz val="16"/>
      <color indexed="8"/>
      <name val="AcidSansRegular"/>
      <family val="0"/>
    </font>
    <font>
      <b/>
      <sz val="24"/>
      <color indexed="9"/>
      <name val="AcidSansRegular"/>
      <family val="0"/>
    </font>
    <font>
      <sz val="18"/>
      <color indexed="16"/>
      <name val="Administer"/>
      <family val="0"/>
    </font>
    <font>
      <sz val="18"/>
      <color indexed="8"/>
      <name val="Administe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
      <patternFill patternType="solid">
        <fgColor indexed="17"/>
        <bgColor indexed="64"/>
      </patternFill>
    </fill>
    <fill>
      <patternFill patternType="solid">
        <fgColor indexed="10"/>
        <bgColor indexed="64"/>
      </patternFill>
    </fill>
    <fill>
      <patternFill patternType="solid">
        <fgColor indexed="12"/>
        <bgColor indexed="64"/>
      </patternFill>
    </fill>
    <fill>
      <patternFill patternType="solid">
        <fgColor theme="0"/>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solid">
        <fgColor indexed="13"/>
        <bgColor indexed="64"/>
      </patternFill>
    </fill>
    <fill>
      <patternFill patternType="solid">
        <fgColor indexed="50"/>
        <bgColor indexed="64"/>
      </patternFill>
    </fill>
  </fills>
  <borders count="6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color indexed="63"/>
      </top>
      <bottom style="thin"/>
    </border>
    <border>
      <left>
        <color indexed="63"/>
      </left>
      <right>
        <color indexed="63"/>
      </right>
      <top>
        <color indexed="63"/>
      </top>
      <bottom style="medium"/>
    </border>
    <border>
      <left style="thin"/>
      <right style="thin"/>
      <top style="thin"/>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style="medium"/>
    </border>
    <border>
      <left style="medium"/>
      <right style="thin"/>
      <top style="medium"/>
      <bottom style="medium"/>
    </border>
    <border>
      <left style="medium"/>
      <right style="thin"/>
      <top>
        <color indexed="63"/>
      </top>
      <bottom style="thin"/>
    </border>
    <border>
      <left style="medium"/>
      <right style="thin"/>
      <top style="thin"/>
      <bottom style="medium"/>
    </border>
    <border>
      <left>
        <color indexed="63"/>
      </left>
      <right style="medium"/>
      <top style="hair"/>
      <bottom style="hair"/>
    </border>
    <border>
      <left>
        <color indexed="63"/>
      </left>
      <right style="medium"/>
      <top style="hair"/>
      <bottom style="medium"/>
    </border>
    <border>
      <left style="thin"/>
      <right style="thin"/>
      <top style="medium"/>
      <bottom style="medium"/>
    </border>
    <border>
      <left style="thin"/>
      <right style="medium"/>
      <top>
        <color indexed="63"/>
      </top>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hair"/>
      <right style="hair"/>
      <top style="hair"/>
      <bottom style="hair"/>
    </border>
    <border>
      <left style="medium"/>
      <right style="hair"/>
      <top style="hair"/>
      <bottom style="hair"/>
    </border>
    <border>
      <left>
        <color indexed="63"/>
      </left>
      <right style="medium"/>
      <top>
        <color indexed="63"/>
      </top>
      <bottom style="hair"/>
    </border>
    <border>
      <left style="medium"/>
      <right style="medium"/>
      <top style="medium"/>
      <bottom style="hair"/>
    </border>
    <border>
      <left style="medium"/>
      <right style="medium"/>
      <top style="hair"/>
      <bottom style="hair"/>
    </border>
    <border>
      <left style="medium"/>
      <right style="medium"/>
      <top style="hair"/>
      <bottom style="medium"/>
    </border>
    <border>
      <left style="hair"/>
      <right style="hair"/>
      <top style="hair"/>
      <bottom style="medium"/>
    </border>
    <border>
      <left style="thin"/>
      <right style="thin"/>
      <top style="thin"/>
      <bottom>
        <color indexed="63"/>
      </bottom>
    </border>
    <border>
      <left style="medium"/>
      <right style="hair"/>
      <top style="medium"/>
      <bottom style="hair"/>
    </border>
    <border>
      <left style="medium"/>
      <right style="hair"/>
      <top style="hair"/>
      <bottom style="medium"/>
    </border>
    <border>
      <left style="hair"/>
      <right style="hair"/>
      <top style="medium"/>
      <bottom style="hair"/>
    </border>
    <border>
      <left style="medium"/>
      <right style="medium"/>
      <top style="medium"/>
      <bottom style="medium"/>
    </border>
    <border>
      <left style="medium"/>
      <right style="medium"/>
      <top>
        <color indexed="63"/>
      </top>
      <bottom style="medium"/>
    </border>
    <border>
      <left style="medium"/>
      <right style="hair"/>
      <top style="medium"/>
      <bottom style="medium"/>
    </border>
    <border>
      <left style="hair"/>
      <right style="hair"/>
      <top style="medium"/>
      <bottom style="medium"/>
    </border>
    <border>
      <left/>
      <right/>
      <top style="medium"/>
      <bottom style="medium"/>
    </border>
    <border>
      <left style="hair"/>
      <right style="medium"/>
      <top style="medium"/>
      <bottom style="medium"/>
    </border>
    <border>
      <left style="hair"/>
      <right style="medium"/>
      <top style="medium"/>
      <bottom style="hair"/>
    </border>
    <border>
      <left style="hair"/>
      <right style="medium"/>
      <top style="hair"/>
      <bottom style="hair"/>
    </border>
    <border>
      <left style="hair"/>
      <right style="medium"/>
      <top style="hair"/>
      <bottom style="medium"/>
    </border>
    <border>
      <left>
        <color indexed="63"/>
      </left>
      <right style="medium"/>
      <top>
        <color indexed="63"/>
      </top>
      <bottom style="medium"/>
    </border>
    <border>
      <left>
        <color indexed="63"/>
      </left>
      <right style="medium"/>
      <top>
        <color indexed="63"/>
      </top>
      <bottom>
        <color indexed="63"/>
      </botto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color indexed="63"/>
      </left>
      <right style="thin"/>
      <top style="medium"/>
      <bottom style="thin"/>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thin"/>
      <right style="medium"/>
      <top style="medium"/>
      <bottom style="medium"/>
    </border>
    <border>
      <left style="medium"/>
      <right>
        <color indexed="63"/>
      </right>
      <top style="medium"/>
      <bottom style="hair"/>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8" fillId="0" borderId="1" applyNumberFormat="0" applyFill="0" applyAlignment="0" applyProtection="0"/>
    <xf numFmtId="0" fontId="129" fillId="0" borderId="2" applyNumberFormat="0" applyFill="0" applyAlignment="0" applyProtection="0"/>
    <xf numFmtId="0" fontId="130" fillId="0" borderId="3" applyNumberFormat="0" applyFill="0" applyAlignment="0" applyProtection="0"/>
    <xf numFmtId="0" fontId="131" fillId="0" borderId="4" applyNumberFormat="0" applyFill="0" applyAlignment="0" applyProtection="0"/>
    <xf numFmtId="0" fontId="1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32" fillId="20" borderId="5" applyNumberFormat="0" applyAlignment="0" applyProtection="0"/>
    <xf numFmtId="0" fontId="133" fillId="21" borderId="6" applyNumberFormat="0" applyAlignment="0" applyProtection="0"/>
    <xf numFmtId="0" fontId="134" fillId="20" borderId="6" applyNumberFormat="0" applyAlignment="0" applyProtection="0"/>
    <xf numFmtId="0" fontId="135" fillId="22" borderId="7" applyNumberFormat="0" applyAlignment="0" applyProtection="0"/>
    <xf numFmtId="0" fontId="136"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37"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13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9" fillId="0" borderId="9" applyNumberFormat="0" applyFill="0" applyAlignment="0" applyProtection="0"/>
    <xf numFmtId="0" fontId="140" fillId="0" borderId="0" applyNumberFormat="0" applyFill="0" applyBorder="0" applyAlignment="0" applyProtection="0"/>
    <xf numFmtId="0" fontId="125" fillId="27" borderId="0" applyNumberFormat="0" applyBorder="0" applyAlignment="0" applyProtection="0"/>
    <xf numFmtId="0" fontId="125" fillId="28" borderId="0" applyNumberFormat="0" applyBorder="0" applyAlignment="0" applyProtection="0"/>
    <xf numFmtId="0" fontId="125" fillId="29" borderId="0" applyNumberFormat="0" applyBorder="0" applyAlignment="0" applyProtection="0"/>
    <xf numFmtId="0" fontId="125" fillId="30" borderId="0" applyNumberFormat="0" applyBorder="0" applyAlignment="0" applyProtection="0"/>
    <xf numFmtId="0" fontId="125" fillId="31" borderId="0" applyNumberFormat="0" applyBorder="0" applyAlignment="0" applyProtection="0"/>
    <xf numFmtId="0" fontId="125"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361">
    <xf numFmtId="0" fontId="0" fillId="0" borderId="0" xfId="0" applyAlignment="1">
      <alignment/>
    </xf>
    <xf numFmtId="0" fontId="17" fillId="33" borderId="10" xfId="0" applyFont="1" applyFill="1" applyBorder="1" applyAlignment="1" applyProtection="1">
      <alignment horizontal="center"/>
      <protection/>
    </xf>
    <xf numFmtId="0" fontId="12"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wrapText="1"/>
      <protection/>
    </xf>
    <xf numFmtId="0" fontId="13" fillId="33" borderId="0" xfId="0" applyFont="1" applyFill="1" applyBorder="1" applyAlignment="1" applyProtection="1">
      <alignment horizontal="center" vertical="center"/>
      <protection/>
    </xf>
    <xf numFmtId="0" fontId="14"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center"/>
      <protection/>
    </xf>
    <xf numFmtId="0" fontId="22" fillId="33" borderId="11" xfId="0" applyFont="1" applyFill="1" applyBorder="1" applyAlignment="1" applyProtection="1">
      <alignment horizontal="center" vertical="center"/>
      <protection/>
    </xf>
    <xf numFmtId="0" fontId="18" fillId="33" borderId="0" xfId="0" applyFont="1" applyFill="1" applyBorder="1" applyAlignment="1" applyProtection="1">
      <alignment horizontal="center" vertical="center" wrapText="1"/>
      <protection/>
    </xf>
    <xf numFmtId="0" fontId="17" fillId="33" borderId="10" xfId="0" applyFont="1" applyFill="1" applyBorder="1" applyAlignment="1" applyProtection="1">
      <alignment horizontal="center" vertical="center" wrapText="1"/>
      <protection/>
    </xf>
    <xf numFmtId="190" fontId="17" fillId="33" borderId="10" xfId="0" applyNumberFormat="1" applyFont="1" applyFill="1" applyBorder="1" applyAlignment="1" applyProtection="1">
      <alignment horizontal="center"/>
      <protection/>
    </xf>
    <xf numFmtId="0" fontId="17" fillId="33" borderId="0" xfId="0" applyFont="1" applyFill="1" applyBorder="1" applyAlignment="1" applyProtection="1">
      <alignment horizontal="center" vertical="center" wrapText="1"/>
      <protection/>
    </xf>
    <xf numFmtId="0" fontId="17" fillId="33" borderId="12" xfId="0" applyFont="1" applyFill="1" applyBorder="1" applyAlignment="1" applyProtection="1">
      <alignment horizontal="center" vertical="center" wrapText="1"/>
      <protection/>
    </xf>
    <xf numFmtId="43" fontId="17" fillId="33" borderId="12" xfId="40" applyFont="1" applyFill="1" applyBorder="1" applyAlignment="1" applyProtection="1">
      <alignment horizontal="center"/>
      <protection/>
    </xf>
    <xf numFmtId="190" fontId="17" fillId="33" borderId="12" xfId="0" applyNumberFormat="1" applyFont="1" applyFill="1" applyBorder="1" applyAlignment="1" applyProtection="1">
      <alignment horizontal="center"/>
      <protection/>
    </xf>
    <xf numFmtId="0" fontId="17" fillId="33" borderId="12" xfId="0" applyFont="1" applyFill="1" applyBorder="1" applyAlignment="1" applyProtection="1">
      <alignment horizontal="center"/>
      <protection/>
    </xf>
    <xf numFmtId="0" fontId="19" fillId="33" borderId="10" xfId="0" applyFont="1" applyFill="1" applyBorder="1" applyAlignment="1" applyProtection="1">
      <alignment horizontal="center"/>
      <protection/>
    </xf>
    <xf numFmtId="190" fontId="19" fillId="33" borderId="10" xfId="0" applyNumberFormat="1" applyFont="1" applyFill="1" applyBorder="1" applyAlignment="1" applyProtection="1">
      <alignment horizontal="center"/>
      <protection/>
    </xf>
    <xf numFmtId="0" fontId="19" fillId="33" borderId="10" xfId="0" applyFont="1" applyFill="1" applyBorder="1" applyAlignment="1" applyProtection="1">
      <alignment horizontal="center" vertical="center" wrapText="1"/>
      <protection/>
    </xf>
    <xf numFmtId="2" fontId="19" fillId="33" borderId="10" xfId="0" applyNumberFormat="1" applyFont="1" applyFill="1" applyBorder="1" applyAlignment="1" applyProtection="1">
      <alignment horizontal="center"/>
      <protection/>
    </xf>
    <xf numFmtId="0" fontId="17" fillId="33" borderId="0" xfId="0" applyFont="1" applyFill="1" applyBorder="1" applyAlignment="1" applyProtection="1">
      <alignment horizontal="center"/>
      <protection/>
    </xf>
    <xf numFmtId="0" fontId="19" fillId="33" borderId="12" xfId="0" applyFont="1" applyFill="1" applyBorder="1" applyAlignment="1" applyProtection="1">
      <alignment horizontal="center"/>
      <protection/>
    </xf>
    <xf numFmtId="43" fontId="19" fillId="33" borderId="12" xfId="40" applyFont="1" applyFill="1" applyBorder="1" applyAlignment="1" applyProtection="1">
      <alignment horizontal="center"/>
      <protection/>
    </xf>
    <xf numFmtId="190" fontId="19" fillId="33" borderId="12" xfId="0" applyNumberFormat="1" applyFont="1" applyFill="1" applyBorder="1" applyAlignment="1" applyProtection="1">
      <alignment horizontal="center"/>
      <protection/>
    </xf>
    <xf numFmtId="0" fontId="19" fillId="33" borderId="12" xfId="0" applyFont="1" applyFill="1" applyBorder="1" applyAlignment="1" applyProtection="1">
      <alignment horizontal="center" vertical="center" wrapText="1"/>
      <protection/>
    </xf>
    <xf numFmtId="0" fontId="21" fillId="34" borderId="13" xfId="0" applyFont="1" applyFill="1" applyBorder="1" applyAlignment="1" applyProtection="1">
      <alignment vertical="center"/>
      <protection/>
    </xf>
    <xf numFmtId="0" fontId="9" fillId="33" borderId="0" xfId="0" applyFont="1" applyFill="1" applyBorder="1" applyAlignment="1" applyProtection="1">
      <alignment horizontal="left" vertical="center"/>
      <protection/>
    </xf>
    <xf numFmtId="0" fontId="21" fillId="34" borderId="14" xfId="0" applyFont="1" applyFill="1" applyBorder="1" applyAlignment="1" applyProtection="1">
      <alignment vertical="center"/>
      <protection/>
    </xf>
    <xf numFmtId="0" fontId="21" fillId="34" borderId="15" xfId="0" applyFont="1" applyFill="1" applyBorder="1" applyAlignment="1" applyProtection="1">
      <alignment vertical="center"/>
      <protection/>
    </xf>
    <xf numFmtId="0" fontId="10" fillId="33" borderId="0" xfId="0" applyFont="1" applyFill="1" applyBorder="1" applyAlignment="1" applyProtection="1">
      <alignment vertical="center"/>
      <protection/>
    </xf>
    <xf numFmtId="0" fontId="9" fillId="33" borderId="0" xfId="0" applyFont="1" applyFill="1" applyBorder="1" applyAlignment="1" applyProtection="1">
      <alignment horizontal="right" vertical="center"/>
      <protection/>
    </xf>
    <xf numFmtId="190" fontId="9" fillId="33" borderId="0" xfId="0" applyNumberFormat="1" applyFont="1" applyFill="1" applyBorder="1" applyAlignment="1" applyProtection="1">
      <alignment horizontal="center" vertical="center"/>
      <protection/>
    </xf>
    <xf numFmtId="4" fontId="9" fillId="33" borderId="0" xfId="40" applyNumberFormat="1" applyFont="1" applyFill="1" applyBorder="1" applyAlignment="1" applyProtection="1">
      <alignment horizontal="right" vertical="center"/>
      <protection/>
    </xf>
    <xf numFmtId="3" fontId="9" fillId="33" borderId="0" xfId="40" applyNumberFormat="1" applyFont="1" applyFill="1" applyBorder="1" applyAlignment="1" applyProtection="1">
      <alignment horizontal="right" vertical="center"/>
      <protection/>
    </xf>
    <xf numFmtId="4" fontId="10" fillId="33" borderId="0" xfId="40" applyNumberFormat="1" applyFont="1" applyFill="1" applyBorder="1" applyAlignment="1" applyProtection="1">
      <alignment horizontal="right" vertical="center"/>
      <protection/>
    </xf>
    <xf numFmtId="3" fontId="10" fillId="33" borderId="0" xfId="40" applyNumberFormat="1" applyFont="1" applyFill="1" applyBorder="1" applyAlignment="1" applyProtection="1">
      <alignment horizontal="right" vertical="center"/>
      <protection/>
    </xf>
    <xf numFmtId="2" fontId="9" fillId="33" borderId="0" xfId="40" applyNumberFormat="1" applyFont="1" applyFill="1" applyBorder="1" applyAlignment="1" applyProtection="1">
      <alignment horizontal="right" vertical="center"/>
      <protection/>
    </xf>
    <xf numFmtId="192" fontId="9" fillId="33" borderId="0" xfId="70" applyNumberFormat="1" applyFont="1" applyFill="1" applyBorder="1" applyAlignment="1" applyProtection="1">
      <alignment horizontal="right" vertical="center"/>
      <protection/>
    </xf>
    <xf numFmtId="3" fontId="9" fillId="33" borderId="0" xfId="0" applyNumberFormat="1" applyFont="1" applyFill="1" applyBorder="1" applyAlignment="1" applyProtection="1">
      <alignment horizontal="right" vertical="center"/>
      <protection/>
    </xf>
    <xf numFmtId="0" fontId="0" fillId="33" borderId="0" xfId="0" applyFill="1" applyAlignment="1" applyProtection="1">
      <alignment vertical="center"/>
      <protection/>
    </xf>
    <xf numFmtId="0" fontId="8" fillId="33" borderId="0" xfId="0" applyFont="1" applyFill="1" applyBorder="1" applyAlignment="1" applyProtection="1">
      <alignment vertical="center"/>
      <protection/>
    </xf>
    <xf numFmtId="0" fontId="4" fillId="33" borderId="0" xfId="0" applyFont="1" applyFill="1" applyBorder="1" applyAlignment="1" applyProtection="1">
      <alignment horizontal="left" vertical="center"/>
      <protection/>
    </xf>
    <xf numFmtId="190" fontId="4" fillId="33" borderId="0" xfId="0" applyNumberFormat="1" applyFont="1" applyFill="1" applyBorder="1" applyAlignment="1" applyProtection="1">
      <alignment horizontal="center" vertical="center"/>
      <protection/>
    </xf>
    <xf numFmtId="0" fontId="4" fillId="33" borderId="0" xfId="0" applyFont="1" applyFill="1" applyBorder="1" applyAlignment="1" applyProtection="1">
      <alignment vertical="center"/>
      <protection/>
    </xf>
    <xf numFmtId="0" fontId="4" fillId="33" borderId="0" xfId="0" applyFont="1" applyFill="1" applyBorder="1" applyAlignment="1" applyProtection="1">
      <alignment horizontal="center" vertical="center"/>
      <protection/>
    </xf>
    <xf numFmtId="4" fontId="4" fillId="33" borderId="0" xfId="0" applyNumberFormat="1" applyFont="1" applyFill="1" applyBorder="1" applyAlignment="1" applyProtection="1">
      <alignment horizontal="right" vertical="center"/>
      <protection/>
    </xf>
    <xf numFmtId="3" fontId="4" fillId="33" borderId="0" xfId="0" applyNumberFormat="1" applyFont="1" applyFill="1" applyBorder="1" applyAlignment="1" applyProtection="1">
      <alignment horizontal="right" vertical="center"/>
      <protection/>
    </xf>
    <xf numFmtId="4" fontId="5" fillId="33" borderId="0" xfId="0" applyNumberFormat="1" applyFont="1" applyFill="1" applyBorder="1" applyAlignment="1" applyProtection="1">
      <alignment horizontal="right" vertical="center"/>
      <protection/>
    </xf>
    <xf numFmtId="3" fontId="5" fillId="33" borderId="0" xfId="0" applyNumberFormat="1" applyFont="1" applyFill="1" applyBorder="1" applyAlignment="1" applyProtection="1">
      <alignment horizontal="right" vertical="center"/>
      <protection/>
    </xf>
    <xf numFmtId="3" fontId="7" fillId="33" borderId="0" xfId="0" applyNumberFormat="1" applyFont="1" applyFill="1" applyBorder="1" applyAlignment="1" applyProtection="1">
      <alignment horizontal="right" vertical="center"/>
      <protection/>
    </xf>
    <xf numFmtId="2" fontId="7" fillId="33" borderId="0" xfId="0" applyNumberFormat="1" applyFont="1" applyFill="1" applyBorder="1" applyAlignment="1" applyProtection="1">
      <alignment horizontal="right" vertical="center"/>
      <protection/>
    </xf>
    <xf numFmtId="4" fontId="7" fillId="33" borderId="0" xfId="0" applyNumberFormat="1" applyFont="1" applyFill="1" applyBorder="1" applyAlignment="1" applyProtection="1">
      <alignment horizontal="right" vertical="center"/>
      <protection/>
    </xf>
    <xf numFmtId="192" fontId="7" fillId="33" borderId="0" xfId="0" applyNumberFormat="1" applyFont="1" applyFill="1" applyBorder="1" applyAlignment="1" applyProtection="1">
      <alignment horizontal="right" vertical="center"/>
      <protection/>
    </xf>
    <xf numFmtId="3" fontId="4" fillId="33" borderId="0" xfId="0" applyNumberFormat="1" applyFont="1" applyFill="1" applyBorder="1" applyAlignment="1" applyProtection="1">
      <alignment vertical="center"/>
      <protection/>
    </xf>
    <xf numFmtId="0" fontId="32" fillId="33" borderId="0" xfId="0" applyFont="1" applyFill="1" applyBorder="1" applyAlignment="1" applyProtection="1">
      <alignment horizontal="center" vertical="center" wrapText="1"/>
      <protection/>
    </xf>
    <xf numFmtId="3" fontId="34" fillId="33" borderId="0" xfId="0" applyNumberFormat="1" applyFont="1" applyFill="1" applyBorder="1" applyAlignment="1" applyProtection="1">
      <alignment horizontal="center" vertical="center"/>
      <protection/>
    </xf>
    <xf numFmtId="0" fontId="34" fillId="33" borderId="0" xfId="0" applyFont="1" applyFill="1" applyBorder="1" applyAlignment="1" applyProtection="1">
      <alignment horizontal="center" vertical="center"/>
      <protection/>
    </xf>
    <xf numFmtId="4" fontId="34" fillId="33" borderId="0" xfId="0" applyNumberFormat="1" applyFont="1" applyFill="1" applyBorder="1" applyAlignment="1" applyProtection="1">
      <alignment horizontal="center" vertical="center" wrapText="1"/>
      <protection/>
    </xf>
    <xf numFmtId="3" fontId="34" fillId="33" borderId="0" xfId="0" applyNumberFormat="1" applyFont="1" applyFill="1" applyBorder="1" applyAlignment="1" applyProtection="1">
      <alignment horizontal="center" vertical="center" wrapText="1"/>
      <protection/>
    </xf>
    <xf numFmtId="0" fontId="37" fillId="33" borderId="0" xfId="0" applyFont="1" applyFill="1" applyBorder="1" applyAlignment="1" applyProtection="1">
      <alignment horizontal="center" vertical="center" wrapText="1"/>
      <protection/>
    </xf>
    <xf numFmtId="0" fontId="36" fillId="33" borderId="0" xfId="0" applyFont="1" applyFill="1" applyBorder="1" applyAlignment="1" applyProtection="1">
      <alignment horizontal="center" vertical="center" wrapText="1"/>
      <protection/>
    </xf>
    <xf numFmtId="3" fontId="13" fillId="33" borderId="0" xfId="0" applyNumberFormat="1" applyFont="1" applyFill="1" applyBorder="1" applyAlignment="1" applyProtection="1">
      <alignment horizontal="center" vertical="center"/>
      <protection/>
    </xf>
    <xf numFmtId="3" fontId="14" fillId="33" borderId="0" xfId="0" applyNumberFormat="1" applyFont="1" applyFill="1" applyBorder="1" applyAlignment="1" applyProtection="1">
      <alignment horizontal="center" vertical="center"/>
      <protection/>
    </xf>
    <xf numFmtId="3" fontId="22" fillId="33" borderId="0" xfId="0" applyNumberFormat="1" applyFont="1" applyFill="1" applyBorder="1" applyAlignment="1" applyProtection="1">
      <alignment horizontal="center" vertical="center"/>
      <protection/>
    </xf>
    <xf numFmtId="3" fontId="5" fillId="33" borderId="0" xfId="0" applyNumberFormat="1" applyFont="1" applyFill="1" applyBorder="1" applyAlignment="1" applyProtection="1">
      <alignment vertical="center"/>
      <protection/>
    </xf>
    <xf numFmtId="3" fontId="0" fillId="33" borderId="0" xfId="0" applyNumberFormat="1" applyFont="1" applyFill="1" applyBorder="1" applyAlignment="1" applyProtection="1">
      <alignment vertical="center"/>
      <protection/>
    </xf>
    <xf numFmtId="4" fontId="13" fillId="33" borderId="0" xfId="0" applyNumberFormat="1" applyFont="1" applyFill="1" applyBorder="1" applyAlignment="1" applyProtection="1">
      <alignment horizontal="center" vertical="center"/>
      <protection/>
    </xf>
    <xf numFmtId="4" fontId="14" fillId="33" borderId="0" xfId="0" applyNumberFormat="1" applyFont="1" applyFill="1" applyBorder="1" applyAlignment="1" applyProtection="1">
      <alignment horizontal="center" vertical="center"/>
      <protection/>
    </xf>
    <xf numFmtId="4" fontId="22" fillId="33" borderId="0" xfId="0" applyNumberFormat="1" applyFont="1" applyFill="1" applyBorder="1" applyAlignment="1" applyProtection="1">
      <alignment horizontal="center" vertical="center"/>
      <protection/>
    </xf>
    <xf numFmtId="4" fontId="5" fillId="33" borderId="0" xfId="0" applyNumberFormat="1" applyFont="1" applyFill="1" applyBorder="1" applyAlignment="1" applyProtection="1">
      <alignment vertical="center"/>
      <protection/>
    </xf>
    <xf numFmtId="4" fontId="4" fillId="33" borderId="0" xfId="0" applyNumberFormat="1" applyFont="1" applyFill="1" applyBorder="1" applyAlignment="1" applyProtection="1">
      <alignment vertical="center"/>
      <protection/>
    </xf>
    <xf numFmtId="192" fontId="4" fillId="33" borderId="0" xfId="0" applyNumberFormat="1" applyFont="1" applyFill="1" applyBorder="1" applyAlignment="1" applyProtection="1">
      <alignment vertical="center"/>
      <protection/>
    </xf>
    <xf numFmtId="4" fontId="35" fillId="33" borderId="0" xfId="0" applyNumberFormat="1" applyFont="1" applyFill="1" applyBorder="1" applyAlignment="1" applyProtection="1">
      <alignment horizontal="center" vertical="center"/>
      <protection/>
    </xf>
    <xf numFmtId="3" fontId="35" fillId="33" borderId="0" xfId="0" applyNumberFormat="1" applyFont="1" applyFill="1" applyBorder="1" applyAlignment="1" applyProtection="1">
      <alignment horizontal="center" vertical="center"/>
      <protection/>
    </xf>
    <xf numFmtId="3" fontId="35" fillId="33" borderId="0" xfId="0" applyNumberFormat="1" applyFont="1" applyFill="1" applyBorder="1" applyAlignment="1" applyProtection="1">
      <alignment horizontal="center" vertical="center" wrapText="1"/>
      <protection/>
    </xf>
    <xf numFmtId="4" fontId="32" fillId="33" borderId="0" xfId="0" applyNumberFormat="1" applyFont="1" applyFill="1" applyBorder="1" applyAlignment="1" applyProtection="1">
      <alignment horizontal="center" vertical="center" wrapText="1"/>
      <protection/>
    </xf>
    <xf numFmtId="3" fontId="32" fillId="33" borderId="0" xfId="0" applyNumberFormat="1" applyFont="1" applyFill="1" applyBorder="1" applyAlignment="1" applyProtection="1">
      <alignment horizontal="center" vertical="center" wrapText="1"/>
      <protection/>
    </xf>
    <xf numFmtId="192" fontId="32" fillId="33" borderId="0" xfId="0" applyNumberFormat="1" applyFont="1" applyFill="1" applyBorder="1" applyAlignment="1" applyProtection="1">
      <alignment horizontal="center" vertical="center" wrapText="1"/>
      <protection/>
    </xf>
    <xf numFmtId="0" fontId="39" fillId="33" borderId="0" xfId="0" applyFont="1" applyFill="1" applyBorder="1" applyAlignment="1" applyProtection="1">
      <alignment horizontal="center" vertical="center"/>
      <protection/>
    </xf>
    <xf numFmtId="1" fontId="18" fillId="33" borderId="16" xfId="0" applyNumberFormat="1" applyFont="1" applyFill="1" applyBorder="1" applyAlignment="1" applyProtection="1">
      <alignment horizontal="center" vertical="center" wrapText="1"/>
      <protection/>
    </xf>
    <xf numFmtId="1" fontId="17" fillId="33" borderId="17" xfId="0" applyNumberFormat="1" applyFont="1" applyFill="1" applyBorder="1" applyAlignment="1" applyProtection="1">
      <alignment horizontal="center" vertical="center" wrapText="1"/>
      <protection/>
    </xf>
    <xf numFmtId="1" fontId="17" fillId="33" borderId="18" xfId="0" applyNumberFormat="1" applyFont="1" applyFill="1" applyBorder="1" applyAlignment="1" applyProtection="1">
      <alignment horizontal="center" vertical="center" wrapText="1"/>
      <protection/>
    </xf>
    <xf numFmtId="0" fontId="19" fillId="33" borderId="18" xfId="0" applyFont="1" applyFill="1" applyBorder="1" applyAlignment="1" applyProtection="1">
      <alignment horizontal="center"/>
      <protection/>
    </xf>
    <xf numFmtId="0" fontId="21" fillId="34" borderId="19" xfId="0" applyFont="1" applyFill="1" applyBorder="1" applyAlignment="1" applyProtection="1">
      <alignment vertical="center"/>
      <protection/>
    </xf>
    <xf numFmtId="4" fontId="12" fillId="33" borderId="0" xfId="0" applyNumberFormat="1" applyFont="1" applyFill="1" applyBorder="1" applyAlignment="1" applyProtection="1">
      <alignment horizontal="right" vertical="center"/>
      <protection/>
    </xf>
    <xf numFmtId="4" fontId="13" fillId="33" borderId="0" xfId="0" applyNumberFormat="1" applyFont="1" applyFill="1" applyBorder="1" applyAlignment="1" applyProtection="1">
      <alignment horizontal="right" vertical="center"/>
      <protection/>
    </xf>
    <xf numFmtId="4" fontId="14" fillId="33" borderId="0" xfId="0" applyNumberFormat="1" applyFont="1" applyFill="1" applyBorder="1" applyAlignment="1" applyProtection="1">
      <alignment horizontal="right" vertical="center"/>
      <protection/>
    </xf>
    <xf numFmtId="4" fontId="22" fillId="33" borderId="0" xfId="0" applyNumberFormat="1" applyFont="1" applyFill="1" applyBorder="1" applyAlignment="1" applyProtection="1">
      <alignment horizontal="right" vertical="center"/>
      <protection/>
    </xf>
    <xf numFmtId="3" fontId="12" fillId="33" borderId="0" xfId="0" applyNumberFormat="1" applyFont="1" applyFill="1" applyBorder="1" applyAlignment="1" applyProtection="1">
      <alignment horizontal="right" vertical="center"/>
      <protection/>
    </xf>
    <xf numFmtId="4" fontId="48" fillId="33" borderId="0" xfId="0" applyNumberFormat="1" applyFont="1" applyFill="1" applyBorder="1" applyAlignment="1" applyProtection="1">
      <alignment horizontal="right" vertical="center"/>
      <protection/>
    </xf>
    <xf numFmtId="3" fontId="48" fillId="33" borderId="0" xfId="0" applyNumberFormat="1" applyFont="1" applyFill="1" applyBorder="1" applyAlignment="1" applyProtection="1">
      <alignment horizontal="right" vertical="center"/>
      <protection/>
    </xf>
    <xf numFmtId="0" fontId="21" fillId="34" borderId="20" xfId="0" applyFont="1" applyFill="1" applyBorder="1" applyAlignment="1" applyProtection="1">
      <alignment vertical="center"/>
      <protection/>
    </xf>
    <xf numFmtId="0" fontId="22" fillId="33" borderId="0" xfId="0" applyFont="1" applyFill="1" applyBorder="1" applyAlignment="1" applyProtection="1">
      <alignment horizontal="left" vertical="center"/>
      <protection/>
    </xf>
    <xf numFmtId="0" fontId="18" fillId="34" borderId="21" xfId="0" applyFont="1" applyFill="1" applyBorder="1" applyAlignment="1" applyProtection="1">
      <alignment horizontal="center" vertical="center" wrapText="1"/>
      <protection/>
    </xf>
    <xf numFmtId="0" fontId="17" fillId="34" borderId="10" xfId="0" applyFont="1" applyFill="1" applyBorder="1" applyAlignment="1" applyProtection="1">
      <alignment horizontal="center" vertical="center" wrapText="1"/>
      <protection/>
    </xf>
    <xf numFmtId="0" fontId="17" fillId="34" borderId="10" xfId="0" applyFont="1" applyFill="1" applyBorder="1" applyAlignment="1" applyProtection="1">
      <alignment horizontal="center"/>
      <protection/>
    </xf>
    <xf numFmtId="190" fontId="17" fillId="34" borderId="10" xfId="0" applyNumberFormat="1" applyFont="1" applyFill="1" applyBorder="1" applyAlignment="1" applyProtection="1">
      <alignment horizontal="center"/>
      <protection/>
    </xf>
    <xf numFmtId="4" fontId="17" fillId="34" borderId="10" xfId="0" applyNumberFormat="1" applyFont="1" applyFill="1" applyBorder="1" applyAlignment="1" applyProtection="1">
      <alignment horizontal="center" vertical="center" wrapText="1"/>
      <protection/>
    </xf>
    <xf numFmtId="0" fontId="17" fillId="34" borderId="22" xfId="0" applyFont="1" applyFill="1" applyBorder="1" applyAlignment="1" applyProtection="1">
      <alignment horizontal="center" vertical="center" wrapText="1"/>
      <protection/>
    </xf>
    <xf numFmtId="0" fontId="17" fillId="34" borderId="12" xfId="0" applyFont="1" applyFill="1" applyBorder="1" applyAlignment="1" applyProtection="1">
      <alignment horizontal="center" vertical="center" wrapText="1"/>
      <protection/>
    </xf>
    <xf numFmtId="43" fontId="17" fillId="34" borderId="12" xfId="40" applyFont="1" applyFill="1" applyBorder="1" applyAlignment="1" applyProtection="1">
      <alignment horizontal="center"/>
      <protection/>
    </xf>
    <xf numFmtId="190" fontId="17" fillId="34" borderId="12" xfId="0" applyNumberFormat="1" applyFont="1" applyFill="1" applyBorder="1" applyAlignment="1" applyProtection="1">
      <alignment horizontal="center"/>
      <protection/>
    </xf>
    <xf numFmtId="0" fontId="17" fillId="34" borderId="12" xfId="0" applyFont="1" applyFill="1" applyBorder="1" applyAlignment="1" applyProtection="1">
      <alignment horizontal="center"/>
      <protection/>
    </xf>
    <xf numFmtId="4" fontId="17" fillId="34" borderId="12" xfId="0" applyNumberFormat="1" applyFont="1" applyFill="1" applyBorder="1" applyAlignment="1" applyProtection="1">
      <alignment horizontal="center" vertical="center" wrapText="1"/>
      <protection/>
    </xf>
    <xf numFmtId="3" fontId="17" fillId="34" borderId="12" xfId="0" applyNumberFormat="1" applyFont="1" applyFill="1" applyBorder="1" applyAlignment="1" applyProtection="1">
      <alignment horizontal="center" vertical="center" wrapText="1"/>
      <protection/>
    </xf>
    <xf numFmtId="192" fontId="17" fillId="34" borderId="12" xfId="0" applyNumberFormat="1" applyFont="1" applyFill="1" applyBorder="1" applyAlignment="1" applyProtection="1">
      <alignment horizontal="center" vertical="center" wrapText="1"/>
      <protection/>
    </xf>
    <xf numFmtId="4" fontId="27" fillId="34" borderId="12" xfId="0" applyNumberFormat="1" applyFont="1" applyFill="1" applyBorder="1" applyAlignment="1" applyProtection="1">
      <alignment horizontal="center" vertical="center" wrapText="1"/>
      <protection/>
    </xf>
    <xf numFmtId="3" fontId="27" fillId="34" borderId="12" xfId="0" applyNumberFormat="1" applyFont="1" applyFill="1" applyBorder="1" applyAlignment="1" applyProtection="1">
      <alignment horizontal="center" vertical="center" wrapText="1"/>
      <protection/>
    </xf>
    <xf numFmtId="0" fontId="17" fillId="34" borderId="23" xfId="0" applyFont="1" applyFill="1" applyBorder="1" applyAlignment="1" applyProtection="1">
      <alignment horizontal="center" vertical="center" wrapText="1"/>
      <protection/>
    </xf>
    <xf numFmtId="0" fontId="0" fillId="33" borderId="0" xfId="0" applyFill="1" applyBorder="1" applyAlignment="1" applyProtection="1">
      <alignment horizontal="center" vertical="center"/>
      <protection/>
    </xf>
    <xf numFmtId="0" fontId="9" fillId="33" borderId="0" xfId="0" applyFont="1" applyFill="1" applyBorder="1" applyAlignment="1" applyProtection="1">
      <alignment horizontal="center" vertical="center"/>
      <protection/>
    </xf>
    <xf numFmtId="43" fontId="17" fillId="0" borderId="12" xfId="40" applyFont="1" applyFill="1" applyBorder="1" applyAlignment="1" applyProtection="1">
      <alignment horizontal="center"/>
      <protection/>
    </xf>
    <xf numFmtId="0" fontId="19" fillId="0" borderId="10" xfId="0" applyFont="1" applyFill="1" applyBorder="1" applyAlignment="1" applyProtection="1">
      <alignment horizontal="center"/>
      <protection/>
    </xf>
    <xf numFmtId="0" fontId="12" fillId="33" borderId="0" xfId="0" applyNumberFormat="1" applyFont="1" applyFill="1" applyBorder="1" applyAlignment="1">
      <alignment vertical="center"/>
    </xf>
    <xf numFmtId="0" fontId="19" fillId="33" borderId="24" xfId="0" applyFont="1" applyFill="1" applyBorder="1" applyAlignment="1" applyProtection="1">
      <alignment horizontal="center"/>
      <protection/>
    </xf>
    <xf numFmtId="0" fontId="19" fillId="34" borderId="25" xfId="0" applyFont="1" applyFill="1" applyBorder="1" applyAlignment="1" applyProtection="1">
      <alignment horizontal="center"/>
      <protection/>
    </xf>
    <xf numFmtId="190" fontId="19" fillId="34" borderId="25" xfId="0" applyNumberFormat="1" applyFont="1" applyFill="1" applyBorder="1" applyAlignment="1" applyProtection="1">
      <alignment horizontal="center"/>
      <protection/>
    </xf>
    <xf numFmtId="4" fontId="19" fillId="34" borderId="25" xfId="0" applyNumberFormat="1" applyFont="1" applyFill="1" applyBorder="1" applyAlignment="1" applyProtection="1">
      <alignment horizontal="center"/>
      <protection/>
    </xf>
    <xf numFmtId="3" fontId="19" fillId="34" borderId="25" xfId="0" applyNumberFormat="1" applyFont="1" applyFill="1" applyBorder="1" applyAlignment="1" applyProtection="1">
      <alignment horizontal="center"/>
      <protection/>
    </xf>
    <xf numFmtId="4" fontId="28" fillId="34" borderId="25" xfId="0" applyNumberFormat="1" applyFont="1" applyFill="1" applyBorder="1" applyAlignment="1" applyProtection="1">
      <alignment horizontal="center"/>
      <protection/>
    </xf>
    <xf numFmtId="3" fontId="28" fillId="34" borderId="25" xfId="0" applyNumberFormat="1" applyFont="1" applyFill="1" applyBorder="1" applyAlignment="1" applyProtection="1">
      <alignment horizontal="center"/>
      <protection/>
    </xf>
    <xf numFmtId="4" fontId="19" fillId="34" borderId="25" xfId="0" applyNumberFormat="1" applyFont="1" applyFill="1" applyBorder="1" applyAlignment="1" applyProtection="1">
      <alignment horizontal="center" vertical="center" wrapText="1"/>
      <protection/>
    </xf>
    <xf numFmtId="0" fontId="19" fillId="34" borderId="26" xfId="0" applyFont="1" applyFill="1" applyBorder="1" applyAlignment="1" applyProtection="1">
      <alignment horizontal="center" vertical="center" wrapText="1"/>
      <protection/>
    </xf>
    <xf numFmtId="0" fontId="19" fillId="34" borderId="23" xfId="0" applyFont="1" applyFill="1" applyBorder="1" applyAlignment="1" applyProtection="1">
      <alignment horizontal="center"/>
      <protection/>
    </xf>
    <xf numFmtId="0" fontId="77" fillId="0" borderId="27" xfId="0" applyNumberFormat="1" applyFont="1" applyFill="1" applyBorder="1" applyAlignment="1" applyProtection="1">
      <alignment vertical="center"/>
      <protection/>
    </xf>
    <xf numFmtId="0" fontId="77" fillId="35" borderId="27" xfId="0" applyNumberFormat="1" applyFont="1" applyFill="1" applyBorder="1" applyAlignment="1" applyProtection="1">
      <alignment vertical="center"/>
      <protection/>
    </xf>
    <xf numFmtId="0" fontId="77" fillId="33" borderId="28" xfId="0" applyNumberFormat="1" applyFont="1" applyFill="1" applyBorder="1" applyAlignment="1" applyProtection="1">
      <alignment vertical="center"/>
      <protection/>
    </xf>
    <xf numFmtId="204" fontId="77" fillId="33" borderId="27" xfId="0" applyNumberFormat="1" applyFont="1" applyFill="1" applyBorder="1" applyAlignment="1" applyProtection="1">
      <alignment vertical="center"/>
      <protection/>
    </xf>
    <xf numFmtId="0" fontId="78" fillId="33" borderId="28" xfId="0" applyFont="1" applyFill="1" applyBorder="1" applyAlignment="1" applyProtection="1">
      <alignment vertical="center"/>
      <protection/>
    </xf>
    <xf numFmtId="0" fontId="77" fillId="33" borderId="27" xfId="0" applyNumberFormat="1" applyFont="1" applyFill="1" applyBorder="1" applyAlignment="1" applyProtection="1">
      <alignment vertical="center"/>
      <protection/>
    </xf>
    <xf numFmtId="204" fontId="77" fillId="0" borderId="27" xfId="0" applyNumberFormat="1" applyFont="1" applyFill="1" applyBorder="1" applyAlignment="1" applyProtection="1">
      <alignment vertical="center"/>
      <protection/>
    </xf>
    <xf numFmtId="0" fontId="77" fillId="0" borderId="28" xfId="0" applyNumberFormat="1" applyFont="1" applyFill="1" applyBorder="1" applyAlignment="1" applyProtection="1">
      <alignment vertical="center"/>
      <protection/>
    </xf>
    <xf numFmtId="0" fontId="21" fillId="34" borderId="29" xfId="0" applyFont="1" applyFill="1" applyBorder="1" applyAlignment="1" applyProtection="1">
      <alignment vertical="center"/>
      <protection/>
    </xf>
    <xf numFmtId="0" fontId="18" fillId="33" borderId="21" xfId="0" applyFont="1" applyFill="1" applyBorder="1" applyAlignment="1" applyProtection="1">
      <alignment horizontal="center" vertical="center" wrapText="1"/>
      <protection/>
    </xf>
    <xf numFmtId="0" fontId="17" fillId="33" borderId="22" xfId="0" applyFont="1" applyFill="1" applyBorder="1" applyAlignment="1" applyProtection="1">
      <alignment horizontal="center" vertical="center" wrapText="1"/>
      <protection/>
    </xf>
    <xf numFmtId="0" fontId="17" fillId="33" borderId="23" xfId="0" applyFont="1" applyFill="1" applyBorder="1" applyAlignment="1" applyProtection="1">
      <alignment horizontal="center" vertical="center" wrapText="1"/>
      <protection/>
    </xf>
    <xf numFmtId="0" fontId="19" fillId="33" borderId="17" xfId="0" applyFont="1" applyFill="1" applyBorder="1" applyAlignment="1" applyProtection="1">
      <alignment horizontal="center"/>
      <protection/>
    </xf>
    <xf numFmtId="0" fontId="19" fillId="33" borderId="22" xfId="0" applyFont="1" applyFill="1" applyBorder="1" applyAlignment="1" applyProtection="1">
      <alignment horizontal="center" vertical="center" wrapText="1"/>
      <protection/>
    </xf>
    <xf numFmtId="43" fontId="19" fillId="0" borderId="12" xfId="40" applyFont="1" applyFill="1" applyBorder="1" applyAlignment="1" applyProtection="1">
      <alignment horizontal="center"/>
      <protection/>
    </xf>
    <xf numFmtId="0" fontId="19" fillId="33" borderId="23" xfId="0" applyFont="1" applyFill="1" applyBorder="1" applyAlignment="1" applyProtection="1">
      <alignment horizontal="center"/>
      <protection/>
    </xf>
    <xf numFmtId="0" fontId="21" fillId="34" borderId="30" xfId="0" applyFont="1" applyFill="1" applyBorder="1" applyAlignment="1" applyProtection="1">
      <alignment vertical="center"/>
      <protection/>
    </xf>
    <xf numFmtId="0" fontId="21" fillId="34" borderId="31" xfId="0" applyFont="1" applyFill="1" applyBorder="1" applyAlignment="1" applyProtection="1">
      <alignment vertical="center"/>
      <protection/>
    </xf>
    <xf numFmtId="0" fontId="21" fillId="34" borderId="32" xfId="0" applyFont="1" applyFill="1" applyBorder="1" applyAlignment="1" applyProtection="1">
      <alignment vertical="center"/>
      <protection/>
    </xf>
    <xf numFmtId="0" fontId="12" fillId="33" borderId="28" xfId="0" applyFont="1" applyFill="1" applyBorder="1" applyAlignment="1" applyProtection="1">
      <alignment vertical="center"/>
      <protection/>
    </xf>
    <xf numFmtId="0" fontId="77" fillId="36" borderId="27" xfId="0" applyNumberFormat="1" applyFont="1" applyFill="1" applyBorder="1" applyAlignment="1" applyProtection="1">
      <alignment vertical="center"/>
      <protection/>
    </xf>
    <xf numFmtId="0" fontId="77" fillId="36" borderId="33" xfId="0" applyNumberFormat="1" applyFont="1" applyFill="1" applyBorder="1" applyAlignment="1" applyProtection="1">
      <alignment vertical="center"/>
      <protection/>
    </xf>
    <xf numFmtId="0" fontId="19" fillId="0" borderId="25" xfId="0" applyFont="1" applyFill="1" applyBorder="1" applyAlignment="1" applyProtection="1">
      <alignment horizontal="center"/>
      <protection/>
    </xf>
    <xf numFmtId="43" fontId="19" fillId="0" borderId="34" xfId="40" applyFont="1" applyFill="1" applyBorder="1" applyAlignment="1" applyProtection="1">
      <alignment horizontal="center"/>
      <protection/>
    </xf>
    <xf numFmtId="0" fontId="77" fillId="37" borderId="28" xfId="0" applyNumberFormat="1" applyFont="1" applyFill="1" applyBorder="1" applyAlignment="1" applyProtection="1">
      <alignment vertical="center"/>
      <protection/>
    </xf>
    <xf numFmtId="0" fontId="77" fillId="0" borderId="27" xfId="0" applyFont="1" applyFill="1" applyBorder="1" applyAlignment="1" applyProtection="1">
      <alignment vertical="center"/>
      <protection/>
    </xf>
    <xf numFmtId="0" fontId="12" fillId="33" borderId="35" xfId="0" applyFont="1" applyFill="1" applyBorder="1" applyAlignment="1" applyProtection="1">
      <alignment vertical="center"/>
      <protection/>
    </xf>
    <xf numFmtId="0" fontId="77" fillId="33" borderId="36" xfId="0" applyNumberFormat="1" applyFont="1" applyFill="1" applyBorder="1" applyAlignment="1" applyProtection="1">
      <alignment vertical="center"/>
      <protection/>
    </xf>
    <xf numFmtId="0" fontId="77" fillId="36" borderId="37" xfId="0" applyNumberFormat="1" applyFont="1" applyFill="1" applyBorder="1" applyAlignment="1" applyProtection="1">
      <alignment vertical="center"/>
      <protection/>
    </xf>
    <xf numFmtId="204" fontId="77" fillId="33" borderId="37" xfId="0" applyNumberFormat="1" applyFont="1" applyFill="1" applyBorder="1" applyAlignment="1" applyProtection="1">
      <alignment vertical="center"/>
      <protection/>
    </xf>
    <xf numFmtId="0" fontId="12" fillId="33" borderId="27" xfId="0" applyFont="1" applyFill="1" applyBorder="1" applyAlignment="1" applyProtection="1">
      <alignment vertical="center"/>
      <protection/>
    </xf>
    <xf numFmtId="0" fontId="21" fillId="16" borderId="38" xfId="0" applyFont="1" applyFill="1" applyBorder="1" applyAlignment="1" applyProtection="1">
      <alignment vertical="center"/>
      <protection/>
    </xf>
    <xf numFmtId="0" fontId="21" fillId="16" borderId="39" xfId="0" applyFont="1" applyFill="1" applyBorder="1" applyAlignment="1" applyProtection="1">
      <alignment vertical="center"/>
      <protection/>
    </xf>
    <xf numFmtId="0" fontId="12" fillId="38" borderId="27" xfId="0" applyNumberFormat="1" applyFont="1" applyFill="1" applyBorder="1" applyAlignment="1" applyProtection="1">
      <alignment vertical="center"/>
      <protection/>
    </xf>
    <xf numFmtId="0" fontId="12" fillId="38" borderId="27" xfId="0" applyFont="1" applyFill="1" applyBorder="1" applyAlignment="1" applyProtection="1">
      <alignment vertical="center"/>
      <protection locked="0"/>
    </xf>
    <xf numFmtId="0" fontId="12" fillId="38" borderId="27" xfId="0" applyFont="1" applyFill="1" applyBorder="1" applyAlignment="1">
      <alignment vertical="center"/>
    </xf>
    <xf numFmtId="204" fontId="12" fillId="38" borderId="27" xfId="0" applyNumberFormat="1" applyFont="1" applyFill="1" applyBorder="1" applyAlignment="1">
      <alignment vertical="center"/>
    </xf>
    <xf numFmtId="0" fontId="12" fillId="38" borderId="27" xfId="0" applyNumberFormat="1" applyFont="1" applyFill="1" applyBorder="1" applyAlignment="1">
      <alignment vertical="center"/>
    </xf>
    <xf numFmtId="0" fontId="12" fillId="38" borderId="27" xfId="0" applyNumberFormat="1" applyFont="1" applyFill="1" applyBorder="1" applyAlignment="1" applyProtection="1">
      <alignment vertical="center"/>
      <protection locked="0"/>
    </xf>
    <xf numFmtId="0" fontId="12" fillId="38" borderId="27" xfId="57" applyFont="1" applyFill="1" applyBorder="1" applyAlignment="1">
      <alignment vertical="center"/>
      <protection/>
    </xf>
    <xf numFmtId="4" fontId="12" fillId="38" borderId="27" xfId="42" applyNumberFormat="1" applyFont="1" applyFill="1" applyBorder="1" applyAlignment="1" applyProtection="1">
      <alignment vertical="center"/>
      <protection locked="0"/>
    </xf>
    <xf numFmtId="3" fontId="12" fillId="38" borderId="27" xfId="42" applyNumberFormat="1" applyFont="1" applyFill="1" applyBorder="1" applyAlignment="1" applyProtection="1">
      <alignment vertical="center"/>
      <protection locked="0"/>
    </xf>
    <xf numFmtId="4" fontId="12" fillId="38" borderId="27" xfId="0" applyNumberFormat="1" applyFont="1" applyFill="1" applyBorder="1" applyAlignment="1">
      <alignment vertical="center"/>
    </xf>
    <xf numFmtId="3" fontId="12" fillId="38" borderId="27" xfId="0" applyNumberFormat="1" applyFont="1" applyFill="1" applyBorder="1" applyAlignment="1">
      <alignment vertical="center"/>
    </xf>
    <xf numFmtId="4" fontId="12" fillId="38" borderId="27" xfId="43" applyNumberFormat="1" applyFont="1" applyFill="1" applyBorder="1" applyAlignment="1" applyProtection="1">
      <alignment vertical="center"/>
      <protection locked="0"/>
    </xf>
    <xf numFmtId="3" fontId="12" fillId="38" borderId="27" xfId="43" applyNumberFormat="1" applyFont="1" applyFill="1" applyBorder="1" applyAlignment="1" applyProtection="1">
      <alignment vertical="center"/>
      <protection locked="0"/>
    </xf>
    <xf numFmtId="4" fontId="12" fillId="38" borderId="27" xfId="42" applyNumberFormat="1" applyFont="1" applyFill="1" applyBorder="1" applyAlignment="1" applyProtection="1">
      <alignment vertical="center"/>
      <protection/>
    </xf>
    <xf numFmtId="3" fontId="12" fillId="38" borderId="27" xfId="42" applyNumberFormat="1" applyFont="1" applyFill="1" applyBorder="1" applyAlignment="1" applyProtection="1">
      <alignment vertical="center"/>
      <protection/>
    </xf>
    <xf numFmtId="3" fontId="12" fillId="38" borderId="27" xfId="70" applyNumberFormat="1" applyFont="1" applyFill="1" applyBorder="1" applyAlignment="1" applyProtection="1">
      <alignment vertical="center"/>
      <protection/>
    </xf>
    <xf numFmtId="2" fontId="12" fillId="38" borderId="27" xfId="70" applyNumberFormat="1" applyFont="1" applyFill="1" applyBorder="1" applyAlignment="1" applyProtection="1">
      <alignment vertical="center"/>
      <protection/>
    </xf>
    <xf numFmtId="4" fontId="12" fillId="38" borderId="27" xfId="42" applyNumberFormat="1" applyFont="1" applyFill="1" applyBorder="1" applyAlignment="1">
      <alignment vertical="center"/>
    </xf>
    <xf numFmtId="9" fontId="12" fillId="38" borderId="27" xfId="70" applyNumberFormat="1" applyFont="1" applyFill="1" applyBorder="1" applyAlignment="1" applyProtection="1">
      <alignment vertical="center"/>
      <protection/>
    </xf>
    <xf numFmtId="4" fontId="12" fillId="38" borderId="27" xfId="70" applyNumberFormat="1" applyFont="1" applyFill="1" applyBorder="1" applyAlignment="1" applyProtection="1">
      <alignment vertical="center"/>
      <protection/>
    </xf>
    <xf numFmtId="0" fontId="12" fillId="38" borderId="27" xfId="0" applyFont="1" applyFill="1" applyBorder="1" applyAlignment="1" applyProtection="1">
      <alignment vertical="center"/>
      <protection/>
    </xf>
    <xf numFmtId="3" fontId="12" fillId="38" borderId="27" xfId="42" applyNumberFormat="1" applyFont="1" applyFill="1" applyBorder="1" applyAlignment="1">
      <alignment vertical="center"/>
    </xf>
    <xf numFmtId="2" fontId="12" fillId="38" borderId="27" xfId="42" applyNumberFormat="1" applyFont="1" applyFill="1" applyBorder="1" applyAlignment="1">
      <alignment vertical="center"/>
    </xf>
    <xf numFmtId="4" fontId="12" fillId="38" borderId="27" xfId="43" applyNumberFormat="1" applyFont="1" applyFill="1" applyBorder="1" applyAlignment="1" applyProtection="1">
      <alignment vertical="center"/>
      <protection/>
    </xf>
    <xf numFmtId="2" fontId="12" fillId="38" borderId="27" xfId="0" applyNumberFormat="1" applyFont="1" applyFill="1" applyBorder="1" applyAlignment="1">
      <alignment vertical="center"/>
    </xf>
    <xf numFmtId="0" fontId="12" fillId="38" borderId="37" xfId="0" applyNumberFormat="1" applyFont="1" applyFill="1" applyBorder="1" applyAlignment="1" applyProtection="1">
      <alignment vertical="center"/>
      <protection/>
    </xf>
    <xf numFmtId="0" fontId="12" fillId="38" borderId="37" xfId="0" applyFont="1" applyFill="1" applyBorder="1" applyAlignment="1">
      <alignment vertical="center"/>
    </xf>
    <xf numFmtId="0" fontId="77" fillId="0" borderId="33" xfId="0" applyNumberFormat="1" applyFont="1" applyFill="1" applyBorder="1" applyAlignment="1" applyProtection="1">
      <alignment vertical="center"/>
      <protection/>
    </xf>
    <xf numFmtId="0" fontId="12" fillId="38" borderId="33" xfId="0" applyFont="1" applyFill="1" applyBorder="1" applyAlignment="1">
      <alignment vertical="center"/>
    </xf>
    <xf numFmtId="0" fontId="12" fillId="38" borderId="33" xfId="0" applyFont="1" applyFill="1" applyBorder="1" applyAlignment="1" applyProtection="1">
      <alignment vertical="center"/>
      <protection/>
    </xf>
    <xf numFmtId="0" fontId="12" fillId="38" borderId="33" xfId="0" applyNumberFormat="1" applyFont="1" applyFill="1" applyBorder="1" applyAlignment="1" applyProtection="1">
      <alignment vertical="center"/>
      <protection/>
    </xf>
    <xf numFmtId="204" fontId="47" fillId="16" borderId="40" xfId="0" applyNumberFormat="1" applyFont="1" applyFill="1" applyBorder="1" applyAlignment="1" applyProtection="1">
      <alignment vertical="center"/>
      <protection/>
    </xf>
    <xf numFmtId="204" fontId="47" fillId="16" borderId="41" xfId="0" applyNumberFormat="1" applyFont="1" applyFill="1" applyBorder="1" applyAlignment="1" applyProtection="1">
      <alignment vertical="center"/>
      <protection/>
    </xf>
    <xf numFmtId="0" fontId="47" fillId="16" borderId="41" xfId="0" applyFont="1" applyFill="1" applyBorder="1" applyAlignment="1" applyProtection="1">
      <alignment vertical="center"/>
      <protection/>
    </xf>
    <xf numFmtId="0" fontId="12" fillId="16" borderId="41" xfId="0" applyNumberFormat="1" applyFont="1" applyFill="1" applyBorder="1" applyAlignment="1" applyProtection="1">
      <alignment vertical="center"/>
      <protection/>
    </xf>
    <xf numFmtId="190" fontId="12" fillId="16" borderId="41" xfId="0" applyNumberFormat="1" applyFont="1" applyFill="1" applyBorder="1" applyAlignment="1" applyProtection="1">
      <alignment horizontal="center" vertical="center"/>
      <protection/>
    </xf>
    <xf numFmtId="49" fontId="12" fillId="16" borderId="41" xfId="0" applyNumberFormat="1" applyFont="1" applyFill="1" applyBorder="1" applyAlignment="1" applyProtection="1">
      <alignment vertical="center"/>
      <protection/>
    </xf>
    <xf numFmtId="0" fontId="12" fillId="16" borderId="41" xfId="0" applyFont="1" applyFill="1" applyBorder="1" applyAlignment="1">
      <alignment vertical="center"/>
    </xf>
    <xf numFmtId="4" fontId="12" fillId="16" borderId="41" xfId="40" applyNumberFormat="1" applyFont="1" applyFill="1" applyBorder="1" applyAlignment="1">
      <alignment vertical="center"/>
    </xf>
    <xf numFmtId="3" fontId="12" fillId="16" borderId="41" xfId="40" applyNumberFormat="1" applyFont="1" applyFill="1" applyBorder="1" applyAlignment="1">
      <alignment vertical="center"/>
    </xf>
    <xf numFmtId="4" fontId="76" fillId="16" borderId="41" xfId="40" applyNumberFormat="1" applyFont="1" applyFill="1" applyBorder="1" applyAlignment="1">
      <alignment vertical="center"/>
    </xf>
    <xf numFmtId="3" fontId="76" fillId="16" borderId="41" xfId="40" applyNumberFormat="1" applyFont="1" applyFill="1" applyBorder="1" applyAlignment="1">
      <alignment vertical="center"/>
    </xf>
    <xf numFmtId="3" fontId="12" fillId="16" borderId="41" xfId="70" applyNumberFormat="1" applyFont="1" applyFill="1" applyBorder="1" applyAlignment="1" applyProtection="1">
      <alignment vertical="center"/>
      <protection/>
    </xf>
    <xf numFmtId="4" fontId="12" fillId="16" borderId="41" xfId="70" applyNumberFormat="1" applyFont="1" applyFill="1" applyBorder="1" applyAlignment="1" applyProtection="1">
      <alignment vertical="center"/>
      <protection/>
    </xf>
    <xf numFmtId="192" fontId="12" fillId="16" borderId="41" xfId="70" applyNumberFormat="1" applyFont="1" applyFill="1" applyBorder="1" applyAlignment="1" applyProtection="1">
      <alignment vertical="center"/>
      <protection/>
    </xf>
    <xf numFmtId="4" fontId="12" fillId="16" borderId="41" xfId="0" applyNumberFormat="1" applyFont="1" applyFill="1" applyBorder="1" applyAlignment="1">
      <alignment vertical="center"/>
    </xf>
    <xf numFmtId="3" fontId="12" fillId="16" borderId="41" xfId="0" applyNumberFormat="1" applyFont="1" applyFill="1" applyBorder="1" applyAlignment="1">
      <alignment vertical="center"/>
    </xf>
    <xf numFmtId="186" fontId="80" fillId="16" borderId="42" xfId="43" applyNumberFormat="1" applyFont="1" applyFill="1" applyBorder="1" applyAlignment="1" applyProtection="1">
      <alignment vertical="center"/>
      <protection/>
    </xf>
    <xf numFmtId="4" fontId="12" fillId="16" borderId="43" xfId="70" applyNumberFormat="1" applyFont="1" applyFill="1" applyBorder="1" applyAlignment="1" applyProtection="1">
      <alignment vertical="center"/>
      <protection/>
    </xf>
    <xf numFmtId="43" fontId="19" fillId="34" borderId="12" xfId="40" applyFont="1" applyFill="1" applyBorder="1" applyAlignment="1" applyProtection="1">
      <alignment horizontal="center"/>
      <protection/>
    </xf>
    <xf numFmtId="0" fontId="19" fillId="34" borderId="12" xfId="0" applyFont="1" applyFill="1" applyBorder="1" applyAlignment="1" applyProtection="1">
      <alignment horizontal="center"/>
      <protection/>
    </xf>
    <xf numFmtId="190" fontId="19" fillId="34" borderId="12" xfId="0" applyNumberFormat="1" applyFont="1" applyFill="1" applyBorder="1" applyAlignment="1" applyProtection="1">
      <alignment horizontal="center"/>
      <protection/>
    </xf>
    <xf numFmtId="0" fontId="19" fillId="39" borderId="12" xfId="0" applyFont="1" applyFill="1" applyBorder="1" applyAlignment="1" applyProtection="1">
      <alignment horizontal="center"/>
      <protection/>
    </xf>
    <xf numFmtId="4" fontId="19" fillId="39" borderId="12" xfId="0" applyNumberFormat="1" applyFont="1" applyFill="1" applyBorder="1" applyAlignment="1" applyProtection="1">
      <alignment horizontal="center" vertical="center" wrapText="1"/>
      <protection/>
    </xf>
    <xf numFmtId="3" fontId="19" fillId="39" borderId="12" xfId="0" applyNumberFormat="1" applyFont="1" applyFill="1" applyBorder="1" applyAlignment="1" applyProtection="1">
      <alignment horizontal="center" vertical="center" wrapText="1"/>
      <protection/>
    </xf>
    <xf numFmtId="4" fontId="19" fillId="40" borderId="12" xfId="0" applyNumberFormat="1" applyFont="1" applyFill="1" applyBorder="1" applyAlignment="1" applyProtection="1">
      <alignment horizontal="center" vertical="center" wrapText="1"/>
      <protection/>
    </xf>
    <xf numFmtId="3" fontId="19" fillId="40" borderId="12" xfId="0" applyNumberFormat="1" applyFont="1" applyFill="1" applyBorder="1" applyAlignment="1" applyProtection="1">
      <alignment horizontal="center" vertical="center" wrapText="1"/>
      <protection/>
    </xf>
    <xf numFmtId="192" fontId="19" fillId="39" borderId="12" xfId="0" applyNumberFormat="1" applyFont="1" applyFill="1" applyBorder="1" applyAlignment="1" applyProtection="1">
      <alignment horizontal="center" vertical="center" wrapText="1"/>
      <protection/>
    </xf>
    <xf numFmtId="4" fontId="19" fillId="41" borderId="12" xfId="0" applyNumberFormat="1" applyFont="1" applyFill="1" applyBorder="1" applyAlignment="1" applyProtection="1">
      <alignment horizontal="center" vertical="center" wrapText="1"/>
      <protection/>
    </xf>
    <xf numFmtId="3" fontId="19" fillId="41" borderId="12" xfId="0" applyNumberFormat="1" applyFont="1" applyFill="1" applyBorder="1" applyAlignment="1" applyProtection="1">
      <alignment horizontal="center" vertical="center" wrapText="1"/>
      <protection/>
    </xf>
    <xf numFmtId="4" fontId="28" fillId="42" borderId="12" xfId="0" applyNumberFormat="1" applyFont="1" applyFill="1" applyBorder="1" applyAlignment="1" applyProtection="1">
      <alignment horizontal="center" vertical="center" wrapText="1"/>
      <protection/>
    </xf>
    <xf numFmtId="3" fontId="28" fillId="42" borderId="12" xfId="0" applyNumberFormat="1" applyFont="1" applyFill="1" applyBorder="1" applyAlignment="1" applyProtection="1">
      <alignment horizontal="center" vertical="center" wrapText="1"/>
      <protection/>
    </xf>
    <xf numFmtId="192" fontId="19" fillId="43" borderId="12" xfId="0" applyNumberFormat="1" applyFont="1" applyFill="1" applyBorder="1" applyAlignment="1" applyProtection="1">
      <alignment horizontal="center" vertical="center" wrapText="1"/>
      <protection/>
    </xf>
    <xf numFmtId="192" fontId="19" fillId="41" borderId="12" xfId="0" applyNumberFormat="1" applyFont="1" applyFill="1" applyBorder="1" applyAlignment="1" applyProtection="1">
      <alignment horizontal="center" vertical="center" wrapText="1"/>
      <protection/>
    </xf>
    <xf numFmtId="4" fontId="19" fillId="43" borderId="12" xfId="0" applyNumberFormat="1" applyFont="1" applyFill="1" applyBorder="1" applyAlignment="1" applyProtection="1">
      <alignment horizontal="center" vertical="center" wrapText="1"/>
      <protection/>
    </xf>
    <xf numFmtId="3" fontId="19" fillId="43" borderId="12" xfId="0" applyNumberFormat="1" applyFont="1" applyFill="1" applyBorder="1" applyAlignment="1" applyProtection="1">
      <alignment horizontal="center" vertical="center" wrapText="1"/>
      <protection/>
    </xf>
    <xf numFmtId="190" fontId="12" fillId="38" borderId="37" xfId="0" applyNumberFormat="1" applyFont="1" applyFill="1" applyBorder="1" applyAlignment="1" applyProtection="1">
      <alignment vertical="center"/>
      <protection/>
    </xf>
    <xf numFmtId="0" fontId="12" fillId="38" borderId="37" xfId="0" applyFont="1" applyFill="1" applyBorder="1" applyAlignment="1" applyProtection="1">
      <alignment vertical="center"/>
      <protection locked="0"/>
    </xf>
    <xf numFmtId="4" fontId="12" fillId="38" borderId="37" xfId="43" applyNumberFormat="1" applyFont="1" applyFill="1" applyBorder="1" applyAlignment="1" applyProtection="1">
      <alignment vertical="center"/>
      <protection locked="0"/>
    </xf>
    <xf numFmtId="3" fontId="12" fillId="38" borderId="37" xfId="43" applyNumberFormat="1" applyFont="1" applyFill="1" applyBorder="1" applyAlignment="1" applyProtection="1">
      <alignment vertical="center"/>
      <protection locked="0"/>
    </xf>
    <xf numFmtId="4" fontId="12" fillId="38" borderId="37" xfId="0" applyNumberFormat="1" applyFont="1" applyFill="1" applyBorder="1" applyAlignment="1">
      <alignment vertical="center"/>
    </xf>
    <xf numFmtId="3" fontId="12" fillId="38" borderId="37" xfId="0" applyNumberFormat="1" applyFont="1" applyFill="1" applyBorder="1" applyAlignment="1">
      <alignment vertical="center"/>
    </xf>
    <xf numFmtId="3" fontId="12" fillId="38" borderId="37" xfId="70" applyNumberFormat="1" applyFont="1" applyFill="1" applyBorder="1" applyAlignment="1" applyProtection="1">
      <alignment vertical="center"/>
      <protection/>
    </xf>
    <xf numFmtId="2" fontId="12" fillId="38" borderId="37" xfId="70" applyNumberFormat="1" applyFont="1" applyFill="1" applyBorder="1" applyAlignment="1" applyProtection="1">
      <alignment vertical="center"/>
      <protection/>
    </xf>
    <xf numFmtId="4" fontId="12" fillId="38" borderId="37" xfId="42" applyNumberFormat="1" applyFont="1" applyFill="1" applyBorder="1" applyAlignment="1">
      <alignment vertical="center"/>
    </xf>
    <xf numFmtId="9" fontId="12" fillId="38" borderId="37" xfId="70" applyNumberFormat="1" applyFont="1" applyFill="1" applyBorder="1" applyAlignment="1" applyProtection="1">
      <alignment vertical="center"/>
      <protection/>
    </xf>
    <xf numFmtId="4" fontId="12" fillId="38" borderId="37" xfId="70" applyNumberFormat="1" applyFont="1" applyFill="1" applyBorder="1" applyAlignment="1" applyProtection="1">
      <alignment vertical="center"/>
      <protection/>
    </xf>
    <xf numFmtId="4" fontId="12" fillId="38" borderId="37" xfId="42" applyNumberFormat="1" applyFont="1" applyFill="1" applyBorder="1" applyAlignment="1" applyProtection="1">
      <alignment vertical="center"/>
      <protection locked="0"/>
    </xf>
    <xf numFmtId="3" fontId="12" fillId="38" borderId="37" xfId="42" applyNumberFormat="1" applyFont="1" applyFill="1" applyBorder="1" applyAlignment="1" applyProtection="1">
      <alignment vertical="center"/>
      <protection locked="0"/>
    </xf>
    <xf numFmtId="2" fontId="12" fillId="38" borderId="44" xfId="0" applyNumberFormat="1" applyFont="1" applyFill="1" applyBorder="1" applyAlignment="1" applyProtection="1">
      <alignment vertical="center"/>
      <protection/>
    </xf>
    <xf numFmtId="190" fontId="12" fillId="38" borderId="27" xfId="0" applyNumberFormat="1" applyFont="1" applyFill="1" applyBorder="1" applyAlignment="1" applyProtection="1">
      <alignment vertical="center"/>
      <protection/>
    </xf>
    <xf numFmtId="1" fontId="12" fillId="38" borderId="27" xfId="0" applyNumberFormat="1" applyFont="1" applyFill="1" applyBorder="1" applyAlignment="1">
      <alignment vertical="center"/>
    </xf>
    <xf numFmtId="4" fontId="12" fillId="38" borderId="27" xfId="40" applyNumberFormat="1" applyFont="1" applyFill="1" applyBorder="1" applyAlignment="1">
      <alignment vertical="center"/>
    </xf>
    <xf numFmtId="3" fontId="12" fillId="38" borderId="27" xfId="40" applyNumberFormat="1" applyFont="1" applyFill="1" applyBorder="1" applyAlignment="1">
      <alignment vertical="center"/>
    </xf>
    <xf numFmtId="2" fontId="12" fillId="38" borderId="45" xfId="70" applyNumberFormat="1" applyFont="1" applyFill="1" applyBorder="1" applyAlignment="1" applyProtection="1">
      <alignment vertical="center"/>
      <protection/>
    </xf>
    <xf numFmtId="190" fontId="12" fillId="38" borderId="27" xfId="0" applyNumberFormat="1" applyFont="1" applyFill="1" applyBorder="1" applyAlignment="1">
      <alignment vertical="center"/>
    </xf>
    <xf numFmtId="190" fontId="12" fillId="38" borderId="27" xfId="0" applyNumberFormat="1" applyFont="1" applyFill="1" applyBorder="1" applyAlignment="1" applyProtection="1">
      <alignment vertical="center"/>
      <protection locked="0"/>
    </xf>
    <xf numFmtId="4" fontId="12" fillId="38" borderId="27" xfId="43" applyNumberFormat="1" applyFont="1" applyFill="1" applyBorder="1" applyAlignment="1">
      <alignment vertical="center"/>
    </xf>
    <xf numFmtId="3" fontId="12" fillId="38" borderId="27" xfId="43" applyNumberFormat="1" applyFont="1" applyFill="1" applyBorder="1" applyAlignment="1">
      <alignment vertical="center"/>
    </xf>
    <xf numFmtId="2" fontId="12" fillId="38" borderId="45" xfId="0" applyNumberFormat="1" applyFont="1" applyFill="1" applyBorder="1" applyAlignment="1" applyProtection="1">
      <alignment vertical="center"/>
      <protection/>
    </xf>
    <xf numFmtId="0" fontId="9" fillId="33" borderId="28" xfId="0" applyFont="1" applyFill="1" applyBorder="1" applyAlignment="1" applyProtection="1">
      <alignment vertical="center"/>
      <protection/>
    </xf>
    <xf numFmtId="0" fontId="9" fillId="33" borderId="27" xfId="0" applyFont="1" applyFill="1" applyBorder="1" applyAlignment="1" applyProtection="1">
      <alignment vertical="center"/>
      <protection/>
    </xf>
    <xf numFmtId="190" fontId="12" fillId="38" borderId="33" xfId="0" applyNumberFormat="1" applyFont="1" applyFill="1" applyBorder="1" applyAlignment="1" applyProtection="1">
      <alignment vertical="center"/>
      <protection/>
    </xf>
    <xf numFmtId="0" fontId="12" fillId="38" borderId="33" xfId="0" applyNumberFormat="1" applyFont="1" applyFill="1" applyBorder="1" applyAlignment="1">
      <alignment vertical="center"/>
    </xf>
    <xf numFmtId="0" fontId="12" fillId="38" borderId="33" xfId="0" applyFont="1" applyFill="1" applyBorder="1" applyAlignment="1" applyProtection="1">
      <alignment vertical="center"/>
      <protection locked="0"/>
    </xf>
    <xf numFmtId="4" fontId="12" fillId="38" borderId="33" xfId="42" applyNumberFormat="1" applyFont="1" applyFill="1" applyBorder="1" applyAlignment="1" applyProtection="1">
      <alignment vertical="center"/>
      <protection locked="0"/>
    </xf>
    <xf numFmtId="3" fontId="12" fillId="38" borderId="33" xfId="42" applyNumberFormat="1" applyFont="1" applyFill="1" applyBorder="1" applyAlignment="1" applyProtection="1">
      <alignment vertical="center"/>
      <protection locked="0"/>
    </xf>
    <xf numFmtId="4" fontId="12" fillId="38" borderId="33" xfId="0" applyNumberFormat="1" applyFont="1" applyFill="1" applyBorder="1" applyAlignment="1">
      <alignment vertical="center"/>
    </xf>
    <xf numFmtId="3" fontId="12" fillId="38" borderId="33" xfId="0" applyNumberFormat="1" applyFont="1" applyFill="1" applyBorder="1" applyAlignment="1">
      <alignment vertical="center"/>
    </xf>
    <xf numFmtId="2" fontId="12" fillId="38" borderId="33" xfId="0" applyNumberFormat="1" applyFont="1" applyFill="1" applyBorder="1" applyAlignment="1">
      <alignment vertical="center"/>
    </xf>
    <xf numFmtId="4" fontId="12" fillId="38" borderId="33" xfId="42" applyNumberFormat="1" applyFont="1" applyFill="1" applyBorder="1" applyAlignment="1" applyProtection="1">
      <alignment vertical="center"/>
      <protection/>
    </xf>
    <xf numFmtId="9" fontId="12" fillId="38" borderId="33" xfId="70" applyNumberFormat="1" applyFont="1" applyFill="1" applyBorder="1" applyAlignment="1" applyProtection="1">
      <alignment vertical="center"/>
      <protection/>
    </xf>
    <xf numFmtId="4" fontId="12" fillId="38" borderId="33" xfId="70" applyNumberFormat="1" applyFont="1" applyFill="1" applyBorder="1" applyAlignment="1" applyProtection="1">
      <alignment vertical="center"/>
      <protection/>
    </xf>
    <xf numFmtId="3" fontId="12" fillId="38" borderId="33" xfId="70" applyNumberFormat="1" applyFont="1" applyFill="1" applyBorder="1" applyAlignment="1" applyProtection="1">
      <alignment vertical="center"/>
      <protection/>
    </xf>
    <xf numFmtId="3" fontId="12" fillId="38" borderId="33" xfId="42" applyNumberFormat="1" applyFont="1" applyFill="1" applyBorder="1" applyAlignment="1" applyProtection="1">
      <alignment vertical="center"/>
      <protection/>
    </xf>
    <xf numFmtId="2" fontId="12" fillId="38" borderId="33" xfId="70" applyNumberFormat="1" applyFont="1" applyFill="1" applyBorder="1" applyAlignment="1" applyProtection="1">
      <alignment vertical="center"/>
      <protection/>
    </xf>
    <xf numFmtId="2" fontId="12" fillId="38" borderId="46" xfId="70" applyNumberFormat="1" applyFont="1" applyFill="1" applyBorder="1" applyAlignment="1" applyProtection="1">
      <alignment vertical="center"/>
      <protection/>
    </xf>
    <xf numFmtId="204" fontId="12" fillId="38" borderId="33" xfId="0" applyNumberFormat="1" applyFont="1" applyFill="1" applyBorder="1" applyAlignment="1">
      <alignment vertical="center"/>
    </xf>
    <xf numFmtId="190" fontId="12" fillId="38" borderId="33" xfId="0" applyNumberFormat="1" applyFont="1" applyFill="1" applyBorder="1" applyAlignment="1">
      <alignment vertical="center"/>
    </xf>
    <xf numFmtId="4" fontId="12" fillId="38" borderId="33" xfId="43" applyNumberFormat="1" applyFont="1" applyFill="1" applyBorder="1" applyAlignment="1">
      <alignment vertical="center"/>
    </xf>
    <xf numFmtId="3" fontId="12" fillId="38" borderId="33" xfId="43" applyNumberFormat="1" applyFont="1" applyFill="1" applyBorder="1" applyAlignment="1">
      <alignment vertical="center"/>
    </xf>
    <xf numFmtId="2" fontId="12" fillId="38" borderId="33" xfId="42" applyNumberFormat="1" applyFont="1" applyFill="1" applyBorder="1" applyAlignment="1">
      <alignment vertical="center"/>
    </xf>
    <xf numFmtId="3" fontId="12" fillId="38" borderId="33" xfId="43" applyNumberFormat="1" applyFont="1" applyFill="1" applyBorder="1" applyAlignment="1" applyProtection="1">
      <alignment vertical="center"/>
      <protection locked="0"/>
    </xf>
    <xf numFmtId="3" fontId="75" fillId="0" borderId="11" xfId="0" applyNumberFormat="1" applyFont="1" applyFill="1" applyBorder="1" applyAlignment="1" applyProtection="1">
      <alignment horizontal="center" vertical="center" wrapText="1"/>
      <protection/>
    </xf>
    <xf numFmtId="0" fontId="74" fillId="0" borderId="11" xfId="0" applyFont="1" applyFill="1" applyBorder="1" applyAlignment="1">
      <alignment horizontal="center" wrapText="1"/>
    </xf>
    <xf numFmtId="0" fontId="74" fillId="0" borderId="47" xfId="0" applyFont="1" applyFill="1" applyBorder="1" applyAlignment="1">
      <alignment horizontal="center" wrapText="1"/>
    </xf>
    <xf numFmtId="0" fontId="53" fillId="33" borderId="48" xfId="0" applyFont="1" applyFill="1" applyBorder="1" applyAlignment="1" applyProtection="1">
      <alignment horizontal="center" vertical="center" wrapText="1"/>
      <protection/>
    </xf>
    <xf numFmtId="0" fontId="53" fillId="33" borderId="47" xfId="0" applyFont="1" applyFill="1" applyBorder="1" applyAlignment="1" applyProtection="1">
      <alignment horizontal="center" vertical="center" wrapText="1"/>
      <protection/>
    </xf>
    <xf numFmtId="2" fontId="52" fillId="33" borderId="49" xfId="0" applyNumberFormat="1" applyFont="1" applyFill="1" applyBorder="1" applyAlignment="1">
      <alignment horizontal="right" vertical="center" wrapText="1" indent="1"/>
    </xf>
    <xf numFmtId="0" fontId="0" fillId="0" borderId="39" xfId="0" applyBorder="1" applyAlignment="1">
      <alignment horizontal="right" indent="1"/>
    </xf>
    <xf numFmtId="0" fontId="17" fillId="34" borderId="10" xfId="0" applyFont="1" applyFill="1" applyBorder="1" applyAlignment="1" applyProtection="1">
      <alignment horizontal="center" vertical="center" wrapText="1"/>
      <protection/>
    </xf>
    <xf numFmtId="0" fontId="59" fillId="34" borderId="0" xfId="0" applyFont="1" applyFill="1" applyBorder="1" applyAlignment="1" applyProtection="1">
      <alignment horizontal="right" vertical="center" wrapText="1"/>
      <protection/>
    </xf>
    <xf numFmtId="0" fontId="60" fillId="34" borderId="0" xfId="0" applyFont="1" applyFill="1" applyBorder="1" applyAlignment="1" applyProtection="1">
      <alignment horizontal="right" vertical="center" wrapText="1"/>
      <protection/>
    </xf>
    <xf numFmtId="0" fontId="2" fillId="33" borderId="0" xfId="51" applyFill="1" applyBorder="1" applyAlignment="1" applyProtection="1">
      <alignment horizontal="center" vertical="center" wrapText="1"/>
      <protection/>
    </xf>
    <xf numFmtId="0" fontId="40" fillId="33" borderId="0" xfId="0" applyFont="1" applyFill="1" applyBorder="1" applyAlignment="1">
      <alignment horizontal="center" vertical="center" wrapText="1"/>
    </xf>
    <xf numFmtId="1" fontId="63" fillId="33" borderId="0" xfId="0" applyNumberFormat="1" applyFont="1" applyFill="1" applyBorder="1" applyAlignment="1" applyProtection="1">
      <alignment horizontal="center" vertical="center" wrapText="1"/>
      <protection/>
    </xf>
    <xf numFmtId="0" fontId="23" fillId="33" borderId="0" xfId="0" applyFont="1" applyFill="1" applyBorder="1" applyAlignment="1" applyProtection="1">
      <alignment horizontal="center" vertical="center" wrapText="1"/>
      <protection/>
    </xf>
    <xf numFmtId="1" fontId="24" fillId="33" borderId="0" xfId="0" applyNumberFormat="1" applyFont="1" applyFill="1" applyBorder="1" applyAlignment="1" applyProtection="1">
      <alignment horizontal="center" vertical="center" wrapText="1"/>
      <protection/>
    </xf>
    <xf numFmtId="0" fontId="25" fillId="33" borderId="0" xfId="0" applyFont="1" applyFill="1" applyBorder="1" applyAlignment="1" applyProtection="1">
      <alignment horizontal="center" vertical="center" wrapText="1"/>
      <protection/>
    </xf>
    <xf numFmtId="1" fontId="44" fillId="33" borderId="11" xfId="51" applyNumberFormat="1" applyFont="1" applyFill="1" applyBorder="1" applyAlignment="1" applyProtection="1">
      <alignment horizontal="center" vertical="center" wrapText="1"/>
      <protection/>
    </xf>
    <xf numFmtId="0" fontId="43" fillId="33" borderId="11" xfId="0" applyFont="1" applyFill="1" applyBorder="1" applyAlignment="1" applyProtection="1">
      <alignment horizontal="center" vertical="center" wrapText="1"/>
      <protection/>
    </xf>
    <xf numFmtId="0" fontId="29" fillId="34" borderId="50" xfId="0" applyFont="1" applyFill="1" applyBorder="1" applyAlignment="1" applyProtection="1">
      <alignment horizontal="right" vertical="center" wrapText="1"/>
      <protection/>
    </xf>
    <xf numFmtId="0" fontId="30" fillId="34" borderId="50" xfId="0" applyFont="1" applyFill="1" applyBorder="1" applyAlignment="1" applyProtection="1">
      <alignment horizontal="right" vertical="center" wrapText="1"/>
      <protection/>
    </xf>
    <xf numFmtId="3" fontId="73" fillId="0" borderId="50" xfId="0" applyNumberFormat="1" applyFont="1" applyFill="1" applyBorder="1" applyAlignment="1" applyProtection="1">
      <alignment horizontal="center" vertical="center" wrapText="1"/>
      <protection/>
    </xf>
    <xf numFmtId="0" fontId="74" fillId="0" borderId="50" xfId="0" applyFont="1" applyFill="1" applyBorder="1" applyAlignment="1">
      <alignment horizontal="center" wrapText="1"/>
    </xf>
    <xf numFmtId="0" fontId="74" fillId="0" borderId="51" xfId="0" applyFont="1" applyFill="1" applyBorder="1" applyAlignment="1">
      <alignment horizontal="center" wrapText="1"/>
    </xf>
    <xf numFmtId="0" fontId="19" fillId="34" borderId="52" xfId="0" applyFont="1" applyFill="1" applyBorder="1" applyAlignment="1" applyProtection="1">
      <alignment horizontal="center" vertical="center" wrapText="1"/>
      <protection/>
    </xf>
    <xf numFmtId="0" fontId="19" fillId="34" borderId="53" xfId="0" applyFont="1" applyFill="1" applyBorder="1" applyAlignment="1" applyProtection="1">
      <alignment horizontal="center" vertical="center" wrapText="1"/>
      <protection/>
    </xf>
    <xf numFmtId="0" fontId="19" fillId="34" borderId="25" xfId="0" applyFont="1" applyFill="1" applyBorder="1" applyAlignment="1" applyProtection="1">
      <alignment horizontal="center" vertical="center" wrapText="1"/>
      <protection/>
    </xf>
    <xf numFmtId="0" fontId="18" fillId="34" borderId="21" xfId="0" applyFont="1" applyFill="1" applyBorder="1" applyAlignment="1" applyProtection="1">
      <alignment horizontal="center" vertical="center" wrapText="1"/>
      <protection/>
    </xf>
    <xf numFmtId="0" fontId="17" fillId="34" borderId="52" xfId="0" applyFont="1" applyFill="1" applyBorder="1" applyAlignment="1" applyProtection="1">
      <alignment horizontal="center" vertical="center" wrapText="1"/>
      <protection/>
    </xf>
    <xf numFmtId="0" fontId="17" fillId="34" borderId="53" xfId="0" applyFont="1" applyFill="1" applyBorder="1" applyAlignment="1" applyProtection="1">
      <alignment horizontal="center" vertical="center" wrapText="1"/>
      <protection/>
    </xf>
    <xf numFmtId="0" fontId="27" fillId="34" borderId="10" xfId="0" applyFont="1" applyFill="1" applyBorder="1" applyAlignment="1" applyProtection="1">
      <alignment horizontal="center" vertical="center" wrapText="1"/>
      <protection/>
    </xf>
    <xf numFmtId="3" fontId="54" fillId="33" borderId="0" xfId="0" applyNumberFormat="1" applyFont="1" applyFill="1" applyBorder="1" applyAlignment="1" applyProtection="1">
      <alignment horizontal="right" vertical="center" wrapText="1"/>
      <protection/>
    </xf>
    <xf numFmtId="0" fontId="56" fillId="0" borderId="0" xfId="0" applyFont="1" applyAlignment="1">
      <alignment vertical="center" wrapText="1"/>
    </xf>
    <xf numFmtId="0" fontId="0" fillId="0" borderId="0" xfId="0" applyAlignment="1">
      <alignment vertical="center" wrapText="1"/>
    </xf>
    <xf numFmtId="2" fontId="52" fillId="33" borderId="39" xfId="0" applyNumberFormat="1" applyFont="1" applyFill="1" applyBorder="1" applyAlignment="1">
      <alignment horizontal="right" vertical="center" wrapText="1" indent="1"/>
    </xf>
    <xf numFmtId="0" fontId="74" fillId="0" borderId="50" xfId="0" applyFont="1" applyFill="1" applyBorder="1" applyAlignment="1">
      <alignment horizontal="center" vertical="center" wrapText="1"/>
    </xf>
    <xf numFmtId="0" fontId="74" fillId="0" borderId="51" xfId="0" applyFont="1" applyFill="1" applyBorder="1" applyAlignment="1">
      <alignment horizontal="center" vertical="center" wrapText="1"/>
    </xf>
    <xf numFmtId="0" fontId="74" fillId="0" borderId="11" xfId="0" applyFont="1" applyFill="1" applyBorder="1" applyAlignment="1">
      <alignment horizontal="center" vertical="center" wrapText="1"/>
    </xf>
    <xf numFmtId="0" fontId="74" fillId="0" borderId="47" xfId="0" applyFont="1" applyFill="1" applyBorder="1" applyAlignment="1">
      <alignment horizontal="center" vertical="center" wrapText="1"/>
    </xf>
    <xf numFmtId="2" fontId="51" fillId="33" borderId="54" xfId="0" applyNumberFormat="1" applyFont="1" applyFill="1" applyBorder="1" applyAlignment="1">
      <alignment horizontal="right" vertical="center" wrapText="1" indent="1"/>
    </xf>
    <xf numFmtId="2" fontId="51" fillId="33" borderId="39" xfId="0" applyNumberFormat="1" applyFont="1" applyFill="1" applyBorder="1" applyAlignment="1">
      <alignment horizontal="right" vertical="center" wrapText="1" indent="1"/>
    </xf>
    <xf numFmtId="2" fontId="51" fillId="33" borderId="49" xfId="0" applyNumberFormat="1" applyFont="1" applyFill="1" applyBorder="1" applyAlignment="1">
      <alignment horizontal="right" vertical="center" wrapText="1" indent="1"/>
    </xf>
    <xf numFmtId="4" fontId="57" fillId="33" borderId="55" xfId="0" applyNumberFormat="1" applyFont="1" applyFill="1" applyBorder="1" applyAlignment="1">
      <alignment horizontal="right" vertical="center" wrapText="1" indent="1"/>
    </xf>
    <xf numFmtId="4" fontId="57" fillId="33" borderId="51" xfId="0" applyNumberFormat="1" applyFont="1" applyFill="1" applyBorder="1" applyAlignment="1">
      <alignment horizontal="right" vertical="center" wrapText="1" indent="1"/>
    </xf>
    <xf numFmtId="4" fontId="57" fillId="33" borderId="56" xfId="0" applyNumberFormat="1" applyFont="1" applyFill="1" applyBorder="1" applyAlignment="1">
      <alignment horizontal="right" vertical="center" wrapText="1" indent="1"/>
    </xf>
    <xf numFmtId="4" fontId="57" fillId="33" borderId="47" xfId="0" applyNumberFormat="1" applyFont="1" applyFill="1" applyBorder="1" applyAlignment="1">
      <alignment horizontal="right" vertical="center" wrapText="1" indent="1"/>
    </xf>
    <xf numFmtId="190" fontId="15" fillId="33" borderId="57" xfId="0" applyNumberFormat="1" applyFont="1" applyFill="1" applyBorder="1" applyAlignment="1" applyProtection="1">
      <alignment horizontal="left" vertical="center" wrapText="1"/>
      <protection/>
    </xf>
    <xf numFmtId="0" fontId="0" fillId="33" borderId="0" xfId="0" applyFill="1" applyBorder="1" applyAlignment="1" applyProtection="1">
      <alignment vertical="center" wrapText="1"/>
      <protection/>
    </xf>
    <xf numFmtId="0" fontId="0" fillId="33" borderId="57" xfId="0" applyFill="1" applyBorder="1" applyAlignment="1" applyProtection="1">
      <alignment vertical="center" wrapText="1"/>
      <protection/>
    </xf>
    <xf numFmtId="0" fontId="18" fillId="34" borderId="58" xfId="0" applyFont="1" applyFill="1" applyBorder="1" applyAlignment="1" applyProtection="1">
      <alignment horizontal="center" vertical="center" wrapText="1"/>
      <protection/>
    </xf>
    <xf numFmtId="3" fontId="57" fillId="33" borderId="55" xfId="0" applyNumberFormat="1" applyFont="1" applyFill="1" applyBorder="1" applyAlignment="1" applyProtection="1">
      <alignment horizontal="right" vertical="center" wrapText="1" indent="1"/>
      <protection/>
    </xf>
    <xf numFmtId="0" fontId="50" fillId="0" borderId="51" xfId="0" applyFont="1" applyBorder="1" applyAlignment="1">
      <alignment horizontal="right" indent="1"/>
    </xf>
    <xf numFmtId="0" fontId="50" fillId="0" borderId="56" xfId="0" applyFont="1" applyBorder="1" applyAlignment="1">
      <alignment horizontal="right" indent="1"/>
    </xf>
    <xf numFmtId="0" fontId="50" fillId="0" borderId="47" xfId="0" applyFont="1" applyBorder="1" applyAlignment="1">
      <alignment horizontal="right" indent="1"/>
    </xf>
    <xf numFmtId="4" fontId="38" fillId="33" borderId="55" xfId="0" applyNumberFormat="1" applyFont="1" applyFill="1" applyBorder="1" applyAlignment="1">
      <alignment horizontal="right" vertical="center" wrapText="1" indent="1"/>
    </xf>
    <xf numFmtId="0" fontId="0" fillId="0" borderId="51" xfId="0" applyBorder="1" applyAlignment="1">
      <alignment horizontal="right" indent="1"/>
    </xf>
    <xf numFmtId="0" fontId="0" fillId="0" borderId="56" xfId="0" applyBorder="1" applyAlignment="1">
      <alignment horizontal="right" indent="1"/>
    </xf>
    <xf numFmtId="0" fontId="0" fillId="0" borderId="47" xfId="0" applyBorder="1" applyAlignment="1">
      <alignment horizontal="right" indent="1"/>
    </xf>
    <xf numFmtId="3" fontId="38" fillId="33" borderId="55" xfId="0" applyNumberFormat="1" applyFont="1" applyFill="1" applyBorder="1" applyAlignment="1" applyProtection="1">
      <alignment horizontal="right" vertical="center" wrapText="1" indent="1"/>
      <protection/>
    </xf>
    <xf numFmtId="190" fontId="15" fillId="33" borderId="55" xfId="0" applyNumberFormat="1" applyFont="1" applyFill="1" applyBorder="1" applyAlignment="1" applyProtection="1">
      <alignment horizontal="left" vertical="center" wrapText="1"/>
      <protection/>
    </xf>
    <xf numFmtId="0" fontId="0" fillId="33" borderId="50" xfId="0" applyFill="1" applyBorder="1" applyAlignment="1" applyProtection="1">
      <alignment vertical="center" wrapText="1"/>
      <protection/>
    </xf>
    <xf numFmtId="0" fontId="0" fillId="33" borderId="51" xfId="0" applyFill="1" applyBorder="1" applyAlignment="1" applyProtection="1">
      <alignment vertical="center" wrapText="1"/>
      <protection/>
    </xf>
    <xf numFmtId="0" fontId="0" fillId="33" borderId="48" xfId="0" applyFill="1" applyBorder="1" applyAlignment="1" applyProtection="1">
      <alignment vertical="center" wrapText="1"/>
      <protection/>
    </xf>
    <xf numFmtId="0" fontId="0" fillId="33" borderId="56" xfId="0" applyFill="1" applyBorder="1" applyAlignment="1" applyProtection="1">
      <alignment vertical="center" wrapText="1"/>
      <protection/>
    </xf>
    <xf numFmtId="0" fontId="0" fillId="33" borderId="11" xfId="0" applyFill="1" applyBorder="1" applyAlignment="1" applyProtection="1">
      <alignment vertical="center" wrapText="1"/>
      <protection/>
    </xf>
    <xf numFmtId="0" fontId="0" fillId="33" borderId="47" xfId="0" applyFill="1" applyBorder="1" applyAlignment="1" applyProtection="1">
      <alignment vertical="center" wrapText="1"/>
      <protection/>
    </xf>
    <xf numFmtId="0" fontId="18" fillId="33" borderId="21" xfId="0" applyFont="1" applyFill="1" applyBorder="1" applyAlignment="1" applyProtection="1">
      <alignment horizontal="center" vertical="center" wrapText="1"/>
      <protection/>
    </xf>
    <xf numFmtId="0" fontId="18" fillId="33" borderId="58" xfId="0" applyFont="1" applyFill="1" applyBorder="1" applyAlignment="1" applyProtection="1">
      <alignment horizontal="center" vertical="center" wrapText="1"/>
      <protection/>
    </xf>
    <xf numFmtId="0" fontId="17" fillId="33" borderId="10" xfId="0" applyFont="1" applyFill="1" applyBorder="1" applyAlignment="1" applyProtection="1">
      <alignment horizontal="center" vertical="center" wrapText="1"/>
      <protection/>
    </xf>
    <xf numFmtId="0" fontId="17" fillId="33" borderId="52" xfId="0" applyFont="1" applyFill="1" applyBorder="1" applyAlignment="1" applyProtection="1">
      <alignment horizontal="center" vertical="center" wrapText="1"/>
      <protection/>
    </xf>
    <xf numFmtId="0" fontId="17" fillId="33" borderId="53" xfId="0" applyFont="1" applyFill="1" applyBorder="1" applyAlignment="1" applyProtection="1">
      <alignment horizontal="center" vertical="center" wrapText="1"/>
      <protection/>
    </xf>
    <xf numFmtId="0" fontId="19" fillId="33" borderId="52" xfId="0" applyFont="1" applyFill="1" applyBorder="1" applyAlignment="1" applyProtection="1">
      <alignment horizontal="center" vertical="center" wrapText="1"/>
      <protection/>
    </xf>
    <xf numFmtId="0" fontId="19" fillId="33" borderId="53" xfId="0" applyFont="1" applyFill="1" applyBorder="1" applyAlignment="1" applyProtection="1">
      <alignment horizontal="center" vertical="center" wrapText="1"/>
      <protection/>
    </xf>
    <xf numFmtId="0" fontId="49" fillId="33" borderId="11" xfId="0" applyFont="1" applyFill="1" applyBorder="1" applyAlignment="1" applyProtection="1">
      <alignment horizontal="center" vertical="center" wrapText="1"/>
      <protection/>
    </xf>
    <xf numFmtId="1" fontId="69" fillId="33" borderId="0" xfId="0" applyNumberFormat="1" applyFont="1" applyFill="1" applyBorder="1" applyAlignment="1" applyProtection="1">
      <alignment horizontal="center" vertical="center" wrapText="1"/>
      <protection/>
    </xf>
    <xf numFmtId="0" fontId="42" fillId="33" borderId="0" xfId="0" applyFont="1" applyFill="1" applyBorder="1" applyAlignment="1" applyProtection="1">
      <alignment horizontal="center" vertical="center" wrapText="1"/>
      <protection/>
    </xf>
    <xf numFmtId="0" fontId="67" fillId="34" borderId="11" xfId="0" applyFont="1" applyFill="1" applyBorder="1" applyAlignment="1" applyProtection="1">
      <alignment horizontal="right" vertical="center" wrapText="1"/>
      <protection/>
    </xf>
    <xf numFmtId="0" fontId="68" fillId="34" borderId="11" xfId="0" applyFont="1" applyFill="1" applyBorder="1" applyAlignment="1" applyProtection="1">
      <alignment horizontal="right" vertical="center" wrapText="1"/>
      <protection/>
    </xf>
    <xf numFmtId="0" fontId="0" fillId="33" borderId="11" xfId="0" applyFill="1" applyBorder="1" applyAlignment="1" applyProtection="1">
      <alignment horizontal="center" vertical="center" wrapText="1"/>
      <protection/>
    </xf>
    <xf numFmtId="1" fontId="33" fillId="33" borderId="0" xfId="0" applyNumberFormat="1"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wrapText="1"/>
      <protection/>
    </xf>
    <xf numFmtId="0" fontId="64" fillId="34" borderId="50" xfId="0" applyFont="1" applyFill="1" applyBorder="1" applyAlignment="1" applyProtection="1">
      <alignment horizontal="right" vertical="center" wrapText="1"/>
      <protection/>
    </xf>
    <xf numFmtId="0" fontId="66" fillId="34" borderId="50" xfId="0" applyFont="1" applyFill="1" applyBorder="1" applyAlignment="1" applyProtection="1">
      <alignment horizontal="right" vertical="center" wrapText="1"/>
      <protection/>
    </xf>
    <xf numFmtId="0" fontId="19" fillId="33" borderId="10" xfId="0" applyFont="1" applyFill="1" applyBorder="1" applyAlignment="1" applyProtection="1">
      <alignment horizontal="center" vertical="center" wrapText="1"/>
      <protection/>
    </xf>
    <xf numFmtId="4" fontId="79" fillId="10" borderId="37" xfId="0" applyNumberFormat="1" applyFont="1" applyFill="1" applyBorder="1" applyAlignment="1">
      <alignment vertical="center"/>
    </xf>
    <xf numFmtId="3" fontId="79" fillId="10" borderId="37" xfId="0" applyNumberFormat="1" applyFont="1" applyFill="1" applyBorder="1" applyAlignment="1">
      <alignment vertical="center"/>
    </xf>
    <xf numFmtId="4" fontId="79" fillId="10" borderId="27" xfId="0" applyNumberFormat="1" applyFont="1" applyFill="1" applyBorder="1" applyAlignment="1">
      <alignment vertical="center"/>
    </xf>
    <xf numFmtId="3" fontId="79" fillId="10" borderId="27" xfId="0" applyNumberFormat="1" applyFont="1" applyFill="1" applyBorder="1" applyAlignment="1">
      <alignment vertical="center"/>
    </xf>
    <xf numFmtId="0" fontId="21" fillId="34" borderId="59" xfId="0" applyFont="1" applyFill="1" applyBorder="1" applyAlignment="1" applyProtection="1">
      <alignment vertical="center"/>
      <protection/>
    </xf>
    <xf numFmtId="4" fontId="79" fillId="10" borderId="33" xfId="0" applyNumberFormat="1" applyFont="1" applyFill="1" applyBorder="1" applyAlignment="1">
      <alignment vertical="center"/>
    </xf>
    <xf numFmtId="3" fontId="79" fillId="10" borderId="33" xfId="0" applyNumberFormat="1" applyFont="1" applyFill="1" applyBorder="1" applyAlignment="1">
      <alignment vertical="center"/>
    </xf>
    <xf numFmtId="3" fontId="12" fillId="38" borderId="33" xfId="42" applyNumberFormat="1" applyFont="1" applyFill="1" applyBorder="1" applyAlignment="1">
      <alignment vertical="center"/>
    </xf>
  </cellXfs>
  <cellStyles count="5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Binlik Ayracı 2 2" xfId="43"/>
    <cellStyle name="Comma 2" xfId="44"/>
    <cellStyle name="Çıkış" xfId="45"/>
    <cellStyle name="Giriş" xfId="46"/>
    <cellStyle name="Hesaplama" xfId="47"/>
    <cellStyle name="İşaretli Hücre" xfId="48"/>
    <cellStyle name="İyi" xfId="49"/>
    <cellStyle name="Followed Hyperlink" xfId="50"/>
    <cellStyle name="Hyperlink" xfId="51"/>
    <cellStyle name="Kötü" xfId="52"/>
    <cellStyle name="Normal 2" xfId="53"/>
    <cellStyle name="Normal 2 10 10" xfId="54"/>
    <cellStyle name="Normal 2 2" xfId="55"/>
    <cellStyle name="Normal 2 2 2" xfId="56"/>
    <cellStyle name="Normal_1-7Şubat,2008" xfId="57"/>
    <cellStyle name="Not" xfId="58"/>
    <cellStyle name="Nötr" xfId="59"/>
    <cellStyle name="Currency" xfId="60"/>
    <cellStyle name="Currency [0]" xfId="61"/>
    <cellStyle name="Toplam" xfId="62"/>
    <cellStyle name="Uyarı Metni" xfId="63"/>
    <cellStyle name="Vurgu1" xfId="64"/>
    <cellStyle name="Vurgu2" xfId="65"/>
    <cellStyle name="Vurgu3" xfId="66"/>
    <cellStyle name="Vurgu4" xfId="67"/>
    <cellStyle name="Vurgu5" xfId="68"/>
    <cellStyle name="Vurgu6" xfId="69"/>
    <cellStyle name="Percent" xfId="70"/>
    <cellStyle name="Yüzde 2"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26</xdr:col>
      <xdr:colOff>0</xdr:colOff>
      <xdr:row>0</xdr:row>
      <xdr:rowOff>0</xdr:rowOff>
    </xdr:to>
    <xdr:sp fLocksText="0">
      <xdr:nvSpPr>
        <xdr:cNvPr id="1" name="Text Box 1"/>
        <xdr:cNvSpPr txBox="1">
          <a:spLocks noChangeArrowheads="1"/>
        </xdr:cNvSpPr>
      </xdr:nvSpPr>
      <xdr:spPr>
        <a:xfrm>
          <a:off x="0" y="0"/>
          <a:ext cx="149066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133350</xdr:colOff>
      <xdr:row>0</xdr:row>
      <xdr:rowOff>0</xdr:rowOff>
    </xdr:from>
    <xdr:to>
      <xdr:col>25</xdr:col>
      <xdr:colOff>466725</xdr:colOff>
      <xdr:row>0</xdr:row>
      <xdr:rowOff>0</xdr:rowOff>
    </xdr:to>
    <xdr:sp fLocksText="0">
      <xdr:nvSpPr>
        <xdr:cNvPr id="2" name="Text Box 2"/>
        <xdr:cNvSpPr txBox="1">
          <a:spLocks noChangeArrowheads="1"/>
        </xdr:cNvSpPr>
      </xdr:nvSpPr>
      <xdr:spPr>
        <a:xfrm>
          <a:off x="13144500" y="0"/>
          <a:ext cx="17621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9</xdr:col>
      <xdr:colOff>247650</xdr:colOff>
      <xdr:row>3</xdr:row>
      <xdr:rowOff>104775</xdr:rowOff>
    </xdr:from>
    <xdr:to>
      <xdr:col>12</xdr:col>
      <xdr:colOff>342900</xdr:colOff>
      <xdr:row>4</xdr:row>
      <xdr:rowOff>371475</xdr:rowOff>
    </xdr:to>
    <xdr:pic>
      <xdr:nvPicPr>
        <xdr:cNvPr id="3" name="Picture 17" descr="Logo son"/>
        <xdr:cNvPicPr preferRelativeResize="1">
          <a:picLocks noChangeAspect="1"/>
        </xdr:cNvPicPr>
      </xdr:nvPicPr>
      <xdr:blipFill>
        <a:blip r:embed="rId1"/>
        <a:stretch>
          <a:fillRect/>
        </a:stretch>
      </xdr:blipFill>
      <xdr:spPr>
        <a:xfrm>
          <a:off x="4038600" y="1419225"/>
          <a:ext cx="2505075"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25</xdr:col>
      <xdr:colOff>0</xdr:colOff>
      <xdr:row>0</xdr:row>
      <xdr:rowOff>0</xdr:rowOff>
    </xdr:to>
    <xdr:sp fLocksText="0">
      <xdr:nvSpPr>
        <xdr:cNvPr id="1" name="Text Box 1"/>
        <xdr:cNvSpPr txBox="1">
          <a:spLocks noChangeArrowheads="1"/>
        </xdr:cNvSpPr>
      </xdr:nvSpPr>
      <xdr:spPr>
        <a:xfrm>
          <a:off x="0" y="0"/>
          <a:ext cx="127635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133350</xdr:colOff>
      <xdr:row>0</xdr:row>
      <xdr:rowOff>0</xdr:rowOff>
    </xdr:from>
    <xdr:to>
      <xdr:col>25</xdr:col>
      <xdr:colOff>0</xdr:colOff>
      <xdr:row>0</xdr:row>
      <xdr:rowOff>0</xdr:rowOff>
    </xdr:to>
    <xdr:sp fLocksText="0">
      <xdr:nvSpPr>
        <xdr:cNvPr id="2" name="Text Box 2"/>
        <xdr:cNvSpPr txBox="1">
          <a:spLocks noChangeArrowheads="1"/>
        </xdr:cNvSpPr>
      </xdr:nvSpPr>
      <xdr:spPr>
        <a:xfrm>
          <a:off x="11658600" y="0"/>
          <a:ext cx="11049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25</xdr:col>
      <xdr:colOff>0</xdr:colOff>
      <xdr:row>0</xdr:row>
      <xdr:rowOff>0</xdr:rowOff>
    </xdr:to>
    <xdr:sp fLocksText="0">
      <xdr:nvSpPr>
        <xdr:cNvPr id="3" name="Text Box 3"/>
        <xdr:cNvSpPr txBox="1">
          <a:spLocks noChangeArrowheads="1"/>
        </xdr:cNvSpPr>
      </xdr:nvSpPr>
      <xdr:spPr>
        <a:xfrm>
          <a:off x="0" y="0"/>
          <a:ext cx="127635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133350</xdr:colOff>
      <xdr:row>0</xdr:row>
      <xdr:rowOff>0</xdr:rowOff>
    </xdr:from>
    <xdr:to>
      <xdr:col>25</xdr:col>
      <xdr:colOff>0</xdr:colOff>
      <xdr:row>0</xdr:row>
      <xdr:rowOff>0</xdr:rowOff>
    </xdr:to>
    <xdr:sp fLocksText="0">
      <xdr:nvSpPr>
        <xdr:cNvPr id="4" name="Text Box 4"/>
        <xdr:cNvSpPr txBox="1">
          <a:spLocks noChangeArrowheads="1"/>
        </xdr:cNvSpPr>
      </xdr:nvSpPr>
      <xdr:spPr>
        <a:xfrm>
          <a:off x="11153775"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25</xdr:col>
      <xdr:colOff>0</xdr:colOff>
      <xdr:row>0</xdr:row>
      <xdr:rowOff>0</xdr:rowOff>
    </xdr:to>
    <xdr:sp>
      <xdr:nvSpPr>
        <xdr:cNvPr id="5" name="Text Box 5"/>
        <xdr:cNvSpPr txBox="1">
          <a:spLocks noChangeArrowheads="1"/>
        </xdr:cNvSpPr>
      </xdr:nvSpPr>
      <xdr:spPr>
        <a:xfrm>
          <a:off x="19050" y="0"/>
          <a:ext cx="12744450" cy="0"/>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23</xdr:col>
      <xdr:colOff>342900</xdr:colOff>
      <xdr:row>0</xdr:row>
      <xdr:rowOff>0</xdr:rowOff>
    </xdr:from>
    <xdr:to>
      <xdr:col>25</xdr:col>
      <xdr:colOff>0</xdr:colOff>
      <xdr:row>0</xdr:row>
      <xdr:rowOff>0</xdr:rowOff>
    </xdr:to>
    <xdr:sp fLocksText="0">
      <xdr:nvSpPr>
        <xdr:cNvPr id="6" name="Text Box 6"/>
        <xdr:cNvSpPr txBox="1">
          <a:spLocks noChangeArrowheads="1"/>
        </xdr:cNvSpPr>
      </xdr:nvSpPr>
      <xdr:spPr>
        <a:xfrm>
          <a:off x="11868150" y="0"/>
          <a:ext cx="89535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25</xdr:col>
      <xdr:colOff>0</xdr:colOff>
      <xdr:row>0</xdr:row>
      <xdr:rowOff>0</xdr:rowOff>
    </xdr:to>
    <xdr:sp fLocksText="0">
      <xdr:nvSpPr>
        <xdr:cNvPr id="7" name="Text Box 7"/>
        <xdr:cNvSpPr txBox="1">
          <a:spLocks noChangeArrowheads="1"/>
        </xdr:cNvSpPr>
      </xdr:nvSpPr>
      <xdr:spPr>
        <a:xfrm>
          <a:off x="0" y="0"/>
          <a:ext cx="127635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133350</xdr:colOff>
      <xdr:row>0</xdr:row>
      <xdr:rowOff>0</xdr:rowOff>
    </xdr:from>
    <xdr:to>
      <xdr:col>25</xdr:col>
      <xdr:colOff>0</xdr:colOff>
      <xdr:row>0</xdr:row>
      <xdr:rowOff>0</xdr:rowOff>
    </xdr:to>
    <xdr:sp fLocksText="0">
      <xdr:nvSpPr>
        <xdr:cNvPr id="8" name="Text Box 8"/>
        <xdr:cNvSpPr txBox="1">
          <a:spLocks noChangeArrowheads="1"/>
        </xdr:cNvSpPr>
      </xdr:nvSpPr>
      <xdr:spPr>
        <a:xfrm>
          <a:off x="11153775"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25</xdr:col>
      <xdr:colOff>0</xdr:colOff>
      <xdr:row>0</xdr:row>
      <xdr:rowOff>0</xdr:rowOff>
    </xdr:to>
    <xdr:sp>
      <xdr:nvSpPr>
        <xdr:cNvPr id="9" name="Text Box 9"/>
        <xdr:cNvSpPr txBox="1">
          <a:spLocks noChangeArrowheads="1"/>
        </xdr:cNvSpPr>
      </xdr:nvSpPr>
      <xdr:spPr>
        <a:xfrm>
          <a:off x="19050" y="0"/>
          <a:ext cx="1274445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18</xdr:col>
      <xdr:colOff>390525</xdr:colOff>
      <xdr:row>0</xdr:row>
      <xdr:rowOff>0</xdr:rowOff>
    </xdr:from>
    <xdr:to>
      <xdr:col>25</xdr:col>
      <xdr:colOff>0</xdr:colOff>
      <xdr:row>0</xdr:row>
      <xdr:rowOff>0</xdr:rowOff>
    </xdr:to>
    <xdr:sp fLocksText="0">
      <xdr:nvSpPr>
        <xdr:cNvPr id="10" name="Text Box 10"/>
        <xdr:cNvSpPr txBox="1">
          <a:spLocks noChangeArrowheads="1"/>
        </xdr:cNvSpPr>
      </xdr:nvSpPr>
      <xdr:spPr>
        <a:xfrm>
          <a:off x="8982075" y="0"/>
          <a:ext cx="3781425" cy="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11
</a:t>
          </a:r>
          <a:r>
            <a:rPr lang="en-US" cap="none" sz="1200" b="0" i="0" u="none" baseline="0">
              <a:solidFill>
                <a:srgbClr val="000000"/>
              </a:solidFill>
              <a:latin typeface="Verdana"/>
              <a:ea typeface="Verdana"/>
              <a:cs typeface="Verdana"/>
            </a:rPr>
            <a:t>12-14 MARCH 2010</a:t>
          </a:r>
        </a:p>
      </xdr:txBody>
    </xdr:sp>
    <xdr:clientData/>
  </xdr:twoCellAnchor>
  <xdr:twoCellAnchor>
    <xdr:from>
      <xdr:col>0</xdr:col>
      <xdr:colOff>0</xdr:colOff>
      <xdr:row>0</xdr:row>
      <xdr:rowOff>0</xdr:rowOff>
    </xdr:from>
    <xdr:to>
      <xdr:col>25</xdr:col>
      <xdr:colOff>0</xdr:colOff>
      <xdr:row>0</xdr:row>
      <xdr:rowOff>0</xdr:rowOff>
    </xdr:to>
    <xdr:sp fLocksText="0">
      <xdr:nvSpPr>
        <xdr:cNvPr id="11" name="Text Box 11"/>
        <xdr:cNvSpPr txBox="1">
          <a:spLocks noChangeArrowheads="1"/>
        </xdr:cNvSpPr>
      </xdr:nvSpPr>
      <xdr:spPr>
        <a:xfrm>
          <a:off x="0" y="0"/>
          <a:ext cx="127635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133350</xdr:colOff>
      <xdr:row>0</xdr:row>
      <xdr:rowOff>0</xdr:rowOff>
    </xdr:from>
    <xdr:to>
      <xdr:col>25</xdr:col>
      <xdr:colOff>0</xdr:colOff>
      <xdr:row>0</xdr:row>
      <xdr:rowOff>0</xdr:rowOff>
    </xdr:to>
    <xdr:sp fLocksText="0">
      <xdr:nvSpPr>
        <xdr:cNvPr id="12" name="Text Box 12"/>
        <xdr:cNvSpPr txBox="1">
          <a:spLocks noChangeArrowheads="1"/>
        </xdr:cNvSpPr>
      </xdr:nvSpPr>
      <xdr:spPr>
        <a:xfrm>
          <a:off x="11658600" y="0"/>
          <a:ext cx="11049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25</xdr:col>
      <xdr:colOff>0</xdr:colOff>
      <xdr:row>0</xdr:row>
      <xdr:rowOff>0</xdr:rowOff>
    </xdr:to>
    <xdr:sp fLocksText="0">
      <xdr:nvSpPr>
        <xdr:cNvPr id="13" name="Text Box 13"/>
        <xdr:cNvSpPr txBox="1">
          <a:spLocks noChangeArrowheads="1"/>
        </xdr:cNvSpPr>
      </xdr:nvSpPr>
      <xdr:spPr>
        <a:xfrm>
          <a:off x="0" y="0"/>
          <a:ext cx="127635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133350</xdr:colOff>
      <xdr:row>0</xdr:row>
      <xdr:rowOff>0</xdr:rowOff>
    </xdr:from>
    <xdr:to>
      <xdr:col>25</xdr:col>
      <xdr:colOff>0</xdr:colOff>
      <xdr:row>0</xdr:row>
      <xdr:rowOff>0</xdr:rowOff>
    </xdr:to>
    <xdr:sp fLocksText="0">
      <xdr:nvSpPr>
        <xdr:cNvPr id="14" name="Text Box 14"/>
        <xdr:cNvSpPr txBox="1">
          <a:spLocks noChangeArrowheads="1"/>
        </xdr:cNvSpPr>
      </xdr:nvSpPr>
      <xdr:spPr>
        <a:xfrm>
          <a:off x="11153775"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342900</xdr:colOff>
      <xdr:row>0</xdr:row>
      <xdr:rowOff>0</xdr:rowOff>
    </xdr:from>
    <xdr:to>
      <xdr:col>25</xdr:col>
      <xdr:colOff>0</xdr:colOff>
      <xdr:row>0</xdr:row>
      <xdr:rowOff>0</xdr:rowOff>
    </xdr:to>
    <xdr:sp fLocksText="0">
      <xdr:nvSpPr>
        <xdr:cNvPr id="15" name="Text Box 16"/>
        <xdr:cNvSpPr txBox="1">
          <a:spLocks noChangeArrowheads="1"/>
        </xdr:cNvSpPr>
      </xdr:nvSpPr>
      <xdr:spPr>
        <a:xfrm>
          <a:off x="11868150" y="0"/>
          <a:ext cx="89535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25</xdr:col>
      <xdr:colOff>0</xdr:colOff>
      <xdr:row>0</xdr:row>
      <xdr:rowOff>0</xdr:rowOff>
    </xdr:to>
    <xdr:sp fLocksText="0">
      <xdr:nvSpPr>
        <xdr:cNvPr id="16" name="Text Box 17"/>
        <xdr:cNvSpPr txBox="1">
          <a:spLocks noChangeArrowheads="1"/>
        </xdr:cNvSpPr>
      </xdr:nvSpPr>
      <xdr:spPr>
        <a:xfrm>
          <a:off x="0" y="0"/>
          <a:ext cx="127635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133350</xdr:colOff>
      <xdr:row>0</xdr:row>
      <xdr:rowOff>0</xdr:rowOff>
    </xdr:from>
    <xdr:to>
      <xdr:col>25</xdr:col>
      <xdr:colOff>0</xdr:colOff>
      <xdr:row>0</xdr:row>
      <xdr:rowOff>0</xdr:rowOff>
    </xdr:to>
    <xdr:sp fLocksText="0">
      <xdr:nvSpPr>
        <xdr:cNvPr id="17" name="Text Box 18"/>
        <xdr:cNvSpPr txBox="1">
          <a:spLocks noChangeArrowheads="1"/>
        </xdr:cNvSpPr>
      </xdr:nvSpPr>
      <xdr:spPr>
        <a:xfrm>
          <a:off x="11153775"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25</xdr:col>
      <xdr:colOff>0</xdr:colOff>
      <xdr:row>0</xdr:row>
      <xdr:rowOff>0</xdr:rowOff>
    </xdr:to>
    <xdr:sp>
      <xdr:nvSpPr>
        <xdr:cNvPr id="18" name="Text Box 19"/>
        <xdr:cNvSpPr txBox="1">
          <a:spLocks noChangeArrowheads="1"/>
        </xdr:cNvSpPr>
      </xdr:nvSpPr>
      <xdr:spPr>
        <a:xfrm>
          <a:off x="19050" y="0"/>
          <a:ext cx="1274445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25</xdr:col>
      <xdr:colOff>0</xdr:colOff>
      <xdr:row>0</xdr:row>
      <xdr:rowOff>0</xdr:rowOff>
    </xdr:to>
    <xdr:sp>
      <xdr:nvSpPr>
        <xdr:cNvPr id="19" name="Text Box 21"/>
        <xdr:cNvSpPr txBox="1">
          <a:spLocks noChangeArrowheads="1"/>
        </xdr:cNvSpPr>
      </xdr:nvSpPr>
      <xdr:spPr>
        <a:xfrm>
          <a:off x="19050" y="0"/>
          <a:ext cx="12744450" cy="0"/>
        </a:xfrm>
        <a:prstGeom prst="rect">
          <a:avLst/>
        </a:prstGeom>
        <a:solidFill>
          <a:srgbClr val="FFCC99"/>
        </a:solidFill>
        <a:ln w="38100" cmpd="dbl">
          <a:noFill/>
        </a:ln>
      </xdr:spPr>
      <xdr:txBody>
        <a:bodyPr vertOverflow="clip" wrap="square" lIns="64008" tIns="68580" rIns="64008" bIns="68580" anchor="ctr"/>
        <a:p>
          <a:pPr algn="ctr">
            <a:defRPr/>
          </a:pPr>
          <a:r>
            <a:rPr lang="en-US" cap="none" sz="38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24</xdr:col>
      <xdr:colOff>400050</xdr:colOff>
      <xdr:row>0</xdr:row>
      <xdr:rowOff>0</xdr:rowOff>
    </xdr:from>
    <xdr:to>
      <xdr:col>25</xdr:col>
      <xdr:colOff>0</xdr:colOff>
      <xdr:row>0</xdr:row>
      <xdr:rowOff>0</xdr:rowOff>
    </xdr:to>
    <xdr:sp fLocksText="0">
      <xdr:nvSpPr>
        <xdr:cNvPr id="20" name="Text Box 22"/>
        <xdr:cNvSpPr txBox="1">
          <a:spLocks noChangeArrowheads="1"/>
        </xdr:cNvSpPr>
      </xdr:nvSpPr>
      <xdr:spPr>
        <a:xfrm>
          <a:off x="12677775" y="0"/>
          <a:ext cx="85725" cy="0"/>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12
</a:t>
          </a:r>
          <a:r>
            <a:rPr lang="en-US" cap="none" sz="1600" b="0" i="0" u="none" baseline="0">
              <a:solidFill>
                <a:srgbClr val="000000"/>
              </a:solidFill>
              <a:latin typeface="Garamond"/>
              <a:ea typeface="Garamond"/>
              <a:cs typeface="Garamond"/>
            </a:rPr>
            <a:t>19-21 MARCH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25</xdr:col>
      <xdr:colOff>0</xdr:colOff>
      <xdr:row>0</xdr:row>
      <xdr:rowOff>0</xdr:rowOff>
    </xdr:to>
    <xdr:sp fLocksText="0">
      <xdr:nvSpPr>
        <xdr:cNvPr id="21" name="Text Box 23"/>
        <xdr:cNvSpPr txBox="1">
          <a:spLocks noChangeArrowheads="1"/>
        </xdr:cNvSpPr>
      </xdr:nvSpPr>
      <xdr:spPr>
        <a:xfrm>
          <a:off x="0" y="0"/>
          <a:ext cx="127635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133350</xdr:colOff>
      <xdr:row>0</xdr:row>
      <xdr:rowOff>0</xdr:rowOff>
    </xdr:from>
    <xdr:to>
      <xdr:col>25</xdr:col>
      <xdr:colOff>0</xdr:colOff>
      <xdr:row>0</xdr:row>
      <xdr:rowOff>0</xdr:rowOff>
    </xdr:to>
    <xdr:sp fLocksText="0">
      <xdr:nvSpPr>
        <xdr:cNvPr id="22" name="Text Box 24"/>
        <xdr:cNvSpPr txBox="1">
          <a:spLocks noChangeArrowheads="1"/>
        </xdr:cNvSpPr>
      </xdr:nvSpPr>
      <xdr:spPr>
        <a:xfrm>
          <a:off x="11153775"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25</xdr:col>
      <xdr:colOff>0</xdr:colOff>
      <xdr:row>0</xdr:row>
      <xdr:rowOff>0</xdr:rowOff>
    </xdr:to>
    <xdr:sp fLocksText="0">
      <xdr:nvSpPr>
        <xdr:cNvPr id="23" name="Text Box 27"/>
        <xdr:cNvSpPr txBox="1">
          <a:spLocks noChangeArrowheads="1"/>
        </xdr:cNvSpPr>
      </xdr:nvSpPr>
      <xdr:spPr>
        <a:xfrm>
          <a:off x="0" y="0"/>
          <a:ext cx="127635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133350</xdr:colOff>
      <xdr:row>0</xdr:row>
      <xdr:rowOff>0</xdr:rowOff>
    </xdr:from>
    <xdr:to>
      <xdr:col>25</xdr:col>
      <xdr:colOff>0</xdr:colOff>
      <xdr:row>0</xdr:row>
      <xdr:rowOff>0</xdr:rowOff>
    </xdr:to>
    <xdr:sp fLocksText="0">
      <xdr:nvSpPr>
        <xdr:cNvPr id="24" name="Text Box 28"/>
        <xdr:cNvSpPr txBox="1">
          <a:spLocks noChangeArrowheads="1"/>
        </xdr:cNvSpPr>
      </xdr:nvSpPr>
      <xdr:spPr>
        <a:xfrm>
          <a:off x="11153775"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25</xdr:col>
      <xdr:colOff>0</xdr:colOff>
      <xdr:row>0</xdr:row>
      <xdr:rowOff>0</xdr:rowOff>
    </xdr:to>
    <xdr:sp fLocksText="0">
      <xdr:nvSpPr>
        <xdr:cNvPr id="25" name="Text Box 31"/>
        <xdr:cNvSpPr txBox="1">
          <a:spLocks noChangeArrowheads="1"/>
        </xdr:cNvSpPr>
      </xdr:nvSpPr>
      <xdr:spPr>
        <a:xfrm>
          <a:off x="0" y="0"/>
          <a:ext cx="127635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133350</xdr:colOff>
      <xdr:row>0</xdr:row>
      <xdr:rowOff>0</xdr:rowOff>
    </xdr:from>
    <xdr:to>
      <xdr:col>25</xdr:col>
      <xdr:colOff>0</xdr:colOff>
      <xdr:row>0</xdr:row>
      <xdr:rowOff>0</xdr:rowOff>
    </xdr:to>
    <xdr:sp fLocksText="0">
      <xdr:nvSpPr>
        <xdr:cNvPr id="26" name="Text Box 32"/>
        <xdr:cNvSpPr txBox="1">
          <a:spLocks noChangeArrowheads="1"/>
        </xdr:cNvSpPr>
      </xdr:nvSpPr>
      <xdr:spPr>
        <a:xfrm>
          <a:off x="11153775"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25</xdr:col>
      <xdr:colOff>0</xdr:colOff>
      <xdr:row>0</xdr:row>
      <xdr:rowOff>0</xdr:rowOff>
    </xdr:to>
    <xdr:sp fLocksText="0">
      <xdr:nvSpPr>
        <xdr:cNvPr id="27" name="Text Box 35"/>
        <xdr:cNvSpPr txBox="1">
          <a:spLocks noChangeArrowheads="1"/>
        </xdr:cNvSpPr>
      </xdr:nvSpPr>
      <xdr:spPr>
        <a:xfrm>
          <a:off x="0" y="0"/>
          <a:ext cx="127635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133350</xdr:colOff>
      <xdr:row>0</xdr:row>
      <xdr:rowOff>0</xdr:rowOff>
    </xdr:from>
    <xdr:to>
      <xdr:col>25</xdr:col>
      <xdr:colOff>0</xdr:colOff>
      <xdr:row>0</xdr:row>
      <xdr:rowOff>0</xdr:rowOff>
    </xdr:to>
    <xdr:sp fLocksText="0">
      <xdr:nvSpPr>
        <xdr:cNvPr id="28" name="Text Box 36"/>
        <xdr:cNvSpPr txBox="1">
          <a:spLocks noChangeArrowheads="1"/>
        </xdr:cNvSpPr>
      </xdr:nvSpPr>
      <xdr:spPr>
        <a:xfrm>
          <a:off x="11153775"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25</xdr:col>
      <xdr:colOff>0</xdr:colOff>
      <xdr:row>0</xdr:row>
      <xdr:rowOff>0</xdr:rowOff>
    </xdr:to>
    <xdr:sp fLocksText="0">
      <xdr:nvSpPr>
        <xdr:cNvPr id="29" name="Text Box 39"/>
        <xdr:cNvSpPr txBox="1">
          <a:spLocks noChangeArrowheads="1"/>
        </xdr:cNvSpPr>
      </xdr:nvSpPr>
      <xdr:spPr>
        <a:xfrm>
          <a:off x="0" y="0"/>
          <a:ext cx="127635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133350</xdr:colOff>
      <xdr:row>0</xdr:row>
      <xdr:rowOff>0</xdr:rowOff>
    </xdr:from>
    <xdr:to>
      <xdr:col>25</xdr:col>
      <xdr:colOff>0</xdr:colOff>
      <xdr:row>0</xdr:row>
      <xdr:rowOff>0</xdr:rowOff>
    </xdr:to>
    <xdr:sp fLocksText="0">
      <xdr:nvSpPr>
        <xdr:cNvPr id="30" name="Text Box 40"/>
        <xdr:cNvSpPr txBox="1">
          <a:spLocks noChangeArrowheads="1"/>
        </xdr:cNvSpPr>
      </xdr:nvSpPr>
      <xdr:spPr>
        <a:xfrm>
          <a:off x="11153775"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25</xdr:col>
      <xdr:colOff>0</xdr:colOff>
      <xdr:row>0</xdr:row>
      <xdr:rowOff>0</xdr:rowOff>
    </xdr:to>
    <xdr:sp fLocksText="0">
      <xdr:nvSpPr>
        <xdr:cNvPr id="31" name="Text Box 43"/>
        <xdr:cNvSpPr txBox="1">
          <a:spLocks noChangeArrowheads="1"/>
        </xdr:cNvSpPr>
      </xdr:nvSpPr>
      <xdr:spPr>
        <a:xfrm>
          <a:off x="0" y="0"/>
          <a:ext cx="127635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133350</xdr:colOff>
      <xdr:row>0</xdr:row>
      <xdr:rowOff>0</xdr:rowOff>
    </xdr:from>
    <xdr:to>
      <xdr:col>25</xdr:col>
      <xdr:colOff>0</xdr:colOff>
      <xdr:row>0</xdr:row>
      <xdr:rowOff>0</xdr:rowOff>
    </xdr:to>
    <xdr:sp fLocksText="0">
      <xdr:nvSpPr>
        <xdr:cNvPr id="32" name="Text Box 44"/>
        <xdr:cNvSpPr txBox="1">
          <a:spLocks noChangeArrowheads="1"/>
        </xdr:cNvSpPr>
      </xdr:nvSpPr>
      <xdr:spPr>
        <a:xfrm>
          <a:off x="11153775"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25</xdr:col>
      <xdr:colOff>0</xdr:colOff>
      <xdr:row>0</xdr:row>
      <xdr:rowOff>0</xdr:rowOff>
    </xdr:to>
    <xdr:sp fLocksText="0">
      <xdr:nvSpPr>
        <xdr:cNvPr id="33" name="Text Box 47"/>
        <xdr:cNvSpPr txBox="1">
          <a:spLocks noChangeArrowheads="1"/>
        </xdr:cNvSpPr>
      </xdr:nvSpPr>
      <xdr:spPr>
        <a:xfrm>
          <a:off x="0" y="0"/>
          <a:ext cx="127635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133350</xdr:colOff>
      <xdr:row>0</xdr:row>
      <xdr:rowOff>0</xdr:rowOff>
    </xdr:from>
    <xdr:to>
      <xdr:col>25</xdr:col>
      <xdr:colOff>0</xdr:colOff>
      <xdr:row>0</xdr:row>
      <xdr:rowOff>0</xdr:rowOff>
    </xdr:to>
    <xdr:sp fLocksText="0">
      <xdr:nvSpPr>
        <xdr:cNvPr id="34" name="Text Box 48"/>
        <xdr:cNvSpPr txBox="1">
          <a:spLocks noChangeArrowheads="1"/>
        </xdr:cNvSpPr>
      </xdr:nvSpPr>
      <xdr:spPr>
        <a:xfrm>
          <a:off x="11153775"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25</xdr:col>
      <xdr:colOff>0</xdr:colOff>
      <xdr:row>0</xdr:row>
      <xdr:rowOff>0</xdr:rowOff>
    </xdr:to>
    <xdr:sp fLocksText="0">
      <xdr:nvSpPr>
        <xdr:cNvPr id="35" name="Text Box 51"/>
        <xdr:cNvSpPr txBox="1">
          <a:spLocks noChangeArrowheads="1"/>
        </xdr:cNvSpPr>
      </xdr:nvSpPr>
      <xdr:spPr>
        <a:xfrm>
          <a:off x="0" y="0"/>
          <a:ext cx="127635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133350</xdr:colOff>
      <xdr:row>0</xdr:row>
      <xdr:rowOff>0</xdr:rowOff>
    </xdr:from>
    <xdr:to>
      <xdr:col>25</xdr:col>
      <xdr:colOff>0</xdr:colOff>
      <xdr:row>0</xdr:row>
      <xdr:rowOff>0</xdr:rowOff>
    </xdr:to>
    <xdr:sp fLocksText="0">
      <xdr:nvSpPr>
        <xdr:cNvPr id="36" name="Text Box 52"/>
        <xdr:cNvSpPr txBox="1">
          <a:spLocks noChangeArrowheads="1"/>
        </xdr:cNvSpPr>
      </xdr:nvSpPr>
      <xdr:spPr>
        <a:xfrm>
          <a:off x="11153775"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25</xdr:col>
      <xdr:colOff>0</xdr:colOff>
      <xdr:row>0</xdr:row>
      <xdr:rowOff>0</xdr:rowOff>
    </xdr:to>
    <xdr:sp fLocksText="0">
      <xdr:nvSpPr>
        <xdr:cNvPr id="37" name="Text Box 55"/>
        <xdr:cNvSpPr txBox="1">
          <a:spLocks noChangeArrowheads="1"/>
        </xdr:cNvSpPr>
      </xdr:nvSpPr>
      <xdr:spPr>
        <a:xfrm>
          <a:off x="0" y="0"/>
          <a:ext cx="127635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133350</xdr:colOff>
      <xdr:row>0</xdr:row>
      <xdr:rowOff>0</xdr:rowOff>
    </xdr:from>
    <xdr:to>
      <xdr:col>25</xdr:col>
      <xdr:colOff>0</xdr:colOff>
      <xdr:row>0</xdr:row>
      <xdr:rowOff>0</xdr:rowOff>
    </xdr:to>
    <xdr:sp fLocksText="0">
      <xdr:nvSpPr>
        <xdr:cNvPr id="38" name="Text Box 56"/>
        <xdr:cNvSpPr txBox="1">
          <a:spLocks noChangeArrowheads="1"/>
        </xdr:cNvSpPr>
      </xdr:nvSpPr>
      <xdr:spPr>
        <a:xfrm>
          <a:off x="11153775"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38</xdr:col>
      <xdr:colOff>104775</xdr:colOff>
      <xdr:row>0</xdr:row>
      <xdr:rowOff>0</xdr:rowOff>
    </xdr:to>
    <xdr:sp>
      <xdr:nvSpPr>
        <xdr:cNvPr id="39" name="Text Box 57"/>
        <xdr:cNvSpPr txBox="1">
          <a:spLocks noChangeArrowheads="1"/>
        </xdr:cNvSpPr>
      </xdr:nvSpPr>
      <xdr:spPr>
        <a:xfrm>
          <a:off x="19050" y="0"/>
          <a:ext cx="17745075" cy="0"/>
        </a:xfrm>
        <a:prstGeom prst="rect">
          <a:avLst/>
        </a:prstGeom>
        <a:solidFill>
          <a:srgbClr val="FFCC99"/>
        </a:solidFill>
        <a:ln w="38100" cmpd="dbl">
          <a:noFill/>
        </a:ln>
      </xdr:spPr>
      <xdr:txBody>
        <a:bodyPr vertOverflow="clip" wrap="square" lIns="64008" tIns="64008" rIns="64008" bIns="64008" anchor="ctr"/>
        <a:p>
          <a:pPr algn="ctr">
            <a:defRPr/>
          </a:pPr>
          <a:r>
            <a:rPr lang="en-US" cap="none" sz="3400" b="0" i="0" u="none" baseline="0">
              <a:solidFill>
                <a:srgbClr val="000000"/>
              </a:solidFill>
              <a:latin typeface="Garamond"/>
              <a:ea typeface="Garamond"/>
              <a:cs typeface="Garamond"/>
            </a:rPr>
            <a:t>TÜRKİYE'S WEEKEND MARKET DATA</a:t>
          </a:r>
          <a:r>
            <a:rPr lang="en-US" cap="none" sz="3600" b="0" i="0" u="none" baseline="0">
              <a:solidFill>
                <a:srgbClr val="000000"/>
              </a:solidFill>
              <a:latin typeface="Garamond"/>
              <a:ea typeface="Garamond"/>
              <a:cs typeface="Garamond"/>
            </a:rPr>
            <a:t>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25</xdr:col>
      <xdr:colOff>0</xdr:colOff>
      <xdr:row>0</xdr:row>
      <xdr:rowOff>0</xdr:rowOff>
    </xdr:to>
    <xdr:sp fLocksText="0">
      <xdr:nvSpPr>
        <xdr:cNvPr id="40" name="Text Box 59"/>
        <xdr:cNvSpPr txBox="1">
          <a:spLocks noChangeArrowheads="1"/>
        </xdr:cNvSpPr>
      </xdr:nvSpPr>
      <xdr:spPr>
        <a:xfrm>
          <a:off x="0" y="0"/>
          <a:ext cx="127635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133350</xdr:colOff>
      <xdr:row>0</xdr:row>
      <xdr:rowOff>0</xdr:rowOff>
    </xdr:from>
    <xdr:to>
      <xdr:col>25</xdr:col>
      <xdr:colOff>0</xdr:colOff>
      <xdr:row>0</xdr:row>
      <xdr:rowOff>0</xdr:rowOff>
    </xdr:to>
    <xdr:sp fLocksText="0">
      <xdr:nvSpPr>
        <xdr:cNvPr id="41" name="Text Box 60"/>
        <xdr:cNvSpPr txBox="1">
          <a:spLocks noChangeArrowheads="1"/>
        </xdr:cNvSpPr>
      </xdr:nvSpPr>
      <xdr:spPr>
        <a:xfrm>
          <a:off x="11153775"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25</xdr:col>
      <xdr:colOff>0</xdr:colOff>
      <xdr:row>0</xdr:row>
      <xdr:rowOff>0</xdr:rowOff>
    </xdr:to>
    <xdr:sp fLocksText="0">
      <xdr:nvSpPr>
        <xdr:cNvPr id="42" name="Text Box 63"/>
        <xdr:cNvSpPr txBox="1">
          <a:spLocks noChangeArrowheads="1"/>
        </xdr:cNvSpPr>
      </xdr:nvSpPr>
      <xdr:spPr>
        <a:xfrm>
          <a:off x="0" y="0"/>
          <a:ext cx="127635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133350</xdr:colOff>
      <xdr:row>0</xdr:row>
      <xdr:rowOff>0</xdr:rowOff>
    </xdr:from>
    <xdr:to>
      <xdr:col>25</xdr:col>
      <xdr:colOff>0</xdr:colOff>
      <xdr:row>0</xdr:row>
      <xdr:rowOff>0</xdr:rowOff>
    </xdr:to>
    <xdr:sp fLocksText="0">
      <xdr:nvSpPr>
        <xdr:cNvPr id="43" name="Text Box 64"/>
        <xdr:cNvSpPr txBox="1">
          <a:spLocks noChangeArrowheads="1"/>
        </xdr:cNvSpPr>
      </xdr:nvSpPr>
      <xdr:spPr>
        <a:xfrm>
          <a:off x="11153775"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25</xdr:col>
      <xdr:colOff>0</xdr:colOff>
      <xdr:row>0</xdr:row>
      <xdr:rowOff>0</xdr:rowOff>
    </xdr:to>
    <xdr:sp fLocksText="0">
      <xdr:nvSpPr>
        <xdr:cNvPr id="44" name="Text Box 67"/>
        <xdr:cNvSpPr txBox="1">
          <a:spLocks noChangeArrowheads="1"/>
        </xdr:cNvSpPr>
      </xdr:nvSpPr>
      <xdr:spPr>
        <a:xfrm>
          <a:off x="0" y="0"/>
          <a:ext cx="127635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133350</xdr:colOff>
      <xdr:row>0</xdr:row>
      <xdr:rowOff>0</xdr:rowOff>
    </xdr:from>
    <xdr:to>
      <xdr:col>25</xdr:col>
      <xdr:colOff>0</xdr:colOff>
      <xdr:row>0</xdr:row>
      <xdr:rowOff>0</xdr:rowOff>
    </xdr:to>
    <xdr:sp fLocksText="0">
      <xdr:nvSpPr>
        <xdr:cNvPr id="45" name="Text Box 68"/>
        <xdr:cNvSpPr txBox="1">
          <a:spLocks noChangeArrowheads="1"/>
        </xdr:cNvSpPr>
      </xdr:nvSpPr>
      <xdr:spPr>
        <a:xfrm>
          <a:off x="11153775"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17</xdr:col>
      <xdr:colOff>657225</xdr:colOff>
      <xdr:row>0</xdr:row>
      <xdr:rowOff>0</xdr:rowOff>
    </xdr:to>
    <xdr:sp>
      <xdr:nvSpPr>
        <xdr:cNvPr id="46" name="Text Box 71"/>
        <xdr:cNvSpPr txBox="1">
          <a:spLocks noChangeArrowheads="1"/>
        </xdr:cNvSpPr>
      </xdr:nvSpPr>
      <xdr:spPr>
        <a:xfrm>
          <a:off x="28575" y="0"/>
          <a:ext cx="8953500" cy="0"/>
        </a:xfrm>
        <a:prstGeom prst="rect">
          <a:avLst/>
        </a:prstGeom>
        <a:solidFill>
          <a:srgbClr val="C0C0C0"/>
        </a:solidFill>
        <a:ln w="38100" cmpd="dbl">
          <a:noFill/>
        </a:ln>
      </xdr:spPr>
      <xdr:txBody>
        <a:bodyPr vertOverflow="clip" wrap="square" lIns="36576" tIns="32004" rIns="0" bIns="32004" anchor="ctr"/>
        <a:p>
          <a:pPr algn="l">
            <a:defRPr/>
          </a:pPr>
          <a:r>
            <a:rPr lang="en-US" cap="none" sz="1600" b="1" i="0" u="none" baseline="0">
              <a:solidFill>
                <a:srgbClr val="000000"/>
              </a:solidFill>
              <a:latin typeface="AcidSansRegular"/>
              <a:ea typeface="AcidSansRegular"/>
              <a:cs typeface="AcidSansRegular"/>
            </a:rPr>
            <a:t>TÜRK</a:t>
          </a:r>
          <a:r>
            <a:rPr lang="en-US" cap="none" sz="1600" b="1" i="0" u="none" baseline="0">
              <a:solidFill>
                <a:srgbClr val="000000"/>
              </a:solidFill>
              <a:latin typeface="Arial"/>
              <a:ea typeface="Arial"/>
              <a:cs typeface="Arial"/>
            </a:rPr>
            <a:t>İ</a:t>
          </a:r>
          <a:r>
            <a:rPr lang="en-US" cap="none" sz="1600" b="1" i="0" u="none" baseline="0">
              <a:solidFill>
                <a:srgbClr val="000000"/>
              </a:solidFill>
              <a:latin typeface="AcidSansRegular"/>
              <a:ea typeface="AcidSansRegular"/>
              <a:cs typeface="AcidSansRegular"/>
            </a:rPr>
            <a:t>YE'S WEEKEND MARKET DATA</a:t>
          </a:r>
          <a:r>
            <a:rPr lang="en-US" cap="none" sz="2000" b="1" i="0" u="none" baseline="0">
              <a:solidFill>
                <a:srgbClr val="000000"/>
              </a:solidFill>
              <a:latin typeface="AcidSansRegular"/>
              <a:ea typeface="AcidSansRegular"/>
              <a:cs typeface="AcidSansRegular"/>
            </a:rPr>
            <a:t> </a:t>
          </a:r>
          <a:r>
            <a:rPr lang="en-US" cap="none" sz="1200" b="0" i="0" u="none" baseline="0">
              <a:solidFill>
                <a:srgbClr val="000000"/>
              </a:solidFill>
              <a:latin typeface="AcidSansRegular"/>
              <a:ea typeface="AcidSansRegular"/>
              <a:cs typeface="AcidSansRegular"/>
            </a:rPr>
            <a:t>WEEKEND BOX OFFICE &amp; ADMISSION REPORT</a:t>
          </a:r>
          <a:r>
            <a:rPr lang="en-US" cap="none" sz="1600" b="0" i="0" u="none" baseline="0">
              <a:solidFill>
                <a:srgbClr val="000000"/>
              </a:solidFill>
              <a:latin typeface="AcidSansRegular"/>
              <a:ea typeface="AcidSansRegular"/>
              <a:cs typeface="AcidSansRegular"/>
            </a:rPr>
            <a:t>
</a:t>
          </a:r>
          <a:r>
            <a:rPr lang="en-US" cap="none" sz="2400" b="1" i="0" u="none" baseline="0">
              <a:solidFill>
                <a:srgbClr val="FFFFFF"/>
              </a:solidFill>
              <a:latin typeface="AcidSansRegular"/>
              <a:ea typeface="AcidSansRegular"/>
              <a:cs typeface="AcidSansRegular"/>
            </a:rPr>
            <a:t>TOP 20</a:t>
          </a:r>
        </a:p>
      </xdr:txBody>
    </xdr:sp>
    <xdr:clientData/>
  </xdr:twoCellAnchor>
  <xdr:twoCellAnchor>
    <xdr:from>
      <xdr:col>18</xdr:col>
      <xdr:colOff>47625</xdr:colOff>
      <xdr:row>0</xdr:row>
      <xdr:rowOff>0</xdr:rowOff>
    </xdr:from>
    <xdr:to>
      <xdr:col>25</xdr:col>
      <xdr:colOff>0</xdr:colOff>
      <xdr:row>0</xdr:row>
      <xdr:rowOff>0</xdr:rowOff>
    </xdr:to>
    <xdr:sp fLocksText="0">
      <xdr:nvSpPr>
        <xdr:cNvPr id="47" name="Text Box 72"/>
        <xdr:cNvSpPr txBox="1">
          <a:spLocks noChangeArrowheads="1"/>
        </xdr:cNvSpPr>
      </xdr:nvSpPr>
      <xdr:spPr>
        <a:xfrm>
          <a:off x="8982075" y="0"/>
          <a:ext cx="3781425" cy="0"/>
        </a:xfrm>
        <a:prstGeom prst="rect">
          <a:avLst/>
        </a:prstGeom>
        <a:solidFill>
          <a:srgbClr val="C0C0C0"/>
        </a:solidFill>
        <a:ln w="12700" cmpd="sng">
          <a:solidFill>
            <a:srgbClr val="000000">
              <a:alpha val="41175"/>
            </a:srgbClr>
          </a:solidFill>
          <a:headEnd type="none"/>
          <a:tailEnd type="none"/>
        </a:ln>
      </xdr:spPr>
      <xdr:txBody>
        <a:bodyPr vertOverflow="clip" wrap="square" lIns="0" tIns="36576" rIns="45720" bIns="36576" anchor="ctr"/>
        <a:p>
          <a:pPr algn="r">
            <a:defRPr/>
          </a:pPr>
          <a:r>
            <a:rPr lang="en-US" cap="none" sz="1800" b="0" i="0" u="none" baseline="0">
              <a:solidFill>
                <a:srgbClr val="900000"/>
              </a:solidFill>
              <a:latin typeface="Administer"/>
              <a:ea typeface="Administer"/>
              <a:cs typeface="Administer"/>
            </a:rPr>
            <a:t>weekend: 21</a:t>
          </a:r>
          <a:r>
            <a:rPr lang="en-US" cap="none" sz="1800" b="0" i="0" u="none" baseline="0">
              <a:solidFill>
                <a:srgbClr val="000000"/>
              </a:solidFill>
              <a:latin typeface="Administer"/>
              <a:ea typeface="Administer"/>
              <a:cs typeface="Administer"/>
            </a:rPr>
            <a:t>
</a:t>
          </a:r>
          <a:r>
            <a:rPr lang="en-US" cap="none" sz="1800" b="0" i="0" u="none" baseline="0">
              <a:solidFill>
                <a:srgbClr val="000000"/>
              </a:solidFill>
              <a:latin typeface="Administer"/>
              <a:ea typeface="Administer"/>
              <a:cs typeface="Administer"/>
            </a:rPr>
            <a:t>20-22 May 2011</a:t>
          </a:r>
        </a:p>
      </xdr:txBody>
    </xdr:sp>
    <xdr:clientData/>
  </xdr:twoCellAnchor>
  <xdr:twoCellAnchor>
    <xdr:from>
      <xdr:col>0</xdr:col>
      <xdr:colOff>0</xdr:colOff>
      <xdr:row>0</xdr:row>
      <xdr:rowOff>0</xdr:rowOff>
    </xdr:from>
    <xdr:to>
      <xdr:col>25</xdr:col>
      <xdr:colOff>0</xdr:colOff>
      <xdr:row>0</xdr:row>
      <xdr:rowOff>0</xdr:rowOff>
    </xdr:to>
    <xdr:sp fLocksText="0">
      <xdr:nvSpPr>
        <xdr:cNvPr id="48" name="Text Box 73"/>
        <xdr:cNvSpPr txBox="1">
          <a:spLocks noChangeArrowheads="1"/>
        </xdr:cNvSpPr>
      </xdr:nvSpPr>
      <xdr:spPr>
        <a:xfrm>
          <a:off x="0" y="0"/>
          <a:ext cx="127635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133350</xdr:colOff>
      <xdr:row>0</xdr:row>
      <xdr:rowOff>0</xdr:rowOff>
    </xdr:from>
    <xdr:to>
      <xdr:col>25</xdr:col>
      <xdr:colOff>0</xdr:colOff>
      <xdr:row>0</xdr:row>
      <xdr:rowOff>0</xdr:rowOff>
    </xdr:to>
    <xdr:sp fLocksText="0">
      <xdr:nvSpPr>
        <xdr:cNvPr id="49" name="Text Box 74"/>
        <xdr:cNvSpPr txBox="1">
          <a:spLocks noChangeArrowheads="1"/>
        </xdr:cNvSpPr>
      </xdr:nvSpPr>
      <xdr:spPr>
        <a:xfrm>
          <a:off x="11153775"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25</xdr:col>
      <xdr:colOff>0</xdr:colOff>
      <xdr:row>0</xdr:row>
      <xdr:rowOff>0</xdr:rowOff>
    </xdr:to>
    <xdr:sp fLocksText="0">
      <xdr:nvSpPr>
        <xdr:cNvPr id="50" name="Text Box 77"/>
        <xdr:cNvSpPr txBox="1">
          <a:spLocks noChangeArrowheads="1"/>
        </xdr:cNvSpPr>
      </xdr:nvSpPr>
      <xdr:spPr>
        <a:xfrm>
          <a:off x="0" y="0"/>
          <a:ext cx="127635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133350</xdr:colOff>
      <xdr:row>0</xdr:row>
      <xdr:rowOff>0</xdr:rowOff>
    </xdr:from>
    <xdr:to>
      <xdr:col>25</xdr:col>
      <xdr:colOff>0</xdr:colOff>
      <xdr:row>0</xdr:row>
      <xdr:rowOff>0</xdr:rowOff>
    </xdr:to>
    <xdr:sp fLocksText="0">
      <xdr:nvSpPr>
        <xdr:cNvPr id="51" name="Text Box 78"/>
        <xdr:cNvSpPr txBox="1">
          <a:spLocks noChangeArrowheads="1"/>
        </xdr:cNvSpPr>
      </xdr:nvSpPr>
      <xdr:spPr>
        <a:xfrm>
          <a:off x="11153775"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9</xdr:col>
      <xdr:colOff>247650</xdr:colOff>
      <xdr:row>3</xdr:row>
      <xdr:rowOff>104775</xdr:rowOff>
    </xdr:from>
    <xdr:to>
      <xdr:col>12</xdr:col>
      <xdr:colOff>514350</xdr:colOff>
      <xdr:row>4</xdr:row>
      <xdr:rowOff>381000</xdr:rowOff>
    </xdr:to>
    <xdr:pic>
      <xdr:nvPicPr>
        <xdr:cNvPr id="52" name="Picture 82" descr="Logo son"/>
        <xdr:cNvPicPr preferRelativeResize="1">
          <a:picLocks noChangeAspect="1"/>
        </xdr:cNvPicPr>
      </xdr:nvPicPr>
      <xdr:blipFill>
        <a:blip r:embed="rId1"/>
        <a:stretch>
          <a:fillRect/>
        </a:stretch>
      </xdr:blipFill>
      <xdr:spPr>
        <a:xfrm>
          <a:off x="6457950" y="1143000"/>
          <a:ext cx="2505075" cy="685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1%20(week%2049)'"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62"/>
  <sheetViews>
    <sheetView tabSelected="1" zoomScale="80" zoomScaleNormal="80" zoomScalePageLayoutView="0" workbookViewId="0" topLeftCell="A1">
      <pane xSplit="13" ySplit="10" topLeftCell="N11" activePane="bottomRight" state="frozen"/>
      <selection pane="topLeft" activeCell="A1" sqref="A1"/>
      <selection pane="topRight" activeCell="J1" sqref="J1"/>
      <selection pane="bottomLeft" activeCell="A12" sqref="A12"/>
      <selection pane="bottomRight" activeCell="A6" sqref="A6"/>
    </sheetView>
  </sheetViews>
  <sheetFormatPr defaultColWidth="65.7109375" defaultRowHeight="12.75"/>
  <cols>
    <col min="1" max="1" width="3.7109375" style="40" bestFit="1" customWidth="1"/>
    <col min="2" max="3" width="2.00390625" style="41" bestFit="1" customWidth="1"/>
    <col min="4" max="4" width="1.7109375" style="42" bestFit="1" customWidth="1"/>
    <col min="5" max="5" width="38.7109375" style="43" bestFit="1" customWidth="1"/>
    <col min="6" max="6" width="26.00390625" style="43" hidden="1" customWidth="1"/>
    <col min="7" max="7" width="19.28125" style="43" hidden="1" customWidth="1"/>
    <col min="8" max="8" width="42.140625" style="43" hidden="1" customWidth="1"/>
    <col min="9" max="9" width="8.7109375" style="44" bestFit="1" customWidth="1"/>
    <col min="10" max="10" width="21.421875" style="41" bestFit="1" customWidth="1"/>
    <col min="11" max="11" width="6.00390625" style="44" bestFit="1" customWidth="1"/>
    <col min="12" max="12" width="8.7109375" style="45" customWidth="1"/>
    <col min="13" max="13" width="8.7109375" style="46" customWidth="1"/>
    <col min="14" max="14" width="10.8515625" style="45" bestFit="1" customWidth="1"/>
    <col min="15" max="15" width="7.140625" style="46" bestFit="1" customWidth="1"/>
    <col min="16" max="16" width="10.8515625" style="45" bestFit="1" customWidth="1"/>
    <col min="17" max="17" width="7.140625" style="46" bestFit="1" customWidth="1"/>
    <col min="18" max="18" width="10.8515625" style="47" bestFit="1" customWidth="1"/>
    <col min="19" max="19" width="10.00390625" style="48" bestFit="1" customWidth="1"/>
    <col min="20" max="20" width="14.28125" style="89" bestFit="1" customWidth="1"/>
    <col min="21" max="21" width="11.00390625" style="90" bestFit="1" customWidth="1"/>
    <col min="22" max="22" width="11.28125" style="49" bestFit="1" customWidth="1"/>
    <col min="23" max="23" width="8.140625" style="51" customWidth="1"/>
    <col min="24" max="24" width="12.421875" style="51" customWidth="1"/>
    <col min="25" max="25" width="7.8515625" style="52" bestFit="1" customWidth="1"/>
    <col min="26" max="26" width="12.421875" style="51" hidden="1" customWidth="1"/>
    <col min="27" max="27" width="8.140625" style="65" hidden="1" customWidth="1"/>
    <col min="28" max="28" width="12.421875" style="69" hidden="1" customWidth="1"/>
    <col min="29" max="29" width="8.140625" style="64" hidden="1" customWidth="1"/>
    <col min="30" max="31" width="6.7109375" style="71" hidden="1" customWidth="1"/>
    <col min="32" max="32" width="6.7109375" style="53" hidden="1" customWidth="1"/>
    <col min="33" max="33" width="8.140625" style="70" hidden="1" customWidth="1"/>
    <col min="34" max="34" width="12.421875" style="45" hidden="1" customWidth="1"/>
    <col min="35" max="35" width="7.8515625" style="46" hidden="1" customWidth="1"/>
    <col min="36" max="36" width="13.57421875" style="45" bestFit="1" customWidth="1"/>
    <col min="37" max="37" width="9.8515625" style="43" bestFit="1" customWidth="1"/>
    <col min="38" max="38" width="10.00390625" style="43" bestFit="1" customWidth="1"/>
    <col min="39" max="39" width="3.7109375" style="43" bestFit="1" customWidth="1"/>
    <col min="40" max="16384" width="65.7109375" style="43" customWidth="1"/>
  </cols>
  <sheetData>
    <row r="1" spans="1:39" s="3" customFormat="1" ht="50.25" thickBot="1">
      <c r="A1" s="282" t="s">
        <v>62</v>
      </c>
      <c r="B1" s="283"/>
      <c r="C1" s="283"/>
      <c r="D1" s="283"/>
      <c r="E1" s="283"/>
      <c r="F1" s="283"/>
      <c r="G1" s="283"/>
      <c r="H1" s="283"/>
      <c r="I1" s="283"/>
      <c r="J1" s="283"/>
      <c r="K1" s="283"/>
      <c r="L1" s="283"/>
      <c r="M1" s="283"/>
      <c r="N1" s="84"/>
      <c r="O1" s="88"/>
      <c r="P1" s="84"/>
      <c r="Q1" s="88"/>
      <c r="R1" s="84"/>
      <c r="S1" s="300" t="s">
        <v>61</v>
      </c>
      <c r="T1" s="301"/>
      <c r="U1" s="301"/>
      <c r="V1" s="301"/>
      <c r="W1" s="301"/>
      <c r="X1" s="301"/>
      <c r="Y1" s="301"/>
      <c r="Z1" s="301"/>
      <c r="AA1" s="301"/>
      <c r="AB1" s="301"/>
      <c r="AC1" s="301"/>
      <c r="AD1" s="301"/>
      <c r="AE1" s="301"/>
      <c r="AF1" s="301"/>
      <c r="AG1" s="301"/>
      <c r="AH1" s="301"/>
      <c r="AI1" s="301"/>
      <c r="AJ1" s="301"/>
      <c r="AK1" s="301"/>
      <c r="AL1" s="302"/>
      <c r="AM1" s="302"/>
    </row>
    <row r="2" spans="1:39" s="3" customFormat="1" ht="26.25">
      <c r="A2" s="284" t="s">
        <v>67</v>
      </c>
      <c r="B2" s="285"/>
      <c r="C2" s="285"/>
      <c r="D2" s="285"/>
      <c r="E2" s="285"/>
      <c r="F2" s="285"/>
      <c r="G2" s="285"/>
      <c r="H2" s="285"/>
      <c r="I2" s="285"/>
      <c r="J2" s="285"/>
      <c r="K2" s="285"/>
      <c r="L2" s="285"/>
      <c r="M2" s="285"/>
      <c r="N2" s="85"/>
      <c r="Q2" s="273" t="s">
        <v>60</v>
      </c>
      <c r="R2" s="275">
        <f>AJ2*100/T56</f>
        <v>65.05235395182117</v>
      </c>
      <c r="S2" s="275">
        <f>AL2*100/U56</f>
        <v>7.258240170012969</v>
      </c>
      <c r="T2" s="290" t="s">
        <v>57</v>
      </c>
      <c r="U2" s="304"/>
      <c r="V2" s="304"/>
      <c r="W2" s="304"/>
      <c r="X2" s="304"/>
      <c r="Y2" s="305"/>
      <c r="Z2" s="66"/>
      <c r="AA2" s="61"/>
      <c r="AB2" s="75"/>
      <c r="AC2" s="76"/>
      <c r="AD2" s="77"/>
      <c r="AE2" s="77"/>
      <c r="AF2" s="76"/>
      <c r="AG2" s="75"/>
      <c r="AJ2" s="311">
        <f>T11+T12+T13+T15+T19+T23+T24+T26+T27+T31+T33+T45+T55</f>
        <v>5154202.25</v>
      </c>
      <c r="AK2" s="312"/>
      <c r="AL2" s="319">
        <f>U11+U12+U13+U15+U19+U23+U24+U26+U27+U31+U33+U45+U55</f>
        <v>575082</v>
      </c>
      <c r="AM2" s="320"/>
    </row>
    <row r="3" spans="1:39" s="3" customFormat="1" ht="27" thickBot="1">
      <c r="A3" s="286" t="s">
        <v>53</v>
      </c>
      <c r="B3" s="287"/>
      <c r="C3" s="287"/>
      <c r="D3" s="287"/>
      <c r="E3" s="287"/>
      <c r="F3" s="287"/>
      <c r="G3" s="287"/>
      <c r="H3" s="287"/>
      <c r="I3" s="287"/>
      <c r="J3" s="287"/>
      <c r="K3" s="287"/>
      <c r="L3" s="287"/>
      <c r="M3" s="287"/>
      <c r="N3" s="86"/>
      <c r="Q3" s="273"/>
      <c r="R3" s="276"/>
      <c r="S3" s="303"/>
      <c r="T3" s="270" t="s">
        <v>56</v>
      </c>
      <c r="U3" s="306"/>
      <c r="V3" s="306"/>
      <c r="W3" s="306"/>
      <c r="X3" s="306"/>
      <c r="Y3" s="307"/>
      <c r="Z3" s="67"/>
      <c r="AA3" s="62"/>
      <c r="AB3" s="72"/>
      <c r="AC3" s="73"/>
      <c r="AD3" s="72"/>
      <c r="AE3" s="72"/>
      <c r="AF3" s="74"/>
      <c r="AG3" s="72"/>
      <c r="AJ3" s="313"/>
      <c r="AK3" s="314"/>
      <c r="AL3" s="321"/>
      <c r="AM3" s="322"/>
    </row>
    <row r="4" spans="1:39" s="3" customFormat="1" ht="32.25">
      <c r="A4" s="288" t="s">
        <v>178</v>
      </c>
      <c r="B4" s="289"/>
      <c r="C4" s="289"/>
      <c r="D4" s="289"/>
      <c r="E4" s="289"/>
      <c r="F4" s="289"/>
      <c r="G4" s="289"/>
      <c r="H4" s="289"/>
      <c r="I4" s="289"/>
      <c r="J4" s="92"/>
      <c r="K4" s="6"/>
      <c r="L4" s="6"/>
      <c r="M4" s="6"/>
      <c r="N4" s="87"/>
      <c r="Q4" s="273"/>
      <c r="R4" s="308">
        <f>AJ4*100/T56</f>
        <v>34.94764604817882</v>
      </c>
      <c r="S4" s="310">
        <f>AL4*100/U56</f>
        <v>92.74175982998703</v>
      </c>
      <c r="T4" s="290" t="s">
        <v>58</v>
      </c>
      <c r="U4" s="291"/>
      <c r="V4" s="291"/>
      <c r="W4" s="291"/>
      <c r="X4" s="291"/>
      <c r="Y4" s="292"/>
      <c r="Z4" s="68"/>
      <c r="AA4" s="63"/>
      <c r="AB4" s="280"/>
      <c r="AC4" s="281"/>
      <c r="AD4" s="281"/>
      <c r="AE4" s="281"/>
      <c r="AF4" s="281"/>
      <c r="AG4" s="59"/>
      <c r="AJ4" s="323">
        <f>T56-AJ2</f>
        <v>2768958</v>
      </c>
      <c r="AK4" s="324"/>
      <c r="AL4" s="327">
        <f>U56-AL2</f>
        <v>7348078.25</v>
      </c>
      <c r="AM4" s="324"/>
    </row>
    <row r="5" spans="1:39" s="3" customFormat="1" ht="33" thickBot="1">
      <c r="A5" s="278" t="s">
        <v>179</v>
      </c>
      <c r="B5" s="279"/>
      <c r="C5" s="279"/>
      <c r="D5" s="279"/>
      <c r="E5" s="279"/>
      <c r="F5" s="279"/>
      <c r="G5" s="279"/>
      <c r="H5" s="279"/>
      <c r="I5" s="279"/>
      <c r="J5" s="92"/>
      <c r="K5" s="6"/>
      <c r="L5" s="6"/>
      <c r="M5" s="6"/>
      <c r="N5" s="87"/>
      <c r="Q5" s="274"/>
      <c r="R5" s="309"/>
      <c r="S5" s="309"/>
      <c r="T5" s="270" t="s">
        <v>59</v>
      </c>
      <c r="U5" s="271"/>
      <c r="V5" s="271"/>
      <c r="W5" s="271"/>
      <c r="X5" s="271"/>
      <c r="Y5" s="272"/>
      <c r="Z5" s="68"/>
      <c r="AA5" s="63"/>
      <c r="AB5" s="78"/>
      <c r="AC5" s="109"/>
      <c r="AD5" s="109"/>
      <c r="AE5" s="109"/>
      <c r="AF5" s="109"/>
      <c r="AG5" s="109"/>
      <c r="AJ5" s="325"/>
      <c r="AK5" s="326"/>
      <c r="AL5" s="325"/>
      <c r="AM5" s="326"/>
    </row>
    <row r="6" spans="1:39" s="8" customFormat="1" ht="15.75" thickBot="1">
      <c r="A6" s="79"/>
      <c r="B6" s="93"/>
      <c r="C6" s="93"/>
      <c r="D6" s="93"/>
      <c r="E6" s="296" t="s">
        <v>70</v>
      </c>
      <c r="F6" s="296"/>
      <c r="G6" s="296"/>
      <c r="H6" s="296"/>
      <c r="I6" s="296"/>
      <c r="J6" s="296"/>
      <c r="K6" s="296"/>
      <c r="L6" s="296" t="s">
        <v>43</v>
      </c>
      <c r="M6" s="296"/>
      <c r="N6" s="296" t="s">
        <v>54</v>
      </c>
      <c r="O6" s="296"/>
      <c r="P6" s="296"/>
      <c r="Q6" s="296"/>
      <c r="R6" s="296"/>
      <c r="S6" s="296"/>
      <c r="T6" s="296"/>
      <c r="U6" s="296"/>
      <c r="V6" s="296"/>
      <c r="W6" s="296"/>
      <c r="X6" s="296"/>
      <c r="Y6" s="296"/>
      <c r="Z6" s="296" t="s">
        <v>42</v>
      </c>
      <c r="AA6" s="296"/>
      <c r="AB6" s="296" t="s">
        <v>46</v>
      </c>
      <c r="AC6" s="296"/>
      <c r="AD6" s="296" t="s">
        <v>45</v>
      </c>
      <c r="AE6" s="296"/>
      <c r="AF6" s="296" t="s">
        <v>50</v>
      </c>
      <c r="AG6" s="296"/>
      <c r="AH6" s="93"/>
      <c r="AI6" s="93"/>
      <c r="AJ6" s="296" t="s">
        <v>55</v>
      </c>
      <c r="AK6" s="296"/>
      <c r="AL6" s="296"/>
      <c r="AM6" s="318"/>
    </row>
    <row r="7" spans="1:39" s="11" customFormat="1" ht="12.75">
      <c r="A7" s="80"/>
      <c r="B7" s="94"/>
      <c r="C7" s="94"/>
      <c r="D7" s="94"/>
      <c r="E7" s="95"/>
      <c r="F7" s="95"/>
      <c r="G7" s="95"/>
      <c r="H7" s="95"/>
      <c r="I7" s="96" t="s">
        <v>15</v>
      </c>
      <c r="J7" s="95"/>
      <c r="K7" s="95" t="s">
        <v>18</v>
      </c>
      <c r="L7" s="95" t="s">
        <v>18</v>
      </c>
      <c r="M7" s="95" t="s">
        <v>20</v>
      </c>
      <c r="N7" s="297" t="s">
        <v>2</v>
      </c>
      <c r="O7" s="298"/>
      <c r="P7" s="297" t="s">
        <v>3</v>
      </c>
      <c r="Q7" s="298"/>
      <c r="R7" s="297" t="s">
        <v>4</v>
      </c>
      <c r="S7" s="298"/>
      <c r="T7" s="277" t="s">
        <v>11</v>
      </c>
      <c r="U7" s="277"/>
      <c r="V7" s="277" t="s">
        <v>30</v>
      </c>
      <c r="W7" s="277"/>
      <c r="X7" s="277" t="s">
        <v>0</v>
      </c>
      <c r="Y7" s="277"/>
      <c r="Z7" s="277"/>
      <c r="AA7" s="277"/>
      <c r="AB7" s="299"/>
      <c r="AC7" s="299"/>
      <c r="AD7" s="277" t="s">
        <v>41</v>
      </c>
      <c r="AE7" s="277"/>
      <c r="AF7" s="277" t="s">
        <v>51</v>
      </c>
      <c r="AG7" s="277"/>
      <c r="AH7" s="277" t="s">
        <v>71</v>
      </c>
      <c r="AI7" s="277"/>
      <c r="AJ7" s="277"/>
      <c r="AK7" s="277"/>
      <c r="AL7" s="97" t="s">
        <v>30</v>
      </c>
      <c r="AM7" s="98"/>
    </row>
    <row r="8" spans="1:39" s="11" customFormat="1" ht="13.5" thickBot="1">
      <c r="A8" s="81"/>
      <c r="B8" s="99"/>
      <c r="C8" s="99"/>
      <c r="D8" s="99"/>
      <c r="E8" s="100" t="s">
        <v>89</v>
      </c>
      <c r="F8" s="100" t="s">
        <v>118</v>
      </c>
      <c r="G8" s="100" t="s">
        <v>155</v>
      </c>
      <c r="H8" s="100" t="s">
        <v>87</v>
      </c>
      <c r="I8" s="101" t="s">
        <v>16</v>
      </c>
      <c r="J8" s="102" t="s">
        <v>1</v>
      </c>
      <c r="K8" s="102" t="s">
        <v>17</v>
      </c>
      <c r="L8" s="102" t="s">
        <v>19</v>
      </c>
      <c r="M8" s="102" t="s">
        <v>15</v>
      </c>
      <c r="N8" s="103" t="s">
        <v>7</v>
      </c>
      <c r="O8" s="104" t="s">
        <v>6</v>
      </c>
      <c r="P8" s="103" t="s">
        <v>7</v>
      </c>
      <c r="Q8" s="104" t="s">
        <v>6</v>
      </c>
      <c r="R8" s="103" t="s">
        <v>7</v>
      </c>
      <c r="S8" s="104" t="s">
        <v>6</v>
      </c>
      <c r="T8" s="103" t="s">
        <v>7</v>
      </c>
      <c r="U8" s="104" t="s">
        <v>6</v>
      </c>
      <c r="V8" s="104" t="s">
        <v>47</v>
      </c>
      <c r="W8" s="103" t="s">
        <v>31</v>
      </c>
      <c r="X8" s="103" t="s">
        <v>7</v>
      </c>
      <c r="Y8" s="105" t="s">
        <v>5</v>
      </c>
      <c r="Z8" s="103" t="s">
        <v>7</v>
      </c>
      <c r="AA8" s="104" t="s">
        <v>6</v>
      </c>
      <c r="AB8" s="106" t="s">
        <v>7</v>
      </c>
      <c r="AC8" s="107" t="s">
        <v>6</v>
      </c>
      <c r="AD8" s="105" t="s">
        <v>6</v>
      </c>
      <c r="AE8" s="105" t="s">
        <v>6</v>
      </c>
      <c r="AF8" s="104" t="s">
        <v>6</v>
      </c>
      <c r="AG8" s="103" t="s">
        <v>31</v>
      </c>
      <c r="AH8" s="103" t="s">
        <v>7</v>
      </c>
      <c r="AI8" s="105" t="s">
        <v>5</v>
      </c>
      <c r="AJ8" s="103" t="s">
        <v>7</v>
      </c>
      <c r="AK8" s="104" t="s">
        <v>6</v>
      </c>
      <c r="AL8" s="103" t="s">
        <v>31</v>
      </c>
      <c r="AM8" s="108"/>
    </row>
    <row r="9" spans="1:39" s="20" customFormat="1" ht="12.75">
      <c r="A9" s="114"/>
      <c r="B9" s="115"/>
      <c r="C9" s="115"/>
      <c r="D9" s="115"/>
      <c r="E9" s="115"/>
      <c r="F9" s="115"/>
      <c r="G9" s="115"/>
      <c r="H9" s="115"/>
      <c r="I9" s="116" t="s">
        <v>22</v>
      </c>
      <c r="J9" s="115"/>
      <c r="K9" s="115" t="s">
        <v>25</v>
      </c>
      <c r="L9" s="115" t="s">
        <v>27</v>
      </c>
      <c r="M9" s="115" t="s">
        <v>28</v>
      </c>
      <c r="N9" s="293" t="s">
        <v>32</v>
      </c>
      <c r="O9" s="294"/>
      <c r="P9" s="293" t="s">
        <v>33</v>
      </c>
      <c r="Q9" s="294"/>
      <c r="R9" s="293" t="s">
        <v>34</v>
      </c>
      <c r="S9" s="294"/>
      <c r="T9" s="295" t="s">
        <v>48</v>
      </c>
      <c r="U9" s="295"/>
      <c r="V9" s="295" t="s">
        <v>36</v>
      </c>
      <c r="W9" s="295"/>
      <c r="X9" s="295" t="s">
        <v>49</v>
      </c>
      <c r="Y9" s="295"/>
      <c r="Z9" s="117"/>
      <c r="AA9" s="118"/>
      <c r="AB9" s="119"/>
      <c r="AC9" s="120"/>
      <c r="AD9" s="295" t="s">
        <v>40</v>
      </c>
      <c r="AE9" s="295"/>
      <c r="AF9" s="295" t="s">
        <v>52</v>
      </c>
      <c r="AG9" s="295"/>
      <c r="AH9" s="295" t="s">
        <v>72</v>
      </c>
      <c r="AI9" s="295"/>
      <c r="AJ9" s="117"/>
      <c r="AK9" s="118"/>
      <c r="AL9" s="121" t="s">
        <v>36</v>
      </c>
      <c r="AM9" s="122"/>
    </row>
    <row r="10" spans="1:39" s="20" customFormat="1" ht="13.5" thickBot="1">
      <c r="A10" s="82"/>
      <c r="B10" s="206"/>
      <c r="C10" s="206"/>
      <c r="D10" s="207"/>
      <c r="E10" s="206" t="s">
        <v>86</v>
      </c>
      <c r="F10" s="206" t="s">
        <v>117</v>
      </c>
      <c r="G10" s="206" t="s">
        <v>121</v>
      </c>
      <c r="H10" s="206" t="s">
        <v>88</v>
      </c>
      <c r="I10" s="208" t="s">
        <v>23</v>
      </c>
      <c r="J10" s="207" t="s">
        <v>24</v>
      </c>
      <c r="K10" s="207" t="s">
        <v>26</v>
      </c>
      <c r="L10" s="209" t="s">
        <v>26</v>
      </c>
      <c r="M10" s="209" t="s">
        <v>29</v>
      </c>
      <c r="N10" s="210" t="s">
        <v>38</v>
      </c>
      <c r="O10" s="211" t="s">
        <v>35</v>
      </c>
      <c r="P10" s="210" t="s">
        <v>38</v>
      </c>
      <c r="Q10" s="211" t="s">
        <v>35</v>
      </c>
      <c r="R10" s="210" t="s">
        <v>38</v>
      </c>
      <c r="S10" s="211" t="s">
        <v>35</v>
      </c>
      <c r="T10" s="212" t="s">
        <v>38</v>
      </c>
      <c r="U10" s="213" t="s">
        <v>35</v>
      </c>
      <c r="V10" s="211" t="s">
        <v>35</v>
      </c>
      <c r="W10" s="210" t="s">
        <v>37</v>
      </c>
      <c r="X10" s="210" t="s">
        <v>38</v>
      </c>
      <c r="Y10" s="214" t="s">
        <v>39</v>
      </c>
      <c r="Z10" s="215" t="s">
        <v>38</v>
      </c>
      <c r="AA10" s="216" t="s">
        <v>35</v>
      </c>
      <c r="AB10" s="217" t="s">
        <v>38</v>
      </c>
      <c r="AC10" s="218" t="s">
        <v>35</v>
      </c>
      <c r="AD10" s="219" t="s">
        <v>35</v>
      </c>
      <c r="AE10" s="219" t="s">
        <v>35</v>
      </c>
      <c r="AF10" s="216" t="s">
        <v>35</v>
      </c>
      <c r="AG10" s="215" t="s">
        <v>37</v>
      </c>
      <c r="AH10" s="215" t="s">
        <v>38</v>
      </c>
      <c r="AI10" s="220" t="s">
        <v>39</v>
      </c>
      <c r="AJ10" s="221" t="s">
        <v>35</v>
      </c>
      <c r="AK10" s="222" t="s">
        <v>37</v>
      </c>
      <c r="AL10" s="221" t="s">
        <v>37</v>
      </c>
      <c r="AM10" s="123"/>
    </row>
    <row r="11" spans="1:39" s="26" customFormat="1" ht="10.5" customHeight="1">
      <c r="A11" s="25">
        <v>1</v>
      </c>
      <c r="B11" s="150"/>
      <c r="C11" s="153"/>
      <c r="D11" s="152" t="s">
        <v>75</v>
      </c>
      <c r="E11" s="182" t="s">
        <v>176</v>
      </c>
      <c r="F11" s="183" t="s">
        <v>177</v>
      </c>
      <c r="G11" s="182"/>
      <c r="H11" s="182" t="s">
        <v>176</v>
      </c>
      <c r="I11" s="223">
        <v>40872</v>
      </c>
      <c r="J11" s="182" t="s">
        <v>10</v>
      </c>
      <c r="K11" s="183">
        <v>277</v>
      </c>
      <c r="L11" s="224">
        <v>410</v>
      </c>
      <c r="M11" s="224">
        <v>2</v>
      </c>
      <c r="N11" s="225">
        <v>401016</v>
      </c>
      <c r="O11" s="226">
        <v>39320</v>
      </c>
      <c r="P11" s="225">
        <v>698364</v>
      </c>
      <c r="Q11" s="226">
        <v>67584</v>
      </c>
      <c r="R11" s="225">
        <v>741727</v>
      </c>
      <c r="S11" s="226">
        <v>72022</v>
      </c>
      <c r="T11" s="227">
        <f aca="true" t="shared" si="0" ref="T11:T55">SUM(N11+P11+R11)</f>
        <v>1841107</v>
      </c>
      <c r="U11" s="228">
        <f>O11+Q11+S11</f>
        <v>178926</v>
      </c>
      <c r="V11" s="229">
        <f>IF(T11&lt;&gt;0,U11/L11,"")</f>
        <v>436.40487804878046</v>
      </c>
      <c r="W11" s="230">
        <f aca="true" t="shared" si="1" ref="W11:W21">IF(T11&lt;&gt;0,T11/U11,"")</f>
        <v>10.289767836982886</v>
      </c>
      <c r="X11" s="231">
        <v>1713078</v>
      </c>
      <c r="Y11" s="232">
        <f>IF(X11&lt;&gt;0,-(X11-T11)/X11,"")</f>
        <v>0.07473623501089852</v>
      </c>
      <c r="Z11" s="233">
        <f>AB11-T11</f>
        <v>1112775</v>
      </c>
      <c r="AA11" s="229">
        <f>AC11-U11</f>
        <v>132748</v>
      </c>
      <c r="AB11" s="234">
        <v>2953882</v>
      </c>
      <c r="AC11" s="235">
        <v>311674</v>
      </c>
      <c r="AD11" s="232">
        <f>U11*1/AC11</f>
        <v>0.5740806098680031</v>
      </c>
      <c r="AE11" s="232">
        <f>AA11*1/AC11</f>
        <v>0.42591939013199687</v>
      </c>
      <c r="AF11" s="229">
        <f>AC11/L11</f>
        <v>760.180487804878</v>
      </c>
      <c r="AG11" s="230">
        <f>AB11/AC11</f>
        <v>9.477473257313731</v>
      </c>
      <c r="AH11" s="234"/>
      <c r="AI11" s="232"/>
      <c r="AJ11" s="225">
        <v>4796826</v>
      </c>
      <c r="AK11" s="226">
        <v>490863</v>
      </c>
      <c r="AL11" s="236">
        <f>AJ11/AK11</f>
        <v>9.772229726013165</v>
      </c>
      <c r="AM11" s="140">
        <v>1</v>
      </c>
    </row>
    <row r="12" spans="1:40" s="26" customFormat="1" ht="10.5" customHeight="1">
      <c r="A12" s="25">
        <v>2</v>
      </c>
      <c r="B12" s="143"/>
      <c r="C12" s="125" t="s">
        <v>76</v>
      </c>
      <c r="D12" s="144" t="s">
        <v>75</v>
      </c>
      <c r="E12" s="158" t="s">
        <v>116</v>
      </c>
      <c r="F12" s="158" t="s">
        <v>125</v>
      </c>
      <c r="G12" s="158"/>
      <c r="H12" s="158" t="s">
        <v>116</v>
      </c>
      <c r="I12" s="237">
        <v>40851</v>
      </c>
      <c r="J12" s="157" t="s">
        <v>74</v>
      </c>
      <c r="K12" s="162">
        <v>247</v>
      </c>
      <c r="L12" s="238">
        <v>211</v>
      </c>
      <c r="M12" s="238">
        <v>5</v>
      </c>
      <c r="N12" s="239">
        <v>303371.5</v>
      </c>
      <c r="O12" s="240">
        <v>44532</v>
      </c>
      <c r="P12" s="239">
        <v>390930.5</v>
      </c>
      <c r="Q12" s="240">
        <v>55142</v>
      </c>
      <c r="R12" s="239">
        <v>425109</v>
      </c>
      <c r="S12" s="240">
        <v>58137</v>
      </c>
      <c r="T12" s="166">
        <f t="shared" si="0"/>
        <v>1119411</v>
      </c>
      <c r="U12" s="167">
        <f>O12+Q12+S12</f>
        <v>157811</v>
      </c>
      <c r="V12" s="172">
        <f>IF(T12&lt;&gt;0,U12/L12,"")</f>
        <v>747.9194312796209</v>
      </c>
      <c r="W12" s="173">
        <f t="shared" si="1"/>
        <v>7.093364847824296</v>
      </c>
      <c r="X12" s="170">
        <v>1715239</v>
      </c>
      <c r="Y12" s="175">
        <f>IF(X12&lt;&gt;0,-(X12-T12)/X12,"")</f>
        <v>-0.34737316490588194</v>
      </c>
      <c r="Z12" s="176">
        <f>AB12-T12</f>
        <v>2017931</v>
      </c>
      <c r="AA12" s="172">
        <f>AC12-U12</f>
        <v>294409</v>
      </c>
      <c r="AB12" s="166">
        <v>3137342</v>
      </c>
      <c r="AC12" s="167">
        <v>452220</v>
      </c>
      <c r="AD12" s="175">
        <f>U12*1/AC12</f>
        <v>0.34896952810578924</v>
      </c>
      <c r="AE12" s="175">
        <f>AA12*1/AC12</f>
        <v>0.6510304718942108</v>
      </c>
      <c r="AF12" s="172">
        <f>AC12/L12</f>
        <v>2143.2227488151657</v>
      </c>
      <c r="AG12" s="173">
        <f>AB12/AC12</f>
        <v>6.937645393834859</v>
      </c>
      <c r="AH12" s="166">
        <v>3859638</v>
      </c>
      <c r="AI12" s="175">
        <f>IF(AH12&lt;&gt;0,-(AH12-AB12)/AH12,"")</f>
        <v>-0.18714086657867915</v>
      </c>
      <c r="AJ12" s="239">
        <v>12743490.75</v>
      </c>
      <c r="AK12" s="240">
        <v>1779351</v>
      </c>
      <c r="AL12" s="241">
        <f>+AJ12/AK12</f>
        <v>7.1618757344672295</v>
      </c>
      <c r="AM12" s="141">
        <v>2</v>
      </c>
      <c r="AN12" s="113"/>
    </row>
    <row r="13" spans="1:40" s="26" customFormat="1" ht="10.5" customHeight="1">
      <c r="A13" s="25">
        <v>3</v>
      </c>
      <c r="B13" s="148" t="s">
        <v>77</v>
      </c>
      <c r="C13" s="124"/>
      <c r="D13" s="144" t="s">
        <v>75</v>
      </c>
      <c r="E13" s="159" t="s">
        <v>188</v>
      </c>
      <c r="F13" s="159"/>
      <c r="G13" s="159"/>
      <c r="H13" s="159" t="s">
        <v>188</v>
      </c>
      <c r="I13" s="242">
        <v>40879</v>
      </c>
      <c r="J13" s="157" t="s">
        <v>74</v>
      </c>
      <c r="K13" s="159">
        <v>35</v>
      </c>
      <c r="L13" s="238">
        <v>135</v>
      </c>
      <c r="M13" s="238">
        <v>1</v>
      </c>
      <c r="N13" s="239">
        <v>250896</v>
      </c>
      <c r="O13" s="240">
        <v>27328</v>
      </c>
      <c r="P13" s="239">
        <v>407859.75</v>
      </c>
      <c r="Q13" s="240">
        <v>43356</v>
      </c>
      <c r="R13" s="239">
        <v>429117</v>
      </c>
      <c r="S13" s="240">
        <v>44885</v>
      </c>
      <c r="T13" s="166">
        <f t="shared" si="0"/>
        <v>1087872.75</v>
      </c>
      <c r="U13" s="167">
        <f aca="true" t="shared" si="2" ref="U13:U55">O13+Q13+S13</f>
        <v>115569</v>
      </c>
      <c r="V13" s="172">
        <f>IF(T13&lt;&gt;0,U13/L13,"")</f>
        <v>856.0666666666667</v>
      </c>
      <c r="W13" s="173">
        <f t="shared" si="1"/>
        <v>9.413188225216105</v>
      </c>
      <c r="X13" s="170">
        <v>0</v>
      </c>
      <c r="Y13" s="175">
        <f>IF(X13&lt;&gt;0,-(X13-T13)/X13,"")</f>
      </c>
      <c r="Z13" s="176"/>
      <c r="AA13" s="172"/>
      <c r="AB13" s="166"/>
      <c r="AC13" s="167"/>
      <c r="AD13" s="175"/>
      <c r="AE13" s="175"/>
      <c r="AF13" s="172"/>
      <c r="AG13" s="173"/>
      <c r="AH13" s="166"/>
      <c r="AI13" s="175"/>
      <c r="AJ13" s="239">
        <v>1087872.75</v>
      </c>
      <c r="AK13" s="240">
        <v>115569</v>
      </c>
      <c r="AL13" s="241">
        <f>+AJ13/AK13</f>
        <v>9.413188225216105</v>
      </c>
      <c r="AM13" s="141">
        <v>3</v>
      </c>
      <c r="AN13" s="113"/>
    </row>
    <row r="14" spans="1:40" s="26" customFormat="1" ht="10.5" customHeight="1">
      <c r="A14" s="25">
        <v>4</v>
      </c>
      <c r="B14" s="143"/>
      <c r="C14" s="124"/>
      <c r="D14" s="129"/>
      <c r="E14" s="160" t="s">
        <v>133</v>
      </c>
      <c r="F14" s="159" t="s">
        <v>138</v>
      </c>
      <c r="G14" s="162" t="s">
        <v>132</v>
      </c>
      <c r="H14" s="162" t="s">
        <v>131</v>
      </c>
      <c r="I14" s="243">
        <v>40865</v>
      </c>
      <c r="J14" s="157" t="s">
        <v>106</v>
      </c>
      <c r="K14" s="162">
        <v>269</v>
      </c>
      <c r="L14" s="159">
        <v>269</v>
      </c>
      <c r="M14" s="159">
        <v>3</v>
      </c>
      <c r="N14" s="244">
        <v>205410</v>
      </c>
      <c r="O14" s="245">
        <v>22536</v>
      </c>
      <c r="P14" s="244">
        <v>458723</v>
      </c>
      <c r="Q14" s="245">
        <v>49907</v>
      </c>
      <c r="R14" s="244">
        <v>390961.5</v>
      </c>
      <c r="S14" s="245">
        <v>41973</v>
      </c>
      <c r="T14" s="166">
        <f t="shared" si="0"/>
        <v>1055094.5</v>
      </c>
      <c r="U14" s="167">
        <f t="shared" si="2"/>
        <v>114416</v>
      </c>
      <c r="V14" s="172">
        <f>IF(T14&lt;&gt;0,U14/L14,"")</f>
        <v>425.3382899628253</v>
      </c>
      <c r="W14" s="173">
        <f t="shared" si="1"/>
        <v>9.221564291707454</v>
      </c>
      <c r="X14" s="166">
        <v>2196803</v>
      </c>
      <c r="Y14" s="175">
        <f>IF(X14&lt;&gt;0,-(X14-T14)/X14,"")</f>
        <v>-0.5197136475141376</v>
      </c>
      <c r="Z14" s="176">
        <f>AB14-T14</f>
        <v>2042872.25</v>
      </c>
      <c r="AA14" s="172">
        <f>AC14-U14</f>
        <v>233000</v>
      </c>
      <c r="AB14" s="168">
        <v>3097966.75</v>
      </c>
      <c r="AC14" s="169">
        <v>347416</v>
      </c>
      <c r="AD14" s="175">
        <f>U14*1/AC14</f>
        <v>0.329334285122159</v>
      </c>
      <c r="AE14" s="175">
        <f>AA14*1/AC14</f>
        <v>0.670665714877841</v>
      </c>
      <c r="AF14" s="172">
        <f>AC14/L14</f>
        <v>1291.5092936802973</v>
      </c>
      <c r="AG14" s="173">
        <f>AB14/AC14</f>
        <v>8.917167747023742</v>
      </c>
      <c r="AH14" s="168">
        <v>5909490.25</v>
      </c>
      <c r="AI14" s="175">
        <f>IF(AH14&lt;&gt;0,-(AH14-AB14)/AH14,"")</f>
        <v>-0.47576413210936425</v>
      </c>
      <c r="AJ14" s="166">
        <v>10062551.5</v>
      </c>
      <c r="AK14" s="169">
        <v>1111570</v>
      </c>
      <c r="AL14" s="241">
        <f>+AJ14/AK14</f>
        <v>9.052557643693154</v>
      </c>
      <c r="AM14" s="141">
        <v>4</v>
      </c>
      <c r="AN14" s="113"/>
    </row>
    <row r="15" spans="1:40" s="26" customFormat="1" ht="10.5" customHeight="1">
      <c r="A15" s="25">
        <v>5</v>
      </c>
      <c r="B15" s="148" t="s">
        <v>77</v>
      </c>
      <c r="C15" s="124"/>
      <c r="D15" s="144" t="s">
        <v>75</v>
      </c>
      <c r="E15" s="160" t="s">
        <v>192</v>
      </c>
      <c r="F15" s="160"/>
      <c r="G15" s="177"/>
      <c r="H15" s="160" t="s">
        <v>192</v>
      </c>
      <c r="I15" s="242">
        <v>40879</v>
      </c>
      <c r="J15" s="157" t="s">
        <v>106</v>
      </c>
      <c r="K15" s="159">
        <v>202</v>
      </c>
      <c r="L15" s="159">
        <v>202</v>
      </c>
      <c r="M15" s="159">
        <v>1</v>
      </c>
      <c r="N15" s="244">
        <v>114379</v>
      </c>
      <c r="O15" s="245">
        <v>12123</v>
      </c>
      <c r="P15" s="244">
        <v>250213</v>
      </c>
      <c r="Q15" s="245">
        <v>26108</v>
      </c>
      <c r="R15" s="244">
        <v>315509.5</v>
      </c>
      <c r="S15" s="245">
        <v>32402</v>
      </c>
      <c r="T15" s="166">
        <f t="shared" si="0"/>
        <v>680101.5</v>
      </c>
      <c r="U15" s="167">
        <f t="shared" si="2"/>
        <v>70633</v>
      </c>
      <c r="V15" s="167">
        <f>U15/L15</f>
        <v>349.66831683168317</v>
      </c>
      <c r="W15" s="173">
        <f t="shared" si="1"/>
        <v>9.628665071567115</v>
      </c>
      <c r="X15" s="170">
        <v>0</v>
      </c>
      <c r="Y15" s="175">
        <f>IF(X15&lt;&gt;0,-(X15-T15)/X15,"")</f>
      </c>
      <c r="Z15" s="176"/>
      <c r="AA15" s="172"/>
      <c r="AB15" s="168"/>
      <c r="AC15" s="169"/>
      <c r="AD15" s="175"/>
      <c r="AE15" s="175"/>
      <c r="AF15" s="172"/>
      <c r="AG15" s="173"/>
      <c r="AH15" s="168"/>
      <c r="AI15" s="175"/>
      <c r="AJ15" s="166">
        <v>680101.5</v>
      </c>
      <c r="AK15" s="169">
        <v>70633</v>
      </c>
      <c r="AL15" s="241">
        <f>+AJ15/AK15</f>
        <v>9.628665071567115</v>
      </c>
      <c r="AM15" s="141">
        <v>5</v>
      </c>
      <c r="AN15" s="113"/>
    </row>
    <row r="16" spans="1:40" s="26" customFormat="1" ht="10.5" customHeight="1">
      <c r="A16" s="25">
        <v>6</v>
      </c>
      <c r="B16" s="148" t="s">
        <v>77</v>
      </c>
      <c r="C16" s="125" t="s">
        <v>76</v>
      </c>
      <c r="D16" s="149"/>
      <c r="E16" s="157" t="s">
        <v>195</v>
      </c>
      <c r="F16" s="159"/>
      <c r="G16" s="157"/>
      <c r="H16" s="157" t="s">
        <v>200</v>
      </c>
      <c r="I16" s="237">
        <v>40879</v>
      </c>
      <c r="J16" s="157" t="s">
        <v>10</v>
      </c>
      <c r="K16" s="159">
        <v>114</v>
      </c>
      <c r="L16" s="158">
        <v>110</v>
      </c>
      <c r="M16" s="158">
        <v>1</v>
      </c>
      <c r="N16" s="168">
        <v>62451</v>
      </c>
      <c r="O16" s="169">
        <v>5256</v>
      </c>
      <c r="P16" s="168">
        <v>254393</v>
      </c>
      <c r="Q16" s="169">
        <v>21271</v>
      </c>
      <c r="R16" s="168">
        <v>250243</v>
      </c>
      <c r="S16" s="169">
        <v>21166</v>
      </c>
      <c r="T16" s="166">
        <f t="shared" si="0"/>
        <v>567087</v>
      </c>
      <c r="U16" s="167">
        <f t="shared" si="2"/>
        <v>47693</v>
      </c>
      <c r="V16" s="172">
        <f aca="true" t="shared" si="3" ref="V16:V21">IF(T16&lt;&gt;0,U16/L16,"")</f>
        <v>433.57272727272726</v>
      </c>
      <c r="W16" s="173">
        <f t="shared" si="1"/>
        <v>11.890361268949322</v>
      </c>
      <c r="X16" s="174"/>
      <c r="Y16" s="175"/>
      <c r="Z16" s="176"/>
      <c r="AA16" s="172"/>
      <c r="AB16" s="164"/>
      <c r="AC16" s="165"/>
      <c r="AD16" s="175"/>
      <c r="AE16" s="175"/>
      <c r="AF16" s="172"/>
      <c r="AG16" s="173"/>
      <c r="AH16" s="164"/>
      <c r="AI16" s="175"/>
      <c r="AJ16" s="168">
        <v>567087</v>
      </c>
      <c r="AK16" s="169">
        <v>47693</v>
      </c>
      <c r="AL16" s="246">
        <f>AJ16/AK16</f>
        <v>11.890361268949322</v>
      </c>
      <c r="AM16" s="141">
        <v>6</v>
      </c>
      <c r="AN16" s="113"/>
    </row>
    <row r="17" spans="1:40" s="26" customFormat="1" ht="10.5" customHeight="1">
      <c r="A17" s="25">
        <v>7</v>
      </c>
      <c r="B17" s="148" t="s">
        <v>77</v>
      </c>
      <c r="C17" s="124"/>
      <c r="D17" s="124"/>
      <c r="E17" s="159" t="s">
        <v>191</v>
      </c>
      <c r="F17" s="159"/>
      <c r="G17" s="159"/>
      <c r="H17" s="159" t="s">
        <v>189</v>
      </c>
      <c r="I17" s="242">
        <v>40879</v>
      </c>
      <c r="J17" s="157" t="s">
        <v>8</v>
      </c>
      <c r="K17" s="159">
        <v>100</v>
      </c>
      <c r="L17" s="162">
        <v>90</v>
      </c>
      <c r="M17" s="162">
        <v>1</v>
      </c>
      <c r="N17" s="164">
        <v>69326</v>
      </c>
      <c r="O17" s="165">
        <v>5357</v>
      </c>
      <c r="P17" s="164">
        <v>143568</v>
      </c>
      <c r="Q17" s="165">
        <v>10987</v>
      </c>
      <c r="R17" s="164">
        <v>135792</v>
      </c>
      <c r="S17" s="165">
        <v>10160</v>
      </c>
      <c r="T17" s="166">
        <f t="shared" si="0"/>
        <v>348686</v>
      </c>
      <c r="U17" s="167">
        <f t="shared" si="2"/>
        <v>26504</v>
      </c>
      <c r="V17" s="172">
        <f t="shared" si="3"/>
        <v>294.4888888888889</v>
      </c>
      <c r="W17" s="173">
        <f t="shared" si="1"/>
        <v>13.155976456383941</v>
      </c>
      <c r="X17" s="170">
        <v>0</v>
      </c>
      <c r="Y17" s="175">
        <f>IF(X17&lt;&gt;0,-(X17-T17)/X17,"")</f>
      </c>
      <c r="Z17" s="176"/>
      <c r="AA17" s="172"/>
      <c r="AB17" s="166"/>
      <c r="AC17" s="167"/>
      <c r="AD17" s="175"/>
      <c r="AE17" s="175"/>
      <c r="AF17" s="172"/>
      <c r="AG17" s="173"/>
      <c r="AH17" s="166"/>
      <c r="AI17" s="175"/>
      <c r="AJ17" s="164">
        <v>348687</v>
      </c>
      <c r="AK17" s="165">
        <v>26504</v>
      </c>
      <c r="AL17" s="241">
        <f>+AJ17/AK17</f>
        <v>13.156014186537881</v>
      </c>
      <c r="AM17" s="141">
        <v>7</v>
      </c>
      <c r="AN17" s="113"/>
    </row>
    <row r="18" spans="1:40" s="26" customFormat="1" ht="10.5" customHeight="1">
      <c r="A18" s="25">
        <v>8</v>
      </c>
      <c r="B18" s="126"/>
      <c r="C18" s="124"/>
      <c r="D18" s="124"/>
      <c r="E18" s="159" t="s">
        <v>114</v>
      </c>
      <c r="F18" s="159" t="s">
        <v>129</v>
      </c>
      <c r="G18" s="159" t="s">
        <v>149</v>
      </c>
      <c r="H18" s="159" t="s">
        <v>113</v>
      </c>
      <c r="I18" s="242">
        <v>40858</v>
      </c>
      <c r="J18" s="157" t="s">
        <v>8</v>
      </c>
      <c r="K18" s="159">
        <v>132</v>
      </c>
      <c r="L18" s="162">
        <v>106</v>
      </c>
      <c r="M18" s="162">
        <v>3</v>
      </c>
      <c r="N18" s="164">
        <v>60332</v>
      </c>
      <c r="O18" s="165">
        <v>4937</v>
      </c>
      <c r="P18" s="164">
        <v>120535</v>
      </c>
      <c r="Q18" s="165">
        <v>9763</v>
      </c>
      <c r="R18" s="164">
        <v>120434</v>
      </c>
      <c r="S18" s="165">
        <v>10065</v>
      </c>
      <c r="T18" s="166">
        <f t="shared" si="0"/>
        <v>301301</v>
      </c>
      <c r="U18" s="167">
        <f t="shared" si="2"/>
        <v>24765</v>
      </c>
      <c r="V18" s="172">
        <f t="shared" si="3"/>
        <v>233.6320754716981</v>
      </c>
      <c r="W18" s="173">
        <f t="shared" si="1"/>
        <v>12.166404199475066</v>
      </c>
      <c r="X18" s="170">
        <v>714214</v>
      </c>
      <c r="Y18" s="175">
        <f>IF(X18&lt;&gt;0,-(X18-T18)/X18,"")</f>
        <v>-0.5781362448789858</v>
      </c>
      <c r="Z18" s="176">
        <f aca="true" t="shared" si="4" ref="Z18:AA20">AB18-T18</f>
        <v>758348</v>
      </c>
      <c r="AA18" s="172">
        <f t="shared" si="4"/>
        <v>70882</v>
      </c>
      <c r="AB18" s="164">
        <v>1059649</v>
      </c>
      <c r="AC18" s="165">
        <v>95647</v>
      </c>
      <c r="AD18" s="175">
        <f>U18*1/AC18</f>
        <v>0.25892082344454087</v>
      </c>
      <c r="AE18" s="175">
        <f>AA18*1/AC18</f>
        <v>0.7410791765554592</v>
      </c>
      <c r="AF18" s="172">
        <f>AC18/L18</f>
        <v>902.3301886792453</v>
      </c>
      <c r="AG18" s="173">
        <f>AB18/AC18</f>
        <v>11.078747895908915</v>
      </c>
      <c r="AH18" s="164">
        <v>1435278</v>
      </c>
      <c r="AI18" s="175">
        <f>IF(AH18&lt;&gt;0,-(AH18-AB18)/AH18,"")</f>
        <v>-0.2617116684015222</v>
      </c>
      <c r="AJ18" s="164">
        <v>5303099</v>
      </c>
      <c r="AK18" s="165">
        <v>470087</v>
      </c>
      <c r="AL18" s="241">
        <f>+AJ18/AK18</f>
        <v>11.281101157870777</v>
      </c>
      <c r="AM18" s="141">
        <v>8</v>
      </c>
      <c r="AN18" s="113"/>
    </row>
    <row r="19" spans="1:40" s="26" customFormat="1" ht="10.5" customHeight="1">
      <c r="A19" s="25">
        <v>9</v>
      </c>
      <c r="B19" s="126"/>
      <c r="C19" s="124"/>
      <c r="D19" s="144" t="s">
        <v>75</v>
      </c>
      <c r="E19" s="160" t="s">
        <v>105</v>
      </c>
      <c r="F19" s="160" t="s">
        <v>132</v>
      </c>
      <c r="G19" s="160"/>
      <c r="H19" s="160" t="s">
        <v>105</v>
      </c>
      <c r="I19" s="242">
        <v>40844</v>
      </c>
      <c r="J19" s="157" t="s">
        <v>106</v>
      </c>
      <c r="K19" s="159">
        <v>278</v>
      </c>
      <c r="L19" s="159">
        <v>179</v>
      </c>
      <c r="M19" s="159">
        <v>6</v>
      </c>
      <c r="N19" s="244">
        <v>44024.5</v>
      </c>
      <c r="O19" s="245">
        <v>5829</v>
      </c>
      <c r="P19" s="244">
        <v>101080.5</v>
      </c>
      <c r="Q19" s="245">
        <v>12530</v>
      </c>
      <c r="R19" s="244">
        <v>105882</v>
      </c>
      <c r="S19" s="245">
        <v>11946</v>
      </c>
      <c r="T19" s="166">
        <f t="shared" si="0"/>
        <v>250987</v>
      </c>
      <c r="U19" s="167">
        <f t="shared" si="2"/>
        <v>30305</v>
      </c>
      <c r="V19" s="172">
        <f t="shared" si="3"/>
        <v>169.30167597765364</v>
      </c>
      <c r="W19" s="173">
        <f t="shared" si="1"/>
        <v>8.282032667876589</v>
      </c>
      <c r="X19" s="170">
        <v>556994</v>
      </c>
      <c r="Y19" s="175">
        <f>IF(X19&lt;&gt;0,-(X19-T19)/X19,"")</f>
        <v>-0.5493901191036169</v>
      </c>
      <c r="Z19" s="176">
        <f t="shared" si="4"/>
        <v>586736.5</v>
      </c>
      <c r="AA19" s="172">
        <f t="shared" si="4"/>
        <v>74208</v>
      </c>
      <c r="AB19" s="168">
        <v>837723.5</v>
      </c>
      <c r="AC19" s="169">
        <v>104513</v>
      </c>
      <c r="AD19" s="175">
        <f>U19*1/AC19</f>
        <v>0.2899639279324103</v>
      </c>
      <c r="AE19" s="175">
        <f>AA19*1/AC19</f>
        <v>0.7100360720675897</v>
      </c>
      <c r="AF19" s="172">
        <f>AC19/L19</f>
        <v>583.8715083798883</v>
      </c>
      <c r="AG19" s="173">
        <f>AB19/AC19</f>
        <v>8.015495679963259</v>
      </c>
      <c r="AH19" s="168">
        <v>1086471.5</v>
      </c>
      <c r="AI19" s="175">
        <f>IF(AH19&lt;&gt;0,-(AH19-AB19)/AH19,"")</f>
        <v>-0.22895032221277778</v>
      </c>
      <c r="AJ19" s="166">
        <v>9985622.5</v>
      </c>
      <c r="AK19" s="169">
        <v>1146056</v>
      </c>
      <c r="AL19" s="241">
        <f>+AJ19/AK19</f>
        <v>8.713031911180606</v>
      </c>
      <c r="AM19" s="141">
        <v>9</v>
      </c>
      <c r="AN19" s="113"/>
    </row>
    <row r="20" spans="1:40" s="26" customFormat="1" ht="10.5" customHeight="1">
      <c r="A20" s="25">
        <v>10</v>
      </c>
      <c r="B20" s="126"/>
      <c r="C20" s="124"/>
      <c r="D20" s="124"/>
      <c r="E20" s="161" t="s">
        <v>175</v>
      </c>
      <c r="F20" s="159" t="s">
        <v>172</v>
      </c>
      <c r="G20" s="161" t="s">
        <v>143</v>
      </c>
      <c r="H20" s="161" t="s">
        <v>173</v>
      </c>
      <c r="I20" s="237">
        <v>40872</v>
      </c>
      <c r="J20" s="157" t="s">
        <v>12</v>
      </c>
      <c r="K20" s="161">
        <v>55</v>
      </c>
      <c r="L20" s="159">
        <v>55</v>
      </c>
      <c r="M20" s="159">
        <v>2</v>
      </c>
      <c r="N20" s="239">
        <v>45213</v>
      </c>
      <c r="O20" s="240">
        <v>3459</v>
      </c>
      <c r="P20" s="239">
        <v>70419</v>
      </c>
      <c r="Q20" s="240">
        <v>5344</v>
      </c>
      <c r="R20" s="239">
        <v>65541</v>
      </c>
      <c r="S20" s="240">
        <v>5272</v>
      </c>
      <c r="T20" s="166">
        <f t="shared" si="0"/>
        <v>181173</v>
      </c>
      <c r="U20" s="167">
        <f t="shared" si="2"/>
        <v>14075</v>
      </c>
      <c r="V20" s="172">
        <f t="shared" si="3"/>
        <v>255.9090909090909</v>
      </c>
      <c r="W20" s="173">
        <f t="shared" si="1"/>
        <v>12.871971580817052</v>
      </c>
      <c r="X20" s="170">
        <v>297784</v>
      </c>
      <c r="Y20" s="175">
        <f>IF(X20&lt;&gt;0,-(X20-T20)/X20,"")</f>
        <v>-0.3915959218762593</v>
      </c>
      <c r="Z20" s="176">
        <f t="shared" si="4"/>
        <v>251175</v>
      </c>
      <c r="AA20" s="172">
        <f t="shared" si="4"/>
        <v>21867</v>
      </c>
      <c r="AB20" s="166">
        <v>432348</v>
      </c>
      <c r="AC20" s="167">
        <v>35942</v>
      </c>
      <c r="AD20" s="175">
        <f>U20*1/AC20</f>
        <v>0.39160313838962774</v>
      </c>
      <c r="AE20" s="175">
        <f>AA20*1/AC20</f>
        <v>0.6083968616103723</v>
      </c>
      <c r="AF20" s="172">
        <f>AC20/L20</f>
        <v>653.4909090909091</v>
      </c>
      <c r="AG20" s="173">
        <f>AB20/AC20</f>
        <v>12.029046797618385</v>
      </c>
      <c r="AH20" s="166"/>
      <c r="AI20" s="175"/>
      <c r="AJ20" s="239">
        <v>613521</v>
      </c>
      <c r="AK20" s="240">
        <v>50017</v>
      </c>
      <c r="AL20" s="246">
        <f>AJ20/AK20</f>
        <v>12.266249475178439</v>
      </c>
      <c r="AM20" s="141">
        <v>10</v>
      </c>
      <c r="AN20" s="113"/>
    </row>
    <row r="21" spans="1:40" s="26" customFormat="1" ht="10.5" customHeight="1">
      <c r="A21" s="25">
        <v>11</v>
      </c>
      <c r="B21" s="148" t="s">
        <v>77</v>
      </c>
      <c r="C21" s="129"/>
      <c r="D21" s="129"/>
      <c r="E21" s="161" t="s">
        <v>193</v>
      </c>
      <c r="F21" s="159"/>
      <c r="G21" s="161"/>
      <c r="H21" s="161" t="s">
        <v>194</v>
      </c>
      <c r="I21" s="237">
        <v>40879</v>
      </c>
      <c r="J21" s="157" t="s">
        <v>12</v>
      </c>
      <c r="K21" s="161">
        <v>38</v>
      </c>
      <c r="L21" s="159">
        <v>38</v>
      </c>
      <c r="M21" s="159">
        <v>1</v>
      </c>
      <c r="N21" s="239">
        <v>36917</v>
      </c>
      <c r="O21" s="240">
        <v>3111</v>
      </c>
      <c r="P21" s="239">
        <v>62719</v>
      </c>
      <c r="Q21" s="240">
        <v>5180</v>
      </c>
      <c r="R21" s="239">
        <v>64588</v>
      </c>
      <c r="S21" s="240">
        <v>5341</v>
      </c>
      <c r="T21" s="166">
        <f t="shared" si="0"/>
        <v>164224</v>
      </c>
      <c r="U21" s="167">
        <f t="shared" si="2"/>
        <v>13632</v>
      </c>
      <c r="V21" s="172">
        <f t="shared" si="3"/>
        <v>358.7368421052632</v>
      </c>
      <c r="W21" s="173">
        <f t="shared" si="1"/>
        <v>12.046948356807512</v>
      </c>
      <c r="X21" s="170"/>
      <c r="Y21" s="175"/>
      <c r="Z21" s="176"/>
      <c r="AA21" s="172"/>
      <c r="AB21" s="166"/>
      <c r="AC21" s="167"/>
      <c r="AD21" s="175"/>
      <c r="AE21" s="175"/>
      <c r="AF21" s="172"/>
      <c r="AG21" s="173"/>
      <c r="AH21" s="166"/>
      <c r="AI21" s="175"/>
      <c r="AJ21" s="239">
        <v>164224</v>
      </c>
      <c r="AK21" s="240">
        <v>13632</v>
      </c>
      <c r="AL21" s="246">
        <f>AJ21/AK21</f>
        <v>12.046948356807512</v>
      </c>
      <c r="AM21" s="141">
        <v>11</v>
      </c>
      <c r="AN21" s="113"/>
    </row>
    <row r="22" spans="1:40" s="26" customFormat="1" ht="10.5" customHeight="1">
      <c r="A22" s="25">
        <v>12</v>
      </c>
      <c r="B22" s="126"/>
      <c r="C22" s="124"/>
      <c r="D22" s="124"/>
      <c r="E22" s="160" t="s">
        <v>165</v>
      </c>
      <c r="F22" s="159" t="s">
        <v>171</v>
      </c>
      <c r="G22" s="177" t="s">
        <v>122</v>
      </c>
      <c r="H22" s="160" t="s">
        <v>167</v>
      </c>
      <c r="I22" s="242">
        <v>40872</v>
      </c>
      <c r="J22" s="157" t="s">
        <v>106</v>
      </c>
      <c r="K22" s="159">
        <v>20</v>
      </c>
      <c r="L22" s="159">
        <v>19</v>
      </c>
      <c r="M22" s="159">
        <v>2</v>
      </c>
      <c r="N22" s="244">
        <v>20721.5</v>
      </c>
      <c r="O22" s="245">
        <v>1487</v>
      </c>
      <c r="P22" s="244">
        <v>29274</v>
      </c>
      <c r="Q22" s="245">
        <v>2078</v>
      </c>
      <c r="R22" s="244">
        <v>26977.5</v>
      </c>
      <c r="S22" s="245">
        <v>1895</v>
      </c>
      <c r="T22" s="166">
        <f t="shared" si="0"/>
        <v>76973</v>
      </c>
      <c r="U22" s="167">
        <f t="shared" si="2"/>
        <v>5460</v>
      </c>
      <c r="V22" s="178">
        <f>+U22/L22</f>
        <v>287.36842105263156</v>
      </c>
      <c r="W22" s="179">
        <f>+T22/U22</f>
        <v>14.097619047619048</v>
      </c>
      <c r="X22" s="170">
        <v>108136.5</v>
      </c>
      <c r="Y22" s="175">
        <f aca="true" t="shared" si="5" ref="Y22:Y37">IF(X22&lt;&gt;0,-(X22-T22)/X22,"")</f>
        <v>-0.2881866899705465</v>
      </c>
      <c r="Z22" s="176">
        <f>AB22-T22</f>
        <v>99794</v>
      </c>
      <c r="AA22" s="172">
        <f>AC22-U22</f>
        <v>8563</v>
      </c>
      <c r="AB22" s="168">
        <v>176767</v>
      </c>
      <c r="AC22" s="169">
        <v>14023</v>
      </c>
      <c r="AD22" s="175">
        <f>U22*1/AC22</f>
        <v>0.38936033658988806</v>
      </c>
      <c r="AE22" s="175">
        <f>AA22*1/AC22</f>
        <v>0.610639663410112</v>
      </c>
      <c r="AF22" s="172">
        <f>AC22/L22</f>
        <v>738.0526315789474</v>
      </c>
      <c r="AG22" s="173">
        <f>AB22/AC22</f>
        <v>12.605505241389146</v>
      </c>
      <c r="AH22" s="168"/>
      <c r="AI22" s="175"/>
      <c r="AJ22" s="166">
        <v>253740</v>
      </c>
      <c r="AK22" s="169">
        <v>19483</v>
      </c>
      <c r="AL22" s="241">
        <f>+AJ22/AK22</f>
        <v>13.023661653749423</v>
      </c>
      <c r="AM22" s="141">
        <v>12</v>
      </c>
      <c r="AN22" s="113"/>
    </row>
    <row r="23" spans="1:40" s="26" customFormat="1" ht="10.5" customHeight="1">
      <c r="A23" s="25">
        <v>13</v>
      </c>
      <c r="B23" s="148" t="s">
        <v>77</v>
      </c>
      <c r="C23" s="124"/>
      <c r="D23" s="144" t="s">
        <v>75</v>
      </c>
      <c r="E23" s="159" t="s">
        <v>190</v>
      </c>
      <c r="F23" s="159"/>
      <c r="G23" s="159"/>
      <c r="H23" s="159" t="s">
        <v>190</v>
      </c>
      <c r="I23" s="242">
        <v>40879</v>
      </c>
      <c r="J23" s="157" t="s">
        <v>8</v>
      </c>
      <c r="K23" s="159">
        <v>39</v>
      </c>
      <c r="L23" s="162">
        <v>39</v>
      </c>
      <c r="M23" s="162">
        <v>1</v>
      </c>
      <c r="N23" s="164">
        <v>15597</v>
      </c>
      <c r="O23" s="165">
        <v>1561</v>
      </c>
      <c r="P23" s="164">
        <v>24204</v>
      </c>
      <c r="Q23" s="165">
        <v>2380</v>
      </c>
      <c r="R23" s="164">
        <v>30585</v>
      </c>
      <c r="S23" s="165">
        <v>2965</v>
      </c>
      <c r="T23" s="166">
        <f t="shared" si="0"/>
        <v>70386</v>
      </c>
      <c r="U23" s="167">
        <f t="shared" si="2"/>
        <v>6906</v>
      </c>
      <c r="V23" s="172">
        <f>IF(T23&lt;&gt;0,U23/L23,"")</f>
        <v>177.07692307692307</v>
      </c>
      <c r="W23" s="173">
        <f>IF(T23&lt;&gt;0,T23/U23,"")</f>
        <v>10.192006950477845</v>
      </c>
      <c r="X23" s="170">
        <v>0</v>
      </c>
      <c r="Y23" s="175">
        <f t="shared" si="5"/>
      </c>
      <c r="Z23" s="176"/>
      <c r="AA23" s="172"/>
      <c r="AB23" s="166"/>
      <c r="AC23" s="167"/>
      <c r="AD23" s="175"/>
      <c r="AE23" s="175"/>
      <c r="AF23" s="172"/>
      <c r="AG23" s="173"/>
      <c r="AH23" s="166"/>
      <c r="AI23" s="175"/>
      <c r="AJ23" s="164">
        <v>70386</v>
      </c>
      <c r="AK23" s="165">
        <v>6906</v>
      </c>
      <c r="AL23" s="241">
        <f>+AJ23/AK23</f>
        <v>10.192006950477845</v>
      </c>
      <c r="AM23" s="141">
        <v>13</v>
      </c>
      <c r="AN23" s="113"/>
    </row>
    <row r="24" spans="1:40" s="26" customFormat="1" ht="10.5" customHeight="1">
      <c r="A24" s="25">
        <v>14</v>
      </c>
      <c r="B24" s="143"/>
      <c r="C24" s="124"/>
      <c r="D24" s="144" t="s">
        <v>75</v>
      </c>
      <c r="E24" s="162" t="s">
        <v>98</v>
      </c>
      <c r="F24" s="162" t="s">
        <v>126</v>
      </c>
      <c r="G24" s="162"/>
      <c r="H24" s="162" t="s">
        <v>98</v>
      </c>
      <c r="I24" s="243">
        <v>40844</v>
      </c>
      <c r="J24" s="157" t="s">
        <v>74</v>
      </c>
      <c r="K24" s="162">
        <v>245</v>
      </c>
      <c r="L24" s="238">
        <v>26</v>
      </c>
      <c r="M24" s="238">
        <v>6</v>
      </c>
      <c r="N24" s="239">
        <v>16871</v>
      </c>
      <c r="O24" s="240">
        <v>2649</v>
      </c>
      <c r="P24" s="239">
        <v>22546</v>
      </c>
      <c r="Q24" s="240">
        <v>3538</v>
      </c>
      <c r="R24" s="239">
        <v>26376</v>
      </c>
      <c r="S24" s="240">
        <v>4134</v>
      </c>
      <c r="T24" s="166">
        <f t="shared" si="0"/>
        <v>65793</v>
      </c>
      <c r="U24" s="167">
        <f t="shared" si="2"/>
        <v>10321</v>
      </c>
      <c r="V24" s="172">
        <f>IF(T24&lt;&gt;0,U24/L24,"")</f>
        <v>396.96153846153845</v>
      </c>
      <c r="W24" s="173">
        <f>IF(T24&lt;&gt;0,T24/U24,"")</f>
        <v>6.374672996802635</v>
      </c>
      <c r="X24" s="170">
        <v>36748.5</v>
      </c>
      <c r="Y24" s="175">
        <f t="shared" si="5"/>
        <v>0.7903587901547002</v>
      </c>
      <c r="Z24" s="176">
        <f aca="true" t="shared" si="6" ref="Z24:Z37">AB24-T24</f>
        <v>-8233.5</v>
      </c>
      <c r="AA24" s="172">
        <f aca="true" t="shared" si="7" ref="AA24:AA37">AC24-U24</f>
        <v>-4209</v>
      </c>
      <c r="AB24" s="166">
        <v>57559.5</v>
      </c>
      <c r="AC24" s="167">
        <v>6112</v>
      </c>
      <c r="AD24" s="175">
        <f aca="true" t="shared" si="8" ref="AD24:AD37">U24*1/AC24</f>
        <v>1.688645287958115</v>
      </c>
      <c r="AE24" s="175">
        <f aca="true" t="shared" si="9" ref="AE24:AE37">AA24*1/AC24</f>
        <v>-0.6886452879581152</v>
      </c>
      <c r="AF24" s="172">
        <f aca="true" t="shared" si="10" ref="AF24:AF37">AC24/L24</f>
        <v>235.07692307692307</v>
      </c>
      <c r="AG24" s="173">
        <f aca="true" t="shared" si="11" ref="AG24:AG37">AB24/AC24</f>
        <v>9.417457460732985</v>
      </c>
      <c r="AH24" s="166">
        <v>295029.5</v>
      </c>
      <c r="AI24" s="175">
        <f aca="true" t="shared" si="12" ref="AI24:AI29">IF(AH24&lt;&gt;0,-(AH24-AB24)/AH24,"")</f>
        <v>-0.8049025605913985</v>
      </c>
      <c r="AJ24" s="239">
        <v>5029547.5</v>
      </c>
      <c r="AK24" s="240">
        <v>520227</v>
      </c>
      <c r="AL24" s="241">
        <f>+AJ24/AK24</f>
        <v>9.667986282911114</v>
      </c>
      <c r="AM24" s="141">
        <v>14</v>
      </c>
      <c r="AN24" s="113"/>
    </row>
    <row r="25" spans="1:40" s="26" customFormat="1" ht="10.5" customHeight="1">
      <c r="A25" s="25">
        <v>15</v>
      </c>
      <c r="B25" s="143"/>
      <c r="C25" s="124"/>
      <c r="D25" s="129"/>
      <c r="E25" s="157" t="s">
        <v>99</v>
      </c>
      <c r="F25" s="157" t="s">
        <v>148</v>
      </c>
      <c r="G25" s="157" t="s">
        <v>151</v>
      </c>
      <c r="H25" s="157" t="s">
        <v>100</v>
      </c>
      <c r="I25" s="237">
        <v>40661</v>
      </c>
      <c r="J25" s="157" t="s">
        <v>10</v>
      </c>
      <c r="K25" s="157">
        <v>205</v>
      </c>
      <c r="L25" s="158">
        <v>8</v>
      </c>
      <c r="M25" s="158">
        <v>5</v>
      </c>
      <c r="N25" s="168">
        <v>1090</v>
      </c>
      <c r="O25" s="169">
        <v>64</v>
      </c>
      <c r="P25" s="168">
        <v>6573</v>
      </c>
      <c r="Q25" s="169">
        <v>395</v>
      </c>
      <c r="R25" s="168">
        <v>9254</v>
      </c>
      <c r="S25" s="169">
        <v>631</v>
      </c>
      <c r="T25" s="166">
        <f t="shared" si="0"/>
        <v>16917</v>
      </c>
      <c r="U25" s="167">
        <f t="shared" si="2"/>
        <v>1090</v>
      </c>
      <c r="V25" s="172">
        <f>IF(T25&lt;&gt;0,U25/L25,"")</f>
        <v>136.25</v>
      </c>
      <c r="W25" s="173">
        <f>IF(T25&lt;&gt;0,T25/U25,"")</f>
        <v>15.520183486238532</v>
      </c>
      <c r="X25" s="180">
        <v>150271</v>
      </c>
      <c r="Y25" s="175">
        <f t="shared" si="5"/>
        <v>-0.8874233884116031</v>
      </c>
      <c r="Z25" s="176">
        <f t="shared" si="6"/>
        <v>169294</v>
      </c>
      <c r="AA25" s="172">
        <f t="shared" si="7"/>
        <v>13108</v>
      </c>
      <c r="AB25" s="164">
        <v>186211</v>
      </c>
      <c r="AC25" s="165">
        <v>14198</v>
      </c>
      <c r="AD25" s="175">
        <f t="shared" si="8"/>
        <v>0.07677137625017608</v>
      </c>
      <c r="AE25" s="175">
        <f t="shared" si="9"/>
        <v>0.923228623749824</v>
      </c>
      <c r="AF25" s="172">
        <f t="shared" si="10"/>
        <v>1774.75</v>
      </c>
      <c r="AG25" s="173">
        <f t="shared" si="11"/>
        <v>13.115297929285815</v>
      </c>
      <c r="AH25" s="164">
        <v>451854</v>
      </c>
      <c r="AI25" s="175">
        <f t="shared" si="12"/>
        <v>-0.5878956477092158</v>
      </c>
      <c r="AJ25" s="168">
        <v>3111626</v>
      </c>
      <c r="AK25" s="169">
        <v>255263</v>
      </c>
      <c r="AL25" s="246">
        <f>AJ25/AK25</f>
        <v>12.189882591679954</v>
      </c>
      <c r="AM25" s="141">
        <v>15</v>
      </c>
      <c r="AN25" s="113"/>
    </row>
    <row r="26" spans="1:40" s="26" customFormat="1" ht="10.5" customHeight="1">
      <c r="A26" s="25">
        <v>16</v>
      </c>
      <c r="B26" s="247"/>
      <c r="C26" s="124"/>
      <c r="D26" s="144" t="s">
        <v>75</v>
      </c>
      <c r="E26" s="157" t="s">
        <v>119</v>
      </c>
      <c r="F26" s="157" t="s">
        <v>120</v>
      </c>
      <c r="G26" s="157"/>
      <c r="H26" s="157" t="s">
        <v>119</v>
      </c>
      <c r="I26" s="237">
        <v>40865</v>
      </c>
      <c r="J26" s="157" t="s">
        <v>73</v>
      </c>
      <c r="K26" s="161">
        <v>64</v>
      </c>
      <c r="L26" s="158">
        <v>18</v>
      </c>
      <c r="M26" s="158">
        <v>3</v>
      </c>
      <c r="N26" s="164">
        <v>3373.5</v>
      </c>
      <c r="O26" s="165">
        <v>334</v>
      </c>
      <c r="P26" s="164">
        <v>4792.5</v>
      </c>
      <c r="Q26" s="165">
        <v>474</v>
      </c>
      <c r="R26" s="164">
        <v>4462.5</v>
      </c>
      <c r="S26" s="165">
        <v>442</v>
      </c>
      <c r="T26" s="166">
        <f t="shared" si="0"/>
        <v>12628.5</v>
      </c>
      <c r="U26" s="167">
        <f t="shared" si="2"/>
        <v>1250</v>
      </c>
      <c r="V26" s="167">
        <f>U26/L26</f>
        <v>69.44444444444444</v>
      </c>
      <c r="W26" s="181">
        <f>T26/U26</f>
        <v>10.1028</v>
      </c>
      <c r="X26" s="180">
        <v>83191</v>
      </c>
      <c r="Y26" s="175">
        <f t="shared" si="5"/>
        <v>-0.8481987234196007</v>
      </c>
      <c r="Z26" s="176">
        <f t="shared" si="6"/>
        <v>124409</v>
      </c>
      <c r="AA26" s="172">
        <f t="shared" si="7"/>
        <v>12400</v>
      </c>
      <c r="AB26" s="170">
        <v>137037.5</v>
      </c>
      <c r="AC26" s="171">
        <v>13650</v>
      </c>
      <c r="AD26" s="175">
        <f t="shared" si="8"/>
        <v>0.09157509157509157</v>
      </c>
      <c r="AE26" s="175">
        <f t="shared" si="9"/>
        <v>0.9084249084249084</v>
      </c>
      <c r="AF26" s="172">
        <f t="shared" si="10"/>
        <v>758.3333333333334</v>
      </c>
      <c r="AG26" s="173">
        <f t="shared" si="11"/>
        <v>10.03937728937729</v>
      </c>
      <c r="AH26" s="166">
        <v>256046</v>
      </c>
      <c r="AI26" s="175">
        <f t="shared" si="12"/>
        <v>-0.4647934355545488</v>
      </c>
      <c r="AJ26" s="180">
        <v>405712</v>
      </c>
      <c r="AK26" s="167">
        <v>40290</v>
      </c>
      <c r="AL26" s="246">
        <f aca="true" t="shared" si="13" ref="AL26:AL31">+AJ26/AK26</f>
        <v>10.069793993546785</v>
      </c>
      <c r="AM26" s="141">
        <v>16</v>
      </c>
      <c r="AN26" s="113"/>
    </row>
    <row r="27" spans="1:40" s="26" customFormat="1" ht="10.5" customHeight="1">
      <c r="A27" s="25">
        <v>17</v>
      </c>
      <c r="B27" s="126"/>
      <c r="C27" s="124"/>
      <c r="D27" s="144" t="s">
        <v>75</v>
      </c>
      <c r="E27" s="159" t="s">
        <v>112</v>
      </c>
      <c r="F27" s="159" t="s">
        <v>127</v>
      </c>
      <c r="G27" s="159"/>
      <c r="H27" s="159" t="s">
        <v>112</v>
      </c>
      <c r="I27" s="242">
        <v>40858</v>
      </c>
      <c r="J27" s="157" t="s">
        <v>74</v>
      </c>
      <c r="K27" s="159">
        <v>130</v>
      </c>
      <c r="L27" s="238">
        <v>14</v>
      </c>
      <c r="M27" s="238">
        <v>4</v>
      </c>
      <c r="N27" s="239">
        <v>2163.5</v>
      </c>
      <c r="O27" s="240">
        <v>260</v>
      </c>
      <c r="P27" s="239">
        <v>3657</v>
      </c>
      <c r="Q27" s="240">
        <v>442</v>
      </c>
      <c r="R27" s="239">
        <v>5216.5</v>
      </c>
      <c r="S27" s="240">
        <v>584</v>
      </c>
      <c r="T27" s="166">
        <f t="shared" si="0"/>
        <v>11037</v>
      </c>
      <c r="U27" s="167">
        <f t="shared" si="2"/>
        <v>1286</v>
      </c>
      <c r="V27" s="172">
        <f>IF(T27&lt;&gt;0,U27/L27,"")</f>
        <v>91.85714285714286</v>
      </c>
      <c r="W27" s="173">
        <f>IF(T27&lt;&gt;0,T27/U27,"")</f>
        <v>8.582426127527215</v>
      </c>
      <c r="X27" s="170">
        <v>133060</v>
      </c>
      <c r="Y27" s="175">
        <f t="shared" si="5"/>
        <v>-0.9170524575379528</v>
      </c>
      <c r="Z27" s="176">
        <f t="shared" si="6"/>
        <v>204102.5</v>
      </c>
      <c r="AA27" s="172">
        <f t="shared" si="7"/>
        <v>23413</v>
      </c>
      <c r="AB27" s="166">
        <v>215139.5</v>
      </c>
      <c r="AC27" s="167">
        <v>24699</v>
      </c>
      <c r="AD27" s="175">
        <f t="shared" si="8"/>
        <v>0.05206688529899996</v>
      </c>
      <c r="AE27" s="175">
        <f t="shared" si="9"/>
        <v>0.9479331147010001</v>
      </c>
      <c r="AF27" s="172">
        <f t="shared" si="10"/>
        <v>1764.2142857142858</v>
      </c>
      <c r="AG27" s="173">
        <f t="shared" si="11"/>
        <v>8.710453864528928</v>
      </c>
      <c r="AH27" s="166">
        <v>436506</v>
      </c>
      <c r="AI27" s="175">
        <f t="shared" si="12"/>
        <v>-0.5071327770981384</v>
      </c>
      <c r="AJ27" s="239">
        <v>1328584.5</v>
      </c>
      <c r="AK27" s="240">
        <v>136996</v>
      </c>
      <c r="AL27" s="241">
        <f t="shared" si="13"/>
        <v>9.697980232999504</v>
      </c>
      <c r="AM27" s="141">
        <v>17</v>
      </c>
      <c r="AN27" s="113"/>
    </row>
    <row r="28" spans="1:40" s="26" customFormat="1" ht="10.5" customHeight="1">
      <c r="A28" s="25">
        <v>18</v>
      </c>
      <c r="B28" s="143"/>
      <c r="C28" s="124"/>
      <c r="D28" s="124"/>
      <c r="E28" s="160" t="s">
        <v>107</v>
      </c>
      <c r="F28" s="159" t="s">
        <v>136</v>
      </c>
      <c r="G28" s="160" t="s">
        <v>137</v>
      </c>
      <c r="H28" s="177" t="s">
        <v>108</v>
      </c>
      <c r="I28" s="242">
        <v>40844</v>
      </c>
      <c r="J28" s="157" t="s">
        <v>106</v>
      </c>
      <c r="K28" s="159">
        <v>65</v>
      </c>
      <c r="L28" s="159">
        <v>11</v>
      </c>
      <c r="M28" s="159">
        <v>6</v>
      </c>
      <c r="N28" s="244">
        <v>2398.5</v>
      </c>
      <c r="O28" s="245">
        <v>355</v>
      </c>
      <c r="P28" s="244">
        <v>3584</v>
      </c>
      <c r="Q28" s="245">
        <v>521</v>
      </c>
      <c r="R28" s="244">
        <v>4089</v>
      </c>
      <c r="S28" s="245">
        <v>560</v>
      </c>
      <c r="T28" s="166">
        <f t="shared" si="0"/>
        <v>10071.5</v>
      </c>
      <c r="U28" s="167">
        <f t="shared" si="2"/>
        <v>1436</v>
      </c>
      <c r="V28" s="172">
        <f>IF(T28&lt;&gt;0,U28/L28,"")</f>
        <v>130.54545454545453</v>
      </c>
      <c r="W28" s="173">
        <f>IF(T28&lt;&gt;0,T28/U28,"")</f>
        <v>7.013579387186629</v>
      </c>
      <c r="X28" s="170">
        <v>12143</v>
      </c>
      <c r="Y28" s="175">
        <f t="shared" si="5"/>
        <v>-0.17059211068105082</v>
      </c>
      <c r="Z28" s="176">
        <f t="shared" si="6"/>
        <v>8042.5</v>
      </c>
      <c r="AA28" s="172">
        <f t="shared" si="7"/>
        <v>242</v>
      </c>
      <c r="AB28" s="168">
        <v>18114</v>
      </c>
      <c r="AC28" s="169">
        <v>1678</v>
      </c>
      <c r="AD28" s="175">
        <f t="shared" si="8"/>
        <v>0.8557806912991657</v>
      </c>
      <c r="AE28" s="175">
        <f t="shared" si="9"/>
        <v>0.14421930870083433</v>
      </c>
      <c r="AF28" s="172">
        <f t="shared" si="10"/>
        <v>152.54545454545453</v>
      </c>
      <c r="AG28" s="173">
        <f t="shared" si="11"/>
        <v>10.794994040524434</v>
      </c>
      <c r="AH28" s="168">
        <v>57290.5</v>
      </c>
      <c r="AI28" s="175">
        <f t="shared" si="12"/>
        <v>-0.6838219251010202</v>
      </c>
      <c r="AJ28" s="166">
        <v>1359418</v>
      </c>
      <c r="AK28" s="169">
        <v>123930</v>
      </c>
      <c r="AL28" s="241">
        <f t="shared" si="13"/>
        <v>10.969240700395385</v>
      </c>
      <c r="AM28" s="141">
        <v>18</v>
      </c>
      <c r="AN28" s="113"/>
    </row>
    <row r="29" spans="1:40" s="26" customFormat="1" ht="10.5" customHeight="1">
      <c r="A29" s="25">
        <v>19</v>
      </c>
      <c r="B29" s="126"/>
      <c r="C29" s="124"/>
      <c r="D29" s="124"/>
      <c r="E29" s="160" t="s">
        <v>109</v>
      </c>
      <c r="F29" s="159" t="s">
        <v>139</v>
      </c>
      <c r="G29" s="160" t="s">
        <v>122</v>
      </c>
      <c r="H29" s="160" t="s">
        <v>110</v>
      </c>
      <c r="I29" s="242">
        <v>40816</v>
      </c>
      <c r="J29" s="157" t="s">
        <v>106</v>
      </c>
      <c r="K29" s="159">
        <v>25</v>
      </c>
      <c r="L29" s="159">
        <v>9</v>
      </c>
      <c r="M29" s="159">
        <v>10</v>
      </c>
      <c r="N29" s="244">
        <v>1619</v>
      </c>
      <c r="O29" s="245">
        <v>203</v>
      </c>
      <c r="P29" s="244">
        <v>4120.5</v>
      </c>
      <c r="Q29" s="245">
        <v>520</v>
      </c>
      <c r="R29" s="244">
        <v>4179.5</v>
      </c>
      <c r="S29" s="245">
        <v>477</v>
      </c>
      <c r="T29" s="166">
        <f t="shared" si="0"/>
        <v>9919</v>
      </c>
      <c r="U29" s="167">
        <f t="shared" si="2"/>
        <v>1200</v>
      </c>
      <c r="V29" s="178">
        <f>+U29/L29</f>
        <v>133.33333333333334</v>
      </c>
      <c r="W29" s="179">
        <f>+T29/U29</f>
        <v>8.265833333333333</v>
      </c>
      <c r="X29" s="170">
        <v>4667.5</v>
      </c>
      <c r="Y29" s="175">
        <f t="shared" si="5"/>
        <v>1.125120514193894</v>
      </c>
      <c r="Z29" s="176">
        <f t="shared" si="6"/>
        <v>-3010.5</v>
      </c>
      <c r="AA29" s="172">
        <f t="shared" si="7"/>
        <v>-358</v>
      </c>
      <c r="AB29" s="168">
        <v>6908.5</v>
      </c>
      <c r="AC29" s="169">
        <v>842</v>
      </c>
      <c r="AD29" s="175">
        <f t="shared" si="8"/>
        <v>1.4251781472684086</v>
      </c>
      <c r="AE29" s="175">
        <f t="shared" si="9"/>
        <v>-0.4251781472684085</v>
      </c>
      <c r="AF29" s="172">
        <f t="shared" si="10"/>
        <v>93.55555555555556</v>
      </c>
      <c r="AG29" s="173">
        <f t="shared" si="11"/>
        <v>8.204869358669834</v>
      </c>
      <c r="AH29" s="168">
        <v>1635</v>
      </c>
      <c r="AI29" s="175">
        <f t="shared" si="12"/>
        <v>3.2253822629969418</v>
      </c>
      <c r="AJ29" s="166">
        <v>286015</v>
      </c>
      <c r="AK29" s="169">
        <v>35714</v>
      </c>
      <c r="AL29" s="241">
        <f t="shared" si="13"/>
        <v>8.008484067872542</v>
      </c>
      <c r="AM29" s="141">
        <v>19</v>
      </c>
      <c r="AN29" s="113"/>
    </row>
    <row r="30" spans="1:40" s="26" customFormat="1" ht="10.5" customHeight="1">
      <c r="A30" s="25">
        <v>20</v>
      </c>
      <c r="B30" s="126"/>
      <c r="C30" s="124"/>
      <c r="D30" s="124"/>
      <c r="E30" s="160" t="s">
        <v>166</v>
      </c>
      <c r="F30" s="159" t="s">
        <v>168</v>
      </c>
      <c r="G30" s="177"/>
      <c r="H30" s="160" t="s">
        <v>169</v>
      </c>
      <c r="I30" s="242">
        <v>40872</v>
      </c>
      <c r="J30" s="157" t="s">
        <v>106</v>
      </c>
      <c r="K30" s="159">
        <v>5</v>
      </c>
      <c r="L30" s="159">
        <v>3</v>
      </c>
      <c r="M30" s="159">
        <v>2</v>
      </c>
      <c r="N30" s="244">
        <v>2557.5</v>
      </c>
      <c r="O30" s="245">
        <v>195</v>
      </c>
      <c r="P30" s="244">
        <v>3292</v>
      </c>
      <c r="Q30" s="245">
        <v>254</v>
      </c>
      <c r="R30" s="244">
        <v>3243</v>
      </c>
      <c r="S30" s="245">
        <v>256</v>
      </c>
      <c r="T30" s="166">
        <f t="shared" si="0"/>
        <v>9092.5</v>
      </c>
      <c r="U30" s="167">
        <f t="shared" si="2"/>
        <v>705</v>
      </c>
      <c r="V30" s="178">
        <f>+U30/L30</f>
        <v>235</v>
      </c>
      <c r="W30" s="179">
        <f>+T30/U30</f>
        <v>12.897163120567376</v>
      </c>
      <c r="X30" s="170">
        <v>30417.5</v>
      </c>
      <c r="Y30" s="175">
        <f t="shared" si="5"/>
        <v>-0.7010766828306074</v>
      </c>
      <c r="Z30" s="176">
        <f t="shared" si="6"/>
        <v>40400</v>
      </c>
      <c r="AA30" s="172">
        <f t="shared" si="7"/>
        <v>3767</v>
      </c>
      <c r="AB30" s="168">
        <v>49492.5</v>
      </c>
      <c r="AC30" s="169">
        <v>4472</v>
      </c>
      <c r="AD30" s="175">
        <f t="shared" si="8"/>
        <v>0.15764758497316636</v>
      </c>
      <c r="AE30" s="175">
        <f t="shared" si="9"/>
        <v>0.8423524150268337</v>
      </c>
      <c r="AF30" s="172">
        <f t="shared" si="10"/>
        <v>1490.6666666666667</v>
      </c>
      <c r="AG30" s="173">
        <f t="shared" si="11"/>
        <v>11.06719588550984</v>
      </c>
      <c r="AH30" s="168"/>
      <c r="AI30" s="175"/>
      <c r="AJ30" s="166">
        <v>9092.5</v>
      </c>
      <c r="AK30" s="169">
        <v>705</v>
      </c>
      <c r="AL30" s="241">
        <f t="shared" si="13"/>
        <v>12.897163120567376</v>
      </c>
      <c r="AM30" s="141">
        <v>20</v>
      </c>
      <c r="AN30" s="113"/>
    </row>
    <row r="31" spans="1:40" s="26" customFormat="1" ht="10.5" customHeight="1">
      <c r="A31" s="25">
        <v>21</v>
      </c>
      <c r="B31" s="126"/>
      <c r="C31" s="124"/>
      <c r="D31" s="144" t="s">
        <v>75</v>
      </c>
      <c r="E31" s="160" t="s">
        <v>115</v>
      </c>
      <c r="F31" s="160" t="s">
        <v>135</v>
      </c>
      <c r="G31" s="160"/>
      <c r="H31" s="160" t="s">
        <v>115</v>
      </c>
      <c r="I31" s="242">
        <v>40858</v>
      </c>
      <c r="J31" s="157" t="s">
        <v>106</v>
      </c>
      <c r="K31" s="159">
        <v>32</v>
      </c>
      <c r="L31" s="159">
        <v>17</v>
      </c>
      <c r="M31" s="159">
        <v>4</v>
      </c>
      <c r="N31" s="244">
        <v>1732</v>
      </c>
      <c r="O31" s="245">
        <v>224</v>
      </c>
      <c r="P31" s="244">
        <v>3486</v>
      </c>
      <c r="Q31" s="245">
        <v>402</v>
      </c>
      <c r="R31" s="244">
        <v>3205.5</v>
      </c>
      <c r="S31" s="245">
        <v>378</v>
      </c>
      <c r="T31" s="166">
        <f t="shared" si="0"/>
        <v>8423.5</v>
      </c>
      <c r="U31" s="167">
        <f t="shared" si="2"/>
        <v>1004</v>
      </c>
      <c r="V31" s="172">
        <f aca="true" t="shared" si="14" ref="V31:V40">IF(T31&lt;&gt;0,U31/L31,"")</f>
        <v>59.05882352941177</v>
      </c>
      <c r="W31" s="173">
        <f>IF(T31&lt;&gt;0,T31/U31,"")</f>
        <v>8.389940239043824</v>
      </c>
      <c r="X31" s="170">
        <v>17410.5</v>
      </c>
      <c r="Y31" s="175">
        <f t="shared" si="5"/>
        <v>-0.5161827632750352</v>
      </c>
      <c r="Z31" s="176">
        <f t="shared" si="6"/>
        <v>22516</v>
      </c>
      <c r="AA31" s="172">
        <f t="shared" si="7"/>
        <v>3200</v>
      </c>
      <c r="AB31" s="168">
        <v>30939.5</v>
      </c>
      <c r="AC31" s="169">
        <v>4204</v>
      </c>
      <c r="AD31" s="175">
        <f t="shared" si="8"/>
        <v>0.23882017126546146</v>
      </c>
      <c r="AE31" s="175">
        <f t="shared" si="9"/>
        <v>0.7611798287345385</v>
      </c>
      <c r="AF31" s="172">
        <f t="shared" si="10"/>
        <v>247.2941176470588</v>
      </c>
      <c r="AG31" s="173">
        <f t="shared" si="11"/>
        <v>7.35953853472883</v>
      </c>
      <c r="AH31" s="168">
        <v>74006.5</v>
      </c>
      <c r="AI31" s="175">
        <f aca="true" t="shared" si="15" ref="AI31:AI37">IF(AH31&lt;&gt;0,-(AH31-AB31)/AH31,"")</f>
        <v>-0.5819353705417767</v>
      </c>
      <c r="AJ31" s="166">
        <v>232786.5</v>
      </c>
      <c r="AK31" s="169">
        <v>26150</v>
      </c>
      <c r="AL31" s="241">
        <f t="shared" si="13"/>
        <v>8.901969407265774</v>
      </c>
      <c r="AM31" s="141">
        <v>21</v>
      </c>
      <c r="AN31" s="113"/>
    </row>
    <row r="32" spans="1:40" s="26" customFormat="1" ht="10.5" customHeight="1">
      <c r="A32" s="25">
        <v>22</v>
      </c>
      <c r="B32" s="126"/>
      <c r="C32" s="127"/>
      <c r="D32" s="129"/>
      <c r="E32" s="163" t="s">
        <v>104</v>
      </c>
      <c r="F32" s="163" t="s">
        <v>129</v>
      </c>
      <c r="G32" s="163" t="s">
        <v>150</v>
      </c>
      <c r="H32" s="177" t="s">
        <v>103</v>
      </c>
      <c r="I32" s="242">
        <v>40851</v>
      </c>
      <c r="J32" s="157" t="s">
        <v>12</v>
      </c>
      <c r="K32" s="159">
        <v>72</v>
      </c>
      <c r="L32" s="159">
        <v>7</v>
      </c>
      <c r="M32" s="159">
        <v>5</v>
      </c>
      <c r="N32" s="239">
        <v>1021</v>
      </c>
      <c r="O32" s="240">
        <v>98</v>
      </c>
      <c r="P32" s="239">
        <v>3056</v>
      </c>
      <c r="Q32" s="240">
        <v>272</v>
      </c>
      <c r="R32" s="239">
        <v>2520</v>
      </c>
      <c r="S32" s="240">
        <v>218</v>
      </c>
      <c r="T32" s="166">
        <f t="shared" si="0"/>
        <v>6597</v>
      </c>
      <c r="U32" s="167">
        <f t="shared" si="2"/>
        <v>588</v>
      </c>
      <c r="V32" s="172">
        <f t="shared" si="14"/>
        <v>84</v>
      </c>
      <c r="W32" s="173">
        <f>IF(T32&lt;&gt;0,T32/U32,"")</f>
        <v>11.21938775510204</v>
      </c>
      <c r="X32" s="170">
        <v>16093</v>
      </c>
      <c r="Y32" s="175">
        <f t="shared" si="5"/>
        <v>-0.5900702168644752</v>
      </c>
      <c r="Z32" s="176">
        <f t="shared" si="6"/>
        <v>17277</v>
      </c>
      <c r="AA32" s="172">
        <f t="shared" si="7"/>
        <v>2337</v>
      </c>
      <c r="AB32" s="166">
        <v>23874</v>
      </c>
      <c r="AC32" s="167">
        <v>2925</v>
      </c>
      <c r="AD32" s="175">
        <f t="shared" si="8"/>
        <v>0.20102564102564102</v>
      </c>
      <c r="AE32" s="175">
        <f t="shared" si="9"/>
        <v>0.798974358974359</v>
      </c>
      <c r="AF32" s="172">
        <f t="shared" si="10"/>
        <v>417.85714285714283</v>
      </c>
      <c r="AG32" s="173">
        <f t="shared" si="11"/>
        <v>8.162051282051282</v>
      </c>
      <c r="AH32" s="166">
        <v>131540</v>
      </c>
      <c r="AI32" s="175">
        <f t="shared" si="15"/>
        <v>-0.8185038771476357</v>
      </c>
      <c r="AJ32" s="239">
        <v>1098994</v>
      </c>
      <c r="AK32" s="240">
        <v>100418</v>
      </c>
      <c r="AL32" s="246">
        <f>AJ32/AK32</f>
        <v>10.944193272122527</v>
      </c>
      <c r="AM32" s="141">
        <v>22</v>
      </c>
      <c r="AN32" s="113"/>
    </row>
    <row r="33" spans="1:40" s="26" customFormat="1" ht="10.5" customHeight="1">
      <c r="A33" s="25">
        <v>23</v>
      </c>
      <c r="B33" s="126"/>
      <c r="C33" s="130"/>
      <c r="D33" s="144" t="s">
        <v>75</v>
      </c>
      <c r="E33" s="159" t="s">
        <v>92</v>
      </c>
      <c r="F33" s="159" t="s">
        <v>128</v>
      </c>
      <c r="G33" s="159"/>
      <c r="H33" s="159" t="s">
        <v>92</v>
      </c>
      <c r="I33" s="242">
        <v>40830</v>
      </c>
      <c r="J33" s="157" t="s">
        <v>74</v>
      </c>
      <c r="K33" s="159">
        <v>142</v>
      </c>
      <c r="L33" s="238">
        <v>1</v>
      </c>
      <c r="M33" s="238">
        <v>8</v>
      </c>
      <c r="N33" s="239">
        <v>1674</v>
      </c>
      <c r="O33" s="240">
        <v>276</v>
      </c>
      <c r="P33" s="239">
        <v>1880</v>
      </c>
      <c r="Q33" s="240">
        <v>309</v>
      </c>
      <c r="R33" s="239">
        <v>2155</v>
      </c>
      <c r="S33" s="240">
        <v>353</v>
      </c>
      <c r="T33" s="166">
        <f t="shared" si="0"/>
        <v>5709</v>
      </c>
      <c r="U33" s="167">
        <f t="shared" si="2"/>
        <v>938</v>
      </c>
      <c r="V33" s="172">
        <f t="shared" si="14"/>
        <v>938</v>
      </c>
      <c r="W33" s="173">
        <f>IF(T33&lt;&gt;0,T33/U33,"")</f>
        <v>6.0863539445629</v>
      </c>
      <c r="X33" s="170">
        <v>10213</v>
      </c>
      <c r="Y33" s="175">
        <f t="shared" si="5"/>
        <v>-0.44100656026632723</v>
      </c>
      <c r="Z33" s="176">
        <f t="shared" si="6"/>
        <v>4570</v>
      </c>
      <c r="AA33" s="172">
        <f t="shared" si="7"/>
        <v>614</v>
      </c>
      <c r="AB33" s="166">
        <v>10279</v>
      </c>
      <c r="AC33" s="167">
        <v>1552</v>
      </c>
      <c r="AD33" s="175">
        <f t="shared" si="8"/>
        <v>0.604381443298969</v>
      </c>
      <c r="AE33" s="175">
        <f t="shared" si="9"/>
        <v>0.3956185567010309</v>
      </c>
      <c r="AF33" s="172">
        <f t="shared" si="10"/>
        <v>1552</v>
      </c>
      <c r="AG33" s="173">
        <f t="shared" si="11"/>
        <v>6.623067010309279</v>
      </c>
      <c r="AH33" s="166">
        <v>1973</v>
      </c>
      <c r="AI33" s="175">
        <f t="shared" si="15"/>
        <v>4.209832742017233</v>
      </c>
      <c r="AJ33" s="239">
        <v>454889</v>
      </c>
      <c r="AK33" s="240">
        <v>62876</v>
      </c>
      <c r="AL33" s="241">
        <f>+AJ33/AK33</f>
        <v>7.234700044532095</v>
      </c>
      <c r="AM33" s="141">
        <v>23</v>
      </c>
      <c r="AN33" s="113"/>
    </row>
    <row r="34" spans="1:40" s="26" customFormat="1" ht="10.5" customHeight="1">
      <c r="A34" s="25">
        <v>24</v>
      </c>
      <c r="B34" s="126"/>
      <c r="C34" s="125" t="s">
        <v>76</v>
      </c>
      <c r="D34" s="129"/>
      <c r="E34" s="162" t="s">
        <v>66</v>
      </c>
      <c r="F34" s="162" t="s">
        <v>148</v>
      </c>
      <c r="G34" s="157" t="s">
        <v>151</v>
      </c>
      <c r="H34" s="162" t="s">
        <v>83</v>
      </c>
      <c r="I34" s="243">
        <v>40760</v>
      </c>
      <c r="J34" s="157" t="s">
        <v>10</v>
      </c>
      <c r="K34" s="161">
        <v>184</v>
      </c>
      <c r="L34" s="158">
        <v>19</v>
      </c>
      <c r="M34" s="158">
        <v>18</v>
      </c>
      <c r="N34" s="168">
        <v>460</v>
      </c>
      <c r="O34" s="169">
        <v>76</v>
      </c>
      <c r="P34" s="168">
        <v>1580</v>
      </c>
      <c r="Q34" s="169">
        <v>215</v>
      </c>
      <c r="R34" s="168">
        <v>1688</v>
      </c>
      <c r="S34" s="169">
        <v>219</v>
      </c>
      <c r="T34" s="166">
        <f t="shared" si="0"/>
        <v>3728</v>
      </c>
      <c r="U34" s="167">
        <f t="shared" si="2"/>
        <v>510</v>
      </c>
      <c r="V34" s="172">
        <f t="shared" si="14"/>
        <v>26.842105263157894</v>
      </c>
      <c r="W34" s="173">
        <f>+T34/U34</f>
        <v>7.309803921568627</v>
      </c>
      <c r="X34" s="170">
        <v>6995</v>
      </c>
      <c r="Y34" s="175">
        <f t="shared" si="5"/>
        <v>-0.46704789135096497</v>
      </c>
      <c r="Z34" s="176">
        <f t="shared" si="6"/>
        <v>5696</v>
      </c>
      <c r="AA34" s="172">
        <f t="shared" si="7"/>
        <v>800</v>
      </c>
      <c r="AB34" s="164">
        <v>9424</v>
      </c>
      <c r="AC34" s="165">
        <v>1310</v>
      </c>
      <c r="AD34" s="175">
        <f t="shared" si="8"/>
        <v>0.3893129770992366</v>
      </c>
      <c r="AE34" s="175">
        <f t="shared" si="9"/>
        <v>0.6106870229007634</v>
      </c>
      <c r="AF34" s="172">
        <f t="shared" si="10"/>
        <v>68.94736842105263</v>
      </c>
      <c r="AG34" s="173">
        <f t="shared" si="11"/>
        <v>7.193893129770992</v>
      </c>
      <c r="AH34" s="164">
        <v>13369</v>
      </c>
      <c r="AI34" s="175">
        <f t="shared" si="15"/>
        <v>-0.2950856458972249</v>
      </c>
      <c r="AJ34" s="168">
        <v>11489366</v>
      </c>
      <c r="AK34" s="169">
        <v>1139280</v>
      </c>
      <c r="AL34" s="246">
        <f>AJ34/AK34</f>
        <v>10.084760550523137</v>
      </c>
      <c r="AM34" s="141">
        <v>24</v>
      </c>
      <c r="AN34" s="113"/>
    </row>
    <row r="35" spans="1:40" s="26" customFormat="1" ht="10.5" customHeight="1">
      <c r="A35" s="25">
        <v>25</v>
      </c>
      <c r="B35" s="126"/>
      <c r="C35" s="125" t="s">
        <v>76</v>
      </c>
      <c r="D35" s="129"/>
      <c r="E35" s="163" t="s">
        <v>68</v>
      </c>
      <c r="F35" s="163" t="s">
        <v>145</v>
      </c>
      <c r="G35" s="163" t="s">
        <v>150</v>
      </c>
      <c r="H35" s="177" t="s">
        <v>82</v>
      </c>
      <c r="I35" s="242">
        <v>40774</v>
      </c>
      <c r="J35" s="157" t="s">
        <v>12</v>
      </c>
      <c r="K35" s="159">
        <v>123</v>
      </c>
      <c r="L35" s="159">
        <v>8</v>
      </c>
      <c r="M35" s="159">
        <v>16</v>
      </c>
      <c r="N35" s="239">
        <v>1011</v>
      </c>
      <c r="O35" s="240">
        <v>150</v>
      </c>
      <c r="P35" s="239">
        <v>1129</v>
      </c>
      <c r="Q35" s="240">
        <v>142</v>
      </c>
      <c r="R35" s="239">
        <v>1401</v>
      </c>
      <c r="S35" s="240">
        <v>183</v>
      </c>
      <c r="T35" s="166">
        <f t="shared" si="0"/>
        <v>3541</v>
      </c>
      <c r="U35" s="167">
        <f t="shared" si="2"/>
        <v>475</v>
      </c>
      <c r="V35" s="172">
        <f t="shared" si="14"/>
        <v>59.375</v>
      </c>
      <c r="W35" s="173">
        <f aca="true" t="shared" si="16" ref="W35:W40">IF(T35&lt;&gt;0,T35/U35,"")</f>
        <v>7.454736842105263</v>
      </c>
      <c r="X35" s="170">
        <v>4241</v>
      </c>
      <c r="Y35" s="175">
        <f t="shared" si="5"/>
        <v>-0.16505541145956143</v>
      </c>
      <c r="Z35" s="176">
        <f t="shared" si="6"/>
        <v>4373</v>
      </c>
      <c r="AA35" s="172">
        <f t="shared" si="7"/>
        <v>881</v>
      </c>
      <c r="AB35" s="166">
        <v>7914</v>
      </c>
      <c r="AC35" s="167">
        <v>1356</v>
      </c>
      <c r="AD35" s="175">
        <f t="shared" si="8"/>
        <v>0.3502949852507375</v>
      </c>
      <c r="AE35" s="175">
        <f t="shared" si="9"/>
        <v>0.6497050147492626</v>
      </c>
      <c r="AF35" s="172">
        <f t="shared" si="10"/>
        <v>169.5</v>
      </c>
      <c r="AG35" s="173">
        <f t="shared" si="11"/>
        <v>5.836283185840708</v>
      </c>
      <c r="AH35" s="166">
        <v>10214</v>
      </c>
      <c r="AI35" s="175">
        <f t="shared" si="15"/>
        <v>-0.22518112394752302</v>
      </c>
      <c r="AJ35" s="239">
        <v>7010545</v>
      </c>
      <c r="AK35" s="240">
        <v>685716</v>
      </c>
      <c r="AL35" s="246">
        <f>AJ35/AK35</f>
        <v>10.223685899118585</v>
      </c>
      <c r="AM35" s="141">
        <v>25</v>
      </c>
      <c r="AN35" s="113"/>
    </row>
    <row r="36" spans="1:40" s="26" customFormat="1" ht="10.5" customHeight="1">
      <c r="A36" s="25">
        <v>26</v>
      </c>
      <c r="B36" s="128"/>
      <c r="C36" s="124"/>
      <c r="D36" s="129"/>
      <c r="E36" s="158" t="s">
        <v>90</v>
      </c>
      <c r="F36" s="159" t="s">
        <v>152</v>
      </c>
      <c r="G36" s="158" t="s">
        <v>123</v>
      </c>
      <c r="H36" s="158" t="s">
        <v>91</v>
      </c>
      <c r="I36" s="243">
        <v>40830</v>
      </c>
      <c r="J36" s="157" t="s">
        <v>10</v>
      </c>
      <c r="K36" s="162">
        <v>62</v>
      </c>
      <c r="L36" s="158">
        <v>4</v>
      </c>
      <c r="M36" s="158">
        <v>8</v>
      </c>
      <c r="N36" s="168">
        <v>606</v>
      </c>
      <c r="O36" s="169">
        <v>112</v>
      </c>
      <c r="P36" s="168">
        <v>829</v>
      </c>
      <c r="Q36" s="169">
        <v>149</v>
      </c>
      <c r="R36" s="168">
        <v>902</v>
      </c>
      <c r="S36" s="169">
        <v>159</v>
      </c>
      <c r="T36" s="166">
        <f t="shared" si="0"/>
        <v>2337</v>
      </c>
      <c r="U36" s="167">
        <f t="shared" si="2"/>
        <v>420</v>
      </c>
      <c r="V36" s="172">
        <f t="shared" si="14"/>
        <v>105</v>
      </c>
      <c r="W36" s="173">
        <f t="shared" si="16"/>
        <v>5.564285714285714</v>
      </c>
      <c r="X36" s="170">
        <v>4656</v>
      </c>
      <c r="Y36" s="175">
        <f t="shared" si="5"/>
        <v>-0.49806701030927836</v>
      </c>
      <c r="Z36" s="176">
        <f t="shared" si="6"/>
        <v>6634</v>
      </c>
      <c r="AA36" s="172">
        <f t="shared" si="7"/>
        <v>667</v>
      </c>
      <c r="AB36" s="164">
        <v>8971</v>
      </c>
      <c r="AC36" s="165">
        <v>1087</v>
      </c>
      <c r="AD36" s="175">
        <f t="shared" si="8"/>
        <v>0.38638454461821525</v>
      </c>
      <c r="AE36" s="175">
        <f t="shared" si="9"/>
        <v>0.6136154553817847</v>
      </c>
      <c r="AF36" s="172">
        <f t="shared" si="10"/>
        <v>271.75</v>
      </c>
      <c r="AG36" s="173">
        <f t="shared" si="11"/>
        <v>8.252989880404783</v>
      </c>
      <c r="AH36" s="164">
        <v>28000</v>
      </c>
      <c r="AI36" s="175">
        <f t="shared" si="15"/>
        <v>-0.6796071428571429</v>
      </c>
      <c r="AJ36" s="168">
        <v>1587124</v>
      </c>
      <c r="AK36" s="169">
        <v>147917</v>
      </c>
      <c r="AL36" s="246">
        <f>AJ36/AK36</f>
        <v>10.72982821447163</v>
      </c>
      <c r="AM36" s="141">
        <v>26</v>
      </c>
      <c r="AN36" s="113"/>
    </row>
    <row r="37" spans="1:40" s="26" customFormat="1" ht="10.5" customHeight="1">
      <c r="A37" s="25">
        <v>27</v>
      </c>
      <c r="B37" s="126"/>
      <c r="C37" s="127"/>
      <c r="D37" s="129"/>
      <c r="E37" s="161" t="s">
        <v>93</v>
      </c>
      <c r="F37" s="161" t="s">
        <v>144</v>
      </c>
      <c r="G37" s="163" t="s">
        <v>150</v>
      </c>
      <c r="H37" s="161" t="s">
        <v>93</v>
      </c>
      <c r="I37" s="237">
        <v>40837</v>
      </c>
      <c r="J37" s="157" t="s">
        <v>12</v>
      </c>
      <c r="K37" s="161">
        <v>112</v>
      </c>
      <c r="L37" s="159">
        <v>4</v>
      </c>
      <c r="M37" s="159">
        <v>7</v>
      </c>
      <c r="N37" s="239">
        <v>446</v>
      </c>
      <c r="O37" s="240">
        <v>64</v>
      </c>
      <c r="P37" s="239">
        <v>680</v>
      </c>
      <c r="Q37" s="240">
        <v>97</v>
      </c>
      <c r="R37" s="239">
        <v>533</v>
      </c>
      <c r="S37" s="240">
        <v>77</v>
      </c>
      <c r="T37" s="166">
        <f t="shared" si="0"/>
        <v>1659</v>
      </c>
      <c r="U37" s="167">
        <f t="shared" si="2"/>
        <v>238</v>
      </c>
      <c r="V37" s="172">
        <f t="shared" si="14"/>
        <v>59.5</v>
      </c>
      <c r="W37" s="173">
        <f t="shared" si="16"/>
        <v>6.970588235294118</v>
      </c>
      <c r="X37" s="170">
        <v>8980</v>
      </c>
      <c r="Y37" s="175">
        <f t="shared" si="5"/>
        <v>-0.8152561247216036</v>
      </c>
      <c r="Z37" s="176">
        <f t="shared" si="6"/>
        <v>11851</v>
      </c>
      <c r="AA37" s="172">
        <f t="shared" si="7"/>
        <v>1580</v>
      </c>
      <c r="AB37" s="166">
        <v>13510</v>
      </c>
      <c r="AC37" s="167">
        <v>1818</v>
      </c>
      <c r="AD37" s="175">
        <f t="shared" si="8"/>
        <v>0.13091309130913092</v>
      </c>
      <c r="AE37" s="175">
        <f t="shared" si="9"/>
        <v>0.8690869086908691</v>
      </c>
      <c r="AF37" s="172">
        <f t="shared" si="10"/>
        <v>454.5</v>
      </c>
      <c r="AG37" s="173">
        <f t="shared" si="11"/>
        <v>7.431243124312431</v>
      </c>
      <c r="AH37" s="166">
        <v>42638</v>
      </c>
      <c r="AI37" s="175">
        <f t="shared" si="15"/>
        <v>-0.6831464890473287</v>
      </c>
      <c r="AJ37" s="239">
        <v>2317125</v>
      </c>
      <c r="AK37" s="240">
        <v>242315</v>
      </c>
      <c r="AL37" s="246">
        <f>AJ37/AK37</f>
        <v>9.56244970389782</v>
      </c>
      <c r="AM37" s="141">
        <v>27</v>
      </c>
      <c r="AN37" s="113"/>
    </row>
    <row r="38" spans="1:40" s="26" customFormat="1" ht="10.5" customHeight="1">
      <c r="A38" s="25">
        <v>28</v>
      </c>
      <c r="B38" s="128"/>
      <c r="C38" s="127"/>
      <c r="D38" s="149"/>
      <c r="E38" s="157" t="s">
        <v>196</v>
      </c>
      <c r="F38" s="159"/>
      <c r="G38" s="157"/>
      <c r="H38" s="157" t="s">
        <v>199</v>
      </c>
      <c r="I38" s="237">
        <v>40737</v>
      </c>
      <c r="J38" s="157" t="s">
        <v>10</v>
      </c>
      <c r="K38" s="159">
        <v>276</v>
      </c>
      <c r="L38" s="158">
        <v>1</v>
      </c>
      <c r="M38" s="158">
        <v>18</v>
      </c>
      <c r="N38" s="168">
        <v>375</v>
      </c>
      <c r="O38" s="169">
        <v>75</v>
      </c>
      <c r="P38" s="168">
        <v>480</v>
      </c>
      <c r="Q38" s="169">
        <v>96</v>
      </c>
      <c r="R38" s="168">
        <v>550</v>
      </c>
      <c r="S38" s="169">
        <v>110</v>
      </c>
      <c r="T38" s="166">
        <f t="shared" si="0"/>
        <v>1405</v>
      </c>
      <c r="U38" s="167">
        <f t="shared" si="2"/>
        <v>281</v>
      </c>
      <c r="V38" s="172">
        <f t="shared" si="14"/>
        <v>281</v>
      </c>
      <c r="W38" s="173">
        <f t="shared" si="16"/>
        <v>5</v>
      </c>
      <c r="X38" s="174"/>
      <c r="Y38" s="175"/>
      <c r="Z38" s="176"/>
      <c r="AA38" s="172"/>
      <c r="AB38" s="164"/>
      <c r="AC38" s="165"/>
      <c r="AD38" s="175"/>
      <c r="AE38" s="175"/>
      <c r="AF38" s="172"/>
      <c r="AG38" s="173"/>
      <c r="AH38" s="164"/>
      <c r="AI38" s="175"/>
      <c r="AJ38" s="168">
        <v>7922352</v>
      </c>
      <c r="AK38" s="169">
        <v>797743</v>
      </c>
      <c r="AL38" s="246">
        <f>AJ38/AK38</f>
        <v>9.930957714451898</v>
      </c>
      <c r="AM38" s="141">
        <v>28</v>
      </c>
      <c r="AN38" s="113"/>
    </row>
    <row r="39" spans="1:40" s="26" customFormat="1" ht="10.5" customHeight="1">
      <c r="A39" s="25">
        <v>29</v>
      </c>
      <c r="B39" s="126"/>
      <c r="C39" s="124"/>
      <c r="D39" s="129"/>
      <c r="E39" s="162" t="s">
        <v>161</v>
      </c>
      <c r="F39" s="159" t="s">
        <v>163</v>
      </c>
      <c r="G39" s="162" t="s">
        <v>149</v>
      </c>
      <c r="H39" s="162" t="s">
        <v>162</v>
      </c>
      <c r="I39" s="243">
        <v>40844</v>
      </c>
      <c r="J39" s="157" t="s">
        <v>8</v>
      </c>
      <c r="K39" s="162">
        <v>29</v>
      </c>
      <c r="L39" s="162">
        <v>4</v>
      </c>
      <c r="M39" s="162">
        <v>5</v>
      </c>
      <c r="N39" s="164">
        <v>65</v>
      </c>
      <c r="O39" s="165">
        <v>10</v>
      </c>
      <c r="P39" s="164">
        <v>699</v>
      </c>
      <c r="Q39" s="165">
        <v>104</v>
      </c>
      <c r="R39" s="164">
        <v>637</v>
      </c>
      <c r="S39" s="165">
        <v>95</v>
      </c>
      <c r="T39" s="166">
        <f t="shared" si="0"/>
        <v>1401</v>
      </c>
      <c r="U39" s="167">
        <f t="shared" si="2"/>
        <v>209</v>
      </c>
      <c r="V39" s="172">
        <f t="shared" si="14"/>
        <v>52.25</v>
      </c>
      <c r="W39" s="173">
        <f t="shared" si="16"/>
        <v>6.70334928229665</v>
      </c>
      <c r="X39" s="166">
        <v>755</v>
      </c>
      <c r="Y39" s="175">
        <f>IF(X39&lt;&gt;0,-(X39-T39)/X39,"")</f>
        <v>0.8556291390728477</v>
      </c>
      <c r="Z39" s="176">
        <f aca="true" t="shared" si="17" ref="Z39:AA42">AB39-T39</f>
        <v>-343</v>
      </c>
      <c r="AA39" s="172">
        <f t="shared" si="17"/>
        <v>-65</v>
      </c>
      <c r="AB39" s="164">
        <v>1058</v>
      </c>
      <c r="AC39" s="165">
        <v>144</v>
      </c>
      <c r="AD39" s="175">
        <f>U39*1/AC39</f>
        <v>1.4513888888888888</v>
      </c>
      <c r="AE39" s="175">
        <f>AA39*1/AC39</f>
        <v>-0.4513888888888889</v>
      </c>
      <c r="AF39" s="172">
        <f>AC39/L39</f>
        <v>36</v>
      </c>
      <c r="AG39" s="173">
        <f>AB39/AC39</f>
        <v>7.347222222222222</v>
      </c>
      <c r="AH39" s="164"/>
      <c r="AI39" s="175"/>
      <c r="AJ39" s="164">
        <v>340665</v>
      </c>
      <c r="AK39" s="165">
        <v>27350</v>
      </c>
      <c r="AL39" s="241">
        <f>+AJ39/AK39</f>
        <v>12.455758683729433</v>
      </c>
      <c r="AM39" s="141">
        <v>29</v>
      </c>
      <c r="AN39" s="113"/>
    </row>
    <row r="40" spans="1:40" s="26" customFormat="1" ht="10.5" customHeight="1">
      <c r="A40" s="25">
        <v>30</v>
      </c>
      <c r="B40" s="126"/>
      <c r="C40" s="124"/>
      <c r="D40" s="124"/>
      <c r="E40" s="161" t="s">
        <v>141</v>
      </c>
      <c r="F40" s="159" t="s">
        <v>146</v>
      </c>
      <c r="G40" s="161" t="s">
        <v>143</v>
      </c>
      <c r="H40" s="161" t="s">
        <v>142</v>
      </c>
      <c r="I40" s="237">
        <v>40865</v>
      </c>
      <c r="J40" s="157" t="s">
        <v>12</v>
      </c>
      <c r="K40" s="161">
        <v>25</v>
      </c>
      <c r="L40" s="159">
        <v>2</v>
      </c>
      <c r="M40" s="159">
        <v>3</v>
      </c>
      <c r="N40" s="239">
        <v>144</v>
      </c>
      <c r="O40" s="240">
        <v>24</v>
      </c>
      <c r="P40" s="239">
        <v>459</v>
      </c>
      <c r="Q40" s="240">
        <v>58</v>
      </c>
      <c r="R40" s="239">
        <v>479</v>
      </c>
      <c r="S40" s="240">
        <v>63</v>
      </c>
      <c r="T40" s="166">
        <f t="shared" si="0"/>
        <v>1082</v>
      </c>
      <c r="U40" s="167">
        <f t="shared" si="2"/>
        <v>145</v>
      </c>
      <c r="V40" s="172">
        <f t="shared" si="14"/>
        <v>72.5</v>
      </c>
      <c r="W40" s="173">
        <f t="shared" si="16"/>
        <v>7.462068965517242</v>
      </c>
      <c r="X40" s="170">
        <v>40127</v>
      </c>
      <c r="Y40" s="175">
        <f>IF(X40&lt;&gt;0,-(X40-T40)/X40,"")</f>
        <v>-0.9730356119321155</v>
      </c>
      <c r="Z40" s="176">
        <f t="shared" si="17"/>
        <v>54339</v>
      </c>
      <c r="AA40" s="172">
        <f t="shared" si="17"/>
        <v>4181</v>
      </c>
      <c r="AB40" s="166">
        <v>55421</v>
      </c>
      <c r="AC40" s="167">
        <v>4326</v>
      </c>
      <c r="AD40" s="175">
        <f>U40*1/AC40</f>
        <v>0.03351826167360148</v>
      </c>
      <c r="AE40" s="175">
        <f>AA40*1/AC40</f>
        <v>0.9664817383263985</v>
      </c>
      <c r="AF40" s="172">
        <f>AC40/L40</f>
        <v>2163</v>
      </c>
      <c r="AG40" s="173">
        <f>AB40/AC40</f>
        <v>12.811141932501156</v>
      </c>
      <c r="AH40" s="166">
        <v>130714</v>
      </c>
      <c r="AI40" s="175">
        <f>IF(AH40&lt;&gt;0,-(AH40-AB40)/AH40,"")</f>
        <v>-0.5760132809033462</v>
      </c>
      <c r="AJ40" s="239">
        <v>187217</v>
      </c>
      <c r="AK40" s="240">
        <v>14215</v>
      </c>
      <c r="AL40" s="246">
        <f>AJ40/AK40</f>
        <v>13.170383397819204</v>
      </c>
      <c r="AM40" s="141">
        <v>30</v>
      </c>
      <c r="AN40" s="113"/>
    </row>
    <row r="41" spans="1:40" s="26" customFormat="1" ht="10.5" customHeight="1">
      <c r="A41" s="25">
        <v>31</v>
      </c>
      <c r="B41" s="131"/>
      <c r="C41" s="124"/>
      <c r="D41" s="124"/>
      <c r="E41" s="160" t="s">
        <v>156</v>
      </c>
      <c r="F41" s="160" t="s">
        <v>170</v>
      </c>
      <c r="G41" s="177" t="s">
        <v>132</v>
      </c>
      <c r="H41" s="160" t="s">
        <v>157</v>
      </c>
      <c r="I41" s="242">
        <v>40830</v>
      </c>
      <c r="J41" s="157" t="s">
        <v>106</v>
      </c>
      <c r="K41" s="159">
        <v>98</v>
      </c>
      <c r="L41" s="159">
        <v>2</v>
      </c>
      <c r="M41" s="159">
        <v>7</v>
      </c>
      <c r="N41" s="244">
        <v>308</v>
      </c>
      <c r="O41" s="245">
        <v>91</v>
      </c>
      <c r="P41" s="244">
        <v>315</v>
      </c>
      <c r="Q41" s="245">
        <v>61</v>
      </c>
      <c r="R41" s="244">
        <v>423.5</v>
      </c>
      <c r="S41" s="245">
        <v>66</v>
      </c>
      <c r="T41" s="166">
        <f t="shared" si="0"/>
        <v>1046.5</v>
      </c>
      <c r="U41" s="167">
        <f t="shared" si="2"/>
        <v>218</v>
      </c>
      <c r="V41" s="178">
        <f>+U41/L41</f>
        <v>109</v>
      </c>
      <c r="W41" s="179">
        <f>+T41/U41</f>
        <v>4.8004587155963305</v>
      </c>
      <c r="X41" s="170">
        <v>905.5</v>
      </c>
      <c r="Y41" s="175">
        <f>IF(X41&lt;&gt;0,-(X41-T41)/X41,"")</f>
        <v>0.15571507454445058</v>
      </c>
      <c r="Z41" s="176">
        <f t="shared" si="17"/>
        <v>499</v>
      </c>
      <c r="AA41" s="172">
        <f t="shared" si="17"/>
        <v>172</v>
      </c>
      <c r="AB41" s="168">
        <v>1545.5</v>
      </c>
      <c r="AC41" s="169">
        <v>390</v>
      </c>
      <c r="AD41" s="175">
        <f>U41*1/AC41</f>
        <v>0.558974358974359</v>
      </c>
      <c r="AE41" s="175">
        <f>AA41*1/AC41</f>
        <v>0.441025641025641</v>
      </c>
      <c r="AF41" s="172">
        <f>AC41/L41</f>
        <v>195</v>
      </c>
      <c r="AG41" s="173">
        <f>AB41/AC41</f>
        <v>3.962820512820513</v>
      </c>
      <c r="AH41" s="168">
        <v>796</v>
      </c>
      <c r="AI41" s="175">
        <f>IF(AH41&lt;&gt;0,-(AH41-AB41)/AH41,"")</f>
        <v>0.9415829145728644</v>
      </c>
      <c r="AJ41" s="166">
        <v>1270464.5</v>
      </c>
      <c r="AK41" s="169">
        <v>117414</v>
      </c>
      <c r="AL41" s="241">
        <f>+AJ41/AK41</f>
        <v>10.820383429573987</v>
      </c>
      <c r="AM41" s="141">
        <v>31</v>
      </c>
      <c r="AN41" s="113"/>
    </row>
    <row r="42" spans="1:40" s="26" customFormat="1" ht="10.5" customHeight="1">
      <c r="A42" s="25">
        <v>32</v>
      </c>
      <c r="B42" s="128"/>
      <c r="C42" s="127"/>
      <c r="D42" s="149"/>
      <c r="E42" s="157" t="s">
        <v>97</v>
      </c>
      <c r="F42" s="159" t="s">
        <v>153</v>
      </c>
      <c r="G42" s="157" t="s">
        <v>151</v>
      </c>
      <c r="H42" s="157" t="s">
        <v>96</v>
      </c>
      <c r="I42" s="237">
        <v>40837</v>
      </c>
      <c r="J42" s="157" t="s">
        <v>10</v>
      </c>
      <c r="K42" s="159">
        <v>79</v>
      </c>
      <c r="L42" s="158">
        <v>1</v>
      </c>
      <c r="M42" s="158">
        <v>7</v>
      </c>
      <c r="N42" s="168">
        <v>182</v>
      </c>
      <c r="O42" s="169">
        <v>26</v>
      </c>
      <c r="P42" s="168">
        <v>273</v>
      </c>
      <c r="Q42" s="169">
        <v>39</v>
      </c>
      <c r="R42" s="168">
        <v>364</v>
      </c>
      <c r="S42" s="169">
        <v>52</v>
      </c>
      <c r="T42" s="166">
        <f t="shared" si="0"/>
        <v>819</v>
      </c>
      <c r="U42" s="167">
        <f t="shared" si="2"/>
        <v>117</v>
      </c>
      <c r="V42" s="172">
        <f>IF(T42&lt;&gt;0,U42/L42,"")</f>
        <v>117</v>
      </c>
      <c r="W42" s="173">
        <f>IF(T42&lt;&gt;0,T42/U42,"")</f>
        <v>7</v>
      </c>
      <c r="X42" s="174">
        <v>280</v>
      </c>
      <c r="Y42" s="175">
        <f>IF(X42&lt;&gt;0,-(X42-T42)/X42,"")</f>
        <v>1.925</v>
      </c>
      <c r="Z42" s="176">
        <f t="shared" si="17"/>
        <v>-391</v>
      </c>
      <c r="AA42" s="172">
        <f t="shared" si="17"/>
        <v>-58</v>
      </c>
      <c r="AB42" s="164">
        <v>428</v>
      </c>
      <c r="AC42" s="165">
        <v>59</v>
      </c>
      <c r="AD42" s="175">
        <f>U42*1/AC42</f>
        <v>1.9830508474576272</v>
      </c>
      <c r="AE42" s="175">
        <f>AA42*1/AC42</f>
        <v>-0.9830508474576272</v>
      </c>
      <c r="AF42" s="172">
        <f>AC42/L42</f>
        <v>59</v>
      </c>
      <c r="AG42" s="173">
        <f>AB42/AC42</f>
        <v>7.254237288135593</v>
      </c>
      <c r="AH42" s="164">
        <v>2796</v>
      </c>
      <c r="AI42" s="175">
        <f>IF(AH42&lt;&gt;0,-(AH42-AB42)/AH42,"")</f>
        <v>-0.8469241773962805</v>
      </c>
      <c r="AJ42" s="168">
        <v>1092824</v>
      </c>
      <c r="AK42" s="169">
        <v>99840</v>
      </c>
      <c r="AL42" s="246">
        <f>AJ42/AK42</f>
        <v>10.945753205128206</v>
      </c>
      <c r="AM42" s="141">
        <v>32</v>
      </c>
      <c r="AN42" s="113"/>
    </row>
    <row r="43" spans="1:40" s="26" customFormat="1" ht="10.5" customHeight="1">
      <c r="A43" s="25">
        <v>33</v>
      </c>
      <c r="B43" s="126"/>
      <c r="C43" s="124"/>
      <c r="D43" s="154"/>
      <c r="E43" s="159" t="s">
        <v>184</v>
      </c>
      <c r="F43" s="159"/>
      <c r="G43" s="159"/>
      <c r="H43" s="177" t="s">
        <v>185</v>
      </c>
      <c r="I43" s="237">
        <v>40830</v>
      </c>
      <c r="J43" s="157" t="s">
        <v>73</v>
      </c>
      <c r="K43" s="161">
        <v>24</v>
      </c>
      <c r="L43" s="158">
        <v>3</v>
      </c>
      <c r="M43" s="158">
        <v>4</v>
      </c>
      <c r="N43" s="164">
        <v>146</v>
      </c>
      <c r="O43" s="165">
        <v>21</v>
      </c>
      <c r="P43" s="164">
        <v>273.5</v>
      </c>
      <c r="Q43" s="165">
        <v>40</v>
      </c>
      <c r="R43" s="164">
        <v>394.5</v>
      </c>
      <c r="S43" s="165">
        <v>58</v>
      </c>
      <c r="T43" s="166">
        <f t="shared" si="0"/>
        <v>814</v>
      </c>
      <c r="U43" s="167">
        <f t="shared" si="2"/>
        <v>119</v>
      </c>
      <c r="V43" s="167">
        <f>U43/L43</f>
        <v>39.666666666666664</v>
      </c>
      <c r="W43" s="181">
        <f>T43/U43</f>
        <v>6.840336134453781</v>
      </c>
      <c r="X43" s="170">
        <v>0</v>
      </c>
      <c r="Y43" s="175"/>
      <c r="Z43" s="176"/>
      <c r="AA43" s="172"/>
      <c r="AB43" s="170"/>
      <c r="AC43" s="171"/>
      <c r="AD43" s="175"/>
      <c r="AE43" s="175"/>
      <c r="AF43" s="172"/>
      <c r="AG43" s="173"/>
      <c r="AH43" s="170"/>
      <c r="AI43" s="175"/>
      <c r="AJ43" s="170">
        <v>52857</v>
      </c>
      <c r="AK43" s="167">
        <v>5111</v>
      </c>
      <c r="AL43" s="241">
        <f>+AJ43/AK43</f>
        <v>10.341811778516924</v>
      </c>
      <c r="AM43" s="141">
        <v>33</v>
      </c>
      <c r="AN43" s="113"/>
    </row>
    <row r="44" spans="1:40" s="26" customFormat="1" ht="10.5" customHeight="1">
      <c r="A44" s="25">
        <v>34</v>
      </c>
      <c r="B44" s="128"/>
      <c r="C44" s="129"/>
      <c r="D44" s="124"/>
      <c r="E44" s="157" t="s">
        <v>78</v>
      </c>
      <c r="F44" s="159" t="s">
        <v>154</v>
      </c>
      <c r="G44" s="157" t="s">
        <v>151</v>
      </c>
      <c r="H44" s="157" t="s">
        <v>81</v>
      </c>
      <c r="I44" s="237">
        <v>40795</v>
      </c>
      <c r="J44" s="157" t="s">
        <v>10</v>
      </c>
      <c r="K44" s="162">
        <v>142</v>
      </c>
      <c r="L44" s="158">
        <v>3</v>
      </c>
      <c r="M44" s="158">
        <v>13</v>
      </c>
      <c r="N44" s="168">
        <v>42</v>
      </c>
      <c r="O44" s="169">
        <v>7</v>
      </c>
      <c r="P44" s="168">
        <v>430</v>
      </c>
      <c r="Q44" s="169">
        <v>70</v>
      </c>
      <c r="R44" s="168">
        <v>290</v>
      </c>
      <c r="S44" s="169">
        <v>48</v>
      </c>
      <c r="T44" s="166">
        <f t="shared" si="0"/>
        <v>762</v>
      </c>
      <c r="U44" s="167">
        <f t="shared" si="2"/>
        <v>125</v>
      </c>
      <c r="V44" s="172">
        <f>IF(T44&lt;&gt;0,U44/L44,"")</f>
        <v>41.666666666666664</v>
      </c>
      <c r="W44" s="173">
        <f>IF(T44&lt;&gt;0,T44/U44,"")</f>
        <v>6.096</v>
      </c>
      <c r="X44" s="170">
        <v>555</v>
      </c>
      <c r="Y44" s="175">
        <f aca="true" t="shared" si="18" ref="Y44:Y50">IF(X44&lt;&gt;0,-(X44-T44)/X44,"")</f>
        <v>0.372972972972973</v>
      </c>
      <c r="Z44" s="176">
        <f aca="true" t="shared" si="19" ref="Z44:AA50">AB44-T44</f>
        <v>-57</v>
      </c>
      <c r="AA44" s="172">
        <f t="shared" si="19"/>
        <v>-11</v>
      </c>
      <c r="AB44" s="164">
        <v>705</v>
      </c>
      <c r="AC44" s="165">
        <v>114</v>
      </c>
      <c r="AD44" s="175">
        <f aca="true" t="shared" si="20" ref="AD44:AD50">U44*1/AC44</f>
        <v>1.0964912280701755</v>
      </c>
      <c r="AE44" s="175">
        <f aca="true" t="shared" si="21" ref="AE44:AE50">AA44*1/AC44</f>
        <v>-0.09649122807017543</v>
      </c>
      <c r="AF44" s="172">
        <f aca="true" t="shared" si="22" ref="AF44:AF50">AC44/L44</f>
        <v>38</v>
      </c>
      <c r="AG44" s="173">
        <f aca="true" t="shared" si="23" ref="AG44:AG50">AB44/AC44</f>
        <v>6.184210526315789</v>
      </c>
      <c r="AH44" s="164">
        <v>2683</v>
      </c>
      <c r="AI44" s="175">
        <f>IF(AH44&lt;&gt;0,-(AH44-AB44)/AH44,"")</f>
        <v>-0.7372344390607529</v>
      </c>
      <c r="AJ44" s="168">
        <v>4007320</v>
      </c>
      <c r="AK44" s="169">
        <v>389471</v>
      </c>
      <c r="AL44" s="246">
        <f>AJ44/AK44</f>
        <v>10.289135776476297</v>
      </c>
      <c r="AM44" s="141">
        <v>34</v>
      </c>
      <c r="AN44" s="113"/>
    </row>
    <row r="45" spans="1:40" s="26" customFormat="1" ht="10.5" customHeight="1">
      <c r="A45" s="25">
        <v>35</v>
      </c>
      <c r="B45" s="128"/>
      <c r="C45" s="124"/>
      <c r="D45" s="144" t="s">
        <v>75</v>
      </c>
      <c r="E45" s="160" t="s">
        <v>111</v>
      </c>
      <c r="F45" s="160" t="s">
        <v>134</v>
      </c>
      <c r="G45" s="177"/>
      <c r="H45" s="160" t="s">
        <v>111</v>
      </c>
      <c r="I45" s="242">
        <v>40830</v>
      </c>
      <c r="J45" s="157" t="s">
        <v>106</v>
      </c>
      <c r="K45" s="159">
        <v>20</v>
      </c>
      <c r="L45" s="159">
        <v>2</v>
      </c>
      <c r="M45" s="159">
        <v>8</v>
      </c>
      <c r="N45" s="244">
        <v>151</v>
      </c>
      <c r="O45" s="245">
        <v>41</v>
      </c>
      <c r="P45" s="244">
        <v>182</v>
      </c>
      <c r="Q45" s="245">
        <v>28</v>
      </c>
      <c r="R45" s="244">
        <v>373</v>
      </c>
      <c r="S45" s="245">
        <v>58</v>
      </c>
      <c r="T45" s="166">
        <f t="shared" si="0"/>
        <v>706</v>
      </c>
      <c r="U45" s="167">
        <f t="shared" si="2"/>
        <v>127</v>
      </c>
      <c r="V45" s="167">
        <f>U45/L45</f>
        <v>63.5</v>
      </c>
      <c r="W45" s="173">
        <f>IF(T45&lt;&gt;0,T45/U45,"")</f>
        <v>5.559055118110236</v>
      </c>
      <c r="X45" s="170">
        <v>235</v>
      </c>
      <c r="Y45" s="175">
        <f t="shared" si="18"/>
        <v>2.0042553191489363</v>
      </c>
      <c r="Z45" s="176">
        <f t="shared" si="19"/>
        <v>-348</v>
      </c>
      <c r="AA45" s="172">
        <f t="shared" si="19"/>
        <v>-45</v>
      </c>
      <c r="AB45" s="168">
        <v>358</v>
      </c>
      <c r="AC45" s="169">
        <v>82</v>
      </c>
      <c r="AD45" s="175">
        <f t="shared" si="20"/>
        <v>1.548780487804878</v>
      </c>
      <c r="AE45" s="175">
        <f t="shared" si="21"/>
        <v>-0.5487804878048781</v>
      </c>
      <c r="AF45" s="172">
        <f t="shared" si="22"/>
        <v>41</v>
      </c>
      <c r="AG45" s="173">
        <f t="shared" si="23"/>
        <v>4.365853658536586</v>
      </c>
      <c r="AH45" s="168">
        <v>1806.5</v>
      </c>
      <c r="AI45" s="175">
        <f>IF(AH45&lt;&gt;0,-(AH45-AB45)/AH45,"")</f>
        <v>-0.8018267367838362</v>
      </c>
      <c r="AJ45" s="166">
        <v>47358</v>
      </c>
      <c r="AK45" s="169">
        <v>6195</v>
      </c>
      <c r="AL45" s="241">
        <f>+AJ45/AK45</f>
        <v>7.64455205811138</v>
      </c>
      <c r="AM45" s="141">
        <v>35</v>
      </c>
      <c r="AN45" s="113"/>
    </row>
    <row r="46" spans="1:40" s="26" customFormat="1" ht="10.5" customHeight="1">
      <c r="A46" s="25">
        <v>36</v>
      </c>
      <c r="B46" s="126"/>
      <c r="C46" s="125" t="s">
        <v>76</v>
      </c>
      <c r="D46" s="129"/>
      <c r="E46" s="161" t="s">
        <v>174</v>
      </c>
      <c r="F46" s="159" t="s">
        <v>144</v>
      </c>
      <c r="G46" s="161" t="s">
        <v>150</v>
      </c>
      <c r="H46" s="161" t="s">
        <v>174</v>
      </c>
      <c r="I46" s="237">
        <v>40704</v>
      </c>
      <c r="J46" s="157" t="s">
        <v>12</v>
      </c>
      <c r="K46" s="161">
        <v>144</v>
      </c>
      <c r="L46" s="159">
        <v>3</v>
      </c>
      <c r="M46" s="159">
        <v>26</v>
      </c>
      <c r="N46" s="239">
        <v>35</v>
      </c>
      <c r="O46" s="240">
        <v>6</v>
      </c>
      <c r="P46" s="239">
        <v>225</v>
      </c>
      <c r="Q46" s="240">
        <v>32</v>
      </c>
      <c r="R46" s="239">
        <v>298</v>
      </c>
      <c r="S46" s="240">
        <v>47</v>
      </c>
      <c r="T46" s="166">
        <f t="shared" si="0"/>
        <v>558</v>
      </c>
      <c r="U46" s="167">
        <f t="shared" si="2"/>
        <v>85</v>
      </c>
      <c r="V46" s="172">
        <f>IF(T46&lt;&gt;0,U46/L46,"")</f>
        <v>28.333333333333332</v>
      </c>
      <c r="W46" s="173">
        <f>IF(T46&lt;&gt;0,T46/U46,"")</f>
        <v>6.564705882352941</v>
      </c>
      <c r="X46" s="170">
        <v>45470</v>
      </c>
      <c r="Y46" s="175">
        <f t="shared" si="18"/>
        <v>-0.9877281724213768</v>
      </c>
      <c r="Z46" s="176">
        <f t="shared" si="19"/>
        <v>54126</v>
      </c>
      <c r="AA46" s="172">
        <f t="shared" si="19"/>
        <v>4806</v>
      </c>
      <c r="AB46" s="166">
        <v>54684</v>
      </c>
      <c r="AC46" s="167">
        <v>4891</v>
      </c>
      <c r="AD46" s="175">
        <f t="shared" si="20"/>
        <v>0.01737885912901247</v>
      </c>
      <c r="AE46" s="175">
        <f t="shared" si="21"/>
        <v>0.9826211408709875</v>
      </c>
      <c r="AF46" s="172">
        <f t="shared" si="22"/>
        <v>1630.3333333333333</v>
      </c>
      <c r="AG46" s="173">
        <f t="shared" si="23"/>
        <v>11.180535677775506</v>
      </c>
      <c r="AH46" s="166"/>
      <c r="AI46" s="175"/>
      <c r="AJ46" s="239">
        <v>3751650</v>
      </c>
      <c r="AK46" s="240">
        <v>342847</v>
      </c>
      <c r="AL46" s="246">
        <f>AJ46/AK46</f>
        <v>10.942636219654831</v>
      </c>
      <c r="AM46" s="141">
        <v>36</v>
      </c>
      <c r="AN46" s="113"/>
    </row>
    <row r="47" spans="1:40" s="26" customFormat="1" ht="10.5" customHeight="1">
      <c r="A47" s="25">
        <v>37</v>
      </c>
      <c r="B47" s="126"/>
      <c r="C47" s="124"/>
      <c r="D47" s="129"/>
      <c r="E47" s="162" t="s">
        <v>80</v>
      </c>
      <c r="F47" s="159" t="s">
        <v>130</v>
      </c>
      <c r="G47" s="162" t="s">
        <v>149</v>
      </c>
      <c r="H47" s="162" t="s">
        <v>84</v>
      </c>
      <c r="I47" s="243">
        <v>40816</v>
      </c>
      <c r="J47" s="157" t="s">
        <v>8</v>
      </c>
      <c r="K47" s="162">
        <v>60</v>
      </c>
      <c r="L47" s="162">
        <v>2</v>
      </c>
      <c r="M47" s="162">
        <v>10</v>
      </c>
      <c r="N47" s="164">
        <v>96</v>
      </c>
      <c r="O47" s="165">
        <v>15</v>
      </c>
      <c r="P47" s="164">
        <v>223</v>
      </c>
      <c r="Q47" s="165">
        <v>36</v>
      </c>
      <c r="R47" s="164">
        <v>157</v>
      </c>
      <c r="S47" s="165">
        <v>25</v>
      </c>
      <c r="T47" s="166">
        <f t="shared" si="0"/>
        <v>476</v>
      </c>
      <c r="U47" s="167">
        <f t="shared" si="2"/>
        <v>76</v>
      </c>
      <c r="V47" s="172">
        <f>IF(T47&lt;&gt;0,U47/L47,"")</f>
        <v>38</v>
      </c>
      <c r="W47" s="173">
        <f>IF(T47&lt;&gt;0,T47/U47,"")</f>
        <v>6.2631578947368425</v>
      </c>
      <c r="X47" s="166">
        <v>171</v>
      </c>
      <c r="Y47" s="175">
        <f t="shared" si="18"/>
        <v>1.7836257309941521</v>
      </c>
      <c r="Z47" s="176">
        <f t="shared" si="19"/>
        <v>-218</v>
      </c>
      <c r="AA47" s="172">
        <f t="shared" si="19"/>
        <v>-36</v>
      </c>
      <c r="AB47" s="164">
        <v>258</v>
      </c>
      <c r="AC47" s="165">
        <v>40</v>
      </c>
      <c r="AD47" s="175">
        <f t="shared" si="20"/>
        <v>1.9</v>
      </c>
      <c r="AE47" s="175">
        <f t="shared" si="21"/>
        <v>-0.9</v>
      </c>
      <c r="AF47" s="172">
        <f t="shared" si="22"/>
        <v>20</v>
      </c>
      <c r="AG47" s="173">
        <f t="shared" si="23"/>
        <v>6.45</v>
      </c>
      <c r="AH47" s="164">
        <v>719</v>
      </c>
      <c r="AI47" s="175">
        <f>IF(AH47&lt;&gt;0,-(AH47-AB47)/AH47,"")</f>
        <v>-0.6411682892906815</v>
      </c>
      <c r="AJ47" s="164">
        <v>712943</v>
      </c>
      <c r="AK47" s="165">
        <v>73123</v>
      </c>
      <c r="AL47" s="241">
        <f>+AJ47/AK47</f>
        <v>9.749914527576822</v>
      </c>
      <c r="AM47" s="141">
        <v>37</v>
      </c>
      <c r="AN47" s="113"/>
    </row>
    <row r="48" spans="1:40" s="26" customFormat="1" ht="10.5" customHeight="1">
      <c r="A48" s="25">
        <v>38</v>
      </c>
      <c r="B48" s="247"/>
      <c r="C48" s="124"/>
      <c r="D48" s="129"/>
      <c r="E48" s="158" t="s">
        <v>158</v>
      </c>
      <c r="F48" s="158" t="s">
        <v>160</v>
      </c>
      <c r="G48" s="158" t="s">
        <v>164</v>
      </c>
      <c r="H48" s="158" t="s">
        <v>159</v>
      </c>
      <c r="I48" s="243">
        <v>40872</v>
      </c>
      <c r="J48" s="157" t="s">
        <v>73</v>
      </c>
      <c r="K48" s="162">
        <v>21</v>
      </c>
      <c r="L48" s="158">
        <v>2</v>
      </c>
      <c r="M48" s="158">
        <v>2</v>
      </c>
      <c r="N48" s="164">
        <v>88</v>
      </c>
      <c r="O48" s="165">
        <v>10</v>
      </c>
      <c r="P48" s="164">
        <v>180</v>
      </c>
      <c r="Q48" s="165">
        <v>18</v>
      </c>
      <c r="R48" s="164">
        <v>200</v>
      </c>
      <c r="S48" s="165">
        <v>20</v>
      </c>
      <c r="T48" s="166">
        <f t="shared" si="0"/>
        <v>468</v>
      </c>
      <c r="U48" s="167">
        <f t="shared" si="2"/>
        <v>48</v>
      </c>
      <c r="V48" s="172">
        <f>IF(T48&lt;&gt;0,U48/L48,"")</f>
        <v>24</v>
      </c>
      <c r="W48" s="173">
        <f>IF(T48&lt;&gt;0,T48/U48,"")</f>
        <v>9.75</v>
      </c>
      <c r="X48" s="170">
        <v>30834</v>
      </c>
      <c r="Y48" s="175">
        <f t="shared" si="18"/>
        <v>-0.98482194979568</v>
      </c>
      <c r="Z48" s="176">
        <f t="shared" si="19"/>
        <v>48403</v>
      </c>
      <c r="AA48" s="172">
        <f t="shared" si="19"/>
        <v>5094</v>
      </c>
      <c r="AB48" s="170">
        <v>48871</v>
      </c>
      <c r="AC48" s="171">
        <v>5142</v>
      </c>
      <c r="AD48" s="175">
        <f t="shared" si="20"/>
        <v>0.009334889148191364</v>
      </c>
      <c r="AE48" s="175">
        <f t="shared" si="21"/>
        <v>0.9906651108518086</v>
      </c>
      <c r="AF48" s="172">
        <f t="shared" si="22"/>
        <v>2571</v>
      </c>
      <c r="AG48" s="173">
        <f t="shared" si="23"/>
        <v>9.504278490859587</v>
      </c>
      <c r="AH48" s="170"/>
      <c r="AI48" s="175"/>
      <c r="AJ48" s="170">
        <v>49399</v>
      </c>
      <c r="AK48" s="167">
        <v>5190</v>
      </c>
      <c r="AL48" s="241">
        <f>+AJ48/AK48</f>
        <v>9.518111753371869</v>
      </c>
      <c r="AM48" s="141">
        <v>38</v>
      </c>
      <c r="AN48" s="113"/>
    </row>
    <row r="49" spans="1:40" s="26" customFormat="1" ht="10.5" customHeight="1">
      <c r="A49" s="25">
        <v>39</v>
      </c>
      <c r="B49" s="126"/>
      <c r="C49" s="124"/>
      <c r="D49" s="124"/>
      <c r="E49" s="157" t="s">
        <v>69</v>
      </c>
      <c r="F49" s="157" t="s">
        <v>124</v>
      </c>
      <c r="G49" s="157" t="s">
        <v>122</v>
      </c>
      <c r="H49" s="157" t="s">
        <v>85</v>
      </c>
      <c r="I49" s="242">
        <v>40774</v>
      </c>
      <c r="J49" s="157" t="s">
        <v>13</v>
      </c>
      <c r="K49" s="161">
        <v>7</v>
      </c>
      <c r="L49" s="159">
        <v>2</v>
      </c>
      <c r="M49" s="159">
        <v>16</v>
      </c>
      <c r="N49" s="166">
        <v>254</v>
      </c>
      <c r="O49" s="167">
        <v>35</v>
      </c>
      <c r="P49" s="166">
        <v>72</v>
      </c>
      <c r="Q49" s="167">
        <v>12</v>
      </c>
      <c r="R49" s="166">
        <v>105</v>
      </c>
      <c r="S49" s="167">
        <v>16</v>
      </c>
      <c r="T49" s="166">
        <f t="shared" si="0"/>
        <v>431</v>
      </c>
      <c r="U49" s="167">
        <f t="shared" si="2"/>
        <v>63</v>
      </c>
      <c r="V49" s="167">
        <f>U49/L49</f>
        <v>31.5</v>
      </c>
      <c r="W49" s="181">
        <f>T49/U49</f>
        <v>6.841269841269841</v>
      </c>
      <c r="X49" s="166">
        <v>822</v>
      </c>
      <c r="Y49" s="175">
        <f t="shared" si="18"/>
        <v>-0.47566909975669097</v>
      </c>
      <c r="Z49" s="176">
        <f t="shared" si="19"/>
        <v>778</v>
      </c>
      <c r="AA49" s="172">
        <f t="shared" si="19"/>
        <v>114</v>
      </c>
      <c r="AB49" s="166">
        <v>1209</v>
      </c>
      <c r="AC49" s="167">
        <v>177</v>
      </c>
      <c r="AD49" s="175">
        <f t="shared" si="20"/>
        <v>0.3559322033898305</v>
      </c>
      <c r="AE49" s="175">
        <f t="shared" si="21"/>
        <v>0.6440677966101694</v>
      </c>
      <c r="AF49" s="172">
        <f t="shared" si="22"/>
        <v>88.5</v>
      </c>
      <c r="AG49" s="173">
        <f t="shared" si="23"/>
        <v>6.830508474576271</v>
      </c>
      <c r="AH49" s="166">
        <v>1869.5</v>
      </c>
      <c r="AI49" s="175">
        <f>IF(AH49&lt;&gt;0,-(AH49-AB49)/AH49,"")</f>
        <v>-0.3533030221984488</v>
      </c>
      <c r="AJ49" s="166">
        <v>138827</v>
      </c>
      <c r="AK49" s="167">
        <v>17336</v>
      </c>
      <c r="AL49" s="246">
        <f>+AJ49/AK49</f>
        <v>8.008017997231196</v>
      </c>
      <c r="AM49" s="141">
        <v>39</v>
      </c>
      <c r="AN49" s="113"/>
    </row>
    <row r="50" spans="1:40" s="26" customFormat="1" ht="10.5" customHeight="1">
      <c r="A50" s="25">
        <v>40</v>
      </c>
      <c r="B50" s="143"/>
      <c r="C50" s="124"/>
      <c r="D50" s="129"/>
      <c r="E50" s="163" t="s">
        <v>101</v>
      </c>
      <c r="F50" s="163" t="s">
        <v>129</v>
      </c>
      <c r="G50" s="163" t="s">
        <v>150</v>
      </c>
      <c r="H50" s="163" t="s">
        <v>102</v>
      </c>
      <c r="I50" s="242">
        <v>40844</v>
      </c>
      <c r="J50" s="157" t="s">
        <v>12</v>
      </c>
      <c r="K50" s="159">
        <v>41</v>
      </c>
      <c r="L50" s="159">
        <v>1</v>
      </c>
      <c r="M50" s="159">
        <v>6</v>
      </c>
      <c r="N50" s="239">
        <v>82</v>
      </c>
      <c r="O50" s="240">
        <v>11</v>
      </c>
      <c r="P50" s="239">
        <v>152</v>
      </c>
      <c r="Q50" s="240">
        <v>21</v>
      </c>
      <c r="R50" s="239">
        <v>164</v>
      </c>
      <c r="S50" s="240">
        <v>23</v>
      </c>
      <c r="T50" s="166">
        <f t="shared" si="0"/>
        <v>398</v>
      </c>
      <c r="U50" s="167">
        <f t="shared" si="2"/>
        <v>55</v>
      </c>
      <c r="V50" s="172">
        <f>IF(T50&lt;&gt;0,U50/L50,"")</f>
        <v>55</v>
      </c>
      <c r="W50" s="173">
        <f>IF(T50&lt;&gt;0,T50/U50,"")</f>
        <v>7.236363636363636</v>
      </c>
      <c r="X50" s="170">
        <v>445</v>
      </c>
      <c r="Y50" s="175">
        <f t="shared" si="18"/>
        <v>-0.10561797752808989</v>
      </c>
      <c r="Z50" s="176">
        <f t="shared" si="19"/>
        <v>354</v>
      </c>
      <c r="AA50" s="172">
        <f t="shared" si="19"/>
        <v>42</v>
      </c>
      <c r="AB50" s="166">
        <v>752</v>
      </c>
      <c r="AC50" s="167">
        <v>97</v>
      </c>
      <c r="AD50" s="175">
        <f t="shared" si="20"/>
        <v>0.5670103092783505</v>
      </c>
      <c r="AE50" s="175">
        <f t="shared" si="21"/>
        <v>0.4329896907216495</v>
      </c>
      <c r="AF50" s="172">
        <f t="shared" si="22"/>
        <v>97</v>
      </c>
      <c r="AG50" s="173">
        <f t="shared" si="23"/>
        <v>7.752577319587629</v>
      </c>
      <c r="AH50" s="166">
        <v>5199</v>
      </c>
      <c r="AI50" s="175">
        <f>IF(AH50&lt;&gt;0,-(AH50-AB50)/AH50,"")</f>
        <v>-0.855356799384497</v>
      </c>
      <c r="AJ50" s="239">
        <v>502842</v>
      </c>
      <c r="AK50" s="240">
        <v>41062</v>
      </c>
      <c r="AL50" s="246">
        <f>AJ50/AK50</f>
        <v>12.245920802688618</v>
      </c>
      <c r="AM50" s="141">
        <v>40</v>
      </c>
      <c r="AN50" s="113"/>
    </row>
    <row r="51" spans="1:40" s="26" customFormat="1" ht="10.5" customHeight="1">
      <c r="A51" s="25">
        <v>41</v>
      </c>
      <c r="B51" s="128"/>
      <c r="C51" s="127"/>
      <c r="D51" s="149"/>
      <c r="E51" s="157" t="s">
        <v>197</v>
      </c>
      <c r="F51" s="159"/>
      <c r="G51" s="157"/>
      <c r="H51" s="157" t="s">
        <v>198</v>
      </c>
      <c r="I51" s="237">
        <v>40823</v>
      </c>
      <c r="J51" s="157" t="s">
        <v>10</v>
      </c>
      <c r="K51" s="159">
        <v>81</v>
      </c>
      <c r="L51" s="158">
        <v>1</v>
      </c>
      <c r="M51" s="158">
        <v>8</v>
      </c>
      <c r="N51" s="168">
        <v>0</v>
      </c>
      <c r="O51" s="169">
        <v>0</v>
      </c>
      <c r="P51" s="168">
        <v>174</v>
      </c>
      <c r="Q51" s="169">
        <v>18</v>
      </c>
      <c r="R51" s="168">
        <v>198</v>
      </c>
      <c r="S51" s="169">
        <v>21</v>
      </c>
      <c r="T51" s="166">
        <f t="shared" si="0"/>
        <v>372</v>
      </c>
      <c r="U51" s="167">
        <f t="shared" si="2"/>
        <v>39</v>
      </c>
      <c r="V51" s="172">
        <f>IF(T51&lt;&gt;0,U51/L51,"")</f>
        <v>39</v>
      </c>
      <c r="W51" s="173">
        <f>IF(T51&lt;&gt;0,T51/U51,"")</f>
        <v>9.538461538461538</v>
      </c>
      <c r="X51" s="174"/>
      <c r="Y51" s="175"/>
      <c r="Z51" s="176"/>
      <c r="AA51" s="172"/>
      <c r="AB51" s="164"/>
      <c r="AC51" s="165"/>
      <c r="AD51" s="175"/>
      <c r="AE51" s="175"/>
      <c r="AF51" s="172"/>
      <c r="AG51" s="173"/>
      <c r="AH51" s="164"/>
      <c r="AI51" s="175"/>
      <c r="AJ51" s="168">
        <v>1063334</v>
      </c>
      <c r="AK51" s="169">
        <v>101156</v>
      </c>
      <c r="AL51" s="246">
        <f>AJ51/AK51</f>
        <v>10.511823322393136</v>
      </c>
      <c r="AM51" s="141">
        <v>41</v>
      </c>
      <c r="AN51" s="113"/>
    </row>
    <row r="52" spans="1:40" s="26" customFormat="1" ht="10.5" customHeight="1">
      <c r="A52" s="25">
        <v>42</v>
      </c>
      <c r="B52" s="126"/>
      <c r="C52" s="248"/>
      <c r="D52" s="130"/>
      <c r="E52" s="159" t="s">
        <v>186</v>
      </c>
      <c r="F52" s="159"/>
      <c r="G52" s="159"/>
      <c r="H52" s="159" t="s">
        <v>187</v>
      </c>
      <c r="I52" s="242">
        <v>40809</v>
      </c>
      <c r="J52" s="157" t="s">
        <v>74</v>
      </c>
      <c r="K52" s="159">
        <v>51</v>
      </c>
      <c r="L52" s="238">
        <v>1</v>
      </c>
      <c r="M52" s="238">
        <v>10</v>
      </c>
      <c r="N52" s="239">
        <v>58</v>
      </c>
      <c r="O52" s="240">
        <v>6</v>
      </c>
      <c r="P52" s="239">
        <v>120</v>
      </c>
      <c r="Q52" s="240">
        <v>13</v>
      </c>
      <c r="R52" s="239">
        <v>134</v>
      </c>
      <c r="S52" s="240">
        <v>14</v>
      </c>
      <c r="T52" s="166">
        <f t="shared" si="0"/>
        <v>312</v>
      </c>
      <c r="U52" s="167">
        <f t="shared" si="2"/>
        <v>33</v>
      </c>
      <c r="V52" s="172">
        <f>IF(T52&lt;&gt;0,U52/L52,"")</f>
        <v>33</v>
      </c>
      <c r="W52" s="173">
        <f>IF(T52&lt;&gt;0,T52/U52,"")</f>
        <v>9.454545454545455</v>
      </c>
      <c r="X52" s="170">
        <v>0</v>
      </c>
      <c r="Y52" s="175">
        <f>IF(X52&lt;&gt;0,-(X52-T52)/X52,"")</f>
      </c>
      <c r="Z52" s="176"/>
      <c r="AA52" s="172"/>
      <c r="AB52" s="166"/>
      <c r="AC52" s="167"/>
      <c r="AD52" s="175"/>
      <c r="AE52" s="175"/>
      <c r="AF52" s="172"/>
      <c r="AG52" s="173"/>
      <c r="AH52" s="166"/>
      <c r="AI52" s="175"/>
      <c r="AJ52" s="239">
        <v>1019258.5</v>
      </c>
      <c r="AK52" s="240">
        <v>95323</v>
      </c>
      <c r="AL52" s="241">
        <f>+AJ52/AK52</f>
        <v>10.692681724242837</v>
      </c>
      <c r="AM52" s="141">
        <v>42</v>
      </c>
      <c r="AN52" s="113"/>
    </row>
    <row r="53" spans="1:40" s="26" customFormat="1" ht="10.5" customHeight="1">
      <c r="A53" s="25">
        <v>43</v>
      </c>
      <c r="B53" s="126"/>
      <c r="C53" s="129"/>
      <c r="D53" s="129"/>
      <c r="E53" s="161" t="s">
        <v>94</v>
      </c>
      <c r="F53" s="159" t="s">
        <v>147</v>
      </c>
      <c r="G53" s="161" t="s">
        <v>140</v>
      </c>
      <c r="H53" s="161" t="s">
        <v>95</v>
      </c>
      <c r="I53" s="237">
        <v>40837</v>
      </c>
      <c r="J53" s="157" t="s">
        <v>12</v>
      </c>
      <c r="K53" s="161">
        <v>130</v>
      </c>
      <c r="L53" s="159">
        <v>1</v>
      </c>
      <c r="M53" s="159">
        <v>7</v>
      </c>
      <c r="N53" s="239">
        <v>14</v>
      </c>
      <c r="O53" s="240">
        <v>2</v>
      </c>
      <c r="P53" s="239">
        <v>72</v>
      </c>
      <c r="Q53" s="240">
        <v>9</v>
      </c>
      <c r="R53" s="239">
        <v>40</v>
      </c>
      <c r="S53" s="240">
        <v>5</v>
      </c>
      <c r="T53" s="166">
        <f t="shared" si="0"/>
        <v>126</v>
      </c>
      <c r="U53" s="167">
        <f t="shared" si="2"/>
        <v>16</v>
      </c>
      <c r="V53" s="172">
        <f>IF(T53&lt;&gt;0,U53/L53,"")</f>
        <v>16</v>
      </c>
      <c r="W53" s="173">
        <f>IF(T53&lt;&gt;0,T53/U53,"")</f>
        <v>7.875</v>
      </c>
      <c r="X53" s="170">
        <v>435</v>
      </c>
      <c r="Y53" s="175">
        <f>IF(X53&lt;&gt;0,-(X53-T53)/X53,"")</f>
        <v>-0.7103448275862069</v>
      </c>
      <c r="Z53" s="176">
        <f>AB53-T53</f>
        <v>707</v>
      </c>
      <c r="AA53" s="172">
        <f>AC53-U53</f>
        <v>99</v>
      </c>
      <c r="AB53" s="166">
        <v>833</v>
      </c>
      <c r="AC53" s="167">
        <v>115</v>
      </c>
      <c r="AD53" s="175">
        <f>U53*1/AC53</f>
        <v>0.1391304347826087</v>
      </c>
      <c r="AE53" s="175">
        <f>AA53*1/AC53</f>
        <v>0.8608695652173913</v>
      </c>
      <c r="AF53" s="172">
        <f>AC53/L53</f>
        <v>115</v>
      </c>
      <c r="AG53" s="173">
        <f>AB53/AC53</f>
        <v>7.243478260869566</v>
      </c>
      <c r="AH53" s="166">
        <v>1407</v>
      </c>
      <c r="AI53" s="175">
        <f>IF(AH53&lt;&gt;0,-(AH53-AB53)/AH53,"")</f>
        <v>-0.4079601990049751</v>
      </c>
      <c r="AJ53" s="239">
        <v>878146</v>
      </c>
      <c r="AK53" s="240">
        <v>87672</v>
      </c>
      <c r="AL53" s="246">
        <f>AJ53/AK53</f>
        <v>10.01626517017976</v>
      </c>
      <c r="AM53" s="141">
        <v>43</v>
      </c>
      <c r="AN53" s="113"/>
    </row>
    <row r="54" spans="1:40" s="26" customFormat="1" ht="10.5" customHeight="1">
      <c r="A54" s="25">
        <v>44</v>
      </c>
      <c r="B54" s="126"/>
      <c r="C54" s="124"/>
      <c r="D54" s="154"/>
      <c r="E54" s="159" t="s">
        <v>182</v>
      </c>
      <c r="F54" s="159"/>
      <c r="G54" s="159"/>
      <c r="H54" s="177" t="s">
        <v>183</v>
      </c>
      <c r="I54" s="237">
        <v>40732</v>
      </c>
      <c r="J54" s="157" t="s">
        <v>73</v>
      </c>
      <c r="K54" s="161">
        <v>23</v>
      </c>
      <c r="L54" s="158">
        <v>1</v>
      </c>
      <c r="M54" s="158">
        <v>19</v>
      </c>
      <c r="N54" s="164">
        <v>32</v>
      </c>
      <c r="O54" s="165">
        <v>5</v>
      </c>
      <c r="P54" s="164">
        <v>43</v>
      </c>
      <c r="Q54" s="165">
        <v>7</v>
      </c>
      <c r="R54" s="164">
        <v>12</v>
      </c>
      <c r="S54" s="165">
        <v>2</v>
      </c>
      <c r="T54" s="166">
        <f t="shared" si="0"/>
        <v>87</v>
      </c>
      <c r="U54" s="167">
        <f t="shared" si="2"/>
        <v>14</v>
      </c>
      <c r="V54" s="167">
        <f>U54/L54</f>
        <v>14</v>
      </c>
      <c r="W54" s="181">
        <f>T54/U54</f>
        <v>6.214285714285714</v>
      </c>
      <c r="X54" s="170">
        <v>0</v>
      </c>
      <c r="Y54" s="175"/>
      <c r="Z54" s="176">
        <f>AB54-T54</f>
        <v>46</v>
      </c>
      <c r="AA54" s="172">
        <f>AC54-U54</f>
        <v>7</v>
      </c>
      <c r="AB54" s="170">
        <v>133</v>
      </c>
      <c r="AC54" s="171">
        <v>21</v>
      </c>
      <c r="AD54" s="175">
        <f>U54*1/AC54</f>
        <v>0.6666666666666666</v>
      </c>
      <c r="AE54" s="175">
        <f>AA54*1/AC54</f>
        <v>0.3333333333333333</v>
      </c>
      <c r="AF54" s="172">
        <f>AC54/L54</f>
        <v>21</v>
      </c>
      <c r="AG54" s="173">
        <f>AB54/AC54</f>
        <v>6.333333333333333</v>
      </c>
      <c r="AH54" s="170"/>
      <c r="AI54" s="175"/>
      <c r="AJ54" s="170">
        <v>271156.5</v>
      </c>
      <c r="AK54" s="167">
        <v>31121</v>
      </c>
      <c r="AL54" s="241">
        <f>+AJ54/AK54</f>
        <v>8.712975161466535</v>
      </c>
      <c r="AM54" s="141">
        <v>44</v>
      </c>
      <c r="AN54" s="113"/>
    </row>
    <row r="55" spans="1:40" s="26" customFormat="1" ht="10.5" customHeight="1" thickBot="1">
      <c r="A55" s="25">
        <v>45</v>
      </c>
      <c r="B55" s="151"/>
      <c r="C55" s="184"/>
      <c r="D55" s="145" t="s">
        <v>75</v>
      </c>
      <c r="E55" s="185" t="s">
        <v>79</v>
      </c>
      <c r="F55" s="185"/>
      <c r="G55" s="185"/>
      <c r="H55" s="186" t="s">
        <v>79</v>
      </c>
      <c r="I55" s="249">
        <v>40682</v>
      </c>
      <c r="J55" s="187" t="s">
        <v>73</v>
      </c>
      <c r="K55" s="250">
        <v>10</v>
      </c>
      <c r="L55" s="251">
        <v>1</v>
      </c>
      <c r="M55" s="251">
        <v>9</v>
      </c>
      <c r="N55" s="252">
        <v>0</v>
      </c>
      <c r="O55" s="253">
        <v>0</v>
      </c>
      <c r="P55" s="252">
        <v>14</v>
      </c>
      <c r="Q55" s="253">
        <v>2</v>
      </c>
      <c r="R55" s="252">
        <v>26</v>
      </c>
      <c r="S55" s="253">
        <v>4</v>
      </c>
      <c r="T55" s="254">
        <f t="shared" si="0"/>
        <v>40</v>
      </c>
      <c r="U55" s="167">
        <f t="shared" si="2"/>
        <v>6</v>
      </c>
      <c r="V55" s="255">
        <f>U55/L55</f>
        <v>6</v>
      </c>
      <c r="W55" s="256">
        <f>T55/U55</f>
        <v>6.666666666666667</v>
      </c>
      <c r="X55" s="257">
        <v>0</v>
      </c>
      <c r="Y55" s="258"/>
      <c r="Z55" s="259"/>
      <c r="AA55" s="260"/>
      <c r="AB55" s="257"/>
      <c r="AC55" s="261"/>
      <c r="AD55" s="258"/>
      <c r="AE55" s="258"/>
      <c r="AF55" s="260"/>
      <c r="AG55" s="262"/>
      <c r="AH55" s="257"/>
      <c r="AI55" s="258"/>
      <c r="AJ55" s="257">
        <v>28785</v>
      </c>
      <c r="AK55" s="255">
        <v>3507</v>
      </c>
      <c r="AL55" s="263">
        <f>+AJ55/AK55</f>
        <v>8.20786997433704</v>
      </c>
      <c r="AM55" s="142">
        <v>45</v>
      </c>
      <c r="AN55" s="113"/>
    </row>
    <row r="56" spans="1:39" s="26" customFormat="1" ht="18" thickBot="1">
      <c r="A56" s="155"/>
      <c r="B56" s="188"/>
      <c r="C56" s="189"/>
      <c r="D56" s="190"/>
      <c r="E56" s="191"/>
      <c r="F56" s="191"/>
      <c r="G56" s="191"/>
      <c r="H56" s="191"/>
      <c r="I56" s="192"/>
      <c r="J56" s="193"/>
      <c r="K56" s="194"/>
      <c r="L56" s="194"/>
      <c r="M56" s="194"/>
      <c r="N56" s="195"/>
      <c r="O56" s="196"/>
      <c r="P56" s="195"/>
      <c r="Q56" s="196"/>
      <c r="R56" s="195"/>
      <c r="S56" s="196"/>
      <c r="T56" s="197">
        <f>SUM(T11:T55)</f>
        <v>7923160.25</v>
      </c>
      <c r="U56" s="198">
        <f aca="true" t="shared" si="24" ref="U11:U56">SUM(T56)</f>
        <v>7923160.25</v>
      </c>
      <c r="V56" s="199"/>
      <c r="W56" s="200"/>
      <c r="X56" s="195"/>
      <c r="Y56" s="201"/>
      <c r="Z56" s="200"/>
      <c r="AA56" s="199"/>
      <c r="AB56" s="202"/>
      <c r="AC56" s="203"/>
      <c r="AD56" s="201"/>
      <c r="AE56" s="201"/>
      <c r="AF56" s="199"/>
      <c r="AG56" s="200"/>
      <c r="AH56" s="200"/>
      <c r="AI56" s="200"/>
      <c r="AJ56" s="204"/>
      <c r="AK56" s="204"/>
      <c r="AL56" s="205"/>
      <c r="AM56" s="156"/>
    </row>
    <row r="57" spans="1:39" s="39" customFormat="1" ht="12.75">
      <c r="A57" s="315" t="s">
        <v>14</v>
      </c>
      <c r="B57" s="316"/>
      <c r="C57" s="316"/>
      <c r="D57" s="316"/>
      <c r="E57" s="316"/>
      <c r="F57" s="316"/>
      <c r="G57" s="316"/>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02"/>
      <c r="AM57" s="302"/>
    </row>
    <row r="58" spans="1:39" s="39" customFormat="1" ht="12.75">
      <c r="A58" s="317"/>
      <c r="B58" s="316"/>
      <c r="C58" s="316"/>
      <c r="D58" s="316"/>
      <c r="E58" s="316"/>
      <c r="F58" s="316"/>
      <c r="G58" s="316"/>
      <c r="H58" s="316"/>
      <c r="I58" s="316"/>
      <c r="J58" s="316"/>
      <c r="K58" s="316"/>
      <c r="L58" s="316"/>
      <c r="M58" s="316"/>
      <c r="N58" s="316"/>
      <c r="O58" s="316"/>
      <c r="P58" s="316"/>
      <c r="Q58" s="316"/>
      <c r="R58" s="316"/>
      <c r="S58" s="316"/>
      <c r="T58" s="316"/>
      <c r="U58" s="316"/>
      <c r="V58" s="316"/>
      <c r="W58" s="316"/>
      <c r="X58" s="316"/>
      <c r="Y58" s="316"/>
      <c r="Z58" s="316"/>
      <c r="AA58" s="316"/>
      <c r="AB58" s="316"/>
      <c r="AC58" s="316"/>
      <c r="AD58" s="316"/>
      <c r="AE58" s="316"/>
      <c r="AF58" s="316"/>
      <c r="AG58" s="316"/>
      <c r="AH58" s="316"/>
      <c r="AI58" s="316"/>
      <c r="AJ58" s="316"/>
      <c r="AK58" s="316"/>
      <c r="AL58" s="302"/>
      <c r="AM58" s="302"/>
    </row>
    <row r="59" spans="1:39" s="39" customFormat="1" ht="12.75">
      <c r="A59" s="317"/>
      <c r="B59" s="316"/>
      <c r="C59" s="316"/>
      <c r="D59" s="316"/>
      <c r="E59" s="316"/>
      <c r="F59" s="316"/>
      <c r="G59" s="316"/>
      <c r="H59" s="316"/>
      <c r="I59" s="316"/>
      <c r="J59" s="316"/>
      <c r="K59" s="316"/>
      <c r="L59" s="316"/>
      <c r="M59" s="316"/>
      <c r="N59" s="316"/>
      <c r="O59" s="316"/>
      <c r="P59" s="316"/>
      <c r="Q59" s="316"/>
      <c r="R59" s="316"/>
      <c r="S59" s="316"/>
      <c r="T59" s="316"/>
      <c r="U59" s="316"/>
      <c r="V59" s="316"/>
      <c r="W59" s="316"/>
      <c r="X59" s="316"/>
      <c r="Y59" s="316"/>
      <c r="Z59" s="316"/>
      <c r="AA59" s="316"/>
      <c r="AB59" s="316"/>
      <c r="AC59" s="316"/>
      <c r="AD59" s="316"/>
      <c r="AE59" s="316"/>
      <c r="AF59" s="316"/>
      <c r="AG59" s="316"/>
      <c r="AH59" s="316"/>
      <c r="AI59" s="316"/>
      <c r="AJ59" s="316"/>
      <c r="AK59" s="316"/>
      <c r="AL59" s="302"/>
      <c r="AM59" s="302"/>
    </row>
    <row r="60" spans="1:39" s="39" customFormat="1" ht="12.75">
      <c r="A60" s="317"/>
      <c r="B60" s="316"/>
      <c r="C60" s="316"/>
      <c r="D60" s="316"/>
      <c r="E60" s="316"/>
      <c r="F60" s="316"/>
      <c r="G60" s="316"/>
      <c r="H60" s="316"/>
      <c r="I60" s="316"/>
      <c r="J60" s="316"/>
      <c r="K60" s="316"/>
      <c r="L60" s="316"/>
      <c r="M60" s="316"/>
      <c r="N60" s="316"/>
      <c r="O60" s="316"/>
      <c r="P60" s="316"/>
      <c r="Q60" s="316"/>
      <c r="R60" s="316"/>
      <c r="S60" s="316"/>
      <c r="T60" s="316"/>
      <c r="U60" s="316"/>
      <c r="V60" s="316"/>
      <c r="W60" s="316"/>
      <c r="X60" s="316"/>
      <c r="Y60" s="316"/>
      <c r="Z60" s="316"/>
      <c r="AA60" s="316"/>
      <c r="AB60" s="316"/>
      <c r="AC60" s="316"/>
      <c r="AD60" s="316"/>
      <c r="AE60" s="316"/>
      <c r="AF60" s="316"/>
      <c r="AG60" s="316"/>
      <c r="AH60" s="316"/>
      <c r="AI60" s="316"/>
      <c r="AJ60" s="316"/>
      <c r="AK60" s="316"/>
      <c r="AL60" s="302"/>
      <c r="AM60" s="302"/>
    </row>
    <row r="61" spans="1:39" s="39" customFormat="1" ht="12.75">
      <c r="A61" s="317"/>
      <c r="B61" s="316"/>
      <c r="C61" s="316"/>
      <c r="D61" s="316"/>
      <c r="E61" s="316"/>
      <c r="F61" s="316"/>
      <c r="G61" s="316"/>
      <c r="H61" s="316"/>
      <c r="I61" s="316"/>
      <c r="J61" s="316"/>
      <c r="K61" s="316"/>
      <c r="L61" s="316"/>
      <c r="M61" s="316"/>
      <c r="N61" s="316"/>
      <c r="O61" s="316"/>
      <c r="P61" s="316"/>
      <c r="Q61" s="316"/>
      <c r="R61" s="316"/>
      <c r="S61" s="316"/>
      <c r="T61" s="316"/>
      <c r="U61" s="316"/>
      <c r="V61" s="316"/>
      <c r="W61" s="316"/>
      <c r="X61" s="316"/>
      <c r="Y61" s="316"/>
      <c r="Z61" s="316"/>
      <c r="AA61" s="316"/>
      <c r="AB61" s="316"/>
      <c r="AC61" s="316"/>
      <c r="AD61" s="316"/>
      <c r="AE61" s="316"/>
      <c r="AF61" s="316"/>
      <c r="AG61" s="316"/>
      <c r="AH61" s="316"/>
      <c r="AI61" s="316"/>
      <c r="AJ61" s="316"/>
      <c r="AK61" s="316"/>
      <c r="AL61" s="302"/>
      <c r="AM61" s="302"/>
    </row>
    <row r="62" spans="1:39" s="39" customFormat="1" ht="12.75">
      <c r="A62" s="317"/>
      <c r="B62" s="316"/>
      <c r="C62" s="316"/>
      <c r="D62" s="316"/>
      <c r="E62" s="316"/>
      <c r="F62" s="316"/>
      <c r="G62" s="316"/>
      <c r="H62" s="316"/>
      <c r="I62" s="316"/>
      <c r="J62" s="316"/>
      <c r="K62" s="316"/>
      <c r="L62" s="316"/>
      <c r="M62" s="316"/>
      <c r="N62" s="316"/>
      <c r="O62" s="316"/>
      <c r="P62" s="316"/>
      <c r="Q62" s="316"/>
      <c r="R62" s="316"/>
      <c r="S62" s="316"/>
      <c r="T62" s="316"/>
      <c r="U62" s="316"/>
      <c r="V62" s="316"/>
      <c r="W62" s="316"/>
      <c r="X62" s="316"/>
      <c r="Y62" s="316"/>
      <c r="Z62" s="316"/>
      <c r="AA62" s="316"/>
      <c r="AB62" s="316"/>
      <c r="AC62" s="316"/>
      <c r="AD62" s="316"/>
      <c r="AE62" s="316"/>
      <c r="AF62" s="316"/>
      <c r="AG62" s="316"/>
      <c r="AH62" s="316"/>
      <c r="AI62" s="316"/>
      <c r="AJ62" s="316"/>
      <c r="AK62" s="316"/>
      <c r="AL62" s="302"/>
      <c r="AM62" s="302"/>
    </row>
  </sheetData>
  <sheetProtection formatCells="0" formatColumns="0" formatRows="0" insertColumns="0" insertRows="0" insertHyperlinks="0" deleteColumns="0" deleteRows="0" sort="0" autoFilter="0" pivotTables="0"/>
  <mergeCells count="50">
    <mergeCell ref="AJ2:AK3"/>
    <mergeCell ref="A57:AM62"/>
    <mergeCell ref="AJ6:AM6"/>
    <mergeCell ref="AJ7:AK7"/>
    <mergeCell ref="AH9:AI9"/>
    <mergeCell ref="AL2:AM3"/>
    <mergeCell ref="AJ4:AK5"/>
    <mergeCell ref="AL4:AM5"/>
    <mergeCell ref="V9:W9"/>
    <mergeCell ref="X9:Y9"/>
    <mergeCell ref="Z7:AA7"/>
    <mergeCell ref="T2:Y2"/>
    <mergeCell ref="T3:Y3"/>
    <mergeCell ref="Z6:AA6"/>
    <mergeCell ref="AF6:AG6"/>
    <mergeCell ref="AH7:AI7"/>
    <mergeCell ref="AF7:AG7"/>
    <mergeCell ref="AD9:AE9"/>
    <mergeCell ref="AB7:AC7"/>
    <mergeCell ref="AF9:AG9"/>
    <mergeCell ref="AD7:AE7"/>
    <mergeCell ref="AB6:AC6"/>
    <mergeCell ref="AD6:AE6"/>
    <mergeCell ref="N9:O9"/>
    <mergeCell ref="P9:Q9"/>
    <mergeCell ref="R9:S9"/>
    <mergeCell ref="T9:U9"/>
    <mergeCell ref="E6:K6"/>
    <mergeCell ref="L6:M6"/>
    <mergeCell ref="N6:Y6"/>
    <mergeCell ref="N7:O7"/>
    <mergeCell ref="P7:Q7"/>
    <mergeCell ref="R7:S7"/>
    <mergeCell ref="A5:I5"/>
    <mergeCell ref="AB4:AF4"/>
    <mergeCell ref="A1:M1"/>
    <mergeCell ref="A2:M2"/>
    <mergeCell ref="A3:M3"/>
    <mergeCell ref="A4:I4"/>
    <mergeCell ref="T4:Y4"/>
    <mergeCell ref="S1:AM1"/>
    <mergeCell ref="S2:S3"/>
    <mergeCell ref="R4:R5"/>
    <mergeCell ref="T5:Y5"/>
    <mergeCell ref="Q2:Q5"/>
    <mergeCell ref="R2:R3"/>
    <mergeCell ref="T7:U7"/>
    <mergeCell ref="V7:W7"/>
    <mergeCell ref="X7:Y7"/>
    <mergeCell ref="S4:S5"/>
  </mergeCells>
  <hyperlinks>
    <hyperlink ref="A3" r:id="rId1" display="http://www.antraktsinema.com"/>
  </hyperlinks>
  <printOptions/>
  <pageMargins left="0.3" right="0.13" top="0.18" bottom="0.21" header="0.13" footer="0.16"/>
  <pageSetup orientation="landscape" paperSize="9" scale="40" r:id="rId3"/>
  <ignoredErrors>
    <ignoredError sqref="V56:AI56 AL56 V15:W54 AL16:AL53" formula="1"/>
  </ignoredErrors>
  <drawing r:id="rId2"/>
</worksheet>
</file>

<file path=xl/worksheets/sheet2.xml><?xml version="1.0" encoding="utf-8"?>
<worksheet xmlns="http://schemas.openxmlformats.org/spreadsheetml/2006/main" xmlns:r="http://schemas.openxmlformats.org/officeDocument/2006/relationships">
  <dimension ref="A1:AC37"/>
  <sheetViews>
    <sheetView zoomScalePageLayoutView="0" workbookViewId="0" topLeftCell="A1">
      <pane ySplit="11" topLeftCell="A12" activePane="bottomLeft" state="frozen"/>
      <selection pane="topLeft" activeCell="A1" sqref="A1"/>
      <selection pane="bottomLeft" activeCell="A6" sqref="A6"/>
    </sheetView>
  </sheetViews>
  <sheetFormatPr defaultColWidth="4.421875" defaultRowHeight="12.75"/>
  <cols>
    <col min="1" max="1" width="3.28125" style="40" bestFit="1" customWidth="1"/>
    <col min="2" max="3" width="2.00390625" style="44" bestFit="1" customWidth="1"/>
    <col min="4" max="4" width="1.7109375" style="42" bestFit="1" customWidth="1"/>
    <col min="5" max="5" width="36.7109375" style="43" bestFit="1" customWidth="1"/>
    <col min="6" max="7" width="28.7109375" style="43" hidden="1" customWidth="1"/>
    <col min="8" max="8" width="39.57421875" style="43" bestFit="1" customWidth="1"/>
    <col min="9" max="9" width="7.8515625" style="44" bestFit="1" customWidth="1"/>
    <col min="10" max="10" width="19.7109375" style="44" bestFit="1" customWidth="1"/>
    <col min="11" max="11" width="5.8515625" style="44" bestFit="1" customWidth="1"/>
    <col min="12" max="12" width="8.00390625" style="45" customWidth="1"/>
    <col min="13" max="13" width="8.00390625" style="46" customWidth="1"/>
    <col min="14" max="14" width="9.8515625" style="45" hidden="1" customWidth="1"/>
    <col min="15" max="15" width="6.421875" style="46" hidden="1" customWidth="1"/>
    <col min="16" max="16" width="9.8515625" style="45" hidden="1" customWidth="1"/>
    <col min="17" max="17" width="6.421875" style="46" hidden="1" customWidth="1"/>
    <col min="18" max="18" width="9.8515625" style="47" hidden="1" customWidth="1"/>
    <col min="19" max="19" width="6.421875" style="48" hidden="1" customWidth="1"/>
    <col min="20" max="20" width="11.28125" style="49" bestFit="1" customWidth="1"/>
    <col min="21" max="21" width="8.8515625" style="50" bestFit="1" customWidth="1"/>
    <col min="22" max="22" width="10.421875" style="51" bestFit="1" customWidth="1"/>
    <col min="23" max="23" width="7.57421875" style="52" bestFit="1" customWidth="1"/>
    <col min="24" max="24" width="11.28125" style="51" bestFit="1" customWidth="1"/>
    <col min="25" max="25" width="7.28125" style="49" bestFit="1" customWidth="1"/>
    <col min="26" max="26" width="12.28125" style="43" bestFit="1" customWidth="1"/>
    <col min="27" max="27" width="8.8515625" style="43" bestFit="1" customWidth="1"/>
    <col min="28" max="28" width="9.140625" style="43" bestFit="1" customWidth="1"/>
    <col min="29" max="29" width="3.28125" style="43" bestFit="1" customWidth="1"/>
    <col min="30" max="16384" width="4.421875" style="43" customWidth="1"/>
  </cols>
  <sheetData>
    <row r="1" spans="1:29" s="3" customFormat="1" ht="35.25" thickBot="1">
      <c r="A1" s="343" t="s">
        <v>63</v>
      </c>
      <c r="B1" s="344"/>
      <c r="C1" s="344"/>
      <c r="D1" s="344"/>
      <c r="E1" s="344"/>
      <c r="F1" s="344"/>
      <c r="G1" s="344"/>
      <c r="H1" s="344"/>
      <c r="I1" s="344"/>
      <c r="J1" s="344"/>
      <c r="K1" s="344"/>
      <c r="L1" s="344"/>
      <c r="M1" s="344"/>
      <c r="N1" s="2"/>
      <c r="O1" s="2"/>
      <c r="P1" s="2"/>
      <c r="Q1" s="2"/>
      <c r="R1" s="2"/>
      <c r="S1" s="2"/>
      <c r="T1" s="2"/>
      <c r="U1" s="2"/>
      <c r="V1" s="2"/>
      <c r="W1" s="2"/>
      <c r="X1" s="2"/>
      <c r="Y1" s="2"/>
      <c r="Z1" s="342" t="s">
        <v>65</v>
      </c>
      <c r="AA1" s="342"/>
      <c r="AB1" s="342"/>
      <c r="AC1" s="342"/>
    </row>
    <row r="2" spans="1:29" s="3" customFormat="1" ht="24" customHeight="1">
      <c r="A2" s="348" t="s">
        <v>64</v>
      </c>
      <c r="B2" s="349"/>
      <c r="C2" s="349"/>
      <c r="D2" s="349"/>
      <c r="E2" s="349"/>
      <c r="F2" s="349"/>
      <c r="G2" s="349"/>
      <c r="H2" s="349"/>
      <c r="I2" s="349"/>
      <c r="J2" s="349"/>
      <c r="K2" s="349"/>
      <c r="L2" s="349"/>
      <c r="M2" s="349"/>
      <c r="N2" s="4"/>
      <c r="O2" s="4"/>
      <c r="P2" s="4"/>
      <c r="Q2" s="4"/>
      <c r="R2" s="4"/>
      <c r="S2" s="4"/>
      <c r="T2" s="4"/>
      <c r="U2" s="4"/>
      <c r="V2" s="4"/>
      <c r="W2" s="4"/>
      <c r="X2" s="4"/>
      <c r="Y2" s="4"/>
      <c r="Z2" s="54"/>
      <c r="AA2" s="54"/>
      <c r="AB2" s="54"/>
      <c r="AC2" s="54"/>
    </row>
    <row r="3" spans="1:29" s="3" customFormat="1" ht="22.5" customHeight="1" thickBot="1">
      <c r="A3" s="286" t="s">
        <v>53</v>
      </c>
      <c r="B3" s="287"/>
      <c r="C3" s="287"/>
      <c r="D3" s="287"/>
      <c r="E3" s="287"/>
      <c r="F3" s="287"/>
      <c r="G3" s="287"/>
      <c r="H3" s="287"/>
      <c r="I3" s="287"/>
      <c r="J3" s="287"/>
      <c r="K3" s="287"/>
      <c r="L3" s="287"/>
      <c r="M3" s="287"/>
      <c r="N3" s="5"/>
      <c r="O3" s="5"/>
      <c r="P3" s="5"/>
      <c r="Q3" s="5"/>
      <c r="R3" s="5"/>
      <c r="S3" s="5"/>
      <c r="T3" s="5"/>
      <c r="U3" s="5"/>
      <c r="V3" s="5"/>
      <c r="W3" s="5"/>
      <c r="X3" s="5"/>
      <c r="Y3" s="5"/>
      <c r="Z3" s="55"/>
      <c r="AA3" s="56"/>
      <c r="AB3" s="57"/>
      <c r="AC3" s="58"/>
    </row>
    <row r="4" spans="1:29" s="3" customFormat="1" ht="32.25">
      <c r="A4" s="350" t="s">
        <v>180</v>
      </c>
      <c r="B4" s="351"/>
      <c r="C4" s="351"/>
      <c r="D4" s="351"/>
      <c r="E4" s="351"/>
      <c r="F4" s="351"/>
      <c r="G4" s="351"/>
      <c r="H4" s="351"/>
      <c r="I4" s="351"/>
      <c r="J4" s="6"/>
      <c r="K4" s="6"/>
      <c r="L4" s="6"/>
      <c r="M4" s="6"/>
      <c r="N4" s="6"/>
      <c r="O4" s="6"/>
      <c r="P4" s="6"/>
      <c r="Q4" s="6"/>
      <c r="R4" s="6"/>
      <c r="S4" s="6"/>
      <c r="T4" s="6"/>
      <c r="U4" s="6"/>
      <c r="V4" s="6"/>
      <c r="W4" s="6"/>
      <c r="X4" s="6"/>
      <c r="Y4" s="6"/>
      <c r="Z4" s="59"/>
      <c r="AA4" s="60"/>
      <c r="AB4" s="59"/>
      <c r="AC4" s="59"/>
    </row>
    <row r="5" spans="1:29" s="3" customFormat="1" ht="33" thickBot="1">
      <c r="A5" s="345" t="s">
        <v>181</v>
      </c>
      <c r="B5" s="346"/>
      <c r="C5" s="346"/>
      <c r="D5" s="346"/>
      <c r="E5" s="346"/>
      <c r="F5" s="346"/>
      <c r="G5" s="346"/>
      <c r="H5" s="346"/>
      <c r="I5" s="346"/>
      <c r="J5" s="7"/>
      <c r="K5" s="7"/>
      <c r="L5" s="7"/>
      <c r="M5" s="7"/>
      <c r="N5" s="7"/>
      <c r="O5" s="7"/>
      <c r="P5" s="7"/>
      <c r="Q5" s="7"/>
      <c r="R5" s="7"/>
      <c r="S5" s="7"/>
      <c r="T5" s="7"/>
      <c r="U5" s="7"/>
      <c r="V5" s="7"/>
      <c r="W5" s="7"/>
      <c r="X5" s="7"/>
      <c r="Y5" s="7"/>
      <c r="Z5" s="347"/>
      <c r="AA5" s="347"/>
      <c r="AB5" s="347"/>
      <c r="AC5" s="347"/>
    </row>
    <row r="6" spans="1:29" s="8" customFormat="1" ht="15.75" customHeight="1" thickBot="1">
      <c r="A6" s="79"/>
      <c r="B6" s="133"/>
      <c r="C6" s="133"/>
      <c r="D6" s="133"/>
      <c r="E6" s="335" t="s">
        <v>44</v>
      </c>
      <c r="F6" s="335"/>
      <c r="G6" s="335"/>
      <c r="H6" s="335"/>
      <c r="I6" s="335"/>
      <c r="J6" s="335"/>
      <c r="K6" s="335"/>
      <c r="L6" s="335" t="s">
        <v>43</v>
      </c>
      <c r="M6" s="335"/>
      <c r="N6" s="335" t="s">
        <v>54</v>
      </c>
      <c r="O6" s="335"/>
      <c r="P6" s="335"/>
      <c r="Q6" s="335"/>
      <c r="R6" s="335"/>
      <c r="S6" s="335"/>
      <c r="T6" s="335"/>
      <c r="U6" s="335"/>
      <c r="V6" s="335"/>
      <c r="W6" s="335"/>
      <c r="X6" s="335"/>
      <c r="Y6" s="335"/>
      <c r="Z6" s="335" t="s">
        <v>55</v>
      </c>
      <c r="AA6" s="335"/>
      <c r="AB6" s="335"/>
      <c r="AC6" s="336"/>
    </row>
    <row r="7" spans="1:29" s="11" customFormat="1" ht="12.75" customHeight="1">
      <c r="A7" s="80"/>
      <c r="B7" s="9"/>
      <c r="C7" s="9"/>
      <c r="D7" s="9"/>
      <c r="E7" s="1"/>
      <c r="F7" s="1"/>
      <c r="G7" s="1"/>
      <c r="H7" s="1"/>
      <c r="I7" s="10" t="s">
        <v>15</v>
      </c>
      <c r="J7" s="1"/>
      <c r="K7" s="1" t="s">
        <v>18</v>
      </c>
      <c r="L7" s="1" t="s">
        <v>18</v>
      </c>
      <c r="M7" s="1" t="s">
        <v>20</v>
      </c>
      <c r="N7" s="338" t="s">
        <v>2</v>
      </c>
      <c r="O7" s="339"/>
      <c r="P7" s="338" t="s">
        <v>3</v>
      </c>
      <c r="Q7" s="339"/>
      <c r="R7" s="338" t="s">
        <v>4</v>
      </c>
      <c r="S7" s="339"/>
      <c r="T7" s="337" t="s">
        <v>11</v>
      </c>
      <c r="U7" s="337"/>
      <c r="V7" s="337" t="s">
        <v>30</v>
      </c>
      <c r="W7" s="337"/>
      <c r="X7" s="337" t="s">
        <v>0</v>
      </c>
      <c r="Y7" s="337"/>
      <c r="Z7" s="337"/>
      <c r="AA7" s="337"/>
      <c r="AB7" s="9" t="s">
        <v>30</v>
      </c>
      <c r="AC7" s="134"/>
    </row>
    <row r="8" spans="1:29" s="11" customFormat="1" ht="13.5" thickBot="1">
      <c r="A8" s="81"/>
      <c r="B8" s="12"/>
      <c r="C8" s="12"/>
      <c r="D8" s="12"/>
      <c r="E8" s="13" t="s">
        <v>9</v>
      </c>
      <c r="F8" s="111" t="s">
        <v>118</v>
      </c>
      <c r="G8" s="111" t="s">
        <v>155</v>
      </c>
      <c r="H8" s="111" t="s">
        <v>87</v>
      </c>
      <c r="I8" s="14" t="s">
        <v>16</v>
      </c>
      <c r="J8" s="15" t="s">
        <v>1</v>
      </c>
      <c r="K8" s="15" t="s">
        <v>17</v>
      </c>
      <c r="L8" s="15" t="s">
        <v>19</v>
      </c>
      <c r="M8" s="15" t="s">
        <v>15</v>
      </c>
      <c r="N8" s="12" t="s">
        <v>7</v>
      </c>
      <c r="O8" s="12" t="s">
        <v>6</v>
      </c>
      <c r="P8" s="12" t="s">
        <v>7</v>
      </c>
      <c r="Q8" s="12" t="s">
        <v>6</v>
      </c>
      <c r="R8" s="12" t="s">
        <v>7</v>
      </c>
      <c r="S8" s="12" t="s">
        <v>6</v>
      </c>
      <c r="T8" s="12" t="s">
        <v>7</v>
      </c>
      <c r="U8" s="12" t="s">
        <v>6</v>
      </c>
      <c r="V8" s="12" t="s">
        <v>47</v>
      </c>
      <c r="W8" s="12" t="s">
        <v>31</v>
      </c>
      <c r="X8" s="12" t="s">
        <v>7</v>
      </c>
      <c r="Y8" s="12" t="s">
        <v>5</v>
      </c>
      <c r="Z8" s="12" t="s">
        <v>7</v>
      </c>
      <c r="AA8" s="12" t="s">
        <v>6</v>
      </c>
      <c r="AB8" s="12" t="s">
        <v>31</v>
      </c>
      <c r="AC8" s="135"/>
    </row>
    <row r="9" spans="1:29" s="20" customFormat="1" ht="12.75" customHeight="1">
      <c r="A9" s="136"/>
      <c r="B9" s="16"/>
      <c r="C9" s="16"/>
      <c r="D9" s="16"/>
      <c r="E9" s="16"/>
      <c r="F9" s="146"/>
      <c r="G9" s="146"/>
      <c r="H9" s="112"/>
      <c r="I9" s="17" t="s">
        <v>22</v>
      </c>
      <c r="J9" s="16"/>
      <c r="K9" s="16" t="s">
        <v>25</v>
      </c>
      <c r="L9" s="16" t="s">
        <v>27</v>
      </c>
      <c r="M9" s="16" t="s">
        <v>28</v>
      </c>
      <c r="N9" s="340" t="s">
        <v>32</v>
      </c>
      <c r="O9" s="341"/>
      <c r="P9" s="340" t="s">
        <v>33</v>
      </c>
      <c r="Q9" s="341"/>
      <c r="R9" s="340" t="s">
        <v>34</v>
      </c>
      <c r="S9" s="341"/>
      <c r="T9" s="352" t="s">
        <v>48</v>
      </c>
      <c r="U9" s="352"/>
      <c r="V9" s="352" t="s">
        <v>36</v>
      </c>
      <c r="W9" s="352"/>
      <c r="X9" s="352" t="s">
        <v>49</v>
      </c>
      <c r="Y9" s="352"/>
      <c r="Z9" s="19"/>
      <c r="AA9" s="19"/>
      <c r="AB9" s="18" t="s">
        <v>36</v>
      </c>
      <c r="AC9" s="137"/>
    </row>
    <row r="10" spans="1:29" s="20" customFormat="1" ht="13.5" thickBot="1">
      <c r="A10" s="82"/>
      <c r="B10" s="22"/>
      <c r="C10" s="22"/>
      <c r="D10" s="21"/>
      <c r="E10" s="22" t="s">
        <v>21</v>
      </c>
      <c r="F10" s="147" t="s">
        <v>117</v>
      </c>
      <c r="G10" s="147" t="s">
        <v>121</v>
      </c>
      <c r="H10" s="138" t="s">
        <v>88</v>
      </c>
      <c r="I10" s="23" t="s">
        <v>23</v>
      </c>
      <c r="J10" s="21" t="s">
        <v>24</v>
      </c>
      <c r="K10" s="21" t="s">
        <v>26</v>
      </c>
      <c r="L10" s="21" t="s">
        <v>26</v>
      </c>
      <c r="M10" s="21" t="s">
        <v>29</v>
      </c>
      <c r="N10" s="24" t="s">
        <v>38</v>
      </c>
      <c r="O10" s="24" t="s">
        <v>35</v>
      </c>
      <c r="P10" s="24" t="s">
        <v>38</v>
      </c>
      <c r="Q10" s="24" t="s">
        <v>35</v>
      </c>
      <c r="R10" s="24" t="s">
        <v>38</v>
      </c>
      <c r="S10" s="24" t="s">
        <v>35</v>
      </c>
      <c r="T10" s="24" t="s">
        <v>38</v>
      </c>
      <c r="U10" s="24" t="s">
        <v>35</v>
      </c>
      <c r="V10" s="24" t="s">
        <v>35</v>
      </c>
      <c r="W10" s="24" t="s">
        <v>37</v>
      </c>
      <c r="X10" s="24" t="s">
        <v>38</v>
      </c>
      <c r="Y10" s="24" t="s">
        <v>39</v>
      </c>
      <c r="Z10" s="24" t="s">
        <v>35</v>
      </c>
      <c r="AA10" s="24" t="s">
        <v>37</v>
      </c>
      <c r="AB10" s="24" t="s">
        <v>37</v>
      </c>
      <c r="AC10" s="139"/>
    </row>
    <row r="11" spans="1:29" s="26" customFormat="1" ht="13.5" customHeight="1">
      <c r="A11" s="357">
        <v>1</v>
      </c>
      <c r="B11" s="150"/>
      <c r="C11" s="153"/>
      <c r="D11" s="152" t="s">
        <v>75</v>
      </c>
      <c r="E11" s="182" t="s">
        <v>176</v>
      </c>
      <c r="F11" s="183" t="s">
        <v>177</v>
      </c>
      <c r="G11" s="182"/>
      <c r="H11" s="182" t="s">
        <v>176</v>
      </c>
      <c r="I11" s="223">
        <v>40872</v>
      </c>
      <c r="J11" s="182" t="s">
        <v>10</v>
      </c>
      <c r="K11" s="183">
        <v>277</v>
      </c>
      <c r="L11" s="224">
        <v>410</v>
      </c>
      <c r="M11" s="224">
        <v>2</v>
      </c>
      <c r="N11" s="225">
        <v>401016</v>
      </c>
      <c r="O11" s="226">
        <v>39320</v>
      </c>
      <c r="P11" s="225">
        <v>698364</v>
      </c>
      <c r="Q11" s="226">
        <v>67584</v>
      </c>
      <c r="R11" s="225">
        <v>741727</v>
      </c>
      <c r="S11" s="226">
        <v>72022</v>
      </c>
      <c r="T11" s="353">
        <f aca="true" t="shared" si="0" ref="T11:T30">SUM(N11+P11+R11)</f>
        <v>1841107</v>
      </c>
      <c r="U11" s="354">
        <f>O11+Q11+S11</f>
        <v>178926</v>
      </c>
      <c r="V11" s="229">
        <f>IF(T11&lt;&gt;0,U11/L11,"")</f>
        <v>436.40487804878046</v>
      </c>
      <c r="W11" s="230">
        <f aca="true" t="shared" si="1" ref="W11:W21">IF(T11&lt;&gt;0,T11/U11,"")</f>
        <v>10.289767836982886</v>
      </c>
      <c r="X11" s="231">
        <v>1713078</v>
      </c>
      <c r="Y11" s="232">
        <f>IF(X11&lt;&gt;0,-(X11-T11)/X11,"")</f>
        <v>0.07473623501089852</v>
      </c>
      <c r="Z11" s="225">
        <v>4796826</v>
      </c>
      <c r="AA11" s="226">
        <v>490863</v>
      </c>
      <c r="AB11" s="236">
        <f>Z11/AA11</f>
        <v>9.772229726013165</v>
      </c>
      <c r="AC11" s="132">
        <v>1</v>
      </c>
    </row>
    <row r="12" spans="1:29" s="26" customFormat="1" ht="13.5" customHeight="1">
      <c r="A12" s="27">
        <v>2</v>
      </c>
      <c r="B12" s="143"/>
      <c r="C12" s="125" t="s">
        <v>76</v>
      </c>
      <c r="D12" s="144" t="s">
        <v>75</v>
      </c>
      <c r="E12" s="158" t="s">
        <v>116</v>
      </c>
      <c r="F12" s="158" t="s">
        <v>125</v>
      </c>
      <c r="G12" s="158"/>
      <c r="H12" s="158" t="s">
        <v>116</v>
      </c>
      <c r="I12" s="237">
        <v>40851</v>
      </c>
      <c r="J12" s="157" t="s">
        <v>74</v>
      </c>
      <c r="K12" s="162">
        <v>247</v>
      </c>
      <c r="L12" s="238">
        <v>211</v>
      </c>
      <c r="M12" s="238">
        <v>5</v>
      </c>
      <c r="N12" s="239">
        <v>303371.5</v>
      </c>
      <c r="O12" s="240">
        <v>44532</v>
      </c>
      <c r="P12" s="239">
        <v>390930.5</v>
      </c>
      <c r="Q12" s="240">
        <v>55142</v>
      </c>
      <c r="R12" s="239">
        <v>425109</v>
      </c>
      <c r="S12" s="240">
        <v>58137</v>
      </c>
      <c r="T12" s="355">
        <f t="shared" si="0"/>
        <v>1119411</v>
      </c>
      <c r="U12" s="356">
        <f>O12+Q12+S12</f>
        <v>157811</v>
      </c>
      <c r="V12" s="172">
        <f>IF(T12&lt;&gt;0,U12/L12,"")</f>
        <v>747.9194312796209</v>
      </c>
      <c r="W12" s="173">
        <f t="shared" si="1"/>
        <v>7.093364847824296</v>
      </c>
      <c r="X12" s="170">
        <v>1715239</v>
      </c>
      <c r="Y12" s="175">
        <f>IF(X12&lt;&gt;0,-(X12-T12)/X12,"")</f>
        <v>-0.34737316490588194</v>
      </c>
      <c r="Z12" s="239">
        <v>12743490.75</v>
      </c>
      <c r="AA12" s="240">
        <v>1779351</v>
      </c>
      <c r="AB12" s="241">
        <f>+Z12/AA12</f>
        <v>7.1618757344672295</v>
      </c>
      <c r="AC12" s="83">
        <v>2</v>
      </c>
    </row>
    <row r="13" spans="1:29" s="26" customFormat="1" ht="13.5" customHeight="1">
      <c r="A13" s="27">
        <v>3</v>
      </c>
      <c r="B13" s="148" t="s">
        <v>77</v>
      </c>
      <c r="C13" s="124"/>
      <c r="D13" s="144" t="s">
        <v>75</v>
      </c>
      <c r="E13" s="159" t="s">
        <v>188</v>
      </c>
      <c r="F13" s="159"/>
      <c r="G13" s="159"/>
      <c r="H13" s="159" t="s">
        <v>188</v>
      </c>
      <c r="I13" s="242">
        <v>40879</v>
      </c>
      <c r="J13" s="157" t="s">
        <v>74</v>
      </c>
      <c r="K13" s="159">
        <v>35</v>
      </c>
      <c r="L13" s="238">
        <v>135</v>
      </c>
      <c r="M13" s="238">
        <v>1</v>
      </c>
      <c r="N13" s="239">
        <v>250896</v>
      </c>
      <c r="O13" s="240">
        <v>27328</v>
      </c>
      <c r="P13" s="239">
        <v>407859.75</v>
      </c>
      <c r="Q13" s="240">
        <v>43356</v>
      </c>
      <c r="R13" s="239">
        <v>429117</v>
      </c>
      <c r="S13" s="240">
        <v>44885</v>
      </c>
      <c r="T13" s="355">
        <f t="shared" si="0"/>
        <v>1087872.75</v>
      </c>
      <c r="U13" s="356">
        <f aca="true" t="shared" si="2" ref="U13:U30">O13+Q13+S13</f>
        <v>115569</v>
      </c>
      <c r="V13" s="172">
        <f>IF(T13&lt;&gt;0,U13/L13,"")</f>
        <v>856.0666666666667</v>
      </c>
      <c r="W13" s="173">
        <f t="shared" si="1"/>
        <v>9.413188225216105</v>
      </c>
      <c r="X13" s="170">
        <v>0</v>
      </c>
      <c r="Y13" s="175">
        <f>IF(X13&lt;&gt;0,-(X13-T13)/X13,"")</f>
      </c>
      <c r="Z13" s="239">
        <v>1087872.75</v>
      </c>
      <c r="AA13" s="240">
        <v>115569</v>
      </c>
      <c r="AB13" s="241">
        <f>+Z13/AA13</f>
        <v>9.413188225216105</v>
      </c>
      <c r="AC13" s="83">
        <v>3</v>
      </c>
    </row>
    <row r="14" spans="1:29" s="26" customFormat="1" ht="13.5" customHeight="1">
      <c r="A14" s="27">
        <v>4</v>
      </c>
      <c r="B14" s="143"/>
      <c r="C14" s="124"/>
      <c r="D14" s="129"/>
      <c r="E14" s="160" t="s">
        <v>133</v>
      </c>
      <c r="F14" s="159" t="s">
        <v>138</v>
      </c>
      <c r="G14" s="162" t="s">
        <v>132</v>
      </c>
      <c r="H14" s="162" t="s">
        <v>131</v>
      </c>
      <c r="I14" s="243">
        <v>40865</v>
      </c>
      <c r="J14" s="157" t="s">
        <v>106</v>
      </c>
      <c r="K14" s="162">
        <v>269</v>
      </c>
      <c r="L14" s="159">
        <v>269</v>
      </c>
      <c r="M14" s="159">
        <v>3</v>
      </c>
      <c r="N14" s="244">
        <v>205410</v>
      </c>
      <c r="O14" s="245">
        <v>22536</v>
      </c>
      <c r="P14" s="244">
        <v>458723</v>
      </c>
      <c r="Q14" s="245">
        <v>49907</v>
      </c>
      <c r="R14" s="244">
        <v>390961.5</v>
      </c>
      <c r="S14" s="245">
        <v>41973</v>
      </c>
      <c r="T14" s="355">
        <f t="shared" si="0"/>
        <v>1055094.5</v>
      </c>
      <c r="U14" s="356">
        <f t="shared" si="2"/>
        <v>114416</v>
      </c>
      <c r="V14" s="172">
        <f>IF(T14&lt;&gt;0,U14/L14,"")</f>
        <v>425.3382899628253</v>
      </c>
      <c r="W14" s="173">
        <f t="shared" si="1"/>
        <v>9.221564291707454</v>
      </c>
      <c r="X14" s="166">
        <v>2196803</v>
      </c>
      <c r="Y14" s="175">
        <f>IF(X14&lt;&gt;0,-(X14-T14)/X14,"")</f>
        <v>-0.5197136475141376</v>
      </c>
      <c r="Z14" s="166">
        <v>10062551.5</v>
      </c>
      <c r="AA14" s="169">
        <v>1111570</v>
      </c>
      <c r="AB14" s="241">
        <f>+Z14/AA14</f>
        <v>9.052557643693154</v>
      </c>
      <c r="AC14" s="83">
        <v>4</v>
      </c>
    </row>
    <row r="15" spans="1:29" s="26" customFormat="1" ht="13.5" customHeight="1">
      <c r="A15" s="27">
        <v>5</v>
      </c>
      <c r="B15" s="148" t="s">
        <v>77</v>
      </c>
      <c r="C15" s="124"/>
      <c r="D15" s="144" t="s">
        <v>75</v>
      </c>
      <c r="E15" s="160" t="s">
        <v>192</v>
      </c>
      <c r="F15" s="160"/>
      <c r="G15" s="177"/>
      <c r="H15" s="160" t="s">
        <v>192</v>
      </c>
      <c r="I15" s="242">
        <v>40879</v>
      </c>
      <c r="J15" s="157" t="s">
        <v>106</v>
      </c>
      <c r="K15" s="159">
        <v>202</v>
      </c>
      <c r="L15" s="159">
        <v>202</v>
      </c>
      <c r="M15" s="159">
        <v>1</v>
      </c>
      <c r="N15" s="244">
        <v>114379</v>
      </c>
      <c r="O15" s="245">
        <v>12123</v>
      </c>
      <c r="P15" s="244">
        <v>250213</v>
      </c>
      <c r="Q15" s="245">
        <v>26108</v>
      </c>
      <c r="R15" s="244">
        <v>315509.5</v>
      </c>
      <c r="S15" s="245">
        <v>32402</v>
      </c>
      <c r="T15" s="355">
        <f t="shared" si="0"/>
        <v>680101.5</v>
      </c>
      <c r="U15" s="356">
        <f t="shared" si="2"/>
        <v>70633</v>
      </c>
      <c r="V15" s="167">
        <f>U15/L15</f>
        <v>349.66831683168317</v>
      </c>
      <c r="W15" s="173">
        <f t="shared" si="1"/>
        <v>9.628665071567115</v>
      </c>
      <c r="X15" s="170">
        <v>0</v>
      </c>
      <c r="Y15" s="175">
        <f>IF(X15&lt;&gt;0,-(X15-T15)/X15,"")</f>
      </c>
      <c r="Z15" s="166">
        <v>680101.5</v>
      </c>
      <c r="AA15" s="169">
        <v>70633</v>
      </c>
      <c r="AB15" s="241">
        <f>+Z15/AA15</f>
        <v>9.628665071567115</v>
      </c>
      <c r="AC15" s="83">
        <v>5</v>
      </c>
    </row>
    <row r="16" spans="1:29" s="26" customFormat="1" ht="13.5" customHeight="1">
      <c r="A16" s="27">
        <v>6</v>
      </c>
      <c r="B16" s="148" t="s">
        <v>77</v>
      </c>
      <c r="C16" s="125" t="s">
        <v>76</v>
      </c>
      <c r="D16" s="149"/>
      <c r="E16" s="157" t="s">
        <v>195</v>
      </c>
      <c r="F16" s="159"/>
      <c r="G16" s="157"/>
      <c r="H16" s="157" t="s">
        <v>200</v>
      </c>
      <c r="I16" s="237">
        <v>40879</v>
      </c>
      <c r="J16" s="157" t="s">
        <v>10</v>
      </c>
      <c r="K16" s="159">
        <v>114</v>
      </c>
      <c r="L16" s="158">
        <v>110</v>
      </c>
      <c r="M16" s="158">
        <v>1</v>
      </c>
      <c r="N16" s="168">
        <v>62451</v>
      </c>
      <c r="O16" s="169">
        <v>5256</v>
      </c>
      <c r="P16" s="168">
        <v>254393</v>
      </c>
      <c r="Q16" s="169">
        <v>21271</v>
      </c>
      <c r="R16" s="168">
        <v>250243</v>
      </c>
      <c r="S16" s="169">
        <v>21166</v>
      </c>
      <c r="T16" s="355">
        <f t="shared" si="0"/>
        <v>567087</v>
      </c>
      <c r="U16" s="356">
        <f t="shared" si="2"/>
        <v>47693</v>
      </c>
      <c r="V16" s="172">
        <f aca="true" t="shared" si="3" ref="V16:V21">IF(T16&lt;&gt;0,U16/L16,"")</f>
        <v>433.57272727272726</v>
      </c>
      <c r="W16" s="173">
        <f t="shared" si="1"/>
        <v>11.890361268949322</v>
      </c>
      <c r="X16" s="174"/>
      <c r="Y16" s="175"/>
      <c r="Z16" s="168">
        <v>567087</v>
      </c>
      <c r="AA16" s="169">
        <v>47693</v>
      </c>
      <c r="AB16" s="246">
        <f>Z16/AA16</f>
        <v>11.890361268949322</v>
      </c>
      <c r="AC16" s="83">
        <v>6</v>
      </c>
    </row>
    <row r="17" spans="1:29" s="26" customFormat="1" ht="13.5" customHeight="1">
      <c r="A17" s="27">
        <v>7</v>
      </c>
      <c r="B17" s="148" t="s">
        <v>77</v>
      </c>
      <c r="C17" s="124"/>
      <c r="D17" s="124"/>
      <c r="E17" s="159" t="s">
        <v>191</v>
      </c>
      <c r="F17" s="159"/>
      <c r="G17" s="159"/>
      <c r="H17" s="159" t="s">
        <v>189</v>
      </c>
      <c r="I17" s="242">
        <v>40879</v>
      </c>
      <c r="J17" s="157" t="s">
        <v>8</v>
      </c>
      <c r="K17" s="159">
        <v>100</v>
      </c>
      <c r="L17" s="162">
        <v>90</v>
      </c>
      <c r="M17" s="162">
        <v>1</v>
      </c>
      <c r="N17" s="164">
        <v>69326</v>
      </c>
      <c r="O17" s="165">
        <v>5357</v>
      </c>
      <c r="P17" s="164">
        <v>143568</v>
      </c>
      <c r="Q17" s="165">
        <v>10987</v>
      </c>
      <c r="R17" s="164">
        <v>135792</v>
      </c>
      <c r="S17" s="165">
        <v>10160</v>
      </c>
      <c r="T17" s="355">
        <f t="shared" si="0"/>
        <v>348686</v>
      </c>
      <c r="U17" s="356">
        <f t="shared" si="2"/>
        <v>26504</v>
      </c>
      <c r="V17" s="172">
        <f t="shared" si="3"/>
        <v>294.4888888888889</v>
      </c>
      <c r="W17" s="173">
        <f t="shared" si="1"/>
        <v>13.155976456383941</v>
      </c>
      <c r="X17" s="170">
        <v>0</v>
      </c>
      <c r="Y17" s="175">
        <f>IF(X17&lt;&gt;0,-(X17-T17)/X17,"")</f>
      </c>
      <c r="Z17" s="164">
        <v>348687</v>
      </c>
      <c r="AA17" s="165">
        <v>26504</v>
      </c>
      <c r="AB17" s="241">
        <f>+Z17/AA17</f>
        <v>13.156014186537881</v>
      </c>
      <c r="AC17" s="83">
        <v>7</v>
      </c>
    </row>
    <row r="18" spans="1:29" s="26" customFormat="1" ht="13.5" customHeight="1">
      <c r="A18" s="27">
        <v>8</v>
      </c>
      <c r="B18" s="126"/>
      <c r="C18" s="124"/>
      <c r="D18" s="124"/>
      <c r="E18" s="159" t="s">
        <v>114</v>
      </c>
      <c r="F18" s="159" t="s">
        <v>129</v>
      </c>
      <c r="G18" s="159" t="s">
        <v>149</v>
      </c>
      <c r="H18" s="159" t="s">
        <v>113</v>
      </c>
      <c r="I18" s="242">
        <v>40858</v>
      </c>
      <c r="J18" s="157" t="s">
        <v>8</v>
      </c>
      <c r="K18" s="159">
        <v>132</v>
      </c>
      <c r="L18" s="162">
        <v>106</v>
      </c>
      <c r="M18" s="162">
        <v>3</v>
      </c>
      <c r="N18" s="164">
        <v>60332</v>
      </c>
      <c r="O18" s="165">
        <v>4937</v>
      </c>
      <c r="P18" s="164">
        <v>120535</v>
      </c>
      <c r="Q18" s="165">
        <v>9763</v>
      </c>
      <c r="R18" s="164">
        <v>120434</v>
      </c>
      <c r="S18" s="165">
        <v>10065</v>
      </c>
      <c r="T18" s="355">
        <f t="shared" si="0"/>
        <v>301301</v>
      </c>
      <c r="U18" s="356">
        <f t="shared" si="2"/>
        <v>24765</v>
      </c>
      <c r="V18" s="172">
        <f t="shared" si="3"/>
        <v>233.6320754716981</v>
      </c>
      <c r="W18" s="173">
        <f t="shared" si="1"/>
        <v>12.166404199475066</v>
      </c>
      <c r="X18" s="170">
        <v>714214</v>
      </c>
      <c r="Y18" s="175">
        <f>IF(X18&lt;&gt;0,-(X18-T18)/X18,"")</f>
        <v>-0.5781362448789858</v>
      </c>
      <c r="Z18" s="164">
        <v>5303099</v>
      </c>
      <c r="AA18" s="165">
        <v>470087</v>
      </c>
      <c r="AB18" s="241">
        <f>+Z18/AA18</f>
        <v>11.281101157870777</v>
      </c>
      <c r="AC18" s="83">
        <v>8</v>
      </c>
    </row>
    <row r="19" spans="1:29" s="26" customFormat="1" ht="13.5" customHeight="1">
      <c r="A19" s="27">
        <v>9</v>
      </c>
      <c r="B19" s="126"/>
      <c r="C19" s="124"/>
      <c r="D19" s="144" t="s">
        <v>75</v>
      </c>
      <c r="E19" s="160" t="s">
        <v>105</v>
      </c>
      <c r="F19" s="160" t="s">
        <v>132</v>
      </c>
      <c r="G19" s="160"/>
      <c r="H19" s="160" t="s">
        <v>105</v>
      </c>
      <c r="I19" s="242">
        <v>40844</v>
      </c>
      <c r="J19" s="157" t="s">
        <v>106</v>
      </c>
      <c r="K19" s="159">
        <v>278</v>
      </c>
      <c r="L19" s="159">
        <v>179</v>
      </c>
      <c r="M19" s="159">
        <v>6</v>
      </c>
      <c r="N19" s="244">
        <v>44024.5</v>
      </c>
      <c r="O19" s="245">
        <v>5829</v>
      </c>
      <c r="P19" s="244">
        <v>101080.5</v>
      </c>
      <c r="Q19" s="245">
        <v>12530</v>
      </c>
      <c r="R19" s="244">
        <v>105882</v>
      </c>
      <c r="S19" s="245">
        <v>11946</v>
      </c>
      <c r="T19" s="355">
        <f t="shared" si="0"/>
        <v>250987</v>
      </c>
      <c r="U19" s="356">
        <f t="shared" si="2"/>
        <v>30305</v>
      </c>
      <c r="V19" s="172">
        <f t="shared" si="3"/>
        <v>169.30167597765364</v>
      </c>
      <c r="W19" s="173">
        <f t="shared" si="1"/>
        <v>8.282032667876589</v>
      </c>
      <c r="X19" s="170">
        <v>556994</v>
      </c>
      <c r="Y19" s="175">
        <f>IF(X19&lt;&gt;0,-(X19-T19)/X19,"")</f>
        <v>-0.5493901191036169</v>
      </c>
      <c r="Z19" s="166">
        <v>9985622.5</v>
      </c>
      <c r="AA19" s="169">
        <v>1146056</v>
      </c>
      <c r="AB19" s="241">
        <f>+Z19/AA19</f>
        <v>8.713031911180606</v>
      </c>
      <c r="AC19" s="83">
        <v>9</v>
      </c>
    </row>
    <row r="20" spans="1:29" s="26" customFormat="1" ht="13.5" customHeight="1">
      <c r="A20" s="27">
        <v>10</v>
      </c>
      <c r="B20" s="126"/>
      <c r="C20" s="124"/>
      <c r="D20" s="124"/>
      <c r="E20" s="161" t="s">
        <v>175</v>
      </c>
      <c r="F20" s="159" t="s">
        <v>172</v>
      </c>
      <c r="G20" s="161" t="s">
        <v>143</v>
      </c>
      <c r="H20" s="161" t="s">
        <v>173</v>
      </c>
      <c r="I20" s="237">
        <v>40872</v>
      </c>
      <c r="J20" s="157" t="s">
        <v>12</v>
      </c>
      <c r="K20" s="161">
        <v>55</v>
      </c>
      <c r="L20" s="159">
        <v>55</v>
      </c>
      <c r="M20" s="159">
        <v>2</v>
      </c>
      <c r="N20" s="239">
        <v>45213</v>
      </c>
      <c r="O20" s="240">
        <v>3459</v>
      </c>
      <c r="P20" s="239">
        <v>70419</v>
      </c>
      <c r="Q20" s="240">
        <v>5344</v>
      </c>
      <c r="R20" s="239">
        <v>65541</v>
      </c>
      <c r="S20" s="240">
        <v>5272</v>
      </c>
      <c r="T20" s="355">
        <f t="shared" si="0"/>
        <v>181173</v>
      </c>
      <c r="U20" s="356">
        <f t="shared" si="2"/>
        <v>14075</v>
      </c>
      <c r="V20" s="172">
        <f t="shared" si="3"/>
        <v>255.9090909090909</v>
      </c>
      <c r="W20" s="173">
        <f t="shared" si="1"/>
        <v>12.871971580817052</v>
      </c>
      <c r="X20" s="170">
        <v>297784</v>
      </c>
      <c r="Y20" s="175">
        <f>IF(X20&lt;&gt;0,-(X20-T20)/X20,"")</f>
        <v>-0.3915959218762593</v>
      </c>
      <c r="Z20" s="239">
        <v>613521</v>
      </c>
      <c r="AA20" s="240">
        <v>50017</v>
      </c>
      <c r="AB20" s="246">
        <f>Z20/AA20</f>
        <v>12.266249475178439</v>
      </c>
      <c r="AC20" s="83">
        <v>10</v>
      </c>
    </row>
    <row r="21" spans="1:29" s="26" customFormat="1" ht="13.5" customHeight="1">
      <c r="A21" s="27">
        <v>11</v>
      </c>
      <c r="B21" s="148" t="s">
        <v>77</v>
      </c>
      <c r="C21" s="129"/>
      <c r="D21" s="129"/>
      <c r="E21" s="161" t="s">
        <v>193</v>
      </c>
      <c r="F21" s="159"/>
      <c r="G21" s="161"/>
      <c r="H21" s="161" t="s">
        <v>194</v>
      </c>
      <c r="I21" s="237">
        <v>40879</v>
      </c>
      <c r="J21" s="157" t="s">
        <v>12</v>
      </c>
      <c r="K21" s="161">
        <v>38</v>
      </c>
      <c r="L21" s="159">
        <v>38</v>
      </c>
      <c r="M21" s="159">
        <v>1</v>
      </c>
      <c r="N21" s="239">
        <v>36917</v>
      </c>
      <c r="O21" s="240">
        <v>3111</v>
      </c>
      <c r="P21" s="239">
        <v>62719</v>
      </c>
      <c r="Q21" s="240">
        <v>5180</v>
      </c>
      <c r="R21" s="239">
        <v>64588</v>
      </c>
      <c r="S21" s="240">
        <v>5341</v>
      </c>
      <c r="T21" s="355">
        <f t="shared" si="0"/>
        <v>164224</v>
      </c>
      <c r="U21" s="356">
        <f t="shared" si="2"/>
        <v>13632</v>
      </c>
      <c r="V21" s="172">
        <f t="shared" si="3"/>
        <v>358.7368421052632</v>
      </c>
      <c r="W21" s="173">
        <f t="shared" si="1"/>
        <v>12.046948356807512</v>
      </c>
      <c r="X21" s="170"/>
      <c r="Y21" s="175"/>
      <c r="Z21" s="239">
        <v>164224</v>
      </c>
      <c r="AA21" s="240">
        <v>13632</v>
      </c>
      <c r="AB21" s="246">
        <f>Z21/AA21</f>
        <v>12.046948356807512</v>
      </c>
      <c r="AC21" s="83">
        <v>11</v>
      </c>
    </row>
    <row r="22" spans="1:29" s="26" customFormat="1" ht="13.5" customHeight="1">
      <c r="A22" s="27">
        <v>12</v>
      </c>
      <c r="B22" s="126"/>
      <c r="C22" s="124"/>
      <c r="D22" s="124"/>
      <c r="E22" s="160" t="s">
        <v>165</v>
      </c>
      <c r="F22" s="159" t="s">
        <v>171</v>
      </c>
      <c r="G22" s="177" t="s">
        <v>122</v>
      </c>
      <c r="H22" s="160" t="s">
        <v>167</v>
      </c>
      <c r="I22" s="242">
        <v>40872</v>
      </c>
      <c r="J22" s="157" t="s">
        <v>106</v>
      </c>
      <c r="K22" s="159">
        <v>20</v>
      </c>
      <c r="L22" s="159">
        <v>19</v>
      </c>
      <c r="M22" s="159">
        <v>2</v>
      </c>
      <c r="N22" s="244">
        <v>20721.5</v>
      </c>
      <c r="O22" s="245">
        <v>1487</v>
      </c>
      <c r="P22" s="244">
        <v>29274</v>
      </c>
      <c r="Q22" s="245">
        <v>2078</v>
      </c>
      <c r="R22" s="244">
        <v>26977.5</v>
      </c>
      <c r="S22" s="245">
        <v>1895</v>
      </c>
      <c r="T22" s="355">
        <f t="shared" si="0"/>
        <v>76973</v>
      </c>
      <c r="U22" s="356">
        <f t="shared" si="2"/>
        <v>5460</v>
      </c>
      <c r="V22" s="178">
        <f>+U22/L22</f>
        <v>287.36842105263156</v>
      </c>
      <c r="W22" s="179">
        <f>+T22/U22</f>
        <v>14.097619047619048</v>
      </c>
      <c r="X22" s="170">
        <v>108136.5</v>
      </c>
      <c r="Y22" s="175">
        <f aca="true" t="shared" si="4" ref="Y22:Y30">IF(X22&lt;&gt;0,-(X22-T22)/X22,"")</f>
        <v>-0.2881866899705465</v>
      </c>
      <c r="Z22" s="166">
        <v>253740</v>
      </c>
      <c r="AA22" s="169">
        <v>19483</v>
      </c>
      <c r="AB22" s="241">
        <f>+Z22/AA22</f>
        <v>13.023661653749423</v>
      </c>
      <c r="AC22" s="83">
        <v>12</v>
      </c>
    </row>
    <row r="23" spans="1:29" s="26" customFormat="1" ht="13.5" customHeight="1">
      <c r="A23" s="27">
        <v>13</v>
      </c>
      <c r="B23" s="148" t="s">
        <v>77</v>
      </c>
      <c r="C23" s="124"/>
      <c r="D23" s="144" t="s">
        <v>75</v>
      </c>
      <c r="E23" s="159" t="s">
        <v>190</v>
      </c>
      <c r="F23" s="159"/>
      <c r="G23" s="159"/>
      <c r="H23" s="159" t="s">
        <v>190</v>
      </c>
      <c r="I23" s="242">
        <v>40879</v>
      </c>
      <c r="J23" s="157" t="s">
        <v>8</v>
      </c>
      <c r="K23" s="159">
        <v>39</v>
      </c>
      <c r="L23" s="162">
        <v>39</v>
      </c>
      <c r="M23" s="162">
        <v>1</v>
      </c>
      <c r="N23" s="164">
        <v>15597</v>
      </c>
      <c r="O23" s="165">
        <v>1561</v>
      </c>
      <c r="P23" s="164">
        <v>24204</v>
      </c>
      <c r="Q23" s="165">
        <v>2380</v>
      </c>
      <c r="R23" s="164">
        <v>30585</v>
      </c>
      <c r="S23" s="165">
        <v>2965</v>
      </c>
      <c r="T23" s="355">
        <f t="shared" si="0"/>
        <v>70386</v>
      </c>
      <c r="U23" s="356">
        <f t="shared" si="2"/>
        <v>6906</v>
      </c>
      <c r="V23" s="172">
        <f>IF(T23&lt;&gt;0,U23/L23,"")</f>
        <v>177.07692307692307</v>
      </c>
      <c r="W23" s="173">
        <f>IF(T23&lt;&gt;0,T23/U23,"")</f>
        <v>10.192006950477845</v>
      </c>
      <c r="X23" s="170">
        <v>0</v>
      </c>
      <c r="Y23" s="175">
        <f t="shared" si="4"/>
      </c>
      <c r="Z23" s="164">
        <v>70386</v>
      </c>
      <c r="AA23" s="165">
        <v>6906</v>
      </c>
      <c r="AB23" s="241">
        <f>+Z23/AA23</f>
        <v>10.192006950477845</v>
      </c>
      <c r="AC23" s="83">
        <v>13</v>
      </c>
    </row>
    <row r="24" spans="1:29" s="26" customFormat="1" ht="13.5" customHeight="1">
      <c r="A24" s="27">
        <v>14</v>
      </c>
      <c r="B24" s="143"/>
      <c r="C24" s="124"/>
      <c r="D24" s="144" t="s">
        <v>75</v>
      </c>
      <c r="E24" s="162" t="s">
        <v>98</v>
      </c>
      <c r="F24" s="162" t="s">
        <v>126</v>
      </c>
      <c r="G24" s="162"/>
      <c r="H24" s="162" t="s">
        <v>98</v>
      </c>
      <c r="I24" s="243">
        <v>40844</v>
      </c>
      <c r="J24" s="157" t="s">
        <v>74</v>
      </c>
      <c r="K24" s="162">
        <v>245</v>
      </c>
      <c r="L24" s="238">
        <v>26</v>
      </c>
      <c r="M24" s="238">
        <v>6</v>
      </c>
      <c r="N24" s="239">
        <v>16871</v>
      </c>
      <c r="O24" s="240">
        <v>2649</v>
      </c>
      <c r="P24" s="239">
        <v>22546</v>
      </c>
      <c r="Q24" s="240">
        <v>3538</v>
      </c>
      <c r="R24" s="239">
        <v>26376</v>
      </c>
      <c r="S24" s="240">
        <v>4134</v>
      </c>
      <c r="T24" s="355">
        <f t="shared" si="0"/>
        <v>65793</v>
      </c>
      <c r="U24" s="356">
        <f t="shared" si="2"/>
        <v>10321</v>
      </c>
      <c r="V24" s="172">
        <f>IF(T24&lt;&gt;0,U24/L24,"")</f>
        <v>396.96153846153845</v>
      </c>
      <c r="W24" s="173">
        <f>IF(T24&lt;&gt;0,T24/U24,"")</f>
        <v>6.374672996802635</v>
      </c>
      <c r="X24" s="170">
        <v>36748.5</v>
      </c>
      <c r="Y24" s="175">
        <f t="shared" si="4"/>
        <v>0.7903587901547002</v>
      </c>
      <c r="Z24" s="239">
        <v>5029547.5</v>
      </c>
      <c r="AA24" s="240">
        <v>520227</v>
      </c>
      <c r="AB24" s="241">
        <f>+Z24/AA24</f>
        <v>9.667986282911114</v>
      </c>
      <c r="AC24" s="83">
        <v>14</v>
      </c>
    </row>
    <row r="25" spans="1:29" s="26" customFormat="1" ht="13.5" customHeight="1">
      <c r="A25" s="27">
        <v>15</v>
      </c>
      <c r="B25" s="143"/>
      <c r="C25" s="124"/>
      <c r="D25" s="129"/>
      <c r="E25" s="157" t="s">
        <v>99</v>
      </c>
      <c r="F25" s="157" t="s">
        <v>148</v>
      </c>
      <c r="G25" s="157" t="s">
        <v>151</v>
      </c>
      <c r="H25" s="157" t="s">
        <v>100</v>
      </c>
      <c r="I25" s="237">
        <v>40661</v>
      </c>
      <c r="J25" s="157" t="s">
        <v>10</v>
      </c>
      <c r="K25" s="157">
        <v>205</v>
      </c>
      <c r="L25" s="158">
        <v>8</v>
      </c>
      <c r="M25" s="158">
        <v>5</v>
      </c>
      <c r="N25" s="168">
        <v>1090</v>
      </c>
      <c r="O25" s="169">
        <v>64</v>
      </c>
      <c r="P25" s="168">
        <v>6573</v>
      </c>
      <c r="Q25" s="169">
        <v>395</v>
      </c>
      <c r="R25" s="168">
        <v>9254</v>
      </c>
      <c r="S25" s="169">
        <v>631</v>
      </c>
      <c r="T25" s="355">
        <f t="shared" si="0"/>
        <v>16917</v>
      </c>
      <c r="U25" s="356">
        <f t="shared" si="2"/>
        <v>1090</v>
      </c>
      <c r="V25" s="172">
        <f>IF(T25&lt;&gt;0,U25/L25,"")</f>
        <v>136.25</v>
      </c>
      <c r="W25" s="173">
        <f>IF(T25&lt;&gt;0,T25/U25,"")</f>
        <v>15.520183486238532</v>
      </c>
      <c r="X25" s="180">
        <v>150271</v>
      </c>
      <c r="Y25" s="175">
        <f t="shared" si="4"/>
        <v>-0.8874233884116031</v>
      </c>
      <c r="Z25" s="168">
        <v>3111626</v>
      </c>
      <c r="AA25" s="169">
        <v>255263</v>
      </c>
      <c r="AB25" s="246">
        <f>Z25/AA25</f>
        <v>12.189882591679954</v>
      </c>
      <c r="AC25" s="83">
        <v>15</v>
      </c>
    </row>
    <row r="26" spans="1:29" s="26" customFormat="1" ht="13.5" customHeight="1">
      <c r="A26" s="27">
        <v>16</v>
      </c>
      <c r="B26" s="247"/>
      <c r="C26" s="124"/>
      <c r="D26" s="144" t="s">
        <v>75</v>
      </c>
      <c r="E26" s="157" t="s">
        <v>119</v>
      </c>
      <c r="F26" s="157" t="s">
        <v>120</v>
      </c>
      <c r="G26" s="157"/>
      <c r="H26" s="157" t="s">
        <v>119</v>
      </c>
      <c r="I26" s="237">
        <v>40865</v>
      </c>
      <c r="J26" s="157" t="s">
        <v>73</v>
      </c>
      <c r="K26" s="161">
        <v>64</v>
      </c>
      <c r="L26" s="158">
        <v>18</v>
      </c>
      <c r="M26" s="158">
        <v>3</v>
      </c>
      <c r="N26" s="164">
        <v>3373.5</v>
      </c>
      <c r="O26" s="165">
        <v>334</v>
      </c>
      <c r="P26" s="164">
        <v>4792.5</v>
      </c>
      <c r="Q26" s="165">
        <v>474</v>
      </c>
      <c r="R26" s="164">
        <v>4462.5</v>
      </c>
      <c r="S26" s="165">
        <v>442</v>
      </c>
      <c r="T26" s="355">
        <f t="shared" si="0"/>
        <v>12628.5</v>
      </c>
      <c r="U26" s="356">
        <f t="shared" si="2"/>
        <v>1250</v>
      </c>
      <c r="V26" s="167">
        <f>U26/L26</f>
        <v>69.44444444444444</v>
      </c>
      <c r="W26" s="181">
        <f>T26/U26</f>
        <v>10.1028</v>
      </c>
      <c r="X26" s="180">
        <v>83191</v>
      </c>
      <c r="Y26" s="175">
        <f t="shared" si="4"/>
        <v>-0.8481987234196007</v>
      </c>
      <c r="Z26" s="180">
        <v>405712</v>
      </c>
      <c r="AA26" s="167">
        <v>40290</v>
      </c>
      <c r="AB26" s="246">
        <f>+Z26/AA26</f>
        <v>10.069793993546785</v>
      </c>
      <c r="AC26" s="83">
        <v>16</v>
      </c>
    </row>
    <row r="27" spans="1:29" s="26" customFormat="1" ht="13.5" customHeight="1">
      <c r="A27" s="27">
        <v>17</v>
      </c>
      <c r="B27" s="126"/>
      <c r="C27" s="124"/>
      <c r="D27" s="144" t="s">
        <v>75</v>
      </c>
      <c r="E27" s="159" t="s">
        <v>112</v>
      </c>
      <c r="F27" s="159" t="s">
        <v>127</v>
      </c>
      <c r="G27" s="159"/>
      <c r="H27" s="159" t="s">
        <v>112</v>
      </c>
      <c r="I27" s="242">
        <v>40858</v>
      </c>
      <c r="J27" s="157" t="s">
        <v>74</v>
      </c>
      <c r="K27" s="159">
        <v>130</v>
      </c>
      <c r="L27" s="238">
        <v>14</v>
      </c>
      <c r="M27" s="238">
        <v>4</v>
      </c>
      <c r="N27" s="239">
        <v>2163.5</v>
      </c>
      <c r="O27" s="240">
        <v>260</v>
      </c>
      <c r="P27" s="239">
        <v>3657</v>
      </c>
      <c r="Q27" s="240">
        <v>442</v>
      </c>
      <c r="R27" s="239">
        <v>5216.5</v>
      </c>
      <c r="S27" s="240">
        <v>584</v>
      </c>
      <c r="T27" s="355">
        <f t="shared" si="0"/>
        <v>11037</v>
      </c>
      <c r="U27" s="356">
        <f t="shared" si="2"/>
        <v>1286</v>
      </c>
      <c r="V27" s="172">
        <f>IF(T27&lt;&gt;0,U27/L27,"")</f>
        <v>91.85714285714286</v>
      </c>
      <c r="W27" s="173">
        <f>IF(T27&lt;&gt;0,T27/U27,"")</f>
        <v>8.582426127527215</v>
      </c>
      <c r="X27" s="170">
        <v>133060</v>
      </c>
      <c r="Y27" s="175">
        <f t="shared" si="4"/>
        <v>-0.9170524575379528</v>
      </c>
      <c r="Z27" s="239">
        <v>1328584.5</v>
      </c>
      <c r="AA27" s="240">
        <v>136996</v>
      </c>
      <c r="AB27" s="241">
        <f>+Z27/AA27</f>
        <v>9.697980232999504</v>
      </c>
      <c r="AC27" s="83">
        <v>17</v>
      </c>
    </row>
    <row r="28" spans="1:29" s="26" customFormat="1" ht="13.5" customHeight="1">
      <c r="A28" s="27">
        <v>18</v>
      </c>
      <c r="B28" s="143"/>
      <c r="C28" s="124"/>
      <c r="D28" s="124"/>
      <c r="E28" s="160" t="s">
        <v>107</v>
      </c>
      <c r="F28" s="159" t="s">
        <v>136</v>
      </c>
      <c r="G28" s="160" t="s">
        <v>137</v>
      </c>
      <c r="H28" s="177" t="s">
        <v>108</v>
      </c>
      <c r="I28" s="242">
        <v>40844</v>
      </c>
      <c r="J28" s="157" t="s">
        <v>106</v>
      </c>
      <c r="K28" s="159">
        <v>65</v>
      </c>
      <c r="L28" s="159">
        <v>11</v>
      </c>
      <c r="M28" s="159">
        <v>6</v>
      </c>
      <c r="N28" s="244">
        <v>2398.5</v>
      </c>
      <c r="O28" s="245">
        <v>355</v>
      </c>
      <c r="P28" s="244">
        <v>3584</v>
      </c>
      <c r="Q28" s="245">
        <v>521</v>
      </c>
      <c r="R28" s="244">
        <v>4089</v>
      </c>
      <c r="S28" s="245">
        <v>560</v>
      </c>
      <c r="T28" s="355">
        <f t="shared" si="0"/>
        <v>10071.5</v>
      </c>
      <c r="U28" s="356">
        <f t="shared" si="2"/>
        <v>1436</v>
      </c>
      <c r="V28" s="172">
        <f>IF(T28&lt;&gt;0,U28/L28,"")</f>
        <v>130.54545454545453</v>
      </c>
      <c r="W28" s="173">
        <f>IF(T28&lt;&gt;0,T28/U28,"")</f>
        <v>7.013579387186629</v>
      </c>
      <c r="X28" s="170">
        <v>12143</v>
      </c>
      <c r="Y28" s="175">
        <f t="shared" si="4"/>
        <v>-0.17059211068105082</v>
      </c>
      <c r="Z28" s="166">
        <v>1359418</v>
      </c>
      <c r="AA28" s="169">
        <v>123930</v>
      </c>
      <c r="AB28" s="241">
        <f>+Z28/AA28</f>
        <v>10.969240700395385</v>
      </c>
      <c r="AC28" s="83">
        <v>18</v>
      </c>
    </row>
    <row r="29" spans="1:29" s="26" customFormat="1" ht="13.5" customHeight="1">
      <c r="A29" s="27">
        <v>19</v>
      </c>
      <c r="B29" s="126"/>
      <c r="C29" s="124"/>
      <c r="D29" s="124"/>
      <c r="E29" s="160" t="s">
        <v>109</v>
      </c>
      <c r="F29" s="159" t="s">
        <v>139</v>
      </c>
      <c r="G29" s="160" t="s">
        <v>122</v>
      </c>
      <c r="H29" s="160" t="s">
        <v>110</v>
      </c>
      <c r="I29" s="242">
        <v>40816</v>
      </c>
      <c r="J29" s="157" t="s">
        <v>106</v>
      </c>
      <c r="K29" s="159">
        <v>25</v>
      </c>
      <c r="L29" s="159">
        <v>9</v>
      </c>
      <c r="M29" s="159">
        <v>10</v>
      </c>
      <c r="N29" s="244">
        <v>1619</v>
      </c>
      <c r="O29" s="245">
        <v>203</v>
      </c>
      <c r="P29" s="244">
        <v>4120.5</v>
      </c>
      <c r="Q29" s="245">
        <v>520</v>
      </c>
      <c r="R29" s="244">
        <v>4179.5</v>
      </c>
      <c r="S29" s="245">
        <v>477</v>
      </c>
      <c r="T29" s="355">
        <f t="shared" si="0"/>
        <v>9919</v>
      </c>
      <c r="U29" s="356">
        <f t="shared" si="2"/>
        <v>1200</v>
      </c>
      <c r="V29" s="178">
        <f>+U29/L29</f>
        <v>133.33333333333334</v>
      </c>
      <c r="W29" s="179">
        <f>+T29/U29</f>
        <v>8.265833333333333</v>
      </c>
      <c r="X29" s="170">
        <v>4667.5</v>
      </c>
      <c r="Y29" s="175">
        <f t="shared" si="4"/>
        <v>1.125120514193894</v>
      </c>
      <c r="Z29" s="166">
        <v>286015</v>
      </c>
      <c r="AA29" s="169">
        <v>35714</v>
      </c>
      <c r="AB29" s="241">
        <f>+Z29/AA29</f>
        <v>8.008484067872542</v>
      </c>
      <c r="AC29" s="83">
        <v>19</v>
      </c>
    </row>
    <row r="30" spans="1:29" s="26" customFormat="1" ht="13.5" customHeight="1" thickBot="1">
      <c r="A30" s="28">
        <v>20</v>
      </c>
      <c r="B30" s="151"/>
      <c r="C30" s="184"/>
      <c r="D30" s="184"/>
      <c r="E30" s="264" t="s">
        <v>166</v>
      </c>
      <c r="F30" s="185" t="s">
        <v>168</v>
      </c>
      <c r="G30" s="186"/>
      <c r="H30" s="264" t="s">
        <v>169</v>
      </c>
      <c r="I30" s="265">
        <v>40872</v>
      </c>
      <c r="J30" s="187" t="s">
        <v>106</v>
      </c>
      <c r="K30" s="185">
        <v>5</v>
      </c>
      <c r="L30" s="185">
        <v>3</v>
      </c>
      <c r="M30" s="185">
        <v>2</v>
      </c>
      <c r="N30" s="266">
        <v>2557.5</v>
      </c>
      <c r="O30" s="267">
        <v>195</v>
      </c>
      <c r="P30" s="266">
        <v>3292</v>
      </c>
      <c r="Q30" s="267">
        <v>254</v>
      </c>
      <c r="R30" s="266">
        <v>3243</v>
      </c>
      <c r="S30" s="267">
        <v>256</v>
      </c>
      <c r="T30" s="358">
        <f t="shared" si="0"/>
        <v>9092.5</v>
      </c>
      <c r="U30" s="359">
        <f t="shared" si="2"/>
        <v>705</v>
      </c>
      <c r="V30" s="360">
        <f>+U30/L30</f>
        <v>235</v>
      </c>
      <c r="W30" s="268">
        <f>+T30/U30</f>
        <v>12.897163120567376</v>
      </c>
      <c r="X30" s="257">
        <v>30417.5</v>
      </c>
      <c r="Y30" s="258">
        <f t="shared" si="4"/>
        <v>-0.7010766828306074</v>
      </c>
      <c r="Z30" s="254">
        <v>9092.5</v>
      </c>
      <c r="AA30" s="269">
        <v>705</v>
      </c>
      <c r="AB30" s="263">
        <f>+Z30/AA30</f>
        <v>12.897163120567376</v>
      </c>
      <c r="AC30" s="91">
        <v>20</v>
      </c>
    </row>
    <row r="31" spans="1:28" s="26" customFormat="1" ht="6" customHeight="1" thickBot="1">
      <c r="A31" s="29"/>
      <c r="B31" s="110"/>
      <c r="C31" s="110"/>
      <c r="D31" s="110"/>
      <c r="I31" s="31"/>
      <c r="K31" s="30"/>
      <c r="L31" s="30"/>
      <c r="M31" s="30"/>
      <c r="N31" s="32"/>
      <c r="O31" s="33"/>
      <c r="P31" s="32"/>
      <c r="Q31" s="33"/>
      <c r="R31" s="32"/>
      <c r="S31" s="33"/>
      <c r="T31" s="34"/>
      <c r="U31" s="35"/>
      <c r="V31" s="33"/>
      <c r="W31" s="36"/>
      <c r="X31" s="32"/>
      <c r="Y31" s="37"/>
      <c r="Z31" s="32"/>
      <c r="AA31" s="38"/>
      <c r="AB31" s="36"/>
    </row>
    <row r="32" spans="1:29" s="39" customFormat="1" ht="12.75">
      <c r="A32" s="328" t="s">
        <v>14</v>
      </c>
      <c r="B32" s="329"/>
      <c r="C32" s="329"/>
      <c r="D32" s="329"/>
      <c r="E32" s="329"/>
      <c r="F32" s="329"/>
      <c r="G32" s="329"/>
      <c r="H32" s="329"/>
      <c r="I32" s="329"/>
      <c r="J32" s="329"/>
      <c r="K32" s="329"/>
      <c r="L32" s="329"/>
      <c r="M32" s="329"/>
      <c r="N32" s="329"/>
      <c r="O32" s="329"/>
      <c r="P32" s="329"/>
      <c r="Q32" s="329"/>
      <c r="R32" s="329"/>
      <c r="S32" s="329"/>
      <c r="T32" s="329"/>
      <c r="U32" s="329"/>
      <c r="V32" s="329"/>
      <c r="W32" s="329"/>
      <c r="X32" s="329"/>
      <c r="Y32" s="329"/>
      <c r="Z32" s="329"/>
      <c r="AA32" s="329"/>
      <c r="AB32" s="329"/>
      <c r="AC32" s="330"/>
    </row>
    <row r="33" spans="1:29" s="39" customFormat="1" ht="12.75">
      <c r="A33" s="317"/>
      <c r="B33" s="316"/>
      <c r="C33" s="316"/>
      <c r="D33" s="316"/>
      <c r="E33" s="316"/>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31"/>
    </row>
    <row r="34" spans="1:29" s="39" customFormat="1" ht="12.75">
      <c r="A34" s="317"/>
      <c r="B34" s="316"/>
      <c r="C34" s="316"/>
      <c r="D34" s="316"/>
      <c r="E34" s="316"/>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31"/>
    </row>
    <row r="35" spans="1:29" s="39" customFormat="1" ht="12.75">
      <c r="A35" s="317"/>
      <c r="B35" s="316"/>
      <c r="C35" s="316"/>
      <c r="D35" s="316"/>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31"/>
    </row>
    <row r="36" spans="1:29" s="39" customFormat="1" ht="12.75">
      <c r="A36" s="317"/>
      <c r="B36" s="316"/>
      <c r="C36" s="316"/>
      <c r="D36" s="316"/>
      <c r="E36" s="316"/>
      <c r="F36" s="316"/>
      <c r="G36" s="316"/>
      <c r="H36" s="316"/>
      <c r="I36" s="316"/>
      <c r="J36" s="316"/>
      <c r="K36" s="316"/>
      <c r="L36" s="316"/>
      <c r="M36" s="316"/>
      <c r="N36" s="316"/>
      <c r="O36" s="316"/>
      <c r="P36" s="316"/>
      <c r="Q36" s="316"/>
      <c r="R36" s="316"/>
      <c r="S36" s="316"/>
      <c r="T36" s="316"/>
      <c r="U36" s="316"/>
      <c r="V36" s="316"/>
      <c r="W36" s="316"/>
      <c r="X36" s="316"/>
      <c r="Y36" s="316"/>
      <c r="Z36" s="316"/>
      <c r="AA36" s="316"/>
      <c r="AB36" s="316"/>
      <c r="AC36" s="331"/>
    </row>
    <row r="37" spans="1:29" s="39" customFormat="1" ht="13.5" thickBot="1">
      <c r="A37" s="332"/>
      <c r="B37" s="333"/>
      <c r="C37" s="333"/>
      <c r="D37" s="333"/>
      <c r="E37" s="333"/>
      <c r="F37" s="333"/>
      <c r="G37" s="333"/>
      <c r="H37" s="333"/>
      <c r="I37" s="333"/>
      <c r="J37" s="333"/>
      <c r="K37" s="333"/>
      <c r="L37" s="333"/>
      <c r="M37" s="333"/>
      <c r="N37" s="333"/>
      <c r="O37" s="333"/>
      <c r="P37" s="333"/>
      <c r="Q37" s="333"/>
      <c r="R37" s="333"/>
      <c r="S37" s="333"/>
      <c r="T37" s="333"/>
      <c r="U37" s="333"/>
      <c r="V37" s="333"/>
      <c r="W37" s="333"/>
      <c r="X37" s="333"/>
      <c r="Y37" s="333"/>
      <c r="Z37" s="333"/>
      <c r="AA37" s="333"/>
      <c r="AB37" s="333"/>
      <c r="AC37" s="334"/>
    </row>
  </sheetData>
  <sheetProtection/>
  <mergeCells count="25">
    <mergeCell ref="P7:Q7"/>
    <mergeCell ref="V9:W9"/>
    <mergeCell ref="X9:Y9"/>
    <mergeCell ref="R9:S9"/>
    <mergeCell ref="V7:W7"/>
    <mergeCell ref="T9:U9"/>
    <mergeCell ref="R7:S7"/>
    <mergeCell ref="T7:U7"/>
    <mergeCell ref="Z1:AC1"/>
    <mergeCell ref="A1:M1"/>
    <mergeCell ref="A5:I5"/>
    <mergeCell ref="Z5:AC5"/>
    <mergeCell ref="A2:M2"/>
    <mergeCell ref="A3:M3"/>
    <mergeCell ref="A4:I4"/>
    <mergeCell ref="A32:AC37"/>
    <mergeCell ref="Z6:AC6"/>
    <mergeCell ref="Z7:AA7"/>
    <mergeCell ref="E6:K6"/>
    <mergeCell ref="L6:M6"/>
    <mergeCell ref="N6:Y6"/>
    <mergeCell ref="N7:O7"/>
    <mergeCell ref="X7:Y7"/>
    <mergeCell ref="N9:O9"/>
    <mergeCell ref="P9:Q9"/>
  </mergeCells>
  <hyperlinks>
    <hyperlink ref="A3" r:id="rId1" display="http://www.antraktsinema.com"/>
  </hyperlinks>
  <printOptions/>
  <pageMargins left="0.75" right="0.75" top="1" bottom="1" header="0.5" footer="0.5"/>
  <pageSetup horizontalDpi="600" verticalDpi="600" orientation="portrait" paperSize="9" r:id="rId3"/>
  <ignoredErrors>
    <ignoredError sqref="AD22:AE24 AD30:AE30 AD26:AE26 AD15:AE15 AD21:AE21 AD28:AE28 AD29:AE29 AD14:AE14 AD16:AE16 AD27:AE27 AC16 AC14 AC29 AC28 AC21 AC15 AC26 AC30 AC22:AC24 AC27 AD17:AE17 AC13 AC17 AC18 AD18:AE18 AD25:AE25 AD19:AE20 AC19:AC20 AC25 V15:W27 AB16:AB26"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DY</cp:lastModifiedBy>
  <cp:lastPrinted>2011-05-24T12:35:07Z</cp:lastPrinted>
  <dcterms:created xsi:type="dcterms:W3CDTF">2006-03-15T09:07:04Z</dcterms:created>
  <dcterms:modified xsi:type="dcterms:W3CDTF">2011-12-05T20:30:57Z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