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495" windowHeight="15870" tabRatio="804" activeTab="0"/>
  </bookViews>
  <sheets>
    <sheet name="September' 23-25, 11 (week 39)" sheetId="1" r:id="rId1"/>
    <sheet name="(TOP 20)" sheetId="2" r:id="rId2"/>
  </sheets>
  <externalReferences>
    <externalReference r:id="rId5"/>
  </externalReferences>
  <definedNames>
    <definedName name="_xlnm.Print_Area" localSheetId="0">'September'' 23-25, 11 (week 39)'!$A$1:$AH$94</definedName>
  </definedNames>
  <calcPr fullCalcOnLoad="1"/>
</workbook>
</file>

<file path=xl/sharedStrings.xml><?xml version="1.0" encoding="utf-8"?>
<sst xmlns="http://schemas.openxmlformats.org/spreadsheetml/2006/main" count="384" uniqueCount="146">
  <si>
    <t>Last Weekend</t>
  </si>
  <si>
    <t>Distributor</t>
  </si>
  <si>
    <t>Friday</t>
  </si>
  <si>
    <t>Saturday</t>
  </si>
  <si>
    <t>Sunday</t>
  </si>
  <si>
    <t>Change</t>
  </si>
  <si>
    <t>Adm.</t>
  </si>
  <si>
    <t>G.B.O.</t>
  </si>
  <si>
    <t>PİNEMA</t>
  </si>
  <si>
    <t>Title</t>
  </si>
  <si>
    <t>WARNER BROS. TÜRKİYE</t>
  </si>
  <si>
    <t>Weekend Total</t>
  </si>
  <si>
    <t>UIP TÜRKİYE</t>
  </si>
  <si>
    <t>TİGLON</t>
  </si>
  <si>
    <t>M3 FILM</t>
  </si>
  <si>
    <r>
      <t xml:space="preserve">*Sorted according to Weekend Total G.B.O.. "Turkey's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 </t>
    </r>
    <r>
      <rPr>
        <i/>
        <sz val="9"/>
        <color indexed="10"/>
        <rFont val="Calibri"/>
        <family val="2"/>
      </rPr>
      <t>Hafta sonu toplam hasılat sütununa göre sıralanmıştır. 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r>
  </si>
  <si>
    <t>Release</t>
  </si>
  <si>
    <t>Date</t>
  </si>
  <si>
    <t>Prints</t>
  </si>
  <si>
    <t># of</t>
  </si>
  <si>
    <t>Screen</t>
  </si>
  <si>
    <t>Weeks in</t>
  </si>
  <si>
    <t>Filmin adı</t>
  </si>
  <si>
    <t>Vizyon</t>
  </si>
  <si>
    <t>Tarihi</t>
  </si>
  <si>
    <t>İşletmeci</t>
  </si>
  <si>
    <t>Kopya</t>
  </si>
  <si>
    <t>Sayısı</t>
  </si>
  <si>
    <t>Perde</t>
  </si>
  <si>
    <t>Gösterim</t>
  </si>
  <si>
    <t>Haftası</t>
  </si>
  <si>
    <t>Avarage of</t>
  </si>
  <si>
    <t>Ticket P.</t>
  </si>
  <si>
    <t>Cuma</t>
  </si>
  <si>
    <t>Cumartesi</t>
  </si>
  <si>
    <t>Pazar</t>
  </si>
  <si>
    <t>Seyirci</t>
  </si>
  <si>
    <t>Ortalama</t>
  </si>
  <si>
    <t>Bilet</t>
  </si>
  <si>
    <t>Hasılat</t>
  </si>
  <si>
    <t>Değişim</t>
  </si>
  <si>
    <t>Haftasonu / İçi</t>
  </si>
  <si>
    <t>Weekend / Week</t>
  </si>
  <si>
    <r>
      <t xml:space="preserve">Rest of the week - </t>
    </r>
    <r>
      <rPr>
        <b/>
        <sz val="11"/>
        <color indexed="10"/>
        <rFont val="Corbel"/>
        <family val="2"/>
      </rPr>
      <t>Haftaiçi</t>
    </r>
  </si>
  <si>
    <r>
      <t xml:space="preserve">Weekly - </t>
    </r>
    <r>
      <rPr>
        <b/>
        <sz val="11"/>
        <color indexed="10"/>
        <rFont val="Corbel"/>
        <family val="2"/>
      </rPr>
      <t>Haftalık</t>
    </r>
  </si>
  <si>
    <r>
      <t>Basic datas of movies -</t>
    </r>
    <r>
      <rPr>
        <b/>
        <sz val="11"/>
        <color indexed="10"/>
        <rFont val="Corbel"/>
        <family val="2"/>
      </rPr>
      <t xml:space="preserve"> Filmin genel bilgileri</t>
    </r>
  </si>
  <si>
    <r>
      <t>Profit -</t>
    </r>
    <r>
      <rPr>
        <b/>
        <sz val="11"/>
        <color indexed="10"/>
        <rFont val="Corbel"/>
        <family val="2"/>
      </rPr>
      <t xml:space="preserve"> Dağılım</t>
    </r>
  </si>
  <si>
    <r>
      <t xml:space="preserve">All week - </t>
    </r>
    <r>
      <rPr>
        <b/>
        <sz val="11"/>
        <color indexed="10"/>
        <rFont val="Corbel"/>
        <family val="2"/>
      </rPr>
      <t>Bütün hafta</t>
    </r>
  </si>
  <si>
    <t>Screen adm.</t>
  </si>
  <si>
    <t>Haftasonu toplam</t>
  </si>
  <si>
    <t>Geçen haftasonu</t>
  </si>
  <si>
    <r>
      <t xml:space="preserve">Average - </t>
    </r>
    <r>
      <rPr>
        <b/>
        <sz val="11"/>
        <color indexed="10"/>
        <rFont val="Corbel"/>
        <family val="2"/>
      </rPr>
      <t>Ortalama</t>
    </r>
  </si>
  <si>
    <t>On 1 screen</t>
  </si>
  <si>
    <t>Bir salonda</t>
  </si>
  <si>
    <t>http://www.antraktsinema.com</t>
  </si>
  <si>
    <t>X-MEN: FIRST CLASS</t>
  </si>
  <si>
    <t>KIDNAPPED</t>
  </si>
  <si>
    <t>KUNG FU PANDA 2</t>
  </si>
  <si>
    <t>INSIDIOUS</t>
  </si>
  <si>
    <t>SECOND CHANCE</t>
  </si>
  <si>
    <t>A SEPARATION</t>
  </si>
  <si>
    <t>ZWART WATER</t>
  </si>
  <si>
    <t>CHATROOM</t>
  </si>
  <si>
    <t>EVEN THE RAIN</t>
  </si>
  <si>
    <t>LOFT</t>
  </si>
  <si>
    <t>THE NAMES OF LOVE</t>
  </si>
  <si>
    <t>HARRY POTTER AND THE DEATHLY HALLOWS: PART 2</t>
  </si>
  <si>
    <r>
      <t xml:space="preserve">Weekend admissions and box office data - </t>
    </r>
    <r>
      <rPr>
        <b/>
        <sz val="11"/>
        <color indexed="10"/>
        <rFont val="Corbel"/>
        <family val="2"/>
      </rPr>
      <t>Haftasonu seyirci ve hasılat verileri</t>
    </r>
  </si>
  <si>
    <r>
      <t xml:space="preserve">Cumulative data - </t>
    </r>
    <r>
      <rPr>
        <b/>
        <sz val="11"/>
        <color indexed="10"/>
        <rFont val="Corbel"/>
        <family val="2"/>
      </rPr>
      <t>Toplam veriler</t>
    </r>
  </si>
  <si>
    <t>Local films box office &amp; admissions</t>
  </si>
  <si>
    <t>Türkiye yapımı filmlerin toplam hasılat &amp; seyirci</t>
  </si>
  <si>
    <t>Yabancı filmlerin toplam hasılat &amp; seyirci</t>
  </si>
  <si>
    <t>Foreign films box office &amp; admissions</t>
  </si>
  <si>
    <t>%</t>
  </si>
  <si>
    <r>
      <t xml:space="preserve">If you move the arrow at the right bottom of the page to the left, you can see more columns and you can switch to other pages on the left bottom to see related tables. </t>
    </r>
    <r>
      <rPr>
        <sz val="7"/>
        <color indexed="10"/>
        <rFont val="Calibri"/>
        <family val="2"/>
      </rPr>
      <t>Sayfanın sağ altındaki oku sola doğru hareket ettirdiğinizde diğer sütunlardaki bilgileri görebilir, gene sayfanın sol altındaki diğer sayfalara geçerek ilgili tabloları inceleyebilirsiniz.</t>
    </r>
  </si>
  <si>
    <r>
      <t>TÜRKİYE</t>
    </r>
    <r>
      <rPr>
        <b/>
        <sz val="40"/>
        <rFont val="Calibri"/>
        <family val="2"/>
      </rPr>
      <t xml:space="preserve">'S </t>
    </r>
    <r>
      <rPr>
        <b/>
        <u val="single"/>
        <sz val="40"/>
        <rFont val="Calibri"/>
        <family val="2"/>
      </rPr>
      <t>WEEKEND</t>
    </r>
    <r>
      <rPr>
        <b/>
        <sz val="40"/>
        <rFont val="Calibri"/>
        <family val="2"/>
      </rPr>
      <t xml:space="preserve"> MARKET DATA</t>
    </r>
  </si>
  <si>
    <r>
      <t>TÜRKİYE</t>
    </r>
    <r>
      <rPr>
        <b/>
        <sz val="28"/>
        <rFont val="Calibri"/>
        <family val="2"/>
      </rPr>
      <t xml:space="preserve">'S </t>
    </r>
    <r>
      <rPr>
        <b/>
        <u val="single"/>
        <sz val="28"/>
        <rFont val="Calibri"/>
        <family val="2"/>
      </rPr>
      <t>WEEKEND</t>
    </r>
    <r>
      <rPr>
        <b/>
        <sz val="28"/>
        <rFont val="Calibri"/>
        <family val="2"/>
      </rPr>
      <t xml:space="preserve"> MARKET DATA</t>
    </r>
  </si>
  <si>
    <r>
      <t>Weekly Admissions &amp; Box Office Report /</t>
    </r>
    <r>
      <rPr>
        <b/>
        <i/>
        <sz val="10"/>
        <color indexed="16"/>
        <rFont val="Calibri"/>
        <family val="2"/>
      </rPr>
      <t xml:space="preserve"> </t>
    </r>
    <r>
      <rPr>
        <b/>
        <i/>
        <sz val="10"/>
        <color indexed="10"/>
        <rFont val="Calibri"/>
        <family val="2"/>
      </rPr>
      <t>Türkiye Haftalık Seyirci ve Hasılat Raporu</t>
    </r>
  </si>
  <si>
    <r>
      <t xml:space="preserve">TOP 20 - </t>
    </r>
    <r>
      <rPr>
        <b/>
        <sz val="18"/>
        <color indexed="10"/>
        <rFont val="Arial Black"/>
        <family val="2"/>
      </rPr>
      <t>İLK 20</t>
    </r>
  </si>
  <si>
    <t>LOVE, WEDDING, MARRIAGE</t>
  </si>
  <si>
    <t>NEEDLE</t>
  </si>
  <si>
    <t>SILENCE OF LOVE</t>
  </si>
  <si>
    <t>SMURFS</t>
  </si>
  <si>
    <t>UNTHINKABLE</t>
  </si>
  <si>
    <t>THE VILLAGE OF SHADOWS</t>
  </si>
  <si>
    <t>RISE OF THE PLANET OF THE APES</t>
  </si>
  <si>
    <t>NORWEGIAN WOOD</t>
  </si>
  <si>
    <t>HORRIBLE BOSES</t>
  </si>
  <si>
    <t>HENRY OF NAVARRE</t>
  </si>
  <si>
    <t>HOODWINKED 3D</t>
  </si>
  <si>
    <t>HIDDEN</t>
  </si>
  <si>
    <r>
      <t xml:space="preserve">Weekly Admissions &amp; Box Office Reports / </t>
    </r>
    <r>
      <rPr>
        <b/>
        <i/>
        <sz val="16"/>
        <color indexed="10"/>
        <rFont val="Calibri"/>
        <family val="2"/>
      </rPr>
      <t>Türkiye Haftalık Seyirci ve Hasılat Raporu</t>
    </r>
  </si>
  <si>
    <t>CARS 2</t>
  </si>
  <si>
    <t>THE CONSPIRATOR</t>
  </si>
  <si>
    <t>THE AGES OF LOVE</t>
  </si>
  <si>
    <t>STAKE LAND</t>
  </si>
  <si>
    <t xml:space="preserve">TRANSFORMERS: DARK OF THE MOON </t>
  </si>
  <si>
    <t>ATTACK THE BLOCK</t>
  </si>
  <si>
    <t>MR. POPPER'S PENGUINS</t>
  </si>
  <si>
    <t>PERFECT SENSE</t>
  </si>
  <si>
    <t>COLOMBIANA</t>
  </si>
  <si>
    <t>GREEN LANTERN</t>
  </si>
  <si>
    <r>
      <t>Basic data of movies -</t>
    </r>
    <r>
      <rPr>
        <b/>
        <sz val="11"/>
        <color indexed="10"/>
        <rFont val="Corbel"/>
        <family val="2"/>
      </rPr>
      <t xml:space="preserve"> Filmin genel bilgileri</t>
    </r>
  </si>
  <si>
    <t>Last Week</t>
  </si>
  <si>
    <t>Geçen hafta  %</t>
  </si>
  <si>
    <t>MOTHERS DAY</t>
  </si>
  <si>
    <t>MEDYAVİZYON</t>
  </si>
  <si>
    <t>EXORCISMUS</t>
  </si>
  <si>
    <t>DUKA FİLM</t>
  </si>
  <si>
    <t>LET ME IN</t>
  </si>
  <si>
    <t>THE RESIDENT</t>
  </si>
  <si>
    <t>GNOMEO &amp; JULIET</t>
  </si>
  <si>
    <t>ZOOKEPER</t>
  </si>
  <si>
    <t>CAPTAIN AMERICA: FIRST AVANGER</t>
  </si>
  <si>
    <t>BRIDESMAIDS</t>
  </si>
  <si>
    <t>ESSENTIAL KILLING</t>
  </si>
  <si>
    <t>BAD TEACHER</t>
  </si>
  <si>
    <t>SAÇ</t>
  </si>
  <si>
    <t>WE ARE THE NIGHT</t>
  </si>
  <si>
    <t>ÖZEN FİLM</t>
  </si>
  <si>
    <t>A LITTLE BIT HEAVEN</t>
  </si>
  <si>
    <t>L</t>
  </si>
  <si>
    <t>A</t>
  </si>
  <si>
    <t>N</t>
  </si>
  <si>
    <t>FINAL DESTINATION 5</t>
  </si>
  <si>
    <t>GOETHE!</t>
  </si>
  <si>
    <t>SPY KIDS 4D</t>
  </si>
  <si>
    <t>KARADEDELER OLAYI</t>
  </si>
  <si>
    <t>COWBOYS AND ALIENS</t>
  </si>
  <si>
    <t>FRIENDS WITH BENEFITS</t>
  </si>
  <si>
    <r>
      <t xml:space="preserve">Weekend: 39 / </t>
    </r>
    <r>
      <rPr>
        <b/>
        <u val="single"/>
        <sz val="20"/>
        <rFont val="Candara"/>
        <family val="2"/>
      </rPr>
      <t>September' 23 - 25, 2011</t>
    </r>
  </si>
  <si>
    <r>
      <t xml:space="preserve">Haftasonu: 39 / </t>
    </r>
    <r>
      <rPr>
        <b/>
        <u val="single"/>
        <sz val="20"/>
        <color indexed="10"/>
        <rFont val="Candara"/>
        <family val="2"/>
      </rPr>
      <t>23 - 25 Eylül 2011</t>
    </r>
  </si>
  <si>
    <r>
      <t xml:space="preserve">Weekend: 39 / </t>
    </r>
    <r>
      <rPr>
        <b/>
        <u val="single"/>
        <sz val="14"/>
        <color indexed="8"/>
        <rFont val="Candara"/>
        <family val="2"/>
      </rPr>
      <t>September' 23 - 25, 2011</t>
    </r>
  </si>
  <si>
    <r>
      <t xml:space="preserve">Haftasonu: 39 / </t>
    </r>
    <r>
      <rPr>
        <b/>
        <u val="single"/>
        <sz val="14"/>
        <color indexed="10"/>
        <rFont val="Candara"/>
        <family val="2"/>
      </rPr>
      <t>23 - 25 September 2011</t>
    </r>
  </si>
  <si>
    <t>İNCİR REÇELİ</t>
  </si>
  <si>
    <t>KÜÇÜK GÜNAHLAR</t>
  </si>
  <si>
    <t>BEASTLY</t>
  </si>
  <si>
    <t>KILLER ELITE</t>
  </si>
  <si>
    <t>BİR ZAMANLAR ANADOLU'DA</t>
  </si>
  <si>
    <t>DEVRİMDEN SONRA</t>
  </si>
  <si>
    <t>VANISHING ON 7TH STREET</t>
  </si>
  <si>
    <t>WIN WIN</t>
  </si>
  <si>
    <t>WRECKED</t>
  </si>
  <si>
    <t>KAYBEDENLER KULÜBÜ</t>
  </si>
  <si>
    <t>FRIGHT NIGHT</t>
  </si>
  <si>
    <t>I DONT KNOW HOW SHE DOES IT</t>
  </si>
</sst>
</file>

<file path=xl/styles.xml><?xml version="1.0" encoding="utf-8"?>
<styleSheet xmlns="http://schemas.openxmlformats.org/spreadsheetml/2006/main">
  <numFmts count="5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 numFmtId="206" formatCode="#,##0.00\ _Y_T_L"/>
    <numFmt numFmtId="207" formatCode="#,##0\ &quot;TL&quot;"/>
  </numFmts>
  <fonts count="106">
    <font>
      <sz val="10"/>
      <name val="Arial"/>
      <family val="0"/>
    </font>
    <font>
      <sz val="8"/>
      <name val="Arial"/>
      <family val="2"/>
    </font>
    <font>
      <u val="single"/>
      <sz val="10"/>
      <color indexed="12"/>
      <name val="Arial"/>
      <family val="0"/>
    </font>
    <font>
      <u val="single"/>
      <sz val="10"/>
      <color indexed="36"/>
      <name val="Arial"/>
      <family val="0"/>
    </font>
    <font>
      <sz val="40"/>
      <color indexed="9"/>
      <name val="Impact"/>
      <family val="2"/>
    </font>
    <font>
      <sz val="20"/>
      <color indexed="9"/>
      <name val="Impact"/>
      <family val="2"/>
    </font>
    <font>
      <sz val="14"/>
      <name val="Arial"/>
      <family val="2"/>
    </font>
    <font>
      <b/>
      <sz val="14"/>
      <name val="Arial"/>
      <family val="2"/>
    </font>
    <font>
      <sz val="12"/>
      <color indexed="9"/>
      <name val="Impact"/>
      <family val="2"/>
    </font>
    <font>
      <sz val="12"/>
      <name val="Impact"/>
      <family val="2"/>
    </font>
    <font>
      <sz val="26"/>
      <color indexed="9"/>
      <name val="Impact"/>
      <family val="2"/>
    </font>
    <font>
      <sz val="30"/>
      <color indexed="9"/>
      <name val="Impact"/>
      <family val="2"/>
    </font>
    <font>
      <sz val="30"/>
      <color indexed="9"/>
      <name val="Arial"/>
      <family val="2"/>
    </font>
    <font>
      <sz val="14"/>
      <color indexed="9"/>
      <name val="Impact"/>
      <family val="2"/>
    </font>
    <font>
      <sz val="14"/>
      <name val="Garamond"/>
      <family val="1"/>
    </font>
    <font>
      <sz val="26"/>
      <name val="Garamond"/>
      <family val="1"/>
    </font>
    <font>
      <sz val="40"/>
      <name val="Garamond"/>
      <family val="1"/>
    </font>
    <font>
      <sz val="20"/>
      <name val="Garamond"/>
      <family val="1"/>
    </font>
    <font>
      <sz val="16"/>
      <color indexed="9"/>
      <name val="Garamond"/>
      <family val="1"/>
    </font>
    <font>
      <sz val="8"/>
      <name val="Verdana"/>
      <family val="2"/>
    </font>
    <font>
      <sz val="35"/>
      <name val="Garamond"/>
      <family val="1"/>
    </font>
    <font>
      <sz val="24"/>
      <name val="Garamond"/>
      <family val="1"/>
    </font>
    <font>
      <sz val="12"/>
      <name val="Verdana"/>
      <family val="0"/>
    </font>
    <font>
      <sz val="38"/>
      <name val="Garamond"/>
      <family val="1"/>
    </font>
    <font>
      <sz val="16"/>
      <name val="Garamond"/>
      <family val="1"/>
    </font>
    <font>
      <sz val="34"/>
      <name val="Garamond"/>
      <family val="1"/>
    </font>
    <font>
      <sz val="36"/>
      <name val="Garamond"/>
      <family val="1"/>
    </font>
    <font>
      <b/>
      <sz val="10"/>
      <name val="Administer"/>
      <family val="0"/>
    </font>
    <font>
      <b/>
      <sz val="20"/>
      <name val="AcidSansRegular"/>
      <family val="0"/>
    </font>
    <font>
      <sz val="18"/>
      <name val="Administer"/>
      <family val="0"/>
    </font>
    <font>
      <b/>
      <sz val="16"/>
      <name val="AcidSansRegular"/>
      <family val="0"/>
    </font>
    <font>
      <b/>
      <sz val="16"/>
      <name val="Arial"/>
      <family val="1"/>
    </font>
    <font>
      <sz val="18"/>
      <color indexed="16"/>
      <name val="Administer"/>
      <family val="0"/>
    </font>
    <font>
      <sz val="12"/>
      <name val="AcidSansRegular"/>
      <family val="0"/>
    </font>
    <font>
      <sz val="16"/>
      <name val="AcidSansRegular"/>
      <family val="0"/>
    </font>
    <font>
      <b/>
      <sz val="24"/>
      <color indexed="9"/>
      <name val="AcidSansRegular"/>
      <family val="0"/>
    </font>
    <font>
      <sz val="10"/>
      <name val="Trebuchet MS"/>
      <family val="2"/>
    </font>
    <font>
      <b/>
      <sz val="10"/>
      <name val="Trebuchet MS"/>
      <family val="2"/>
    </font>
    <font>
      <b/>
      <sz val="40"/>
      <name val="Calibri"/>
      <family val="2"/>
    </font>
    <font>
      <sz val="10"/>
      <name val="Calibri"/>
      <family val="2"/>
    </font>
    <font>
      <b/>
      <i/>
      <sz val="20"/>
      <name val="Calibri"/>
      <family val="2"/>
    </font>
    <font>
      <i/>
      <sz val="20"/>
      <name val="Arial"/>
      <family val="0"/>
    </font>
    <font>
      <i/>
      <sz val="9"/>
      <color indexed="8"/>
      <name val="Calibri"/>
      <family val="2"/>
    </font>
    <font>
      <i/>
      <sz val="9"/>
      <color indexed="10"/>
      <name val="Calibri"/>
      <family val="2"/>
    </font>
    <font>
      <sz val="10"/>
      <name val="Corbel"/>
      <family val="2"/>
    </font>
    <font>
      <b/>
      <sz val="11"/>
      <name val="Corbel"/>
      <family val="2"/>
    </font>
    <font>
      <sz val="10"/>
      <color indexed="10"/>
      <name val="Corbel"/>
      <family val="2"/>
    </font>
    <font>
      <b/>
      <sz val="11"/>
      <color indexed="10"/>
      <name val="Corbel"/>
      <family val="2"/>
    </font>
    <font>
      <b/>
      <sz val="10"/>
      <name val="Courier New"/>
      <family val="3"/>
    </font>
    <font>
      <sz val="25"/>
      <color indexed="9"/>
      <name val="Courier New"/>
      <family val="3"/>
    </font>
    <font>
      <sz val="40"/>
      <name val="Arial"/>
      <family val="0"/>
    </font>
    <font>
      <b/>
      <i/>
      <sz val="16"/>
      <name val="Calibri"/>
      <family val="2"/>
    </font>
    <font>
      <sz val="16"/>
      <name val="Arial"/>
      <family val="0"/>
    </font>
    <font>
      <b/>
      <sz val="20"/>
      <color indexed="9"/>
      <name val="Courier New"/>
      <family val="3"/>
    </font>
    <font>
      <b/>
      <sz val="10"/>
      <name val="Calibri"/>
      <family val="2"/>
    </font>
    <font>
      <b/>
      <sz val="10"/>
      <name val="Corbel"/>
      <family val="2"/>
    </font>
    <font>
      <b/>
      <sz val="10"/>
      <color indexed="10"/>
      <name val="Corbel"/>
      <family val="2"/>
    </font>
    <font>
      <b/>
      <sz val="20"/>
      <name val="Candara"/>
      <family val="2"/>
    </font>
    <font>
      <sz val="10"/>
      <name val="Candara"/>
      <family val="2"/>
    </font>
    <font>
      <b/>
      <u val="single"/>
      <sz val="20"/>
      <color indexed="10"/>
      <name val="Candara"/>
      <family val="2"/>
    </font>
    <font>
      <b/>
      <sz val="9"/>
      <name val="Calibri"/>
      <family val="2"/>
    </font>
    <font>
      <b/>
      <i/>
      <sz val="10"/>
      <name val="Calibri"/>
      <family val="2"/>
    </font>
    <font>
      <b/>
      <sz val="7"/>
      <name val="Arial"/>
      <family val="2"/>
    </font>
    <font>
      <b/>
      <sz val="8"/>
      <name val="Arial"/>
      <family val="2"/>
    </font>
    <font>
      <b/>
      <i/>
      <sz val="25"/>
      <color indexed="10"/>
      <name val="Wingdings 3"/>
      <family val="1"/>
    </font>
    <font>
      <b/>
      <i/>
      <sz val="25"/>
      <color indexed="12"/>
      <name val="Wingdings 3"/>
      <family val="1"/>
    </font>
    <font>
      <b/>
      <sz val="14"/>
      <name val="Calibri"/>
      <family val="2"/>
    </font>
    <font>
      <i/>
      <sz val="7"/>
      <name val="Courier New"/>
      <family val="3"/>
    </font>
    <font>
      <sz val="12"/>
      <name val="Corbel"/>
      <family val="2"/>
    </font>
    <font>
      <b/>
      <sz val="28"/>
      <name val="Calibri"/>
      <family val="2"/>
    </font>
    <font>
      <sz val="28"/>
      <name val="Arial"/>
      <family val="0"/>
    </font>
    <font>
      <sz val="20"/>
      <name val="Corbel"/>
      <family val="2"/>
    </font>
    <font>
      <u val="single"/>
      <sz val="20"/>
      <name val="Corbel"/>
      <family val="2"/>
    </font>
    <font>
      <b/>
      <i/>
      <sz val="10"/>
      <color indexed="16"/>
      <name val="Calibri"/>
      <family val="2"/>
    </font>
    <font>
      <b/>
      <u val="single"/>
      <sz val="14"/>
      <color indexed="10"/>
      <name val="Candara"/>
      <family val="2"/>
    </font>
    <font>
      <b/>
      <sz val="8"/>
      <name val="Calibri"/>
      <family val="2"/>
    </font>
    <font>
      <b/>
      <sz val="8"/>
      <color indexed="9"/>
      <name val="Calibri"/>
      <family val="2"/>
    </font>
    <font>
      <b/>
      <sz val="8"/>
      <name val="Verdana"/>
      <family val="2"/>
    </font>
    <font>
      <b/>
      <sz val="18"/>
      <name val="Arial Black"/>
      <family val="2"/>
    </font>
    <font>
      <sz val="10"/>
      <color indexed="10"/>
      <name val="Arial"/>
      <family val="0"/>
    </font>
    <font>
      <b/>
      <u val="single"/>
      <sz val="14"/>
      <name val="Arial"/>
      <family val="2"/>
    </font>
    <font>
      <b/>
      <u val="single"/>
      <sz val="14"/>
      <color indexed="10"/>
      <name val="Arial"/>
      <family val="2"/>
    </font>
    <font>
      <b/>
      <sz val="18"/>
      <name val="Garamond"/>
      <family val="1"/>
    </font>
    <font>
      <sz val="7"/>
      <name val="Calibri"/>
      <family val="2"/>
    </font>
    <font>
      <sz val="7"/>
      <color indexed="10"/>
      <name val="Calibri"/>
      <family val="2"/>
    </font>
    <font>
      <sz val="7"/>
      <name val="Arial"/>
      <family val="0"/>
    </font>
    <font>
      <b/>
      <sz val="14"/>
      <color indexed="10"/>
      <name val="Calibri"/>
      <family val="2"/>
    </font>
    <font>
      <b/>
      <u val="single"/>
      <sz val="20"/>
      <name val="Candara"/>
      <family val="2"/>
    </font>
    <font>
      <b/>
      <sz val="20"/>
      <color indexed="10"/>
      <name val="Candara"/>
      <family val="2"/>
    </font>
    <font>
      <sz val="10"/>
      <color indexed="10"/>
      <name val="Candara"/>
      <family val="2"/>
    </font>
    <font>
      <b/>
      <i/>
      <sz val="16"/>
      <color indexed="10"/>
      <name val="Calibri"/>
      <family val="2"/>
    </font>
    <font>
      <b/>
      <u val="single"/>
      <sz val="40"/>
      <name val="Calibri"/>
      <family val="2"/>
    </font>
    <font>
      <b/>
      <sz val="40"/>
      <color indexed="10"/>
      <name val="Calibri"/>
      <family val="2"/>
    </font>
    <font>
      <b/>
      <sz val="14"/>
      <color indexed="8"/>
      <name val="Candara"/>
      <family val="2"/>
    </font>
    <font>
      <b/>
      <u val="single"/>
      <sz val="14"/>
      <color indexed="8"/>
      <name val="Candara"/>
      <family val="2"/>
    </font>
    <font>
      <sz val="14"/>
      <color indexed="8"/>
      <name val="Candara"/>
      <family val="2"/>
    </font>
    <font>
      <b/>
      <sz val="14"/>
      <color indexed="10"/>
      <name val="Candara"/>
      <family val="2"/>
    </font>
    <font>
      <sz val="14"/>
      <color indexed="10"/>
      <name val="Candara"/>
      <family val="2"/>
    </font>
    <font>
      <b/>
      <sz val="28"/>
      <color indexed="10"/>
      <name val="Calibri"/>
      <family val="2"/>
    </font>
    <font>
      <b/>
      <u val="single"/>
      <sz val="28"/>
      <name val="Calibri"/>
      <family val="2"/>
    </font>
    <font>
      <b/>
      <i/>
      <sz val="10"/>
      <color indexed="10"/>
      <name val="Calibri"/>
      <family val="2"/>
    </font>
    <font>
      <b/>
      <sz val="18"/>
      <color indexed="10"/>
      <name val="Arial Black"/>
      <family val="2"/>
    </font>
    <font>
      <b/>
      <i/>
      <sz val="12"/>
      <color indexed="10"/>
      <name val="Arial"/>
      <family val="2"/>
    </font>
    <font>
      <b/>
      <sz val="10"/>
      <name val="Arial"/>
      <family val="2"/>
    </font>
    <font>
      <b/>
      <i/>
      <sz val="12"/>
      <name val="Arial"/>
      <family val="2"/>
    </font>
    <font>
      <sz val="8"/>
      <name val="Calibri"/>
      <family val="2"/>
    </font>
  </fonts>
  <fills count="9">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2"/>
        <bgColor indexed="64"/>
      </patternFill>
    </fill>
    <fill>
      <patternFill patternType="solid">
        <fgColor indexed="17"/>
        <bgColor indexed="64"/>
      </patternFill>
    </fill>
    <fill>
      <patternFill patternType="solid">
        <fgColor indexed="10"/>
        <bgColor indexed="64"/>
      </patternFill>
    </fill>
    <fill>
      <patternFill patternType="solid">
        <fgColor indexed="65"/>
        <bgColor indexed="64"/>
      </patternFill>
    </fill>
    <fill>
      <patternFill patternType="solid">
        <fgColor indexed="46"/>
        <bgColor indexed="64"/>
      </patternFill>
    </fill>
  </fills>
  <borders count="43">
    <border>
      <left/>
      <right/>
      <top/>
      <bottom/>
      <diagonal/>
    </border>
    <border>
      <left style="thin"/>
      <right style="thin"/>
      <top>
        <color indexed="63"/>
      </top>
      <bottom style="thin"/>
    </border>
    <border>
      <left>
        <color indexed="63"/>
      </left>
      <right>
        <color indexed="63"/>
      </right>
      <top>
        <color indexed="63"/>
      </top>
      <bottom style="medium"/>
    </border>
    <border>
      <left style="thin"/>
      <right style="thin"/>
      <top>
        <color indexed="63"/>
      </top>
      <bottom style="medium"/>
    </border>
    <border>
      <left style="thin"/>
      <right style="thin"/>
      <top style="thin"/>
      <bottom style="mediu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style="thin"/>
      <top style="medium"/>
      <bottom style="medium"/>
    </border>
    <border>
      <left style="medium"/>
      <right style="thin"/>
      <top>
        <color indexed="63"/>
      </top>
      <bottom style="thin"/>
    </border>
    <border>
      <left style="medium"/>
      <right style="thin"/>
      <top style="thin"/>
      <bottom style="medium"/>
    </border>
    <border>
      <left>
        <color indexed="63"/>
      </left>
      <right style="medium"/>
      <top style="hair"/>
      <bottom style="hair"/>
    </border>
    <border>
      <left>
        <color indexed="63"/>
      </left>
      <right style="medium"/>
      <top style="hair"/>
      <bottom style="medium"/>
    </border>
    <border>
      <left>
        <color indexed="63"/>
      </left>
      <right style="medium"/>
      <top style="medium"/>
      <bottom style="hair"/>
    </border>
    <border>
      <left style="medium"/>
      <right style="hair"/>
      <top style="hair"/>
      <bottom style="hair"/>
    </border>
    <border>
      <left style="hair"/>
      <right style="hair"/>
      <top style="hair"/>
      <bottom style="hair"/>
    </border>
    <border>
      <left style="medium"/>
      <right style="hair"/>
      <top style="hair"/>
      <bottom style="medium"/>
    </border>
    <border>
      <left style="thin"/>
      <right style="thin"/>
      <top style="medium"/>
      <bottom style="medium"/>
    </border>
    <border>
      <left style="thin"/>
      <right style="medium"/>
      <top>
        <color indexed="63"/>
      </top>
      <bottom style="thin"/>
    </border>
    <border>
      <left style="thin"/>
      <right style="medium"/>
      <top style="thin"/>
      <bottom style="medium"/>
    </border>
    <border>
      <left style="thin"/>
      <right style="thin"/>
      <top style="thin"/>
      <bottom>
        <color indexed="63"/>
      </bottom>
    </border>
    <border>
      <left>
        <color indexed="63"/>
      </left>
      <right style="medium"/>
      <top>
        <color indexed="63"/>
      </top>
      <bottom style="hair"/>
    </border>
    <border>
      <left style="hair"/>
      <right style="medium"/>
      <top style="hair"/>
      <bottom style="hair"/>
    </border>
    <border>
      <left style="hair"/>
      <right style="hair"/>
      <top style="hair"/>
      <bottom style="medium"/>
    </border>
    <border>
      <left style="hair"/>
      <right style="medium"/>
      <top style="hair"/>
      <bottom style="medium"/>
    </border>
    <border>
      <left>
        <color indexed="63"/>
      </left>
      <right style="hair"/>
      <top style="hair"/>
      <bottom style="hair"/>
    </border>
    <border>
      <left>
        <color indexed="63"/>
      </left>
      <right style="hair"/>
      <top style="hair"/>
      <bottom style="medium"/>
    </border>
    <border>
      <left style="hair"/>
      <right style="hair"/>
      <top style="medium"/>
      <bottom style="hair"/>
    </border>
    <border>
      <left style="hair"/>
      <right style="medium"/>
      <top style="medium"/>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thin"/>
      <right>
        <color indexed="63"/>
      </right>
      <top style="medium"/>
      <bottom style="thin"/>
    </border>
    <border>
      <left>
        <color indexed="63"/>
      </left>
      <right style="thin"/>
      <top style="medium"/>
      <bottom style="thin"/>
    </border>
    <border>
      <left style="medium"/>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style="thin"/>
      <right style="medium"/>
      <top style="medium"/>
      <bottom style="medium"/>
    </border>
    <border>
      <left style="medium"/>
      <right style="hair"/>
      <top style="medium"/>
      <bottom style="hair"/>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438">
    <xf numFmtId="0" fontId="0" fillId="0" borderId="0" xfId="0" applyAlignment="1">
      <alignment/>
    </xf>
    <xf numFmtId="0" fontId="44" fillId="2" borderId="1" xfId="0" applyFont="1" applyFill="1" applyBorder="1" applyAlignment="1" applyProtection="1">
      <alignment horizontal="center"/>
      <protection/>
    </xf>
    <xf numFmtId="0" fontId="39" fillId="2" borderId="0"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center" wrapText="1"/>
      <protection/>
    </xf>
    <xf numFmtId="0" fontId="40" fillId="2" borderId="0" xfId="0" applyFont="1" applyFill="1" applyBorder="1" applyAlignment="1" applyProtection="1">
      <alignment horizontal="center" vertical="center"/>
      <protection/>
    </xf>
    <xf numFmtId="0" fontId="41" fillId="2" borderId="0" xfId="0" applyFont="1" applyFill="1" applyBorder="1" applyAlignment="1" applyProtection="1">
      <alignment horizontal="center" vertical="center"/>
      <protection/>
    </xf>
    <xf numFmtId="0" fontId="49" fillId="2" borderId="0" xfId="0" applyFont="1" applyFill="1" applyBorder="1" applyAlignment="1" applyProtection="1">
      <alignment horizontal="center" vertical="center"/>
      <protection/>
    </xf>
    <xf numFmtId="0" fontId="49" fillId="2" borderId="2" xfId="0" applyFont="1" applyFill="1" applyBorder="1" applyAlignment="1" applyProtection="1">
      <alignment horizontal="center" vertical="center"/>
      <protection/>
    </xf>
    <xf numFmtId="1" fontId="45" fillId="2" borderId="3" xfId="0" applyNumberFormat="1" applyFont="1" applyFill="1" applyBorder="1" applyAlignment="1" applyProtection="1">
      <alignment horizontal="center" vertical="center" wrapText="1"/>
      <protection/>
    </xf>
    <xf numFmtId="0" fontId="45" fillId="2" borderId="3" xfId="0" applyFont="1" applyFill="1" applyBorder="1" applyAlignment="1" applyProtection="1">
      <alignment horizontal="center" vertical="center" wrapText="1"/>
      <protection/>
    </xf>
    <xf numFmtId="0" fontId="45" fillId="2" borderId="0" xfId="0" applyFont="1" applyFill="1" applyBorder="1" applyAlignment="1" applyProtection="1">
      <alignment horizontal="center" vertical="center" wrapText="1"/>
      <protection/>
    </xf>
    <xf numFmtId="1" fontId="44" fillId="2" borderId="1" xfId="0" applyNumberFormat="1"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190" fontId="44"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vertical="center" wrapText="1"/>
      <protection/>
    </xf>
    <xf numFmtId="1" fontId="44" fillId="2" borderId="4" xfId="0" applyNumberFormat="1" applyFont="1" applyFill="1" applyBorder="1" applyAlignment="1" applyProtection="1">
      <alignment horizontal="center" vertical="center" wrapText="1"/>
      <protection/>
    </xf>
    <xf numFmtId="0" fontId="44" fillId="2" borderId="4" xfId="0" applyFont="1" applyFill="1" applyBorder="1" applyAlignment="1" applyProtection="1">
      <alignment horizontal="center" vertical="center" wrapText="1"/>
      <protection/>
    </xf>
    <xf numFmtId="43" fontId="44" fillId="2" borderId="4" xfId="15" applyFont="1" applyFill="1" applyBorder="1" applyAlignment="1" applyProtection="1">
      <alignment horizontal="center"/>
      <protection/>
    </xf>
    <xf numFmtId="190" fontId="44" fillId="2" borderId="4" xfId="0" applyNumberFormat="1" applyFont="1" applyFill="1" applyBorder="1" applyAlignment="1" applyProtection="1">
      <alignment horizontal="center"/>
      <protection/>
    </xf>
    <xf numFmtId="0" fontId="44" fillId="2" borderId="4" xfId="0" applyFont="1" applyFill="1" applyBorder="1" applyAlignment="1" applyProtection="1">
      <alignment horizontal="center"/>
      <protection/>
    </xf>
    <xf numFmtId="0" fontId="46" fillId="2" borderId="1" xfId="0" applyFont="1" applyFill="1" applyBorder="1" applyAlignment="1" applyProtection="1">
      <alignment horizontal="center"/>
      <protection/>
    </xf>
    <xf numFmtId="190" fontId="46" fillId="2" borderId="1" xfId="0" applyNumberFormat="1" applyFont="1" applyFill="1" applyBorder="1" applyAlignment="1" applyProtection="1">
      <alignment horizontal="center"/>
      <protection/>
    </xf>
    <xf numFmtId="0" fontId="46" fillId="2" borderId="1" xfId="0" applyFont="1" applyFill="1" applyBorder="1" applyAlignment="1" applyProtection="1">
      <alignment horizontal="center" vertical="center" wrapText="1"/>
      <protection/>
    </xf>
    <xf numFmtId="2" fontId="46" fillId="2" borderId="1" xfId="0" applyNumberFormat="1" applyFont="1" applyFill="1" applyBorder="1" applyAlignment="1" applyProtection="1">
      <alignment horizontal="center"/>
      <protection/>
    </xf>
    <xf numFmtId="0" fontId="44" fillId="2" borderId="0" xfId="0" applyFont="1" applyFill="1" applyBorder="1" applyAlignment="1" applyProtection="1">
      <alignment horizontal="center"/>
      <protection/>
    </xf>
    <xf numFmtId="0" fontId="46" fillId="2" borderId="4" xfId="0" applyFont="1" applyFill="1" applyBorder="1" applyAlignment="1" applyProtection="1">
      <alignment horizontal="center"/>
      <protection/>
    </xf>
    <xf numFmtId="43" fontId="46" fillId="2" borderId="4" xfId="15" applyFont="1" applyFill="1" applyBorder="1" applyAlignment="1" applyProtection="1">
      <alignment horizontal="center"/>
      <protection/>
    </xf>
    <xf numFmtId="190" fontId="46" fillId="2" borderId="4" xfId="0" applyNumberFormat="1" applyFont="1" applyFill="1" applyBorder="1" applyAlignment="1" applyProtection="1">
      <alignment horizontal="center"/>
      <protection/>
    </xf>
    <xf numFmtId="0" fontId="46" fillId="2" borderId="4" xfId="0" applyFont="1" applyFill="1" applyBorder="1" applyAlignment="1" applyProtection="1">
      <alignment horizontal="center" vertical="center" wrapText="1"/>
      <protection/>
    </xf>
    <xf numFmtId="0" fontId="48" fillId="3" borderId="5" xfId="0" applyFont="1" applyFill="1" applyBorder="1" applyAlignment="1" applyProtection="1">
      <alignment vertical="center"/>
      <protection/>
    </xf>
    <xf numFmtId="0" fontId="36" fillId="2" borderId="0" xfId="0" applyFont="1" applyFill="1" applyBorder="1" applyAlignment="1" applyProtection="1">
      <alignment horizontal="left" vertical="center"/>
      <protection/>
    </xf>
    <xf numFmtId="0" fontId="48" fillId="3" borderId="6" xfId="0" applyFont="1" applyFill="1" applyBorder="1" applyAlignment="1" applyProtection="1">
      <alignment vertical="center"/>
      <protection/>
    </xf>
    <xf numFmtId="0" fontId="48" fillId="3" borderId="7"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6" fillId="2" borderId="0" xfId="0" applyFont="1" applyFill="1" applyBorder="1" applyAlignment="1" applyProtection="1">
      <alignment horizontal="right" vertical="center"/>
      <protection/>
    </xf>
    <xf numFmtId="190" fontId="36" fillId="2" borderId="0" xfId="0" applyNumberFormat="1" applyFont="1" applyFill="1" applyBorder="1" applyAlignment="1" applyProtection="1">
      <alignment horizontal="center" vertical="center"/>
      <protection/>
    </xf>
    <xf numFmtId="4" fontId="36" fillId="2" borderId="0" xfId="15" applyNumberFormat="1" applyFont="1" applyFill="1" applyBorder="1" applyAlignment="1" applyProtection="1">
      <alignment horizontal="right" vertical="center"/>
      <protection/>
    </xf>
    <xf numFmtId="3" fontId="36" fillId="2" borderId="0" xfId="15" applyNumberFormat="1" applyFont="1" applyFill="1" applyBorder="1" applyAlignment="1" applyProtection="1">
      <alignment horizontal="right" vertical="center"/>
      <protection/>
    </xf>
    <xf numFmtId="4" fontId="37" fillId="2" borderId="0" xfId="15" applyNumberFormat="1" applyFont="1" applyFill="1" applyBorder="1" applyAlignment="1" applyProtection="1">
      <alignment horizontal="right" vertical="center"/>
      <protection/>
    </xf>
    <xf numFmtId="3" fontId="37" fillId="2" borderId="0" xfId="15" applyNumberFormat="1" applyFont="1" applyFill="1" applyBorder="1" applyAlignment="1" applyProtection="1">
      <alignment horizontal="right" vertical="center"/>
      <protection/>
    </xf>
    <xf numFmtId="2" fontId="36" fillId="2" borderId="0" xfId="15" applyNumberFormat="1" applyFont="1" applyFill="1" applyBorder="1" applyAlignment="1" applyProtection="1">
      <alignment horizontal="right" vertical="center"/>
      <protection/>
    </xf>
    <xf numFmtId="192" fontId="36" fillId="2" borderId="0" xfId="29" applyNumberFormat="1" applyFont="1" applyFill="1" applyBorder="1" applyAlignment="1" applyProtection="1">
      <alignment horizontal="right" vertical="center"/>
      <protection/>
    </xf>
    <xf numFmtId="3" fontId="36" fillId="2" borderId="0" xfId="0" applyNumberFormat="1" applyFont="1" applyFill="1" applyBorder="1" applyAlignment="1" applyProtection="1">
      <alignment horizontal="right" vertical="center"/>
      <protection/>
    </xf>
    <xf numFmtId="0" fontId="0" fillId="2" borderId="0" xfId="0" applyFill="1" applyAlignment="1" applyProtection="1">
      <alignment vertical="center"/>
      <protection/>
    </xf>
    <xf numFmtId="0" fontId="27" fillId="2" borderId="0" xfId="0" applyFont="1" applyFill="1" applyBorder="1" applyAlignment="1" applyProtection="1">
      <alignment vertical="center"/>
      <protection/>
    </xf>
    <xf numFmtId="0" fontId="6" fillId="2" borderId="0" xfId="0" applyFont="1" applyFill="1" applyBorder="1" applyAlignment="1" applyProtection="1">
      <alignment horizontal="left" vertical="center"/>
      <protection/>
    </xf>
    <xf numFmtId="190" fontId="6" fillId="2" borderId="0" xfId="0" applyNumberFormat="1"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0" xfId="0" applyFont="1" applyFill="1" applyBorder="1" applyAlignment="1" applyProtection="1">
      <alignment horizontal="center" vertical="center"/>
      <protection/>
    </xf>
    <xf numFmtId="4" fontId="6"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horizontal="right" vertical="center"/>
      <protection/>
    </xf>
    <xf numFmtId="4" fontId="7" fillId="2" borderId="0" xfId="0" applyNumberFormat="1" applyFont="1" applyFill="1" applyBorder="1" applyAlignment="1" applyProtection="1">
      <alignment horizontal="right" vertical="center"/>
      <protection/>
    </xf>
    <xf numFmtId="3" fontId="7" fillId="2" borderId="0" xfId="0" applyNumberFormat="1" applyFont="1" applyFill="1" applyBorder="1" applyAlignment="1" applyProtection="1">
      <alignment horizontal="right" vertical="center"/>
      <protection/>
    </xf>
    <xf numFmtId="3" fontId="19" fillId="2" borderId="0" xfId="0" applyNumberFormat="1" applyFont="1" applyFill="1" applyBorder="1" applyAlignment="1" applyProtection="1">
      <alignment horizontal="right" vertical="center"/>
      <protection/>
    </xf>
    <xf numFmtId="2" fontId="19" fillId="2" borderId="0" xfId="0" applyNumberFormat="1" applyFont="1" applyFill="1" applyBorder="1" applyAlignment="1" applyProtection="1">
      <alignment horizontal="right" vertical="center"/>
      <protection/>
    </xf>
    <xf numFmtId="4" fontId="19" fillId="2" borderId="0" xfId="0" applyNumberFormat="1" applyFont="1" applyFill="1" applyBorder="1" applyAlignment="1" applyProtection="1">
      <alignment horizontal="right" vertical="center"/>
      <protection/>
    </xf>
    <xf numFmtId="192" fontId="19" fillId="2" borderId="0" xfId="0" applyNumberFormat="1" applyFont="1" applyFill="1" applyBorder="1" applyAlignment="1" applyProtection="1">
      <alignment horizontal="right" vertical="center"/>
      <protection/>
    </xf>
    <xf numFmtId="3" fontId="6" fillId="2" borderId="0" xfId="0" applyNumberFormat="1" applyFont="1" applyFill="1" applyBorder="1" applyAlignment="1" applyProtection="1">
      <alignment vertical="center"/>
      <protection/>
    </xf>
    <xf numFmtId="0" fontId="60" fillId="2" borderId="0" xfId="0"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protection/>
    </xf>
    <xf numFmtId="0" fontId="62" fillId="2" borderId="0" xfId="0" applyFont="1" applyFill="1" applyBorder="1" applyAlignment="1" applyProtection="1">
      <alignment horizontal="center" vertical="center"/>
      <protection/>
    </xf>
    <xf numFmtId="4" fontId="62" fillId="2" borderId="0" xfId="0" applyNumberFormat="1" applyFont="1" applyFill="1" applyBorder="1" applyAlignment="1" applyProtection="1">
      <alignment horizontal="center" vertical="center" wrapText="1"/>
      <protection/>
    </xf>
    <xf numFmtId="3" fontId="62" fillId="2" borderId="0" xfId="0" applyNumberFormat="1" applyFont="1" applyFill="1" applyBorder="1" applyAlignment="1" applyProtection="1">
      <alignment horizontal="center" vertical="center" wrapText="1"/>
      <protection/>
    </xf>
    <xf numFmtId="0" fontId="65" fillId="2" borderId="0" xfId="0" applyFont="1" applyFill="1" applyBorder="1" applyAlignment="1" applyProtection="1">
      <alignment horizontal="center" vertical="center" wrapText="1"/>
      <protection/>
    </xf>
    <xf numFmtId="0" fontId="64" fillId="2" borderId="0" xfId="0" applyFont="1" applyFill="1" applyBorder="1" applyAlignment="1" applyProtection="1">
      <alignment horizontal="center" vertical="center" wrapText="1"/>
      <protection/>
    </xf>
    <xf numFmtId="3" fontId="40" fillId="2" borderId="0" xfId="0" applyNumberFormat="1" applyFont="1" applyFill="1" applyBorder="1" applyAlignment="1" applyProtection="1">
      <alignment horizontal="center" vertical="center"/>
      <protection/>
    </xf>
    <xf numFmtId="3" fontId="41" fillId="2" borderId="0" xfId="0" applyNumberFormat="1" applyFont="1" applyFill="1" applyBorder="1" applyAlignment="1" applyProtection="1">
      <alignment horizontal="center" vertical="center"/>
      <protection/>
    </xf>
    <xf numFmtId="3" fontId="49" fillId="2" borderId="0" xfId="0" applyNumberFormat="1" applyFont="1" applyFill="1" applyBorder="1" applyAlignment="1" applyProtection="1">
      <alignment horizontal="center" vertical="center"/>
      <protection/>
    </xf>
    <xf numFmtId="3" fontId="7" fillId="2" borderId="0" xfId="0" applyNumberFormat="1" applyFont="1" applyFill="1" applyBorder="1" applyAlignment="1" applyProtection="1">
      <alignment vertical="center"/>
      <protection/>
    </xf>
    <xf numFmtId="3" fontId="0" fillId="2" borderId="0" xfId="0" applyNumberFormat="1" applyFont="1" applyFill="1" applyBorder="1" applyAlignment="1" applyProtection="1">
      <alignment vertical="center"/>
      <protection/>
    </xf>
    <xf numFmtId="4" fontId="40" fillId="2" borderId="0" xfId="0" applyNumberFormat="1" applyFont="1" applyFill="1" applyBorder="1" applyAlignment="1" applyProtection="1">
      <alignment horizontal="center" vertical="center"/>
      <protection/>
    </xf>
    <xf numFmtId="4" fontId="41" fillId="2" borderId="0" xfId="0" applyNumberFormat="1" applyFont="1" applyFill="1" applyBorder="1" applyAlignment="1" applyProtection="1">
      <alignment horizontal="center" vertical="center"/>
      <protection/>
    </xf>
    <xf numFmtId="4" fontId="49" fillId="2" borderId="0" xfId="0" applyNumberFormat="1" applyFont="1" applyFill="1" applyBorder="1" applyAlignment="1" applyProtection="1">
      <alignment horizontal="center" vertical="center"/>
      <protection/>
    </xf>
    <xf numFmtId="4" fontId="7" fillId="2" borderId="0" xfId="0" applyNumberFormat="1" applyFont="1" applyFill="1" applyBorder="1" applyAlignment="1" applyProtection="1">
      <alignment vertical="center"/>
      <protection/>
    </xf>
    <xf numFmtId="4" fontId="6" fillId="2" borderId="0" xfId="0" applyNumberFormat="1" applyFont="1" applyFill="1" applyBorder="1" applyAlignment="1" applyProtection="1">
      <alignment vertical="center"/>
      <protection/>
    </xf>
    <xf numFmtId="192" fontId="6" fillId="2" borderId="0" xfId="0" applyNumberFormat="1" applyFont="1" applyFill="1" applyBorder="1" applyAlignment="1" applyProtection="1">
      <alignment vertical="center"/>
      <protection/>
    </xf>
    <xf numFmtId="4"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protection/>
    </xf>
    <xf numFmtId="3" fontId="63" fillId="2" borderId="0" xfId="0" applyNumberFormat="1" applyFont="1" applyFill="1" applyBorder="1" applyAlignment="1" applyProtection="1">
      <alignment horizontal="center" vertical="center" wrapText="1"/>
      <protection/>
    </xf>
    <xf numFmtId="4" fontId="60" fillId="2" borderId="0" xfId="0" applyNumberFormat="1" applyFont="1" applyFill="1" applyBorder="1" applyAlignment="1" applyProtection="1">
      <alignment horizontal="center" vertical="center" wrapText="1"/>
      <protection/>
    </xf>
    <xf numFmtId="3" fontId="60" fillId="2" borderId="0" xfId="0" applyNumberFormat="1" applyFont="1" applyFill="1" applyBorder="1" applyAlignment="1" applyProtection="1">
      <alignment horizontal="center" vertical="center" wrapText="1"/>
      <protection/>
    </xf>
    <xf numFmtId="192" fontId="60" fillId="2" borderId="0" xfId="0" applyNumberFormat="1" applyFont="1" applyFill="1" applyBorder="1" applyAlignment="1" applyProtection="1">
      <alignment horizontal="center" vertical="center" wrapText="1"/>
      <protection/>
    </xf>
    <xf numFmtId="0" fontId="67" fillId="2" borderId="0" xfId="0" applyFont="1" applyFill="1" applyBorder="1" applyAlignment="1" applyProtection="1">
      <alignment horizontal="center" vertical="center"/>
      <protection/>
    </xf>
    <xf numFmtId="1" fontId="45" fillId="2" borderId="8" xfId="0" applyNumberFormat="1" applyFont="1" applyFill="1" applyBorder="1" applyAlignment="1" applyProtection="1">
      <alignment horizontal="center" vertical="center" wrapText="1"/>
      <protection/>
    </xf>
    <xf numFmtId="1" fontId="44" fillId="2" borderId="9" xfId="0" applyNumberFormat="1" applyFont="1" applyFill="1" applyBorder="1" applyAlignment="1" applyProtection="1">
      <alignment horizontal="center" vertical="center" wrapText="1"/>
      <protection/>
    </xf>
    <xf numFmtId="1" fontId="44" fillId="2" borderId="10" xfId="0" applyNumberFormat="1" applyFont="1" applyFill="1" applyBorder="1" applyAlignment="1" applyProtection="1">
      <alignment horizontal="center" vertical="center" wrapText="1"/>
      <protection/>
    </xf>
    <xf numFmtId="0" fontId="46" fillId="2" borderId="9" xfId="0" applyFont="1" applyFill="1" applyBorder="1" applyAlignment="1" applyProtection="1">
      <alignment horizontal="center"/>
      <protection/>
    </xf>
    <xf numFmtId="0" fontId="46" fillId="2" borderId="10" xfId="0" applyFont="1" applyFill="1" applyBorder="1" applyAlignment="1" applyProtection="1">
      <alignment horizontal="center"/>
      <protection/>
    </xf>
    <xf numFmtId="0" fontId="48" fillId="3" borderId="11" xfId="0" applyFont="1" applyFill="1" applyBorder="1" applyAlignment="1" applyProtection="1">
      <alignment vertical="center"/>
      <protection/>
    </xf>
    <xf numFmtId="4" fontId="39" fillId="2" borderId="0" xfId="0" applyNumberFormat="1" applyFont="1" applyFill="1" applyBorder="1" applyAlignment="1" applyProtection="1">
      <alignment horizontal="right" vertical="center"/>
      <protection/>
    </xf>
    <xf numFmtId="4" fontId="40" fillId="2" borderId="0" xfId="0" applyNumberFormat="1" applyFont="1" applyFill="1" applyBorder="1" applyAlignment="1" applyProtection="1">
      <alignment horizontal="right" vertical="center"/>
      <protection/>
    </xf>
    <xf numFmtId="4" fontId="41" fillId="2" borderId="0" xfId="0" applyNumberFormat="1" applyFont="1" applyFill="1" applyBorder="1" applyAlignment="1" applyProtection="1">
      <alignment horizontal="right" vertical="center"/>
      <protection/>
    </xf>
    <xf numFmtId="4" fontId="49" fillId="2" borderId="0" xfId="0" applyNumberFormat="1" applyFont="1" applyFill="1" applyBorder="1" applyAlignment="1" applyProtection="1">
      <alignment horizontal="right" vertical="center"/>
      <protection/>
    </xf>
    <xf numFmtId="3" fontId="39" fillId="2" borderId="0" xfId="0" applyNumberFormat="1" applyFont="1" applyFill="1" applyBorder="1" applyAlignment="1" applyProtection="1">
      <alignment horizontal="right" vertical="center"/>
      <protection/>
    </xf>
    <xf numFmtId="4" fontId="77" fillId="2" borderId="0" xfId="0" applyNumberFormat="1" applyFont="1" applyFill="1" applyBorder="1" applyAlignment="1" applyProtection="1">
      <alignment horizontal="right" vertical="center"/>
      <protection/>
    </xf>
    <xf numFmtId="3" fontId="77" fillId="2" borderId="0" xfId="0" applyNumberFormat="1" applyFont="1" applyFill="1" applyBorder="1" applyAlignment="1" applyProtection="1">
      <alignment horizontal="right" vertical="center"/>
      <protection/>
    </xf>
    <xf numFmtId="0" fontId="48" fillId="3" borderId="12" xfId="0" applyFont="1" applyFill="1" applyBorder="1" applyAlignment="1" applyProtection="1">
      <alignment vertical="center"/>
      <protection/>
    </xf>
    <xf numFmtId="0" fontId="48" fillId="3" borderId="13" xfId="0" applyFont="1" applyFill="1" applyBorder="1" applyAlignment="1" applyProtection="1">
      <alignment vertical="center"/>
      <protection/>
    </xf>
    <xf numFmtId="0" fontId="75" fillId="2" borderId="14" xfId="0" applyFont="1" applyFill="1" applyBorder="1" applyAlignment="1" applyProtection="1">
      <alignment vertical="center"/>
      <protection/>
    </xf>
    <xf numFmtId="0" fontId="75" fillId="2" borderId="14" xfId="26" applyFont="1" applyFill="1" applyBorder="1" applyAlignment="1" applyProtection="1">
      <alignment vertical="center"/>
      <protection/>
    </xf>
    <xf numFmtId="204" fontId="75" fillId="2" borderId="14" xfId="0" applyNumberFormat="1" applyFont="1" applyFill="1" applyBorder="1" applyAlignment="1" applyProtection="1">
      <alignment vertical="center"/>
      <protection/>
    </xf>
    <xf numFmtId="0" fontId="75" fillId="0" borderId="15" xfId="0" applyFont="1" applyFill="1" applyBorder="1" applyAlignment="1" applyProtection="1">
      <alignment vertical="center"/>
      <protection/>
    </xf>
    <xf numFmtId="0" fontId="75" fillId="2" borderId="14" xfId="0" applyNumberFormat="1" applyFont="1" applyFill="1" applyBorder="1" applyAlignment="1" applyProtection="1">
      <alignment vertical="center"/>
      <protection/>
    </xf>
    <xf numFmtId="0" fontId="49" fillId="2" borderId="0" xfId="0" applyFont="1" applyFill="1" applyBorder="1" applyAlignment="1" applyProtection="1">
      <alignment horizontal="left" vertical="center"/>
      <protection/>
    </xf>
    <xf numFmtId="204" fontId="75" fillId="2" borderId="16" xfId="0" applyNumberFormat="1" applyFont="1" applyFill="1" applyBorder="1" applyAlignment="1" applyProtection="1">
      <alignment vertical="center"/>
      <protection/>
    </xf>
    <xf numFmtId="0" fontId="45" fillId="3" borderId="17"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protection/>
    </xf>
    <xf numFmtId="190" fontId="44" fillId="3" borderId="1" xfId="0" applyNumberFormat="1" applyFont="1" applyFill="1" applyBorder="1" applyAlignment="1" applyProtection="1">
      <alignment horizontal="center"/>
      <protection/>
    </xf>
    <xf numFmtId="4" fontId="44" fillId="3" borderId="1" xfId="0" applyNumberFormat="1" applyFont="1" applyFill="1" applyBorder="1" applyAlignment="1" applyProtection="1">
      <alignment horizontal="center" vertical="center" wrapText="1"/>
      <protection/>
    </xf>
    <xf numFmtId="0" fontId="44" fillId="3" borderId="18" xfId="0" applyFont="1" applyFill="1" applyBorder="1" applyAlignment="1" applyProtection="1">
      <alignment horizontal="center" vertical="center" wrapText="1"/>
      <protection/>
    </xf>
    <xf numFmtId="0" fontId="44" fillId="3" borderId="4" xfId="0" applyFont="1" applyFill="1" applyBorder="1" applyAlignment="1" applyProtection="1">
      <alignment horizontal="center" vertical="center" wrapText="1"/>
      <protection/>
    </xf>
    <xf numFmtId="43" fontId="44" fillId="3" borderId="4" xfId="15" applyFont="1" applyFill="1" applyBorder="1" applyAlignment="1" applyProtection="1">
      <alignment horizontal="center"/>
      <protection/>
    </xf>
    <xf numFmtId="190" fontId="44" fillId="3" borderId="4" xfId="0" applyNumberFormat="1" applyFont="1" applyFill="1" applyBorder="1" applyAlignment="1" applyProtection="1">
      <alignment horizontal="center"/>
      <protection/>
    </xf>
    <xf numFmtId="0" fontId="44" fillId="3" borderId="4" xfId="0" applyFont="1" applyFill="1" applyBorder="1" applyAlignment="1" applyProtection="1">
      <alignment horizontal="center"/>
      <protection/>
    </xf>
    <xf numFmtId="4" fontId="44" fillId="3" borderId="4" xfId="0" applyNumberFormat="1" applyFont="1" applyFill="1" applyBorder="1" applyAlignment="1" applyProtection="1">
      <alignment horizontal="center" vertical="center" wrapText="1"/>
      <protection/>
    </xf>
    <xf numFmtId="3" fontId="44" fillId="3" borderId="4" xfId="0" applyNumberFormat="1" applyFont="1" applyFill="1" applyBorder="1" applyAlignment="1" applyProtection="1">
      <alignment horizontal="center" vertical="center" wrapText="1"/>
      <protection/>
    </xf>
    <xf numFmtId="192" fontId="44" fillId="3" borderId="4" xfId="0" applyNumberFormat="1" applyFont="1" applyFill="1" applyBorder="1" applyAlignment="1" applyProtection="1">
      <alignment horizontal="center" vertical="center" wrapText="1"/>
      <protection/>
    </xf>
    <xf numFmtId="4" fontId="55" fillId="3" borderId="4" xfId="0" applyNumberFormat="1" applyFont="1" applyFill="1" applyBorder="1" applyAlignment="1" applyProtection="1">
      <alignment horizontal="center" vertical="center" wrapText="1"/>
      <protection/>
    </xf>
    <xf numFmtId="3" fontId="55" fillId="3" borderId="4" xfId="0" applyNumberFormat="1" applyFont="1" applyFill="1" applyBorder="1" applyAlignment="1" applyProtection="1">
      <alignment horizontal="center" vertical="center" wrapText="1"/>
      <protection/>
    </xf>
    <xf numFmtId="0" fontId="44" fillId="3" borderId="19"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protection/>
    </xf>
    <xf numFmtId="190" fontId="4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protection/>
    </xf>
    <xf numFmtId="3" fontId="46" fillId="3" borderId="1" xfId="0" applyNumberFormat="1" applyFont="1" applyFill="1" applyBorder="1" applyAlignment="1" applyProtection="1">
      <alignment horizontal="center"/>
      <protection/>
    </xf>
    <xf numFmtId="4" fontId="56" fillId="3" borderId="1" xfId="0" applyNumberFormat="1" applyFont="1" applyFill="1" applyBorder="1" applyAlignment="1" applyProtection="1">
      <alignment horizontal="center"/>
      <protection/>
    </xf>
    <xf numFmtId="3" fontId="56" fillId="3" borderId="1" xfId="0" applyNumberFormat="1" applyFont="1" applyFill="1" applyBorder="1" applyAlignment="1" applyProtection="1">
      <alignment horizontal="center"/>
      <protection/>
    </xf>
    <xf numFmtId="4" fontId="46" fillId="3" borderId="1" xfId="0" applyNumberFormat="1" applyFont="1" applyFill="1" applyBorder="1" applyAlignment="1" applyProtection="1">
      <alignment horizontal="center" vertical="center" wrapText="1"/>
      <protection/>
    </xf>
    <xf numFmtId="0" fontId="46" fillId="3" borderId="18" xfId="0" applyFont="1" applyFill="1" applyBorder="1" applyAlignment="1" applyProtection="1">
      <alignment horizontal="center" vertical="center" wrapText="1"/>
      <protection/>
    </xf>
    <xf numFmtId="43" fontId="46" fillId="3" borderId="20" xfId="15" applyFont="1" applyFill="1" applyBorder="1" applyAlignment="1" applyProtection="1">
      <alignment horizontal="center"/>
      <protection/>
    </xf>
    <xf numFmtId="0" fontId="46" fillId="3" borderId="20" xfId="0" applyFont="1" applyFill="1" applyBorder="1" applyAlignment="1" applyProtection="1">
      <alignment horizontal="center"/>
      <protection/>
    </xf>
    <xf numFmtId="190" fontId="46" fillId="3" borderId="20" xfId="0" applyNumberFormat="1" applyFont="1" applyFill="1" applyBorder="1" applyAlignment="1" applyProtection="1">
      <alignment horizontal="center"/>
      <protection/>
    </xf>
    <xf numFmtId="4" fontId="46" fillId="3" borderId="20" xfId="0" applyNumberFormat="1" applyFont="1" applyFill="1" applyBorder="1" applyAlignment="1" applyProtection="1">
      <alignment horizontal="center" vertical="center" wrapText="1"/>
      <protection/>
    </xf>
    <xf numFmtId="3" fontId="46" fillId="3" borderId="20" xfId="0" applyNumberFormat="1" applyFont="1" applyFill="1" applyBorder="1" applyAlignment="1" applyProtection="1">
      <alignment horizontal="center" vertical="center" wrapText="1"/>
      <protection/>
    </xf>
    <xf numFmtId="192" fontId="46" fillId="3" borderId="20" xfId="0" applyNumberFormat="1" applyFont="1" applyFill="1" applyBorder="1" applyAlignment="1" applyProtection="1">
      <alignment horizontal="center" vertical="center" wrapText="1"/>
      <protection/>
    </xf>
    <xf numFmtId="4" fontId="56" fillId="3" borderId="20" xfId="0" applyNumberFormat="1" applyFont="1" applyFill="1" applyBorder="1" applyAlignment="1" applyProtection="1">
      <alignment horizontal="center" vertical="center" wrapText="1"/>
      <protection/>
    </xf>
    <xf numFmtId="3" fontId="56" fillId="3" borderId="20" xfId="0" applyNumberFormat="1" applyFont="1" applyFill="1" applyBorder="1" applyAlignment="1" applyProtection="1">
      <alignment horizontal="center" vertical="center" wrapText="1"/>
      <protection/>
    </xf>
    <xf numFmtId="0" fontId="46" fillId="3" borderId="19" xfId="0" applyFont="1" applyFill="1" applyBorder="1" applyAlignment="1" applyProtection="1">
      <alignment horizontal="center"/>
      <protection/>
    </xf>
    <xf numFmtId="0" fontId="48" fillId="3" borderId="21" xfId="0" applyFont="1" applyFill="1" applyBorder="1" applyAlignment="1" applyProtection="1">
      <alignment vertical="center"/>
      <protection/>
    </xf>
    <xf numFmtId="190" fontId="39" fillId="0" borderId="15" xfId="0" applyNumberFormat="1" applyFont="1" applyFill="1" applyBorder="1" applyAlignment="1" applyProtection="1">
      <alignment vertical="center"/>
      <protection locked="0"/>
    </xf>
    <xf numFmtId="0" fontId="39" fillId="0" borderId="15" xfId="0" applyFont="1" applyFill="1" applyBorder="1" applyAlignment="1" applyProtection="1">
      <alignment vertical="center"/>
      <protection locked="0"/>
    </xf>
    <xf numFmtId="4" fontId="39" fillId="0" borderId="15" xfId="15" applyNumberFormat="1" applyFont="1" applyFill="1" applyBorder="1" applyAlignment="1" applyProtection="1">
      <alignment vertical="center"/>
      <protection locked="0"/>
    </xf>
    <xf numFmtId="3" fontId="39" fillId="0" borderId="15" xfId="15" applyNumberFormat="1" applyFont="1" applyFill="1" applyBorder="1" applyAlignment="1" applyProtection="1">
      <alignment vertical="center"/>
      <protection locked="0"/>
    </xf>
    <xf numFmtId="4" fontId="39" fillId="0" borderId="15" xfId="15" applyNumberFormat="1" applyFont="1" applyFill="1" applyBorder="1" applyAlignment="1" applyProtection="1">
      <alignment vertical="center"/>
      <protection/>
    </xf>
    <xf numFmtId="3" fontId="39" fillId="0" borderId="15" xfId="29" applyNumberFormat="1" applyFont="1" applyFill="1" applyBorder="1" applyAlignment="1" applyProtection="1">
      <alignment vertical="center"/>
      <protection/>
    </xf>
    <xf numFmtId="4" fontId="39" fillId="0" borderId="15" xfId="29" applyNumberFormat="1" applyFont="1" applyFill="1" applyBorder="1" applyAlignment="1" applyProtection="1">
      <alignment vertical="center"/>
      <protection/>
    </xf>
    <xf numFmtId="192" fontId="39" fillId="0" borderId="15" xfId="29" applyNumberFormat="1" applyFont="1" applyFill="1" applyBorder="1" applyAlignment="1" applyProtection="1">
      <alignment vertical="center"/>
      <protection/>
    </xf>
    <xf numFmtId="4" fontId="39" fillId="0" borderId="15" xfId="29" applyNumberFormat="1" applyFont="1" applyFill="1" applyBorder="1" applyAlignment="1" applyProtection="1">
      <alignment vertical="center"/>
      <protection/>
    </xf>
    <xf numFmtId="3" fontId="39" fillId="0" borderId="15" xfId="29" applyNumberFormat="1" applyFont="1" applyFill="1" applyBorder="1" applyAlignment="1" applyProtection="1">
      <alignment vertical="center"/>
      <protection/>
    </xf>
    <xf numFmtId="4" fontId="39" fillId="0" borderId="22" xfId="0" applyNumberFormat="1" applyFont="1" applyFill="1" applyBorder="1" applyAlignment="1" applyProtection="1">
      <alignment vertical="center"/>
      <protection/>
    </xf>
    <xf numFmtId="0" fontId="39" fillId="0" borderId="15" xfId="0" applyFont="1" applyFill="1" applyBorder="1" applyAlignment="1">
      <alignment vertical="center"/>
    </xf>
    <xf numFmtId="4" fontId="39" fillId="0" borderId="15" xfId="18" applyNumberFormat="1" applyFont="1" applyFill="1" applyBorder="1" applyAlignment="1">
      <alignment vertical="center"/>
    </xf>
    <xf numFmtId="3" fontId="39" fillId="0" borderId="15" xfId="18" applyNumberFormat="1" applyFont="1" applyFill="1" applyBorder="1" applyAlignment="1">
      <alignment vertical="center"/>
    </xf>
    <xf numFmtId="4" fontId="39" fillId="0" borderId="15" xfId="0" applyNumberFormat="1" applyFont="1" applyFill="1" applyBorder="1" applyAlignment="1">
      <alignment vertical="center"/>
    </xf>
    <xf numFmtId="4" fontId="39" fillId="0" borderId="15" xfId="18" applyNumberFormat="1" applyFont="1" applyFill="1" applyBorder="1" applyAlignment="1" applyProtection="1">
      <alignment vertical="center"/>
      <protection locked="0"/>
    </xf>
    <xf numFmtId="4" fontId="39" fillId="0" borderId="22" xfId="29" applyNumberFormat="1" applyFont="1" applyFill="1" applyBorder="1" applyAlignment="1" applyProtection="1">
      <alignment vertical="center"/>
      <protection/>
    </xf>
    <xf numFmtId="0" fontId="39" fillId="0" borderId="15" xfId="0" applyNumberFormat="1" applyFont="1" applyFill="1" applyBorder="1" applyAlignment="1" applyProtection="1">
      <alignment vertical="center"/>
      <protection/>
    </xf>
    <xf numFmtId="4" fontId="39" fillId="0" borderId="15" xfId="15" applyNumberFormat="1" applyFont="1" applyFill="1" applyBorder="1" applyAlignment="1">
      <alignment vertical="center"/>
    </xf>
    <xf numFmtId="3" fontId="39" fillId="0" borderId="15" xfId="15" applyNumberFormat="1" applyFont="1" applyFill="1" applyBorder="1" applyAlignment="1">
      <alignment vertical="center"/>
    </xf>
    <xf numFmtId="204" fontId="39" fillId="0" borderId="15" xfId="0" applyNumberFormat="1" applyFont="1" applyFill="1" applyBorder="1" applyAlignment="1">
      <alignment vertical="center"/>
    </xf>
    <xf numFmtId="190" fontId="39" fillId="0" borderId="15" xfId="0" applyNumberFormat="1" applyFont="1" applyFill="1" applyBorder="1" applyAlignment="1" applyProtection="1">
      <alignment vertical="center"/>
      <protection/>
    </xf>
    <xf numFmtId="0" fontId="39" fillId="0" borderId="15" xfId="0" applyFont="1" applyFill="1" applyBorder="1" applyAlignment="1" applyProtection="1">
      <alignment vertical="center"/>
      <protection/>
    </xf>
    <xf numFmtId="0" fontId="39" fillId="0" borderId="15" xfId="0" applyFont="1" applyFill="1" applyBorder="1" applyAlignment="1">
      <alignment vertical="center"/>
    </xf>
    <xf numFmtId="190" fontId="39" fillId="0" borderId="15" xfId="0" applyNumberFormat="1" applyFont="1" applyFill="1" applyBorder="1" applyAlignment="1">
      <alignment vertical="center"/>
    </xf>
    <xf numFmtId="0" fontId="39" fillId="0" borderId="15" xfId="0" applyNumberFormat="1" applyFont="1" applyFill="1" applyBorder="1" applyAlignment="1" applyProtection="1">
      <alignment vertical="center"/>
      <protection locked="0"/>
    </xf>
    <xf numFmtId="0" fontId="39" fillId="0" borderId="15" xfId="0" applyFont="1" applyFill="1" applyBorder="1" applyAlignment="1" applyProtection="1">
      <alignment vertical="center"/>
      <protection/>
    </xf>
    <xf numFmtId="190" fontId="39" fillId="0" borderId="15" xfId="0" applyNumberFormat="1" applyFont="1" applyFill="1" applyBorder="1" applyAlignment="1" applyProtection="1">
      <alignment vertical="center"/>
      <protection/>
    </xf>
    <xf numFmtId="3" fontId="39" fillId="0" borderId="15" xfId="0" applyNumberFormat="1" applyFont="1" applyFill="1" applyBorder="1" applyAlignment="1">
      <alignment vertical="center"/>
    </xf>
    <xf numFmtId="49" fontId="39" fillId="0" borderId="15" xfId="0" applyNumberFormat="1" applyFont="1" applyFill="1" applyBorder="1" applyAlignment="1" applyProtection="1">
      <alignment vertical="center"/>
      <protection/>
    </xf>
    <xf numFmtId="0" fontId="75" fillId="0" borderId="14" xfId="0" applyNumberFormat="1" applyFont="1" applyFill="1" applyBorder="1" applyAlignment="1" applyProtection="1">
      <alignment vertical="center"/>
      <protection/>
    </xf>
    <xf numFmtId="4" fontId="39" fillId="0" borderId="15" xfId="0" applyNumberFormat="1" applyFont="1" applyFill="1" applyBorder="1" applyAlignment="1">
      <alignment vertical="center"/>
    </xf>
    <xf numFmtId="3" fontId="39" fillId="0" borderId="15" xfId="0" applyNumberFormat="1" applyFont="1" applyFill="1" applyBorder="1" applyAlignment="1">
      <alignment vertical="center"/>
    </xf>
    <xf numFmtId="4" fontId="39" fillId="0" borderId="15" xfId="15" applyNumberFormat="1" applyFont="1" applyFill="1" applyBorder="1" applyAlignment="1" applyProtection="1">
      <alignment vertical="center"/>
      <protection/>
    </xf>
    <xf numFmtId="3" fontId="39" fillId="0" borderId="15" xfId="15" applyNumberFormat="1" applyFont="1" applyFill="1" applyBorder="1" applyAlignment="1" applyProtection="1">
      <alignment vertical="center"/>
      <protection/>
    </xf>
    <xf numFmtId="3" fontId="39" fillId="0" borderId="15" xfId="15" applyNumberFormat="1" applyFont="1" applyFill="1" applyBorder="1" applyAlignment="1">
      <alignment vertical="center"/>
    </xf>
    <xf numFmtId="0" fontId="39" fillId="0" borderId="15" xfId="26" applyFont="1" applyFill="1" applyBorder="1" applyAlignment="1" applyProtection="1">
      <alignment vertical="center"/>
      <protection/>
    </xf>
    <xf numFmtId="0" fontId="76" fillId="0" borderId="15" xfId="0" applyFont="1" applyFill="1" applyBorder="1" applyAlignment="1" applyProtection="1">
      <alignment vertical="center"/>
      <protection/>
    </xf>
    <xf numFmtId="4" fontId="39" fillId="0" borderId="15" xfId="15" applyNumberFormat="1" applyFont="1" applyFill="1" applyBorder="1" applyAlignment="1">
      <alignment vertical="center"/>
    </xf>
    <xf numFmtId="4" fontId="54" fillId="0" borderId="15" xfId="18" applyNumberFormat="1" applyFont="1" applyFill="1" applyBorder="1" applyAlignment="1" applyProtection="1">
      <alignment vertical="center"/>
      <protection locked="0"/>
    </xf>
    <xf numFmtId="3" fontId="54" fillId="0" borderId="15" xfId="18" applyNumberFormat="1" applyFont="1" applyFill="1" applyBorder="1" applyAlignment="1" applyProtection="1">
      <alignment vertical="center"/>
      <protection locked="0"/>
    </xf>
    <xf numFmtId="3" fontId="39" fillId="0" borderId="15" xfId="18" applyNumberFormat="1" applyFont="1" applyFill="1" applyBorder="1" applyAlignment="1" applyProtection="1">
      <alignment vertical="center"/>
      <protection locked="0"/>
    </xf>
    <xf numFmtId="4" fontId="54" fillId="0" borderId="15" xfId="0" applyNumberFormat="1" applyFont="1" applyFill="1" applyBorder="1" applyAlignment="1">
      <alignment vertical="center"/>
    </xf>
    <xf numFmtId="3" fontId="54" fillId="0" borderId="15" xfId="0" applyNumberFormat="1" applyFont="1" applyFill="1" applyBorder="1" applyAlignment="1">
      <alignment vertical="center"/>
    </xf>
    <xf numFmtId="4" fontId="54" fillId="0" borderId="15" xfId="0" applyNumberFormat="1" applyFont="1" applyFill="1" applyBorder="1" applyAlignment="1">
      <alignment vertical="center"/>
    </xf>
    <xf numFmtId="3" fontId="54" fillId="0" borderId="15" xfId="0" applyNumberFormat="1" applyFont="1" applyFill="1" applyBorder="1" applyAlignment="1">
      <alignment vertical="center"/>
    </xf>
    <xf numFmtId="4" fontId="39" fillId="0" borderId="15" xfId="0" applyNumberFormat="1" applyFont="1" applyFill="1" applyBorder="1" applyAlignment="1">
      <alignment vertical="center"/>
    </xf>
    <xf numFmtId="4" fontId="54" fillId="0" borderId="15" xfId="15" applyNumberFormat="1" applyFont="1" applyFill="1" applyBorder="1" applyAlignment="1" applyProtection="1">
      <alignment vertical="center"/>
      <protection/>
    </xf>
    <xf numFmtId="3" fontId="54" fillId="0" borderId="15" xfId="15" applyNumberFormat="1" applyFont="1" applyFill="1" applyBorder="1" applyAlignment="1" applyProtection="1">
      <alignment vertical="center"/>
      <protection/>
    </xf>
    <xf numFmtId="3" fontId="39" fillId="0" borderId="15" xfId="0" applyNumberFormat="1" applyFont="1" applyFill="1" applyBorder="1" applyAlignment="1">
      <alignment vertical="center"/>
    </xf>
    <xf numFmtId="4" fontId="54" fillId="0" borderId="15" xfId="15" applyNumberFormat="1" applyFont="1" applyFill="1" applyBorder="1" applyAlignment="1" applyProtection="1">
      <alignment vertical="center"/>
      <protection locked="0"/>
    </xf>
    <xf numFmtId="3" fontId="54" fillId="0" borderId="15" xfId="15" applyNumberFormat="1" applyFont="1" applyFill="1" applyBorder="1" applyAlignment="1" applyProtection="1">
      <alignment vertical="center"/>
      <protection locked="0"/>
    </xf>
    <xf numFmtId="0" fontId="75" fillId="0" borderId="23" xfId="0" applyFont="1" applyFill="1" applyBorder="1" applyAlignment="1" applyProtection="1">
      <alignment vertical="center"/>
      <protection/>
    </xf>
    <xf numFmtId="0" fontId="39" fillId="0" borderId="23" xfId="0" applyNumberFormat="1" applyFont="1" applyFill="1" applyBorder="1" applyAlignment="1" applyProtection="1">
      <alignment vertical="center"/>
      <protection/>
    </xf>
    <xf numFmtId="190" fontId="39" fillId="0" borderId="23" xfId="0" applyNumberFormat="1" applyFont="1" applyFill="1" applyBorder="1" applyAlignment="1" applyProtection="1">
      <alignment vertical="center"/>
      <protection/>
    </xf>
    <xf numFmtId="49" fontId="39" fillId="0" borderId="23" xfId="0" applyNumberFormat="1" applyFont="1" applyFill="1" applyBorder="1" applyAlignment="1" applyProtection="1">
      <alignment vertical="center"/>
      <protection/>
    </xf>
    <xf numFmtId="0" fontId="39" fillId="0" borderId="23" xfId="0" applyFont="1" applyFill="1" applyBorder="1" applyAlignment="1">
      <alignment vertical="center"/>
    </xf>
    <xf numFmtId="4" fontId="39" fillId="0" borderId="23" xfId="15" applyNumberFormat="1" applyFont="1" applyFill="1" applyBorder="1" applyAlignment="1">
      <alignment vertical="center"/>
    </xf>
    <xf numFmtId="3" fontId="39" fillId="0" borderId="23" xfId="15" applyNumberFormat="1" applyFont="1" applyFill="1" applyBorder="1" applyAlignment="1">
      <alignment vertical="center"/>
    </xf>
    <xf numFmtId="4" fontId="39" fillId="0" borderId="23" xfId="15" applyNumberFormat="1" applyFont="1" applyFill="1" applyBorder="1" applyAlignment="1">
      <alignment vertical="center"/>
    </xf>
    <xf numFmtId="3" fontId="39" fillId="0" borderId="23" xfId="15" applyNumberFormat="1" applyFont="1" applyFill="1" applyBorder="1" applyAlignment="1">
      <alignment vertical="center"/>
    </xf>
    <xf numFmtId="3" fontId="39" fillId="0" borderId="23" xfId="29" applyNumberFormat="1" applyFont="1" applyFill="1" applyBorder="1" applyAlignment="1" applyProtection="1">
      <alignment vertical="center"/>
      <protection/>
    </xf>
    <xf numFmtId="4" fontId="39" fillId="0" borderId="23" xfId="29" applyNumberFormat="1" applyFont="1" applyFill="1" applyBorder="1" applyAlignment="1" applyProtection="1">
      <alignment vertical="center"/>
      <protection/>
    </xf>
    <xf numFmtId="192" fontId="39" fillId="0" borderId="23" xfId="29" applyNumberFormat="1" applyFont="1" applyFill="1" applyBorder="1" applyAlignment="1" applyProtection="1">
      <alignment vertical="center"/>
      <protection/>
    </xf>
    <xf numFmtId="4" fontId="39" fillId="0" borderId="23" xfId="29" applyNumberFormat="1" applyFont="1" applyFill="1" applyBorder="1" applyAlignment="1" applyProtection="1">
      <alignment vertical="center"/>
      <protection/>
    </xf>
    <xf numFmtId="3" fontId="39" fillId="0" borderId="23" xfId="29" applyNumberFormat="1" applyFont="1" applyFill="1" applyBorder="1" applyAlignment="1" applyProtection="1">
      <alignment vertical="center"/>
      <protection/>
    </xf>
    <xf numFmtId="4" fontId="39" fillId="0" borderId="23" xfId="0" applyNumberFormat="1" applyFont="1" applyFill="1" applyBorder="1" applyAlignment="1">
      <alignment vertical="center"/>
    </xf>
    <xf numFmtId="3" fontId="39" fillId="0" borderId="23" xfId="0" applyNumberFormat="1" applyFont="1" applyFill="1" applyBorder="1" applyAlignment="1">
      <alignment vertical="center"/>
    </xf>
    <xf numFmtId="4" fontId="39" fillId="0" borderId="23" xfId="0" applyNumberFormat="1" applyFont="1" applyFill="1" applyBorder="1" applyAlignment="1">
      <alignment vertical="center"/>
    </xf>
    <xf numFmtId="4" fontId="39" fillId="0" borderId="24" xfId="29" applyNumberFormat="1" applyFont="1" applyFill="1" applyBorder="1" applyAlignment="1" applyProtection="1">
      <alignment vertical="center"/>
      <protection/>
    </xf>
    <xf numFmtId="0" fontId="0" fillId="2" borderId="0" xfId="0" applyFill="1" applyBorder="1" applyAlignment="1" applyProtection="1">
      <alignment horizontal="center" vertical="center"/>
      <protection/>
    </xf>
    <xf numFmtId="204" fontId="75" fillId="2" borderId="25" xfId="0" applyNumberFormat="1" applyFont="1" applyFill="1" applyBorder="1" applyAlignment="1" applyProtection="1">
      <alignment vertical="center"/>
      <protection/>
    </xf>
    <xf numFmtId="0" fontId="75" fillId="2" borderId="25" xfId="0" applyNumberFormat="1" applyFont="1" applyFill="1" applyBorder="1" applyAlignment="1" applyProtection="1">
      <alignment vertical="center"/>
      <protection/>
    </xf>
    <xf numFmtId="0" fontId="75" fillId="2" borderId="25" xfId="26" applyFont="1" applyFill="1" applyBorder="1" applyAlignment="1" applyProtection="1">
      <alignment vertical="center"/>
      <protection/>
    </xf>
    <xf numFmtId="0" fontId="75" fillId="2" borderId="25" xfId="0" applyFont="1" applyFill="1" applyBorder="1" applyAlignment="1" applyProtection="1">
      <alignment vertical="center"/>
      <protection/>
    </xf>
    <xf numFmtId="204" fontId="75" fillId="2" borderId="26" xfId="0" applyNumberFormat="1" applyFont="1" applyFill="1" applyBorder="1" applyAlignment="1" applyProtection="1">
      <alignment vertical="center"/>
      <protection/>
    </xf>
    <xf numFmtId="0" fontId="39" fillId="0" borderId="15" xfId="0" applyNumberFormat="1" applyFont="1" applyFill="1" applyBorder="1" applyAlignment="1" applyProtection="1">
      <alignment horizontal="left" vertical="center"/>
      <protection/>
    </xf>
    <xf numFmtId="0" fontId="39" fillId="0" borderId="15" xfId="0" applyNumberFormat="1" applyFont="1" applyFill="1" applyBorder="1" applyAlignment="1" applyProtection="1">
      <alignment horizontal="left" vertical="center"/>
      <protection locked="0"/>
    </xf>
    <xf numFmtId="0" fontId="39" fillId="0" borderId="15" xfId="0" applyNumberFormat="1" applyFont="1" applyFill="1" applyBorder="1" applyAlignment="1" applyProtection="1">
      <alignment horizontal="left" vertical="center"/>
      <protection/>
    </xf>
    <xf numFmtId="0" fontId="39" fillId="0" borderId="15" xfId="0" applyNumberFormat="1" applyFont="1" applyFill="1" applyBorder="1" applyAlignment="1">
      <alignment horizontal="left" vertical="center"/>
    </xf>
    <xf numFmtId="0" fontId="39" fillId="0" borderId="15" xfId="0" applyNumberFormat="1" applyFont="1" applyFill="1" applyBorder="1" applyAlignment="1">
      <alignment horizontal="left" vertical="center"/>
    </xf>
    <xf numFmtId="0" fontId="39" fillId="0" borderId="15" xfId="0" applyNumberFormat="1" applyFont="1" applyFill="1" applyBorder="1" applyAlignment="1">
      <alignment vertical="center"/>
    </xf>
    <xf numFmtId="0" fontId="75" fillId="0" borderId="15" xfId="0" applyNumberFormat="1" applyFont="1" applyFill="1" applyBorder="1" applyAlignment="1" applyProtection="1">
      <alignment vertical="center"/>
      <protection/>
    </xf>
    <xf numFmtId="0" fontId="105" fillId="0" borderId="15" xfId="0" applyNumberFormat="1" applyFont="1" applyFill="1" applyBorder="1" applyAlignment="1" applyProtection="1">
      <alignment vertical="center"/>
      <protection/>
    </xf>
    <xf numFmtId="0" fontId="39" fillId="0" borderId="15" xfId="0" applyNumberFormat="1" applyFont="1" applyFill="1" applyBorder="1" applyAlignment="1" applyProtection="1">
      <alignment vertical="center"/>
      <protection/>
    </xf>
    <xf numFmtId="0" fontId="39" fillId="0" borderId="15" xfId="0" applyNumberFormat="1" applyFont="1" applyFill="1" applyBorder="1" applyAlignment="1">
      <alignment vertical="center"/>
    </xf>
    <xf numFmtId="190" fontId="39" fillId="0" borderId="15" xfId="0" applyNumberFormat="1" applyFont="1" applyFill="1" applyBorder="1" applyAlignment="1">
      <alignment vertical="center"/>
    </xf>
    <xf numFmtId="0" fontId="75" fillId="0" borderId="27" xfId="0" applyNumberFormat="1" applyFont="1" applyFill="1" applyBorder="1" applyAlignment="1" applyProtection="1">
      <alignment vertical="center"/>
      <protection/>
    </xf>
    <xf numFmtId="0" fontId="75" fillId="2" borderId="15" xfId="0" applyNumberFormat="1" applyFont="1" applyFill="1" applyBorder="1" applyAlignment="1" applyProtection="1">
      <alignment vertical="center"/>
      <protection/>
    </xf>
    <xf numFmtId="0" fontId="105" fillId="2" borderId="14" xfId="0" applyNumberFormat="1" applyFont="1" applyFill="1" applyBorder="1" applyAlignment="1" applyProtection="1">
      <alignment vertical="center"/>
      <protection/>
    </xf>
    <xf numFmtId="0" fontId="105" fillId="2" borderId="15" xfId="0" applyNumberFormat="1" applyFont="1" applyFill="1" applyBorder="1" applyAlignment="1" applyProtection="1">
      <alignment vertical="center"/>
      <protection/>
    </xf>
    <xf numFmtId="0" fontId="76" fillId="4" borderId="14" xfId="0" applyNumberFormat="1" applyFont="1" applyFill="1" applyBorder="1" applyAlignment="1" applyProtection="1">
      <alignment vertical="center"/>
      <protection/>
    </xf>
    <xf numFmtId="0" fontId="75" fillId="0" borderId="15" xfId="26" applyNumberFormat="1" applyFont="1" applyFill="1" applyBorder="1" applyAlignment="1" applyProtection="1">
      <alignment vertical="center"/>
      <protection/>
    </xf>
    <xf numFmtId="0" fontId="76" fillId="5" borderId="15" xfId="0" applyNumberFormat="1" applyFont="1" applyFill="1" applyBorder="1" applyAlignment="1" applyProtection="1">
      <alignment vertical="center"/>
      <protection/>
    </xf>
    <xf numFmtId="0" fontId="76" fillId="6" borderId="15" xfId="0" applyNumberFormat="1" applyFont="1" applyFill="1" applyBorder="1" applyAlignment="1" applyProtection="1">
      <alignment vertical="center"/>
      <protection/>
    </xf>
    <xf numFmtId="0" fontId="75" fillId="0" borderId="15" xfId="0" applyNumberFormat="1" applyFont="1" applyFill="1" applyBorder="1" applyAlignment="1">
      <alignment vertical="center"/>
    </xf>
    <xf numFmtId="0" fontId="76" fillId="0" borderId="15" xfId="0" applyNumberFormat="1" applyFont="1" applyFill="1" applyBorder="1" applyAlignment="1" applyProtection="1">
      <alignment vertical="center"/>
      <protection/>
    </xf>
    <xf numFmtId="0" fontId="75" fillId="0" borderId="14" xfId="26" applyNumberFormat="1" applyFont="1" applyFill="1" applyBorder="1" applyAlignment="1" applyProtection="1">
      <alignment vertical="center"/>
      <protection/>
    </xf>
    <xf numFmtId="0" fontId="39" fillId="0" borderId="15" xfId="26" applyNumberFormat="1" applyFont="1" applyFill="1" applyBorder="1" applyAlignment="1" applyProtection="1">
      <alignment vertical="center"/>
      <protection/>
    </xf>
    <xf numFmtId="0" fontId="39" fillId="0" borderId="15" xfId="0" applyNumberFormat="1" applyFont="1" applyFill="1" applyBorder="1" applyAlignment="1" applyProtection="1">
      <alignment vertical="center"/>
      <protection locked="0"/>
    </xf>
    <xf numFmtId="4" fontId="39" fillId="0" borderId="15" xfId="15" applyNumberFormat="1" applyFont="1" applyFill="1" applyBorder="1" applyAlignment="1" applyProtection="1">
      <alignment vertical="center"/>
      <protection locked="0"/>
    </xf>
    <xf numFmtId="3" fontId="39" fillId="0" borderId="15" xfId="15" applyNumberFormat="1" applyFont="1" applyFill="1" applyBorder="1" applyAlignment="1" applyProtection="1">
      <alignment vertical="center"/>
      <protection locked="0"/>
    </xf>
    <xf numFmtId="4" fontId="39" fillId="0" borderId="27" xfId="15" applyNumberFormat="1" applyFont="1" applyFill="1" applyBorder="1" applyAlignment="1" applyProtection="1">
      <alignment vertical="center"/>
      <protection/>
    </xf>
    <xf numFmtId="4" fontId="39" fillId="0" borderId="15" xfId="18" applyNumberFormat="1" applyFont="1" applyFill="1" applyBorder="1" applyAlignment="1" applyProtection="1">
      <alignment vertical="center"/>
      <protection/>
    </xf>
    <xf numFmtId="3" fontId="39" fillId="0" borderId="15" xfId="15" applyNumberFormat="1" applyFont="1" applyFill="1" applyBorder="1" applyAlignment="1" applyProtection="1">
      <alignment vertical="center"/>
      <protection/>
    </xf>
    <xf numFmtId="3" fontId="39" fillId="0" borderId="27" xfId="29" applyNumberFormat="1" applyFont="1" applyFill="1" applyBorder="1" applyAlignment="1" applyProtection="1">
      <alignment vertical="center"/>
      <protection/>
    </xf>
    <xf numFmtId="3" fontId="39" fillId="0" borderId="15" xfId="30" applyNumberFormat="1" applyFont="1" applyFill="1" applyBorder="1" applyAlignment="1" applyProtection="1">
      <alignment vertical="center"/>
      <protection/>
    </xf>
    <xf numFmtId="2" fontId="39" fillId="0" borderId="27" xfId="29" applyNumberFormat="1" applyFont="1" applyFill="1" applyBorder="1" applyAlignment="1" applyProtection="1">
      <alignment vertical="center"/>
      <protection/>
    </xf>
    <xf numFmtId="2" fontId="39" fillId="0" borderId="15" xfId="29" applyNumberFormat="1" applyFont="1" applyFill="1" applyBorder="1" applyAlignment="1" applyProtection="1">
      <alignment vertical="center"/>
      <protection/>
    </xf>
    <xf numFmtId="2" fontId="39" fillId="0" borderId="15" xfId="29" applyNumberFormat="1" applyFont="1" applyFill="1" applyBorder="1" applyAlignment="1" applyProtection="1">
      <alignment vertical="center"/>
      <protection/>
    </xf>
    <xf numFmtId="2" fontId="39" fillId="0" borderId="15" xfId="15" applyNumberFormat="1" applyFont="1" applyFill="1" applyBorder="1" applyAlignment="1">
      <alignment vertical="center"/>
    </xf>
    <xf numFmtId="2" fontId="39" fillId="0" borderId="28" xfId="29" applyNumberFormat="1" applyFont="1" applyFill="1" applyBorder="1" applyAlignment="1" applyProtection="1">
      <alignment vertical="center"/>
      <protection/>
    </xf>
    <xf numFmtId="2" fontId="39" fillId="0" borderId="22" xfId="0" applyNumberFormat="1" applyFont="1" applyFill="1" applyBorder="1" applyAlignment="1" applyProtection="1">
      <alignment vertical="center"/>
      <protection/>
    </xf>
    <xf numFmtId="2" fontId="39" fillId="0" borderId="22" xfId="29" applyNumberFormat="1" applyFont="1" applyFill="1" applyBorder="1" applyAlignment="1" applyProtection="1">
      <alignment vertical="center"/>
      <protection/>
    </xf>
    <xf numFmtId="9" fontId="39" fillId="0" borderId="27" xfId="29" applyNumberFormat="1" applyFont="1" applyFill="1" applyBorder="1" applyAlignment="1" applyProtection="1">
      <alignment vertical="center"/>
      <protection/>
    </xf>
    <xf numFmtId="9" fontId="39" fillId="0" borderId="15" xfId="29" applyNumberFormat="1" applyFont="1" applyFill="1" applyBorder="1" applyAlignment="1" applyProtection="1">
      <alignment vertical="center"/>
      <protection/>
    </xf>
    <xf numFmtId="9" fontId="39" fillId="0" borderId="15" xfId="29" applyNumberFormat="1" applyFont="1" applyFill="1" applyBorder="1" applyAlignment="1" applyProtection="1">
      <alignment vertical="center"/>
      <protection/>
    </xf>
    <xf numFmtId="0" fontId="39" fillId="0" borderId="15" xfId="0" applyNumberFormat="1" applyFont="1" applyFill="1" applyBorder="1" applyAlignment="1" applyProtection="1">
      <alignment vertical="center"/>
      <protection/>
    </xf>
    <xf numFmtId="0" fontId="36" fillId="2" borderId="0" xfId="0" applyFont="1" applyFill="1" applyBorder="1" applyAlignment="1" applyProtection="1">
      <alignment horizontal="center" vertical="center"/>
      <protection/>
    </xf>
    <xf numFmtId="0" fontId="103" fillId="0" borderId="29" xfId="0" applyFont="1" applyFill="1" applyBorder="1" applyAlignment="1">
      <alignment horizontal="center" wrapText="1"/>
    </xf>
    <xf numFmtId="0" fontId="58" fillId="3" borderId="29" xfId="0" applyFont="1" applyFill="1" applyBorder="1" applyAlignment="1" applyProtection="1">
      <alignment horizontal="right" vertical="center" wrapText="1"/>
      <protection/>
    </xf>
    <xf numFmtId="3" fontId="102" fillId="0" borderId="29" xfId="0" applyNumberFormat="1" applyFont="1" applyFill="1" applyBorder="1" applyAlignment="1" applyProtection="1">
      <alignment horizontal="center" vertical="center" wrapText="1"/>
      <protection/>
    </xf>
    <xf numFmtId="190" fontId="39" fillId="0" borderId="15" xfId="0" applyNumberFormat="1" applyFont="1" applyFill="1" applyBorder="1" applyAlignment="1" applyProtection="1">
      <alignment vertical="center"/>
      <protection locked="0"/>
    </xf>
    <xf numFmtId="190" fontId="39" fillId="0" borderId="15" xfId="0" applyNumberFormat="1" applyFont="1" applyFill="1" applyBorder="1" applyAlignment="1">
      <alignment vertical="center"/>
    </xf>
    <xf numFmtId="204" fontId="39" fillId="0" borderId="15" xfId="0" applyNumberFormat="1" applyFont="1" applyFill="1" applyBorder="1" applyAlignment="1">
      <alignment horizontal="left" vertical="center"/>
    </xf>
    <xf numFmtId="0" fontId="39" fillId="0" borderId="15" xfId="25" applyFont="1" applyFill="1" applyBorder="1" applyAlignment="1">
      <alignment horizontal="left" vertical="center" shrinkToFit="1"/>
      <protection/>
    </xf>
    <xf numFmtId="0" fontId="88" fillId="3" borderId="0" xfId="0" applyFont="1" applyFill="1" applyBorder="1" applyAlignment="1" applyProtection="1">
      <alignment horizontal="right" vertical="center" wrapText="1"/>
      <protection/>
    </xf>
    <xf numFmtId="0" fontId="89" fillId="3" borderId="0" xfId="0" applyFont="1" applyFill="1" applyBorder="1" applyAlignment="1" applyProtection="1">
      <alignment horizontal="right" vertical="center" wrapText="1"/>
      <protection/>
    </xf>
    <xf numFmtId="0" fontId="2" fillId="2" borderId="0" xfId="21" applyFill="1" applyBorder="1" applyAlignment="1" applyProtection="1">
      <alignment horizontal="center" vertical="center" wrapText="1"/>
      <protection/>
    </xf>
    <xf numFmtId="0" fontId="68" fillId="2" borderId="0" xfId="0" applyFont="1" applyFill="1" applyBorder="1" applyAlignment="1">
      <alignment horizontal="center" vertical="center" wrapText="1"/>
    </xf>
    <xf numFmtId="1" fontId="92" fillId="2" borderId="0" xfId="0" applyNumberFormat="1" applyFont="1" applyFill="1" applyBorder="1" applyAlignment="1" applyProtection="1">
      <alignment horizontal="center" vertical="center" wrapText="1"/>
      <protection/>
    </xf>
    <xf numFmtId="0" fontId="50" fillId="2" borderId="0" xfId="0" applyFont="1" applyFill="1" applyBorder="1" applyAlignment="1" applyProtection="1">
      <alignment horizontal="center" vertical="center" wrapText="1"/>
      <protection/>
    </xf>
    <xf numFmtId="1" fontId="51" fillId="2" borderId="0" xfId="0" applyNumberFormat="1" applyFont="1" applyFill="1" applyBorder="1" applyAlignment="1" applyProtection="1">
      <alignment horizontal="center" vertical="center" wrapText="1"/>
      <protection/>
    </xf>
    <xf numFmtId="0" fontId="52" fillId="2" borderId="0" xfId="0" applyFont="1" applyFill="1" applyBorder="1" applyAlignment="1" applyProtection="1">
      <alignment horizontal="center" vertical="center" wrapText="1"/>
      <protection/>
    </xf>
    <xf numFmtId="1" fontId="72" fillId="2" borderId="2" xfId="21" applyNumberFormat="1" applyFont="1" applyFill="1" applyBorder="1" applyAlignment="1" applyProtection="1">
      <alignment horizontal="center" vertical="center" wrapText="1"/>
      <protection/>
    </xf>
    <xf numFmtId="0" fontId="71" fillId="2" borderId="2" xfId="0" applyFont="1" applyFill="1" applyBorder="1" applyAlignment="1" applyProtection="1">
      <alignment horizontal="center" vertical="center" wrapText="1"/>
      <protection/>
    </xf>
    <xf numFmtId="0" fontId="57" fillId="3" borderId="29" xfId="0" applyFont="1" applyFill="1" applyBorder="1" applyAlignment="1" applyProtection="1">
      <alignment horizontal="right" vertical="center" wrapText="1"/>
      <protection/>
    </xf>
    <xf numFmtId="0" fontId="103" fillId="0" borderId="30" xfId="0" applyFont="1" applyFill="1" applyBorder="1" applyAlignment="1">
      <alignment horizontal="center" wrapText="1"/>
    </xf>
    <xf numFmtId="3" fontId="104" fillId="0" borderId="2" xfId="0" applyNumberFormat="1" applyFont="1" applyFill="1" applyBorder="1" applyAlignment="1" applyProtection="1">
      <alignment horizontal="center" vertical="center" wrapText="1"/>
      <protection/>
    </xf>
    <xf numFmtId="0" fontId="103" fillId="0" borderId="2" xfId="0" applyFont="1" applyFill="1" applyBorder="1" applyAlignment="1">
      <alignment horizontal="center" wrapText="1"/>
    </xf>
    <xf numFmtId="0" fontId="103" fillId="0" borderId="31" xfId="0" applyFont="1" applyFill="1" applyBorder="1" applyAlignment="1">
      <alignment horizontal="center" wrapText="1"/>
    </xf>
    <xf numFmtId="0" fontId="82" fillId="2" borderId="32" xfId="0" applyFont="1" applyFill="1" applyBorder="1" applyAlignment="1" applyProtection="1">
      <alignment horizontal="center" vertical="center" wrapText="1"/>
      <protection/>
    </xf>
    <xf numFmtId="0" fontId="82" fillId="2" borderId="31" xfId="0" applyFont="1" applyFill="1" applyBorder="1" applyAlignment="1" applyProtection="1">
      <alignment horizontal="center" vertical="center" wrapText="1"/>
      <protection/>
    </xf>
    <xf numFmtId="2" fontId="81" fillId="2" borderId="33" xfId="0" applyNumberFormat="1" applyFont="1" applyFill="1" applyBorder="1" applyAlignment="1">
      <alignment horizontal="right" vertical="center" wrapText="1" indent="1"/>
    </xf>
    <xf numFmtId="0" fontId="0" fillId="0" borderId="34" xfId="0" applyBorder="1" applyAlignment="1">
      <alignment horizontal="right" indent="1"/>
    </xf>
    <xf numFmtId="0" fontId="45" fillId="3" borderId="17" xfId="0" applyFont="1" applyFill="1" applyBorder="1" applyAlignment="1" applyProtection="1">
      <alignment horizontal="center" vertical="center" wrapText="1"/>
      <protection/>
    </xf>
    <xf numFmtId="0" fontId="44" fillId="3" borderId="35" xfId="0" applyFont="1" applyFill="1" applyBorder="1" applyAlignment="1" applyProtection="1">
      <alignment horizontal="center" vertical="center" wrapText="1"/>
      <protection/>
    </xf>
    <xf numFmtId="0" fontId="44" fillId="3" borderId="36" xfId="0" applyFont="1" applyFill="1" applyBorder="1" applyAlignment="1" applyProtection="1">
      <alignment horizontal="center" vertical="center" wrapText="1"/>
      <protection/>
    </xf>
    <xf numFmtId="0" fontId="44" fillId="3" borderId="1" xfId="0" applyFont="1" applyFill="1" applyBorder="1" applyAlignment="1" applyProtection="1">
      <alignment horizontal="center" vertical="center" wrapText="1"/>
      <protection/>
    </xf>
    <xf numFmtId="0" fontId="55" fillId="3" borderId="1" xfId="0" applyFont="1" applyFill="1" applyBorder="1" applyAlignment="1" applyProtection="1">
      <alignment horizontal="center" vertical="center" wrapText="1"/>
      <protection/>
    </xf>
    <xf numFmtId="0" fontId="46" fillId="3" borderId="1" xfId="0" applyFont="1" applyFill="1" applyBorder="1" applyAlignment="1" applyProtection="1">
      <alignment horizontal="center" vertical="center" wrapText="1"/>
      <protection/>
    </xf>
    <xf numFmtId="0" fontId="46" fillId="3" borderId="35" xfId="0" applyFont="1" applyFill="1" applyBorder="1" applyAlignment="1" applyProtection="1">
      <alignment horizontal="center" vertical="center" wrapText="1"/>
      <protection/>
    </xf>
    <xf numFmtId="0" fontId="46" fillId="3" borderId="36" xfId="0" applyFont="1" applyFill="1" applyBorder="1" applyAlignment="1" applyProtection="1">
      <alignment horizontal="center" vertical="center" wrapText="1"/>
      <protection/>
    </xf>
    <xf numFmtId="3" fontId="83" fillId="2" borderId="0" xfId="0" applyNumberFormat="1" applyFont="1" applyFill="1" applyBorder="1" applyAlignment="1" applyProtection="1">
      <alignment horizontal="right" vertical="center" wrapText="1"/>
      <protection/>
    </xf>
    <xf numFmtId="0" fontId="85" fillId="0" borderId="0" xfId="0" applyFont="1" applyAlignment="1">
      <alignment vertical="center" wrapText="1"/>
    </xf>
    <xf numFmtId="0" fontId="0" fillId="0" borderId="0" xfId="0" applyAlignment="1">
      <alignment vertical="center" wrapText="1"/>
    </xf>
    <xf numFmtId="2" fontId="81" fillId="2" borderId="34" xfId="0" applyNumberFormat="1" applyFont="1" applyFill="1" applyBorder="1" applyAlignment="1">
      <alignment horizontal="right" vertical="center" wrapText="1" indent="1"/>
    </xf>
    <xf numFmtId="0" fontId="103" fillId="0" borderId="29" xfId="0" applyFont="1" applyFill="1" applyBorder="1" applyAlignment="1">
      <alignment horizontal="center" vertical="center" wrapText="1"/>
    </xf>
    <xf numFmtId="0" fontId="103" fillId="0" borderId="30" xfId="0" applyFont="1" applyFill="1" applyBorder="1" applyAlignment="1">
      <alignment horizontal="center" vertical="center" wrapText="1"/>
    </xf>
    <xf numFmtId="0" fontId="103" fillId="0" borderId="2" xfId="0" applyFont="1" applyFill="1" applyBorder="1" applyAlignment="1">
      <alignment horizontal="center" vertical="center" wrapText="1"/>
    </xf>
    <xf numFmtId="0" fontId="103" fillId="0" borderId="31" xfId="0" applyFont="1" applyFill="1" applyBorder="1" applyAlignment="1">
      <alignment horizontal="center" vertical="center" wrapText="1"/>
    </xf>
    <xf numFmtId="2" fontId="80" fillId="2" borderId="37" xfId="0" applyNumberFormat="1" applyFont="1" applyFill="1" applyBorder="1" applyAlignment="1">
      <alignment horizontal="right" vertical="center" wrapText="1" indent="1"/>
    </xf>
    <xf numFmtId="2" fontId="80" fillId="2" borderId="34" xfId="0" applyNumberFormat="1" applyFont="1" applyFill="1" applyBorder="1" applyAlignment="1">
      <alignment horizontal="right" vertical="center" wrapText="1" indent="1"/>
    </xf>
    <xf numFmtId="2" fontId="80" fillId="2" borderId="33" xfId="0" applyNumberFormat="1" applyFont="1" applyFill="1" applyBorder="1" applyAlignment="1">
      <alignment horizontal="right" vertical="center" wrapText="1" indent="1"/>
    </xf>
    <xf numFmtId="4" fontId="86" fillId="2" borderId="38" xfId="0" applyNumberFormat="1" applyFont="1" applyFill="1" applyBorder="1" applyAlignment="1">
      <alignment horizontal="right" vertical="center" wrapText="1" indent="1"/>
    </xf>
    <xf numFmtId="4" fontId="86" fillId="2" borderId="30" xfId="0" applyNumberFormat="1" applyFont="1" applyFill="1" applyBorder="1" applyAlignment="1">
      <alignment horizontal="right" vertical="center" wrapText="1" indent="1"/>
    </xf>
    <xf numFmtId="4" fontId="86" fillId="2" borderId="39" xfId="0" applyNumberFormat="1" applyFont="1" applyFill="1" applyBorder="1" applyAlignment="1">
      <alignment horizontal="right" vertical="center" wrapText="1" indent="1"/>
    </xf>
    <xf numFmtId="4" fontId="86" fillId="2" borderId="31" xfId="0" applyNumberFormat="1" applyFont="1" applyFill="1" applyBorder="1" applyAlignment="1">
      <alignment horizontal="right" vertical="center" wrapText="1" indent="1"/>
    </xf>
    <xf numFmtId="190" fontId="42" fillId="2" borderId="40" xfId="0" applyNumberFormat="1" applyFont="1" applyFill="1" applyBorder="1" applyAlignment="1" applyProtection="1">
      <alignment horizontal="left" vertical="center" wrapText="1"/>
      <protection/>
    </xf>
    <xf numFmtId="0" fontId="0" fillId="2" borderId="0" xfId="0" applyFill="1" applyBorder="1" applyAlignment="1" applyProtection="1">
      <alignment vertical="center" wrapText="1"/>
      <protection/>
    </xf>
    <xf numFmtId="0" fontId="0" fillId="2" borderId="40" xfId="0" applyFill="1" applyBorder="1" applyAlignment="1" applyProtection="1">
      <alignment vertical="center" wrapText="1"/>
      <protection/>
    </xf>
    <xf numFmtId="0" fontId="45" fillId="3" borderId="41" xfId="0" applyFont="1" applyFill="1" applyBorder="1" applyAlignment="1" applyProtection="1">
      <alignment horizontal="center" vertical="center" wrapText="1"/>
      <protection/>
    </xf>
    <xf numFmtId="3" fontId="86" fillId="2" borderId="38" xfId="0" applyNumberFormat="1" applyFont="1" applyFill="1" applyBorder="1" applyAlignment="1" applyProtection="1">
      <alignment horizontal="right" vertical="center" wrapText="1" indent="1"/>
      <protection/>
    </xf>
    <xf numFmtId="0" fontId="79" fillId="0" borderId="30" xfId="0" applyFont="1" applyBorder="1" applyAlignment="1">
      <alignment horizontal="right" indent="1"/>
    </xf>
    <xf numFmtId="0" fontId="79" fillId="0" borderId="39" xfId="0" applyFont="1" applyBorder="1" applyAlignment="1">
      <alignment horizontal="right" indent="1"/>
    </xf>
    <xf numFmtId="0" fontId="79" fillId="0" borderId="31" xfId="0" applyFont="1" applyBorder="1" applyAlignment="1">
      <alignment horizontal="right" indent="1"/>
    </xf>
    <xf numFmtId="4" fontId="66" fillId="2" borderId="38" xfId="0" applyNumberFormat="1" applyFont="1" applyFill="1" applyBorder="1" applyAlignment="1">
      <alignment horizontal="right" vertical="center" wrapText="1" indent="1"/>
    </xf>
    <xf numFmtId="0" fontId="0" fillId="0" borderId="30" xfId="0" applyBorder="1" applyAlignment="1">
      <alignment horizontal="right" indent="1"/>
    </xf>
    <xf numFmtId="0" fontId="0" fillId="0" borderId="39" xfId="0" applyBorder="1" applyAlignment="1">
      <alignment horizontal="right" indent="1"/>
    </xf>
    <xf numFmtId="0" fontId="0" fillId="0" borderId="31" xfId="0" applyBorder="1" applyAlignment="1">
      <alignment horizontal="right" indent="1"/>
    </xf>
    <xf numFmtId="3" fontId="66" fillId="2" borderId="38" xfId="0" applyNumberFormat="1" applyFont="1" applyFill="1" applyBorder="1" applyAlignment="1" applyProtection="1">
      <alignment horizontal="right" vertical="center" wrapText="1" indent="1"/>
      <protection/>
    </xf>
    <xf numFmtId="190" fontId="42" fillId="2" borderId="38" xfId="0" applyNumberFormat="1" applyFont="1" applyFill="1" applyBorder="1" applyAlignment="1" applyProtection="1">
      <alignment horizontal="left" vertical="center" wrapText="1"/>
      <protection/>
    </xf>
    <xf numFmtId="0" fontId="0" fillId="2" borderId="29" xfId="0" applyFill="1" applyBorder="1" applyAlignment="1" applyProtection="1">
      <alignment vertical="center" wrapText="1"/>
      <protection/>
    </xf>
    <xf numFmtId="0" fontId="0" fillId="2" borderId="30" xfId="0" applyFill="1" applyBorder="1" applyAlignment="1" applyProtection="1">
      <alignment vertical="center" wrapText="1"/>
      <protection/>
    </xf>
    <xf numFmtId="0" fontId="0" fillId="2" borderId="32" xfId="0" applyFill="1" applyBorder="1" applyAlignment="1" applyProtection="1">
      <alignment vertical="center" wrapText="1"/>
      <protection/>
    </xf>
    <xf numFmtId="0" fontId="0" fillId="2" borderId="39" xfId="0" applyFill="1" applyBorder="1" applyAlignment="1" applyProtection="1">
      <alignment vertical="center" wrapText="1"/>
      <protection/>
    </xf>
    <xf numFmtId="0" fontId="0" fillId="2" borderId="2" xfId="0" applyFill="1" applyBorder="1" applyAlignment="1" applyProtection="1">
      <alignment vertical="center" wrapText="1"/>
      <protection/>
    </xf>
    <xf numFmtId="0" fontId="0" fillId="2" borderId="31" xfId="0" applyFill="1" applyBorder="1" applyAlignment="1" applyProtection="1">
      <alignment vertical="center" wrapText="1"/>
      <protection/>
    </xf>
    <xf numFmtId="0" fontId="45" fillId="2" borderId="3" xfId="0" applyFont="1" applyFill="1" applyBorder="1" applyAlignment="1" applyProtection="1">
      <alignment horizontal="center" vertical="center" wrapText="1"/>
      <protection/>
    </xf>
    <xf numFmtId="0" fontId="44" fillId="2" borderId="1" xfId="0" applyFont="1" applyFill="1" applyBorder="1" applyAlignment="1" applyProtection="1">
      <alignment horizontal="center" vertical="center" wrapText="1"/>
      <protection/>
    </xf>
    <xf numFmtId="0" fontId="44" fillId="2" borderId="35" xfId="0" applyFont="1" applyFill="1" applyBorder="1" applyAlignment="1" applyProtection="1">
      <alignment horizontal="center" vertical="center" wrapText="1"/>
      <protection/>
    </xf>
    <xf numFmtId="0" fontId="44" fillId="2" borderId="36" xfId="0" applyFont="1" applyFill="1" applyBorder="1" applyAlignment="1" applyProtection="1">
      <alignment horizontal="center" vertical="center" wrapText="1"/>
      <protection/>
    </xf>
    <xf numFmtId="0" fontId="46" fillId="2" borderId="35" xfId="0" applyFont="1" applyFill="1" applyBorder="1" applyAlignment="1" applyProtection="1">
      <alignment horizontal="center" vertical="center" wrapText="1"/>
      <protection/>
    </xf>
    <xf numFmtId="0" fontId="46" fillId="2" borderId="36" xfId="0" applyFont="1" applyFill="1" applyBorder="1" applyAlignment="1" applyProtection="1">
      <alignment horizontal="center" vertical="center" wrapText="1"/>
      <protection/>
    </xf>
    <xf numFmtId="0" fontId="78" fillId="2" borderId="2" xfId="0" applyFont="1" applyFill="1" applyBorder="1" applyAlignment="1" applyProtection="1">
      <alignment horizontal="center" vertical="center" wrapText="1"/>
      <protection/>
    </xf>
    <xf numFmtId="1" fontId="98" fillId="2" borderId="0" xfId="0" applyNumberFormat="1" applyFont="1" applyFill="1" applyBorder="1" applyAlignment="1" applyProtection="1">
      <alignment horizontal="center" vertical="center" wrapText="1"/>
      <protection/>
    </xf>
    <xf numFmtId="0" fontId="70" fillId="2" borderId="0" xfId="0" applyFont="1" applyFill="1" applyBorder="1" applyAlignment="1" applyProtection="1">
      <alignment horizontal="center" vertical="center" wrapText="1"/>
      <protection/>
    </xf>
    <xf numFmtId="0" fontId="96" fillId="3" borderId="2" xfId="0" applyFont="1" applyFill="1" applyBorder="1" applyAlignment="1" applyProtection="1">
      <alignment horizontal="right" vertical="center" wrapText="1"/>
      <protection/>
    </xf>
    <xf numFmtId="0" fontId="97" fillId="3" borderId="2" xfId="0" applyFont="1" applyFill="1" applyBorder="1" applyAlignment="1" applyProtection="1">
      <alignment horizontal="right" vertical="center" wrapText="1"/>
      <protection/>
    </xf>
    <xf numFmtId="0" fontId="0" fillId="2" borderId="2" xfId="0" applyFill="1" applyBorder="1" applyAlignment="1" applyProtection="1">
      <alignment horizontal="center" vertical="center" wrapText="1"/>
      <protection/>
    </xf>
    <xf numFmtId="1" fontId="61" fillId="2" borderId="0" xfId="0" applyNumberFormat="1" applyFont="1" applyFill="1" applyBorder="1" applyAlignment="1" applyProtection="1">
      <alignment horizontal="center" vertical="center" wrapText="1"/>
      <protection/>
    </xf>
    <xf numFmtId="0" fontId="0" fillId="2" borderId="0" xfId="0" applyFont="1" applyFill="1" applyBorder="1" applyAlignment="1" applyProtection="1">
      <alignment horizontal="center" vertical="center" wrapText="1"/>
      <protection/>
    </xf>
    <xf numFmtId="0" fontId="93" fillId="3" borderId="29" xfId="0" applyFont="1" applyFill="1" applyBorder="1" applyAlignment="1" applyProtection="1">
      <alignment horizontal="right" vertical="center" wrapText="1"/>
      <protection/>
    </xf>
    <xf numFmtId="0" fontId="95" fillId="3" borderId="29" xfId="0" applyFont="1" applyFill="1" applyBorder="1" applyAlignment="1" applyProtection="1">
      <alignment horizontal="right" vertical="center" wrapText="1"/>
      <protection/>
    </xf>
    <xf numFmtId="0" fontId="46" fillId="2" borderId="1" xfId="0" applyFont="1" applyFill="1" applyBorder="1" applyAlignment="1" applyProtection="1">
      <alignment horizontal="center" vertical="center" wrapText="1"/>
      <protection/>
    </xf>
    <xf numFmtId="0" fontId="105" fillId="2" borderId="42" xfId="0" applyNumberFormat="1" applyFont="1" applyFill="1" applyBorder="1" applyAlignment="1" applyProtection="1">
      <alignment vertical="center"/>
      <protection/>
    </xf>
    <xf numFmtId="0" fontId="76" fillId="0" borderId="27" xfId="0" applyNumberFormat="1" applyFont="1" applyFill="1" applyBorder="1" applyAlignment="1" applyProtection="1">
      <alignment vertical="center"/>
      <protection/>
    </xf>
    <xf numFmtId="192" fontId="39" fillId="0" borderId="15" xfId="29" applyNumberFormat="1" applyFont="1" applyFill="1" applyBorder="1" applyAlignment="1" applyProtection="1">
      <alignment horizontal="right" vertical="center"/>
      <protection/>
    </xf>
    <xf numFmtId="9" fontId="39" fillId="0" borderId="15" xfId="29" applyNumberFormat="1" applyFont="1" applyFill="1" applyBorder="1" applyAlignment="1" applyProtection="1">
      <alignment horizontal="right" vertical="center"/>
      <protection/>
    </xf>
    <xf numFmtId="4" fontId="39" fillId="0" borderId="15" xfId="17" applyNumberFormat="1" applyFont="1" applyFill="1" applyBorder="1" applyAlignment="1" applyProtection="1">
      <alignment vertical="center"/>
      <protection locked="0"/>
    </xf>
    <xf numFmtId="3" fontId="39" fillId="0" borderId="15" xfId="17" applyNumberFormat="1" applyFont="1" applyFill="1" applyBorder="1" applyAlignment="1" applyProtection="1">
      <alignment vertical="center"/>
      <protection locked="0"/>
    </xf>
    <xf numFmtId="0" fontId="76" fillId="0" borderId="14" xfId="0" applyNumberFormat="1" applyFont="1" applyFill="1" applyBorder="1" applyAlignment="1" applyProtection="1">
      <alignment vertical="center"/>
      <protection/>
    </xf>
    <xf numFmtId="2" fontId="39" fillId="0" borderId="15" xfId="0" applyNumberFormat="1" applyFont="1" applyFill="1" applyBorder="1" applyAlignment="1">
      <alignment vertical="center"/>
    </xf>
    <xf numFmtId="0" fontId="39" fillId="0" borderId="15" xfId="29" applyNumberFormat="1" applyFont="1" applyFill="1" applyBorder="1" applyAlignment="1" applyProtection="1">
      <alignment vertical="center"/>
      <protection/>
    </xf>
    <xf numFmtId="3" fontId="39" fillId="0" borderId="15" xfId="18" applyNumberFormat="1" applyFont="1" applyFill="1" applyBorder="1" applyAlignment="1" applyProtection="1">
      <alignment vertical="center"/>
      <protection locked="0"/>
    </xf>
    <xf numFmtId="4" fontId="39" fillId="0" borderId="15" xfId="18" applyNumberFormat="1" applyFont="1" applyFill="1" applyBorder="1" applyAlignment="1" applyProtection="1">
      <alignment vertical="center"/>
      <protection locked="0"/>
    </xf>
    <xf numFmtId="0" fontId="39" fillId="0" borderId="15" xfId="0" applyNumberFormat="1" applyFont="1" applyFill="1" applyBorder="1" applyAlignment="1" applyProtection="1">
      <alignment horizontal="left" vertical="center"/>
      <protection locked="0"/>
    </xf>
    <xf numFmtId="190" fontId="39" fillId="7" borderId="15" xfId="0" applyNumberFormat="1" applyFont="1" applyFill="1" applyBorder="1" applyAlignment="1">
      <alignment horizontal="center" vertical="center" shrinkToFit="1"/>
    </xf>
    <xf numFmtId="0" fontId="36" fillId="2" borderId="14" xfId="0" applyFont="1" applyFill="1" applyBorder="1" applyAlignment="1" applyProtection="1">
      <alignment horizontal="left" vertical="center"/>
      <protection/>
    </xf>
    <xf numFmtId="204" fontId="39" fillId="7" borderId="15" xfId="0" applyNumberFormat="1" applyFont="1" applyFill="1" applyBorder="1" applyAlignment="1">
      <alignment horizontal="left" vertical="center" shrinkToFit="1"/>
    </xf>
    <xf numFmtId="0" fontId="39" fillId="7" borderId="15" xfId="0" applyNumberFormat="1" applyFont="1" applyFill="1" applyBorder="1" applyAlignment="1">
      <alignment horizontal="left" vertical="center" shrinkToFit="1"/>
    </xf>
    <xf numFmtId="3" fontId="39" fillId="0" borderId="15" xfId="30" applyNumberFormat="1" applyFont="1" applyFill="1" applyBorder="1" applyAlignment="1" applyProtection="1">
      <alignment vertical="center"/>
      <protection/>
    </xf>
    <xf numFmtId="0" fontId="76" fillId="4" borderId="15" xfId="0" applyNumberFormat="1" applyFont="1" applyFill="1" applyBorder="1" applyAlignment="1" applyProtection="1">
      <alignment vertical="center"/>
      <protection/>
    </xf>
    <xf numFmtId="2" fontId="39" fillId="0" borderId="15" xfId="0" applyNumberFormat="1" applyFont="1" applyFill="1" applyBorder="1" applyAlignment="1" applyProtection="1">
      <alignment vertical="center"/>
      <protection/>
    </xf>
    <xf numFmtId="0" fontId="36" fillId="2" borderId="15" xfId="0" applyFont="1" applyFill="1" applyBorder="1" applyAlignment="1" applyProtection="1">
      <alignment horizontal="left" vertical="center"/>
      <protection/>
    </xf>
    <xf numFmtId="0" fontId="75" fillId="2" borderId="15" xfId="26" applyNumberFormat="1" applyFont="1" applyFill="1" applyBorder="1" applyAlignment="1" applyProtection="1">
      <alignment vertical="center"/>
      <protection/>
    </xf>
    <xf numFmtId="2" fontId="39" fillId="0" borderId="15" xfId="0" applyNumberFormat="1" applyFont="1" applyFill="1" applyBorder="1" applyAlignment="1" applyProtection="1">
      <alignment vertical="center"/>
      <protection/>
    </xf>
    <xf numFmtId="0" fontId="39" fillId="0" borderId="15" xfId="0" applyFont="1" applyFill="1" applyBorder="1" applyAlignment="1">
      <alignment horizontal="right"/>
    </xf>
    <xf numFmtId="4" fontId="39" fillId="0" borderId="15" xfId="15" applyNumberFormat="1" applyFont="1" applyFill="1" applyBorder="1" applyAlignment="1">
      <alignment horizontal="right"/>
    </xf>
    <xf numFmtId="3" fontId="39" fillId="0" borderId="15" xfId="15" applyNumberFormat="1" applyFont="1" applyFill="1" applyBorder="1" applyAlignment="1">
      <alignment horizontal="right"/>
    </xf>
    <xf numFmtId="3" fontId="39" fillId="0" borderId="15" xfId="0" applyNumberFormat="1" applyFont="1" applyFill="1" applyBorder="1" applyAlignment="1">
      <alignment horizontal="right"/>
    </xf>
    <xf numFmtId="3" fontId="39" fillId="0" borderId="15" xfId="0" applyNumberFormat="1" applyFont="1" applyFill="1" applyBorder="1" applyAlignment="1">
      <alignment horizontal="right"/>
    </xf>
    <xf numFmtId="0" fontId="39" fillId="0" borderId="15" xfId="0" applyFont="1" applyFill="1" applyBorder="1" applyAlignment="1">
      <alignment horizontal="right"/>
    </xf>
    <xf numFmtId="4" fontId="39" fillId="0" borderId="15" xfId="15" applyNumberFormat="1" applyFont="1" applyFill="1" applyBorder="1" applyAlignment="1">
      <alignment horizontal="right"/>
    </xf>
    <xf numFmtId="3" fontId="39" fillId="0" borderId="15" xfId="15" applyNumberFormat="1" applyFont="1" applyFill="1" applyBorder="1" applyAlignment="1">
      <alignment horizontal="right"/>
    </xf>
    <xf numFmtId="0" fontId="39" fillId="0" borderId="15" xfId="0" applyNumberFormat="1" applyFont="1" applyFill="1" applyBorder="1" applyAlignment="1" applyProtection="1">
      <alignment horizontal="right" vertical="center"/>
      <protection locked="0"/>
    </xf>
    <xf numFmtId="0" fontId="39" fillId="0" borderId="15" xfId="0" applyFont="1" applyFill="1" applyBorder="1" applyAlignment="1" applyProtection="1">
      <alignment horizontal="right" vertical="center"/>
      <protection locked="0"/>
    </xf>
    <xf numFmtId="0" fontId="39" fillId="0" borderId="15" xfId="0" applyFont="1" applyFill="1" applyBorder="1" applyAlignment="1" applyProtection="1">
      <alignment horizontal="right" vertical="center"/>
      <protection locked="0"/>
    </xf>
    <xf numFmtId="0" fontId="39" fillId="0" borderId="15" xfId="0" applyNumberFormat="1" applyFont="1" applyFill="1" applyBorder="1" applyAlignment="1">
      <alignment horizontal="right" vertical="center"/>
    </xf>
    <xf numFmtId="0" fontId="39" fillId="0" borderId="15" xfId="0" applyFont="1" applyFill="1" applyBorder="1" applyAlignment="1">
      <alignment horizontal="right" vertical="center"/>
    </xf>
    <xf numFmtId="0" fontId="39" fillId="0" borderId="15" xfId="0" applyFont="1" applyFill="1" applyBorder="1" applyAlignment="1">
      <alignment horizontal="right" vertical="center" shrinkToFit="1"/>
    </xf>
    <xf numFmtId="0" fontId="39" fillId="0" borderId="15" xfId="0" applyNumberFormat="1" applyFont="1" applyFill="1" applyBorder="1" applyAlignment="1">
      <alignment horizontal="right" vertical="center"/>
    </xf>
    <xf numFmtId="0" fontId="39" fillId="0" borderId="15" xfId="0" applyFont="1" applyFill="1" applyBorder="1" applyAlignment="1">
      <alignment horizontal="right"/>
    </xf>
    <xf numFmtId="0" fontId="39" fillId="0" borderId="15" xfId="0" applyNumberFormat="1" applyFont="1" applyFill="1" applyBorder="1" applyAlignment="1" applyProtection="1">
      <alignment horizontal="right" vertical="center"/>
      <protection/>
    </xf>
    <xf numFmtId="0" fontId="39" fillId="0" borderId="15" xfId="0" applyNumberFormat="1" applyFont="1" applyFill="1" applyBorder="1" applyAlignment="1" applyProtection="1">
      <alignment horizontal="right" vertical="center"/>
      <protection locked="0"/>
    </xf>
    <xf numFmtId="0" fontId="39" fillId="0" borderId="15" xfId="0" applyFont="1" applyFill="1" applyBorder="1" applyAlignment="1">
      <alignment horizontal="right"/>
    </xf>
    <xf numFmtId="0" fontId="39" fillId="0" borderId="15" xfId="0" applyFont="1" applyFill="1" applyBorder="1" applyAlignment="1">
      <alignment horizontal="right" vertical="center" shrinkToFit="1"/>
    </xf>
    <xf numFmtId="4" fontId="39" fillId="0" borderId="15" xfId="18" applyNumberFormat="1" applyFont="1" applyFill="1" applyBorder="1" applyAlignment="1">
      <alignment horizontal="right" vertical="center" shrinkToFit="1"/>
    </xf>
    <xf numFmtId="4" fontId="39" fillId="0" borderId="15" xfId="0" applyNumberFormat="1" applyFont="1" applyFill="1" applyBorder="1" applyAlignment="1">
      <alignment horizontal="right"/>
    </xf>
    <xf numFmtId="4" fontId="39" fillId="0" borderId="15" xfId="0" applyNumberFormat="1" applyFont="1" applyFill="1" applyBorder="1" applyAlignment="1">
      <alignment horizontal="right"/>
    </xf>
    <xf numFmtId="4" fontId="39" fillId="0" borderId="15" xfId="18" applyNumberFormat="1" applyFont="1" applyFill="1" applyBorder="1" applyAlignment="1">
      <alignment horizontal="right" vertical="center" shrinkToFit="1"/>
    </xf>
    <xf numFmtId="4" fontId="39" fillId="0" borderId="15" xfId="15" applyNumberFormat="1" applyFont="1" applyFill="1" applyBorder="1" applyAlignment="1">
      <alignment horizontal="right"/>
    </xf>
    <xf numFmtId="4" fontId="39" fillId="0" borderId="15" xfId="15" applyNumberFormat="1" applyFont="1" applyFill="1" applyBorder="1" applyAlignment="1">
      <alignment horizontal="right"/>
    </xf>
    <xf numFmtId="4" fontId="39" fillId="0" borderId="15" xfId="15" applyNumberFormat="1" applyFont="1" applyFill="1" applyBorder="1" applyAlignment="1" applyProtection="1">
      <alignment horizontal="right" vertical="center"/>
      <protection locked="0"/>
    </xf>
    <xf numFmtId="4" fontId="39" fillId="0" borderId="15" xfId="15" applyNumberFormat="1" applyFont="1" applyFill="1" applyBorder="1" applyAlignment="1" applyProtection="1">
      <alignment horizontal="right" vertical="center"/>
      <protection locked="0"/>
    </xf>
    <xf numFmtId="4" fontId="39" fillId="0" borderId="15" xfId="0" applyNumberFormat="1" applyFont="1" applyFill="1" applyBorder="1" applyAlignment="1">
      <alignment horizontal="right" vertical="center"/>
    </xf>
    <xf numFmtId="4" fontId="39" fillId="0" borderId="15" xfId="0" applyNumberFormat="1" applyFont="1" applyFill="1" applyBorder="1" applyAlignment="1">
      <alignment horizontal="right" vertical="center" shrinkToFit="1"/>
    </xf>
    <xf numFmtId="4" fontId="39" fillId="0" borderId="15" xfId="17" applyNumberFormat="1" applyFont="1" applyFill="1" applyBorder="1" applyAlignment="1" applyProtection="1">
      <alignment horizontal="right" vertical="center"/>
      <protection/>
    </xf>
    <xf numFmtId="4" fontId="39" fillId="0" borderId="15" xfId="15" applyNumberFormat="1" applyFont="1" applyFill="1" applyBorder="1" applyAlignment="1" applyProtection="1">
      <alignment horizontal="right" vertical="center"/>
      <protection/>
    </xf>
    <xf numFmtId="4" fontId="39" fillId="0" borderId="15" xfId="0" applyNumberFormat="1" applyFont="1" applyFill="1" applyBorder="1" applyAlignment="1">
      <alignment horizontal="right" vertical="center" shrinkToFit="1"/>
    </xf>
    <xf numFmtId="4" fontId="39" fillId="0" borderId="15" xfId="15" applyNumberFormat="1" applyFont="1" applyFill="1" applyBorder="1" applyAlignment="1" applyProtection="1">
      <alignment horizontal="right" vertical="center"/>
      <protection/>
    </xf>
    <xf numFmtId="3" fontId="39" fillId="0" borderId="15" xfId="18" applyNumberFormat="1" applyFont="1" applyFill="1" applyBorder="1" applyAlignment="1">
      <alignment horizontal="right" vertical="center" shrinkToFit="1"/>
    </xf>
    <xf numFmtId="3" fontId="39" fillId="0" borderId="15" xfId="18" applyNumberFormat="1" applyFont="1" applyFill="1" applyBorder="1" applyAlignment="1">
      <alignment horizontal="right" vertical="center" shrinkToFit="1"/>
    </xf>
    <xf numFmtId="3" fontId="39" fillId="0" borderId="15" xfId="0" applyNumberFormat="1" applyFont="1" applyFill="1" applyBorder="1" applyAlignment="1">
      <alignment horizontal="right" vertical="center"/>
    </xf>
    <xf numFmtId="3" fontId="39" fillId="0" borderId="15" xfId="0" applyNumberFormat="1" applyFont="1" applyFill="1" applyBorder="1" applyAlignment="1">
      <alignment horizontal="right" vertical="center"/>
    </xf>
    <xf numFmtId="3" fontId="39" fillId="0" borderId="15" xfId="15" applyNumberFormat="1" applyFont="1" applyFill="1" applyBorder="1" applyAlignment="1" applyProtection="1">
      <alignment horizontal="right" vertical="center"/>
      <protection locked="0"/>
    </xf>
    <xf numFmtId="3" fontId="39" fillId="0" borderId="15" xfId="15" applyNumberFormat="1" applyFont="1" applyFill="1" applyBorder="1" applyAlignment="1" applyProtection="1">
      <alignment horizontal="right" vertical="center"/>
      <protection locked="0"/>
    </xf>
    <xf numFmtId="3" fontId="39" fillId="0" borderId="15" xfId="0" applyNumberFormat="1" applyFont="1" applyFill="1" applyBorder="1" applyAlignment="1">
      <alignment horizontal="right" vertical="center"/>
    </xf>
    <xf numFmtId="3" fontId="39" fillId="0" borderId="15" xfId="18" applyNumberFormat="1" applyFont="1" applyFill="1" applyBorder="1" applyAlignment="1" applyProtection="1">
      <alignment horizontal="right" vertical="center" shrinkToFit="1"/>
      <protection locked="0"/>
    </xf>
    <xf numFmtId="3" fontId="39" fillId="0" borderId="15" xfId="18" applyNumberFormat="1" applyFont="1" applyFill="1" applyBorder="1" applyAlignment="1" applyProtection="1">
      <alignment horizontal="right" vertical="center" shrinkToFit="1"/>
      <protection locked="0"/>
    </xf>
    <xf numFmtId="4" fontId="54" fillId="8" borderId="15" xfId="15" applyNumberFormat="1" applyFont="1" applyFill="1" applyBorder="1" applyAlignment="1" applyProtection="1">
      <alignment vertical="center"/>
      <protection/>
    </xf>
    <xf numFmtId="3" fontId="54" fillId="8" borderId="15" xfId="15" applyNumberFormat="1" applyFont="1" applyFill="1" applyBorder="1" applyAlignment="1" applyProtection="1">
      <alignment vertical="center"/>
      <protection/>
    </xf>
    <xf numFmtId="4" fontId="54" fillId="8" borderId="15" xfId="15" applyNumberFormat="1" applyFont="1" applyFill="1" applyBorder="1" applyAlignment="1" applyProtection="1">
      <alignment vertical="center"/>
      <protection/>
    </xf>
    <xf numFmtId="3" fontId="54" fillId="8" borderId="15" xfId="15" applyNumberFormat="1" applyFont="1" applyFill="1" applyBorder="1" applyAlignment="1" applyProtection="1">
      <alignment vertical="center"/>
      <protection/>
    </xf>
    <xf numFmtId="4" fontId="54" fillId="8" borderId="15" xfId="0" applyNumberFormat="1" applyFont="1" applyFill="1" applyBorder="1" applyAlignment="1">
      <alignment vertical="center"/>
    </xf>
    <xf numFmtId="3" fontId="54" fillId="8" borderId="15" xfId="0" applyNumberFormat="1" applyFont="1" applyFill="1" applyBorder="1" applyAlignment="1">
      <alignment vertical="center"/>
    </xf>
    <xf numFmtId="4" fontId="54" fillId="8" borderId="15" xfId="15" applyNumberFormat="1" applyFont="1" applyFill="1" applyBorder="1" applyAlignment="1">
      <alignment vertical="center"/>
    </xf>
    <xf numFmtId="3" fontId="54" fillId="8" borderId="15" xfId="15" applyNumberFormat="1" applyFont="1" applyFill="1" applyBorder="1" applyAlignment="1">
      <alignment vertical="center"/>
    </xf>
    <xf numFmtId="0" fontId="39" fillId="0" borderId="27" xfId="0" applyNumberFormat="1" applyFont="1" applyFill="1" applyBorder="1" applyAlignment="1" applyProtection="1">
      <alignment vertical="center"/>
      <protection/>
    </xf>
    <xf numFmtId="190" fontId="39" fillId="0" borderId="27" xfId="0" applyNumberFormat="1" applyFont="1" applyFill="1" applyBorder="1" applyAlignment="1" applyProtection="1">
      <alignment vertical="center"/>
      <protection/>
    </xf>
    <xf numFmtId="0" fontId="39" fillId="0" borderId="27" xfId="0" applyNumberFormat="1" applyFont="1" applyFill="1" applyBorder="1" applyAlignment="1" applyProtection="1">
      <alignment horizontal="right" vertical="center"/>
      <protection locked="0"/>
    </xf>
    <xf numFmtId="0" fontId="39" fillId="0" borderId="27" xfId="0" applyFont="1" applyFill="1" applyBorder="1" applyAlignment="1" applyProtection="1">
      <alignment horizontal="right" vertical="center"/>
      <protection locked="0"/>
    </xf>
    <xf numFmtId="4" fontId="39" fillId="0" borderId="27" xfId="15" applyNumberFormat="1" applyFont="1" applyFill="1" applyBorder="1" applyAlignment="1" applyProtection="1">
      <alignment horizontal="right" vertical="center"/>
      <protection locked="0"/>
    </xf>
    <xf numFmtId="3" fontId="39" fillId="0" borderId="27" xfId="15" applyNumberFormat="1" applyFont="1" applyFill="1" applyBorder="1" applyAlignment="1" applyProtection="1">
      <alignment horizontal="right" vertical="center"/>
      <protection locked="0"/>
    </xf>
    <xf numFmtId="4" fontId="54" fillId="8" borderId="27" xfId="15" applyNumberFormat="1" applyFont="1" applyFill="1" applyBorder="1" applyAlignment="1" applyProtection="1">
      <alignment vertical="center"/>
      <protection/>
    </xf>
    <xf numFmtId="3" fontId="54" fillId="8" borderId="27" xfId="15" applyNumberFormat="1" applyFont="1" applyFill="1" applyBorder="1" applyAlignment="1" applyProtection="1">
      <alignment vertical="center"/>
      <protection/>
    </xf>
    <xf numFmtId="0" fontId="75" fillId="2" borderId="16" xfId="0" applyNumberFormat="1" applyFont="1" applyFill="1" applyBorder="1" applyAlignment="1" applyProtection="1">
      <alignment vertical="center"/>
      <protection/>
    </xf>
    <xf numFmtId="0" fontId="75" fillId="0" borderId="23" xfId="0" applyNumberFormat="1" applyFont="1" applyFill="1" applyBorder="1" applyAlignment="1" applyProtection="1">
      <alignment vertical="center"/>
      <protection/>
    </xf>
    <xf numFmtId="0" fontId="75" fillId="2" borderId="23" xfId="0" applyNumberFormat="1" applyFont="1" applyFill="1" applyBorder="1" applyAlignment="1" applyProtection="1">
      <alignment vertical="center"/>
      <protection/>
    </xf>
    <xf numFmtId="0" fontId="39" fillId="0" borderId="23" xfId="0" applyNumberFormat="1" applyFont="1" applyFill="1" applyBorder="1" applyAlignment="1" applyProtection="1">
      <alignment horizontal="right" vertical="center"/>
      <protection/>
    </xf>
    <xf numFmtId="0" fontId="39" fillId="0" borderId="23" xfId="0" applyFont="1" applyFill="1" applyBorder="1" applyAlignment="1" applyProtection="1">
      <alignment horizontal="right" vertical="center"/>
      <protection locked="0"/>
    </xf>
    <xf numFmtId="4" fontId="39" fillId="0" borderId="23" xfId="15" applyNumberFormat="1" applyFont="1" applyFill="1" applyBorder="1" applyAlignment="1" applyProtection="1">
      <alignment horizontal="right" vertical="center"/>
      <protection locked="0"/>
    </xf>
    <xf numFmtId="3" fontId="39" fillId="0" borderId="23" xfId="15" applyNumberFormat="1" applyFont="1" applyFill="1" applyBorder="1" applyAlignment="1" applyProtection="1">
      <alignment horizontal="right" vertical="center"/>
      <protection locked="0"/>
    </xf>
    <xf numFmtId="4" fontId="54" fillId="8" borderId="23" xfId="15" applyNumberFormat="1" applyFont="1" applyFill="1" applyBorder="1" applyAlignment="1" applyProtection="1">
      <alignment vertical="center"/>
      <protection/>
    </xf>
    <xf numFmtId="3" fontId="54" fillId="8" borderId="23" xfId="15" applyNumberFormat="1" applyFont="1" applyFill="1" applyBorder="1" applyAlignment="1" applyProtection="1">
      <alignment vertical="center"/>
      <protection/>
    </xf>
    <xf numFmtId="2" fontId="39" fillId="0" borderId="23" xfId="29" applyNumberFormat="1" applyFont="1" applyFill="1" applyBorder="1" applyAlignment="1" applyProtection="1">
      <alignment vertical="center"/>
      <protection/>
    </xf>
    <xf numFmtId="4" fontId="39" fillId="0" borderId="23" xfId="18" applyNumberFormat="1" applyFont="1" applyFill="1" applyBorder="1" applyAlignment="1" applyProtection="1">
      <alignment vertical="center"/>
      <protection/>
    </xf>
    <xf numFmtId="9" fontId="39" fillId="0" borderId="23" xfId="29" applyNumberFormat="1" applyFont="1" applyFill="1" applyBorder="1" applyAlignment="1" applyProtection="1">
      <alignment vertical="center"/>
      <protection/>
    </xf>
    <xf numFmtId="2" fontId="39" fillId="0" borderId="24" xfId="29" applyNumberFormat="1" applyFont="1" applyFill="1" applyBorder="1" applyAlignment="1" applyProtection="1">
      <alignment vertical="center"/>
      <protection/>
    </xf>
  </cellXfs>
  <cellStyles count="17">
    <cellStyle name="Normal" xfId="0"/>
    <cellStyle name="Comma" xfId="15"/>
    <cellStyle name="Comma [0]" xfId="16"/>
    <cellStyle name="Binlik Ayracı 2" xfId="17"/>
    <cellStyle name="Binlik Ayracı 2 2" xfId="18"/>
    <cellStyle name="Comma 2" xfId="19"/>
    <cellStyle name="Followed Hyperlink" xfId="20"/>
    <cellStyle name="Hyperlink" xfId="21"/>
    <cellStyle name="Normal 2" xfId="22"/>
    <cellStyle name="Normal 2 10 10" xfId="23"/>
    <cellStyle name="Normal 2 2" xfId="24"/>
    <cellStyle name="Normal 2 2 2" xfId="25"/>
    <cellStyle name="Normal_1-7Şubat,2008" xfId="26"/>
    <cellStyle name="Currency" xfId="27"/>
    <cellStyle name="Currency [0]" xfId="28"/>
    <cellStyle name="Percent" xfId="29"/>
    <cellStyle name="Yüzde 2" xfId="30"/>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xdr:nvSpPr>
        <xdr:cNvPr id="1" name="TextBox 1"/>
        <xdr:cNvSpPr txBox="1">
          <a:spLocks noChangeArrowheads="1"/>
        </xdr:cNvSpPr>
      </xdr:nvSpPr>
      <xdr:spPr>
        <a:xfrm>
          <a:off x="0" y="0"/>
          <a:ext cx="151542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466725</xdr:colOff>
      <xdr:row>0</xdr:row>
      <xdr:rowOff>0</xdr:rowOff>
    </xdr:to>
    <xdr:sp fLocksText="0">
      <xdr:nvSpPr>
        <xdr:cNvPr id="2" name="TextBox 2"/>
        <xdr:cNvSpPr txBox="1">
          <a:spLocks noChangeArrowheads="1"/>
        </xdr:cNvSpPr>
      </xdr:nvSpPr>
      <xdr:spPr>
        <a:xfrm>
          <a:off x="13496925" y="0"/>
          <a:ext cx="16573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609600</xdr:colOff>
      <xdr:row>3</xdr:row>
      <xdr:rowOff>123825</xdr:rowOff>
    </xdr:from>
    <xdr:to>
      <xdr:col>8</xdr:col>
      <xdr:colOff>409575</xdr:colOff>
      <xdr:row>4</xdr:row>
      <xdr:rowOff>333375</xdr:rowOff>
    </xdr:to>
    <xdr:pic>
      <xdr:nvPicPr>
        <xdr:cNvPr id="3" name="Picture 13"/>
        <xdr:cNvPicPr preferRelativeResize="1">
          <a:picLocks noChangeAspect="1"/>
        </xdr:cNvPicPr>
      </xdr:nvPicPr>
      <xdr:blipFill>
        <a:blip r:embed="rId1"/>
        <a:stretch>
          <a:fillRect/>
        </a:stretch>
      </xdr:blipFill>
      <xdr:spPr>
        <a:xfrm>
          <a:off x="5133975" y="1438275"/>
          <a:ext cx="1733550"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xdr:nvSpPr>
        <xdr:cNvPr id="1" name="TextBox 1"/>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22</xdr:col>
      <xdr:colOff>0</xdr:colOff>
      <xdr:row>0</xdr:row>
      <xdr:rowOff>0</xdr:rowOff>
    </xdr:to>
    <xdr:sp fLocksText="0">
      <xdr:nvSpPr>
        <xdr:cNvPr id="2" name="TextBox 2"/>
        <xdr:cNvSpPr txBox="1">
          <a:spLocks noChangeArrowheads="1"/>
        </xdr:cNvSpPr>
      </xdr:nvSpPr>
      <xdr:spPr>
        <a:xfrm>
          <a:off x="8505825" y="0"/>
          <a:ext cx="1009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 name="TextBox 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 name="TextBox 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5" name="TextBox 5"/>
        <xdr:cNvSpPr txBox="1">
          <a:spLocks noChangeArrowheads="1"/>
        </xdr:cNvSpPr>
      </xdr:nvSpPr>
      <xdr:spPr>
        <a:xfrm>
          <a:off x="19050" y="0"/>
          <a:ext cx="9496425" cy="0"/>
        </a:xfrm>
        <a:prstGeom prst="rect">
          <a:avLst/>
        </a:prstGeom>
        <a:solidFill>
          <a:srgbClr val="003366"/>
        </a:solidFill>
        <a:ln w="38100" cmpd="dbl">
          <a:noFill/>
        </a:ln>
      </xdr:spPr>
      <xdr:txBody>
        <a:bodyPr vertOverflow="clip" wrap="square"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20</xdr:col>
      <xdr:colOff>342900</xdr:colOff>
      <xdr:row>0</xdr:row>
      <xdr:rowOff>0</xdr:rowOff>
    </xdr:from>
    <xdr:to>
      <xdr:col>22</xdr:col>
      <xdr:colOff>0</xdr:colOff>
      <xdr:row>0</xdr:row>
      <xdr:rowOff>0</xdr:rowOff>
    </xdr:to>
    <xdr:sp fLocksText="0">
      <xdr:nvSpPr>
        <xdr:cNvPr id="6" name="TextBox 6"/>
        <xdr:cNvSpPr txBox="1">
          <a:spLocks noChangeArrowheads="1"/>
        </xdr:cNvSpPr>
      </xdr:nvSpPr>
      <xdr:spPr>
        <a:xfrm>
          <a:off x="8715375" y="0"/>
          <a:ext cx="80010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7" name="TextBox 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8" name="TextBox 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9" name="TextBox 9"/>
        <xdr:cNvSpPr txBox="1">
          <a:spLocks noChangeArrowheads="1"/>
        </xdr:cNvSpPr>
      </xdr:nvSpPr>
      <xdr:spPr>
        <a:xfrm>
          <a:off x="19050" y="0"/>
          <a:ext cx="94964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15</xdr:col>
      <xdr:colOff>390525</xdr:colOff>
      <xdr:row>0</xdr:row>
      <xdr:rowOff>0</xdr:rowOff>
    </xdr:from>
    <xdr:to>
      <xdr:col>22</xdr:col>
      <xdr:colOff>0</xdr:colOff>
      <xdr:row>0</xdr:row>
      <xdr:rowOff>0</xdr:rowOff>
    </xdr:to>
    <xdr:sp fLocksText="0">
      <xdr:nvSpPr>
        <xdr:cNvPr id="10" name="TextBox 10"/>
        <xdr:cNvSpPr txBox="1">
          <a:spLocks noChangeArrowheads="1"/>
        </xdr:cNvSpPr>
      </xdr:nvSpPr>
      <xdr:spPr>
        <a:xfrm>
          <a:off x="6086475" y="0"/>
          <a:ext cx="3429000" cy="0"/>
        </a:xfrm>
        <a:prstGeom prst="rect">
          <a:avLst/>
        </a:prstGeom>
        <a:solidFill>
          <a:srgbClr val="FFCC99"/>
        </a:solidFill>
        <a:ln w="9525" cmpd="sng">
          <a:noFill/>
        </a:ln>
      </xdr:spPr>
      <xdr:txBody>
        <a:bodyPr vertOverflow="clip" wrap="square"/>
        <a:p>
          <a:pPr algn="r">
            <a:defRPr/>
          </a:pPr>
          <a:r>
            <a:rPr lang="en-US" cap="none" sz="1200" b="0" i="0" u="none" baseline="0">
              <a:latin typeface="Impact"/>
              <a:ea typeface="Impact"/>
              <a:cs typeface="Impact"/>
            </a:rPr>
            <a:t>WEEKEND:  11
</a:t>
          </a:r>
          <a:r>
            <a:rPr lang="en-US" cap="none" sz="1200" b="0" i="0" u="none" baseline="0">
              <a:latin typeface="Verdana"/>
              <a:ea typeface="Verdana"/>
              <a:cs typeface="Verdana"/>
            </a:rPr>
            <a:t>12-14 MARCH 2010</a:t>
          </a:r>
        </a:p>
      </xdr:txBody>
    </xdr:sp>
    <xdr:clientData/>
  </xdr:twoCellAnchor>
  <xdr:twoCellAnchor>
    <xdr:from>
      <xdr:col>0</xdr:col>
      <xdr:colOff>0</xdr:colOff>
      <xdr:row>0</xdr:row>
      <xdr:rowOff>0</xdr:rowOff>
    </xdr:from>
    <xdr:to>
      <xdr:col>22</xdr:col>
      <xdr:colOff>0</xdr:colOff>
      <xdr:row>0</xdr:row>
      <xdr:rowOff>0</xdr:rowOff>
    </xdr:to>
    <xdr:sp>
      <xdr:nvSpPr>
        <xdr:cNvPr id="11" name="TextBox 11"/>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22</xdr:col>
      <xdr:colOff>0</xdr:colOff>
      <xdr:row>0</xdr:row>
      <xdr:rowOff>0</xdr:rowOff>
    </xdr:to>
    <xdr:sp fLocksText="0">
      <xdr:nvSpPr>
        <xdr:cNvPr id="12" name="TextBox 12"/>
        <xdr:cNvSpPr txBox="1">
          <a:spLocks noChangeArrowheads="1"/>
        </xdr:cNvSpPr>
      </xdr:nvSpPr>
      <xdr:spPr>
        <a:xfrm>
          <a:off x="8505825" y="0"/>
          <a:ext cx="10096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13" name="TextBox 1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14" name="TextBox 1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20</xdr:col>
      <xdr:colOff>342900</xdr:colOff>
      <xdr:row>0</xdr:row>
      <xdr:rowOff>0</xdr:rowOff>
    </xdr:from>
    <xdr:to>
      <xdr:col>22</xdr:col>
      <xdr:colOff>0</xdr:colOff>
      <xdr:row>0</xdr:row>
      <xdr:rowOff>0</xdr:rowOff>
    </xdr:to>
    <xdr:sp fLocksText="0">
      <xdr:nvSpPr>
        <xdr:cNvPr id="15" name="TextBox 16"/>
        <xdr:cNvSpPr txBox="1">
          <a:spLocks noChangeArrowheads="1"/>
        </xdr:cNvSpPr>
      </xdr:nvSpPr>
      <xdr:spPr>
        <a:xfrm>
          <a:off x="8715375" y="0"/>
          <a:ext cx="800100" cy="0"/>
        </a:xfrm>
        <a:prstGeom prst="rect">
          <a:avLst/>
        </a:prstGeom>
        <a:solidFill>
          <a:srgbClr val="003366"/>
        </a:solidFill>
        <a:ln w="9525" cmpd="sng">
          <a:noFill/>
        </a:ln>
      </xdr:spPr>
      <xdr:txBody>
        <a:bodyPr vertOverflow="clip" wrap="square"/>
        <a:p>
          <a:pPr algn="r">
            <a:defRPr/>
          </a:pPr>
          <a:r>
            <a:rPr lang="en-US" cap="none" sz="1200" b="0" i="0" u="none" baseline="0">
              <a:solidFill>
                <a:srgbClr val="FFFFFF"/>
              </a:solidFill>
            </a:rPr>
            <a:t>WEEKEND: 40
29 SEP' -  01 OCT' 2006</a:t>
          </a:r>
        </a:p>
      </xdr:txBody>
    </xdr:sp>
    <xdr:clientData/>
  </xdr:twoCellAnchor>
  <xdr:twoCellAnchor>
    <xdr:from>
      <xdr:col>0</xdr:col>
      <xdr:colOff>0</xdr:colOff>
      <xdr:row>0</xdr:row>
      <xdr:rowOff>0</xdr:rowOff>
    </xdr:from>
    <xdr:to>
      <xdr:col>22</xdr:col>
      <xdr:colOff>0</xdr:colOff>
      <xdr:row>0</xdr:row>
      <xdr:rowOff>0</xdr:rowOff>
    </xdr:to>
    <xdr:sp>
      <xdr:nvSpPr>
        <xdr:cNvPr id="16" name="TextBox 1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17" name="TextBox 1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0</xdr:colOff>
      <xdr:row>0</xdr:row>
      <xdr:rowOff>0</xdr:rowOff>
    </xdr:to>
    <xdr:sp>
      <xdr:nvSpPr>
        <xdr:cNvPr id="18" name="TextBox 19"/>
        <xdr:cNvSpPr txBox="1">
          <a:spLocks noChangeArrowheads="1"/>
        </xdr:cNvSpPr>
      </xdr:nvSpPr>
      <xdr:spPr>
        <a:xfrm>
          <a:off x="19050" y="0"/>
          <a:ext cx="9496425" cy="0"/>
        </a:xfrm>
        <a:prstGeom prst="rect">
          <a:avLst/>
        </a:prstGeom>
        <a:solidFill>
          <a:srgbClr val="FFCC99"/>
        </a:solidFill>
        <a:ln w="38100" cmpd="dbl">
          <a:noFill/>
        </a:ln>
      </xdr:spPr>
      <xdr:txBody>
        <a:bodyPr vertOverflow="clip" wrap="square" anchor="ctr"/>
        <a:p>
          <a:pPr algn="l">
            <a:defRPr/>
          </a:pPr>
          <a:r>
            <a:rPr lang="en-US" cap="none" sz="3500" b="0" i="0" u="none" baseline="0">
              <a:latin typeface="Garamond"/>
              <a:ea typeface="Garamond"/>
              <a:cs typeface="Garamond"/>
            </a:rPr>
            <a:t>TÜRKİYE'S WEEKEND MARKET DATA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22</xdr:col>
      <xdr:colOff>0</xdr:colOff>
      <xdr:row>0</xdr:row>
      <xdr:rowOff>0</xdr:rowOff>
    </xdr:to>
    <xdr:sp>
      <xdr:nvSpPr>
        <xdr:cNvPr id="19" name="TextBox 21"/>
        <xdr:cNvSpPr txBox="1">
          <a:spLocks noChangeArrowheads="1"/>
        </xdr:cNvSpPr>
      </xdr:nvSpPr>
      <xdr:spPr>
        <a:xfrm>
          <a:off x="19050" y="0"/>
          <a:ext cx="9496425" cy="0"/>
        </a:xfrm>
        <a:prstGeom prst="rect">
          <a:avLst/>
        </a:prstGeom>
        <a:solidFill>
          <a:srgbClr val="FFCC99"/>
        </a:solidFill>
        <a:ln w="38100" cmpd="dbl">
          <a:noFill/>
        </a:ln>
      </xdr:spPr>
      <xdr:txBody>
        <a:bodyPr vertOverflow="clip" wrap="square" anchor="ctr"/>
        <a:p>
          <a:pPr algn="ctr">
            <a:defRPr/>
          </a:pPr>
          <a:r>
            <a:rPr lang="en-US" cap="none" sz="3800" b="0" i="0" u="none" baseline="0">
              <a:latin typeface="Garamond"/>
              <a:ea typeface="Garamond"/>
              <a:cs typeface="Garamond"/>
            </a:rPr>
            <a:t>TÜRKİYE'S WEEKEND MARKET DATA</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400" b="0" i="0" u="none" baseline="0">
              <a:latin typeface="Garamond"/>
              <a:ea typeface="Garamond"/>
              <a:cs typeface="Garamond"/>
            </a:rPr>
            <a:t>WEEKEND BOX OFFICE &amp; ADMISSION REPORT</a:t>
          </a:r>
        </a:p>
      </xdr:txBody>
    </xdr:sp>
    <xdr:clientData/>
  </xdr:twoCellAnchor>
  <xdr:twoCellAnchor>
    <xdr:from>
      <xdr:col>21</xdr:col>
      <xdr:colOff>400050</xdr:colOff>
      <xdr:row>0</xdr:row>
      <xdr:rowOff>0</xdr:rowOff>
    </xdr:from>
    <xdr:to>
      <xdr:col>22</xdr:col>
      <xdr:colOff>0</xdr:colOff>
      <xdr:row>0</xdr:row>
      <xdr:rowOff>0</xdr:rowOff>
    </xdr:to>
    <xdr:sp fLocksText="0">
      <xdr:nvSpPr>
        <xdr:cNvPr id="20" name="TextBox 22"/>
        <xdr:cNvSpPr txBox="1">
          <a:spLocks noChangeArrowheads="1"/>
        </xdr:cNvSpPr>
      </xdr:nvSpPr>
      <xdr:spPr>
        <a:xfrm>
          <a:off x="9429750" y="0"/>
          <a:ext cx="85725" cy="0"/>
        </a:xfrm>
        <a:prstGeom prst="rect">
          <a:avLst/>
        </a:prstGeom>
        <a:solidFill>
          <a:srgbClr val="FFCC99"/>
        </a:solidFill>
        <a:ln w="9525" cmpd="sng">
          <a:noFill/>
        </a:ln>
      </xdr:spPr>
      <xdr:txBody>
        <a:bodyPr vertOverflow="clip" wrap="square"/>
        <a:p>
          <a:pPr algn="r">
            <a:defRPr/>
          </a:pPr>
          <a:r>
            <a:rPr lang="en-US" cap="none" sz="1600" b="0" i="0" u="none" baseline="0">
              <a:latin typeface="Garamond"/>
              <a:ea typeface="Garamond"/>
              <a:cs typeface="Garamond"/>
            </a:rPr>
            <a:t>WEEKEND: 12
19-21 MARCH 2010</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xdr:nvSpPr>
        <xdr:cNvPr id="21" name="TextBox 2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2" name="TextBox 2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3" name="TextBox 2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4" name="TextBox 2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5" name="TextBox 31"/>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6" name="TextBox 32"/>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7" name="TextBox 35"/>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28" name="TextBox 36"/>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29" name="TextBox 39"/>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0" name="TextBox 40"/>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1" name="TextBox 4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2" name="TextBox 4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3" name="TextBox 4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4" name="TextBox 4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5" name="TextBox 51"/>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6" name="TextBox 52"/>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37" name="TextBox 55"/>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38" name="TextBox 56"/>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35</xdr:col>
      <xdr:colOff>104775</xdr:colOff>
      <xdr:row>0</xdr:row>
      <xdr:rowOff>0</xdr:rowOff>
    </xdr:to>
    <xdr:sp>
      <xdr:nvSpPr>
        <xdr:cNvPr id="39" name="TextBox 57"/>
        <xdr:cNvSpPr txBox="1">
          <a:spLocks noChangeArrowheads="1"/>
        </xdr:cNvSpPr>
      </xdr:nvSpPr>
      <xdr:spPr>
        <a:xfrm>
          <a:off x="19050" y="0"/>
          <a:ext cx="14497050" cy="0"/>
        </a:xfrm>
        <a:prstGeom prst="rect">
          <a:avLst/>
        </a:prstGeom>
        <a:solidFill>
          <a:srgbClr val="FFCC99"/>
        </a:solidFill>
        <a:ln w="38100" cmpd="dbl">
          <a:noFill/>
        </a:ln>
      </xdr:spPr>
      <xdr:txBody>
        <a:bodyPr vertOverflow="clip" wrap="square" anchor="ctr"/>
        <a:p>
          <a:pPr algn="ctr">
            <a:defRPr/>
          </a:pPr>
          <a:r>
            <a:rPr lang="en-US" cap="none" sz="3400" b="0" i="0" u="none" baseline="0">
              <a:latin typeface="Garamond"/>
              <a:ea typeface="Garamond"/>
              <a:cs typeface="Garamond"/>
            </a:rPr>
            <a:t>TÜRKİYE'S WEEKEND MARKET DATA</a:t>
          </a:r>
          <a:r>
            <a:rPr lang="en-US" cap="none" sz="3600" b="0" i="0" u="none" baseline="0">
              <a:latin typeface="Garamond"/>
              <a:ea typeface="Garamond"/>
              <a:cs typeface="Garamond"/>
            </a:rPr>
            <a:t> </a:t>
          </a:r>
          <a:r>
            <a:rPr lang="en-US" cap="none" sz="4000" b="0" i="0" u="none" baseline="0">
              <a:latin typeface="Garamond"/>
              <a:ea typeface="Garamond"/>
              <a:cs typeface="Garamond"/>
            </a:rPr>
            <a:t>   </a:t>
          </a:r>
          <a:r>
            <a:rPr lang="en-US" cap="none" sz="2600" b="0" i="0" u="none" baseline="0">
              <a:latin typeface="Garamond"/>
              <a:ea typeface="Garamond"/>
              <a:cs typeface="Garamond"/>
            </a:rPr>
            <a:t>
</a:t>
          </a:r>
          <a:r>
            <a:rPr lang="en-US" cap="none" sz="2000" b="0" i="0" u="none" baseline="0">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xdr:nvSpPr>
        <xdr:cNvPr id="40" name="TextBox 59"/>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1" name="TextBox 60"/>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2" name="TextBox 6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3" name="TextBox 6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44" name="TextBox 6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5" name="TextBox 6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14</xdr:col>
      <xdr:colOff>657225</xdr:colOff>
      <xdr:row>0</xdr:row>
      <xdr:rowOff>0</xdr:rowOff>
    </xdr:to>
    <xdr:sp>
      <xdr:nvSpPr>
        <xdr:cNvPr id="46" name="TextBox 71"/>
        <xdr:cNvSpPr txBox="1">
          <a:spLocks noChangeArrowheads="1"/>
        </xdr:cNvSpPr>
      </xdr:nvSpPr>
      <xdr:spPr>
        <a:xfrm>
          <a:off x="28575" y="0"/>
          <a:ext cx="6057900" cy="0"/>
        </a:xfrm>
        <a:prstGeom prst="rect">
          <a:avLst/>
        </a:prstGeom>
        <a:solidFill>
          <a:srgbClr val="C0C0C0"/>
        </a:solidFill>
        <a:ln w="38100" cmpd="dbl">
          <a:noFill/>
        </a:ln>
      </xdr:spPr>
      <xdr:txBody>
        <a:bodyPr vertOverflow="clip" wrap="square" anchor="ctr"/>
        <a:p>
          <a:pPr algn="l">
            <a:defRPr/>
          </a:pPr>
          <a:r>
            <a:rPr lang="en-US" cap="none" sz="1600" b="1" i="0" u="none" baseline="0">
              <a:latin typeface="AcidSansRegular"/>
              <a:ea typeface="AcidSansRegular"/>
              <a:cs typeface="AcidSansRegular"/>
            </a:rPr>
            <a:t>TÜRK</a:t>
          </a:r>
          <a:r>
            <a:rPr lang="en-US" cap="none" sz="1600" b="1" i="0" u="none" baseline="0">
              <a:latin typeface="Arial"/>
              <a:ea typeface="Arial"/>
              <a:cs typeface="Arial"/>
            </a:rPr>
            <a:t>İ</a:t>
          </a:r>
          <a:r>
            <a:rPr lang="en-US" cap="none" sz="1600" b="1" i="0" u="none" baseline="0">
              <a:latin typeface="AcidSansRegular"/>
              <a:ea typeface="AcidSansRegular"/>
              <a:cs typeface="AcidSansRegular"/>
            </a:rPr>
            <a:t>YE'S WEEKEND MARKET DATA</a:t>
          </a:r>
          <a:r>
            <a:rPr lang="en-US" cap="none" sz="2000" b="1" i="0" u="none" baseline="0">
              <a:latin typeface="AcidSansRegular"/>
              <a:ea typeface="AcidSansRegular"/>
              <a:cs typeface="AcidSansRegular"/>
            </a:rPr>
            <a:t> </a:t>
          </a:r>
          <a:r>
            <a:rPr lang="en-US" cap="none" sz="1200" b="0" i="0" u="none" baseline="0">
              <a:latin typeface="AcidSansRegular"/>
              <a:ea typeface="AcidSansRegular"/>
              <a:cs typeface="AcidSansRegular"/>
            </a:rPr>
            <a:t>WEEKEND BOX OFFICE &amp; ADMISSION REPORT</a:t>
          </a:r>
          <a:r>
            <a:rPr lang="en-US" cap="none" sz="1600" b="0" i="0" u="none" baseline="0">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15</xdr:col>
      <xdr:colOff>47625</xdr:colOff>
      <xdr:row>0</xdr:row>
      <xdr:rowOff>0</xdr:rowOff>
    </xdr:from>
    <xdr:to>
      <xdr:col>22</xdr:col>
      <xdr:colOff>0</xdr:colOff>
      <xdr:row>0</xdr:row>
      <xdr:rowOff>0</xdr:rowOff>
    </xdr:to>
    <xdr:sp fLocksText="0">
      <xdr:nvSpPr>
        <xdr:cNvPr id="47" name="TextBox 72"/>
        <xdr:cNvSpPr txBox="1">
          <a:spLocks noChangeArrowheads="1"/>
        </xdr:cNvSpPr>
      </xdr:nvSpPr>
      <xdr:spPr>
        <a:xfrm>
          <a:off x="6086475" y="0"/>
          <a:ext cx="3429000" cy="0"/>
        </a:xfrm>
        <a:prstGeom prst="rect">
          <a:avLst/>
        </a:prstGeom>
        <a:solidFill>
          <a:srgbClr val="C0C0C0"/>
        </a:solidFill>
        <a:ln w="12700" cmpd="sng">
          <a:solidFill>
            <a:srgbClr val="000000">
              <a:alpha val="41000"/>
            </a:srgbClr>
          </a:solidFill>
          <a:headEnd type="none"/>
          <a:tailEnd type="none"/>
        </a:ln>
      </xdr:spPr>
      <xdr:txBody>
        <a:bodyPr vertOverflow="clip" wrap="square" anchor="ctr"/>
        <a:p>
          <a:pPr algn="r">
            <a:defRPr/>
          </a:pPr>
          <a:r>
            <a:rPr lang="en-US" cap="none" sz="1800" b="0" i="0" u="none" baseline="0">
              <a:solidFill>
                <a:srgbClr val="900000"/>
              </a:solidFill>
              <a:latin typeface="Administer"/>
              <a:ea typeface="Administer"/>
              <a:cs typeface="Administer"/>
            </a:rPr>
            <a:t>weekend: 21</a:t>
          </a:r>
          <a:r>
            <a:rPr lang="en-US" cap="none" sz="1800" b="0" i="0" u="none" baseline="0">
              <a:latin typeface="Administer"/>
              <a:ea typeface="Administer"/>
              <a:cs typeface="Administer"/>
            </a:rPr>
            <a:t>
20-22 May 2011</a:t>
          </a:r>
        </a:p>
      </xdr:txBody>
    </xdr:sp>
    <xdr:clientData/>
  </xdr:twoCellAnchor>
  <xdr:twoCellAnchor>
    <xdr:from>
      <xdr:col>0</xdr:col>
      <xdr:colOff>0</xdr:colOff>
      <xdr:row>0</xdr:row>
      <xdr:rowOff>0</xdr:rowOff>
    </xdr:from>
    <xdr:to>
      <xdr:col>22</xdr:col>
      <xdr:colOff>0</xdr:colOff>
      <xdr:row>0</xdr:row>
      <xdr:rowOff>0</xdr:rowOff>
    </xdr:to>
    <xdr:sp>
      <xdr:nvSpPr>
        <xdr:cNvPr id="48" name="TextBox 73"/>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49" name="TextBox 74"/>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xdr:nvSpPr>
        <xdr:cNvPr id="50" name="TextBox 77"/>
        <xdr:cNvSpPr txBox="1">
          <a:spLocks noChangeArrowheads="1"/>
        </xdr:cNvSpPr>
      </xdr:nvSpPr>
      <xdr:spPr>
        <a:xfrm>
          <a:off x="0" y="0"/>
          <a:ext cx="95154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0</xdr:colOff>
      <xdr:row>0</xdr:row>
      <xdr:rowOff>0</xdr:rowOff>
    </xdr:to>
    <xdr:sp fLocksText="0">
      <xdr:nvSpPr>
        <xdr:cNvPr id="51" name="TextBox 78"/>
        <xdr:cNvSpPr txBox="1">
          <a:spLocks noChangeArrowheads="1"/>
        </xdr:cNvSpPr>
      </xdr:nvSpPr>
      <xdr:spPr>
        <a:xfrm>
          <a:off x="8001000" y="0"/>
          <a:ext cx="1514475"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twoCellAnchor editAs="oneCell">
    <xdr:from>
      <xdr:col>6</xdr:col>
      <xdr:colOff>866775</xdr:colOff>
      <xdr:row>3</xdr:row>
      <xdr:rowOff>171450</xdr:rowOff>
    </xdr:from>
    <xdr:to>
      <xdr:col>8</xdr:col>
      <xdr:colOff>466725</xdr:colOff>
      <xdr:row>4</xdr:row>
      <xdr:rowOff>323850</xdr:rowOff>
    </xdr:to>
    <xdr:pic>
      <xdr:nvPicPr>
        <xdr:cNvPr id="52" name="Picture 80"/>
        <xdr:cNvPicPr preferRelativeResize="1">
          <a:picLocks noChangeAspect="1"/>
        </xdr:cNvPicPr>
      </xdr:nvPicPr>
      <xdr:blipFill>
        <a:blip r:embed="rId1"/>
        <a:stretch>
          <a:fillRect/>
        </a:stretch>
      </xdr:blipFill>
      <xdr:spPr>
        <a:xfrm>
          <a:off x="3867150" y="1209675"/>
          <a:ext cx="1504950" cy="561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1%20(week%2039)'"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ntraktsinema.com/"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93"/>
  <sheetViews>
    <sheetView tabSelected="1" zoomScale="80" zoomScaleNormal="80" workbookViewId="0" topLeftCell="A1">
      <pane xSplit="10" ySplit="10" topLeftCell="K11" activePane="bottomRight" state="frozen"/>
      <selection pane="topLeft" activeCell="A1" sqref="A1"/>
      <selection pane="topRight" activeCell="J1" sqref="J1"/>
      <selection pane="bottomLeft" activeCell="A12" sqref="A12"/>
      <selection pane="bottomRight" activeCell="A6" sqref="A6"/>
    </sheetView>
  </sheetViews>
  <sheetFormatPr defaultColWidth="9.140625" defaultRowHeight="12.75"/>
  <cols>
    <col min="1" max="1" width="3.57421875" style="44" customWidth="1"/>
    <col min="2" max="2" width="2.140625" style="45" bestFit="1" customWidth="1"/>
    <col min="3" max="3" width="2.00390625" style="45" bestFit="1" customWidth="1"/>
    <col min="4" max="4" width="1.8515625" style="46" bestFit="1" customWidth="1"/>
    <col min="5" max="5" width="49.57421875" style="47" customWidth="1"/>
    <col min="6" max="6" width="8.7109375" style="48" bestFit="1" customWidth="1"/>
    <col min="7" max="7" width="20.8515625" style="45" bestFit="1" customWidth="1"/>
    <col min="8" max="8" width="8.140625" style="48" customWidth="1"/>
    <col min="9" max="9" width="8.140625" style="49" customWidth="1"/>
    <col min="10" max="10" width="8.140625" style="50" customWidth="1"/>
    <col min="11" max="11" width="9.8515625" style="49" bestFit="1" customWidth="1"/>
    <col min="12" max="12" width="6.7109375" style="50" bestFit="1" customWidth="1"/>
    <col min="13" max="13" width="10.8515625" style="49" bestFit="1" customWidth="1"/>
    <col min="14" max="14" width="7.140625" style="50" bestFit="1" customWidth="1"/>
    <col min="15" max="15" width="10.8515625" style="51" bestFit="1" customWidth="1"/>
    <col min="16" max="16" width="10.00390625" style="52" bestFit="1" customWidth="1"/>
    <col min="17" max="17" width="12.421875" style="94" bestFit="1" customWidth="1"/>
    <col min="18" max="18" width="8.140625" style="95" bestFit="1" customWidth="1"/>
    <col min="19" max="19" width="11.28125" style="53" bestFit="1" customWidth="1"/>
    <col min="20" max="20" width="8.140625" style="55" bestFit="1" customWidth="1"/>
    <col min="21" max="21" width="10.8515625" style="55" bestFit="1" customWidth="1"/>
    <col min="22" max="22" width="7.8515625" style="56" bestFit="1" customWidth="1"/>
    <col min="23" max="23" width="10.28125" style="55" hidden="1" customWidth="1"/>
    <col min="24" max="24" width="6.7109375" style="69" hidden="1" customWidth="1"/>
    <col min="25" max="25" width="11.7109375" style="73" hidden="1" customWidth="1"/>
    <col min="26" max="26" width="7.7109375" style="68" hidden="1" customWidth="1"/>
    <col min="27" max="28" width="6.421875" style="75" hidden="1" customWidth="1"/>
    <col min="29" max="29" width="6.421875" style="57" hidden="1" customWidth="1"/>
    <col min="30" max="30" width="7.7109375" style="74" hidden="1" customWidth="1"/>
    <col min="31" max="31" width="11.7109375" style="49" hidden="1" customWidth="1"/>
    <col min="32" max="32" width="7.57421875" style="50" hidden="1" customWidth="1"/>
    <col min="33" max="33" width="13.57421875" style="49" bestFit="1" customWidth="1"/>
    <col min="34" max="34" width="9.8515625" style="47" bestFit="1" customWidth="1"/>
    <col min="35" max="35" width="10.00390625" style="47" bestFit="1" customWidth="1"/>
    <col min="36" max="36" width="3.7109375" style="47" bestFit="1" customWidth="1"/>
    <col min="37" max="16384" width="65.7109375" style="47" customWidth="1"/>
  </cols>
  <sheetData>
    <row r="1" spans="1:36" s="3" customFormat="1" ht="50.25" thickBot="1">
      <c r="A1" s="269" t="s">
        <v>75</v>
      </c>
      <c r="B1" s="270"/>
      <c r="C1" s="270"/>
      <c r="D1" s="270"/>
      <c r="E1" s="270"/>
      <c r="F1" s="270"/>
      <c r="G1" s="270"/>
      <c r="H1" s="270"/>
      <c r="I1" s="270"/>
      <c r="J1" s="270"/>
      <c r="K1" s="89"/>
      <c r="L1" s="93"/>
      <c r="M1" s="89"/>
      <c r="N1" s="93"/>
      <c r="O1" s="89"/>
      <c r="P1" s="292" t="s">
        <v>74</v>
      </c>
      <c r="Q1" s="293"/>
      <c r="R1" s="293"/>
      <c r="S1" s="293"/>
      <c r="T1" s="293"/>
      <c r="U1" s="293"/>
      <c r="V1" s="293"/>
      <c r="W1" s="293"/>
      <c r="X1" s="293"/>
      <c r="Y1" s="293"/>
      <c r="Z1" s="293"/>
      <c r="AA1" s="293"/>
      <c r="AB1" s="293"/>
      <c r="AC1" s="293"/>
      <c r="AD1" s="293"/>
      <c r="AE1" s="293"/>
      <c r="AF1" s="293"/>
      <c r="AG1" s="293"/>
      <c r="AH1" s="293"/>
      <c r="AI1" s="294"/>
      <c r="AJ1" s="294"/>
    </row>
    <row r="2" spans="1:36" s="3" customFormat="1" ht="26.25">
      <c r="A2" s="271" t="s">
        <v>91</v>
      </c>
      <c r="B2" s="272"/>
      <c r="C2" s="272"/>
      <c r="D2" s="272"/>
      <c r="E2" s="272"/>
      <c r="F2" s="272"/>
      <c r="G2" s="272"/>
      <c r="H2" s="272"/>
      <c r="I2" s="272"/>
      <c r="J2" s="272"/>
      <c r="K2" s="90"/>
      <c r="N2" s="280" t="s">
        <v>73</v>
      </c>
      <c r="O2" s="282">
        <f>AG2*100/Q87</f>
        <v>12.580169326501842</v>
      </c>
      <c r="P2" s="282">
        <f>AI2*100/R87</f>
        <v>13.435652116138463</v>
      </c>
      <c r="Q2" s="260" t="s">
        <v>70</v>
      </c>
      <c r="R2" s="296"/>
      <c r="S2" s="296"/>
      <c r="T2" s="296"/>
      <c r="U2" s="296"/>
      <c r="V2" s="297"/>
      <c r="W2" s="70"/>
      <c r="X2" s="65"/>
      <c r="Y2" s="79"/>
      <c r="Z2" s="80"/>
      <c r="AA2" s="81"/>
      <c r="AB2" s="81"/>
      <c r="AC2" s="80"/>
      <c r="AD2" s="79"/>
      <c r="AG2" s="303">
        <f>Q14+Q20+Q48+Q53+Q56+Q63+Q73+Q75</f>
        <v>294529</v>
      </c>
      <c r="AH2" s="304"/>
      <c r="AI2" s="311">
        <f>R14+R20+R48+R53+R56+R63+R73+R75</f>
        <v>30333</v>
      </c>
      <c r="AJ2" s="312"/>
    </row>
    <row r="3" spans="1:36" s="3" customFormat="1" ht="27" thickBot="1">
      <c r="A3" s="273" t="s">
        <v>54</v>
      </c>
      <c r="B3" s="274"/>
      <c r="C3" s="274"/>
      <c r="D3" s="274"/>
      <c r="E3" s="274"/>
      <c r="F3" s="274"/>
      <c r="G3" s="274"/>
      <c r="H3" s="274"/>
      <c r="I3" s="274"/>
      <c r="J3" s="274"/>
      <c r="K3" s="91"/>
      <c r="N3" s="280"/>
      <c r="O3" s="283"/>
      <c r="P3" s="295"/>
      <c r="Q3" s="277" t="s">
        <v>69</v>
      </c>
      <c r="R3" s="298"/>
      <c r="S3" s="298"/>
      <c r="T3" s="298"/>
      <c r="U3" s="298"/>
      <c r="V3" s="299"/>
      <c r="W3" s="71"/>
      <c r="X3" s="66"/>
      <c r="Y3" s="76"/>
      <c r="Z3" s="77"/>
      <c r="AA3" s="76"/>
      <c r="AB3" s="76"/>
      <c r="AC3" s="78"/>
      <c r="AD3" s="76"/>
      <c r="AG3" s="305"/>
      <c r="AH3" s="306"/>
      <c r="AI3" s="313"/>
      <c r="AJ3" s="314"/>
    </row>
    <row r="4" spans="1:36" s="3" customFormat="1" ht="32.25">
      <c r="A4" s="275" t="s">
        <v>130</v>
      </c>
      <c r="B4" s="259"/>
      <c r="C4" s="259"/>
      <c r="D4" s="259"/>
      <c r="E4" s="259"/>
      <c r="F4" s="259"/>
      <c r="G4" s="103"/>
      <c r="H4" s="6"/>
      <c r="I4" s="6"/>
      <c r="J4" s="6"/>
      <c r="K4" s="92"/>
      <c r="N4" s="280"/>
      <c r="O4" s="300">
        <f>AG4*100/Q87</f>
        <v>87.41983067349815</v>
      </c>
      <c r="P4" s="302">
        <f>AI4*100/R87</f>
        <v>86.56434788386154</v>
      </c>
      <c r="Q4" s="260" t="s">
        <v>71</v>
      </c>
      <c r="R4" s="258"/>
      <c r="S4" s="258"/>
      <c r="T4" s="258"/>
      <c r="U4" s="258"/>
      <c r="V4" s="276"/>
      <c r="W4" s="72"/>
      <c r="X4" s="67"/>
      <c r="Y4" s="267"/>
      <c r="Z4" s="268"/>
      <c r="AA4" s="268"/>
      <c r="AB4" s="268"/>
      <c r="AC4" s="268"/>
      <c r="AD4" s="63"/>
      <c r="AG4" s="315">
        <f>Q87-AG2</f>
        <v>2046687.5</v>
      </c>
      <c r="AH4" s="316"/>
      <c r="AI4" s="319">
        <f>R87-AI2</f>
        <v>195432</v>
      </c>
      <c r="AJ4" s="316"/>
    </row>
    <row r="5" spans="1:36" s="3" customFormat="1" ht="33" thickBot="1">
      <c r="A5" s="265" t="s">
        <v>131</v>
      </c>
      <c r="B5" s="266"/>
      <c r="C5" s="266"/>
      <c r="D5" s="266"/>
      <c r="E5" s="266"/>
      <c r="F5" s="266"/>
      <c r="G5" s="103"/>
      <c r="H5" s="6"/>
      <c r="I5" s="6"/>
      <c r="J5" s="6"/>
      <c r="K5" s="92"/>
      <c r="N5" s="281"/>
      <c r="O5" s="301"/>
      <c r="P5" s="301"/>
      <c r="Q5" s="277" t="s">
        <v>72</v>
      </c>
      <c r="R5" s="278"/>
      <c r="S5" s="278"/>
      <c r="T5" s="278"/>
      <c r="U5" s="278"/>
      <c r="V5" s="279"/>
      <c r="W5" s="72"/>
      <c r="X5" s="67"/>
      <c r="Y5" s="82"/>
      <c r="Z5" s="209"/>
      <c r="AA5" s="209"/>
      <c r="AB5" s="209"/>
      <c r="AC5" s="209"/>
      <c r="AD5" s="209"/>
      <c r="AG5" s="317"/>
      <c r="AH5" s="318"/>
      <c r="AI5" s="317"/>
      <c r="AJ5" s="318"/>
    </row>
    <row r="6" spans="1:36" s="10" customFormat="1" ht="15.75" thickBot="1">
      <c r="A6" s="83"/>
      <c r="B6" s="105"/>
      <c r="C6" s="105"/>
      <c r="D6" s="105"/>
      <c r="E6" s="284" t="s">
        <v>102</v>
      </c>
      <c r="F6" s="284"/>
      <c r="G6" s="284"/>
      <c r="H6" s="284"/>
      <c r="I6" s="284" t="s">
        <v>44</v>
      </c>
      <c r="J6" s="284"/>
      <c r="K6" s="284" t="s">
        <v>67</v>
      </c>
      <c r="L6" s="284"/>
      <c r="M6" s="284"/>
      <c r="N6" s="284"/>
      <c r="O6" s="284"/>
      <c r="P6" s="284"/>
      <c r="Q6" s="284"/>
      <c r="R6" s="284"/>
      <c r="S6" s="284"/>
      <c r="T6" s="284"/>
      <c r="U6" s="284"/>
      <c r="V6" s="284"/>
      <c r="W6" s="284" t="s">
        <v>43</v>
      </c>
      <c r="X6" s="284"/>
      <c r="Y6" s="284" t="s">
        <v>47</v>
      </c>
      <c r="Z6" s="284"/>
      <c r="AA6" s="284" t="s">
        <v>46</v>
      </c>
      <c r="AB6" s="284"/>
      <c r="AC6" s="284" t="s">
        <v>51</v>
      </c>
      <c r="AD6" s="284"/>
      <c r="AE6" s="105"/>
      <c r="AF6" s="105"/>
      <c r="AG6" s="284" t="s">
        <v>68</v>
      </c>
      <c r="AH6" s="284"/>
      <c r="AI6" s="284"/>
      <c r="AJ6" s="310"/>
    </row>
    <row r="7" spans="1:36" s="14" customFormat="1" ht="12.75">
      <c r="A7" s="84"/>
      <c r="B7" s="106"/>
      <c r="C7" s="106"/>
      <c r="D7" s="106"/>
      <c r="E7" s="107"/>
      <c r="F7" s="108" t="s">
        <v>16</v>
      </c>
      <c r="G7" s="107"/>
      <c r="H7" s="107" t="s">
        <v>19</v>
      </c>
      <c r="I7" s="107" t="s">
        <v>19</v>
      </c>
      <c r="J7" s="107" t="s">
        <v>21</v>
      </c>
      <c r="K7" s="285" t="s">
        <v>2</v>
      </c>
      <c r="L7" s="286"/>
      <c r="M7" s="285" t="s">
        <v>3</v>
      </c>
      <c r="N7" s="286"/>
      <c r="O7" s="285" t="s">
        <v>4</v>
      </c>
      <c r="P7" s="286"/>
      <c r="Q7" s="287" t="s">
        <v>11</v>
      </c>
      <c r="R7" s="287"/>
      <c r="S7" s="287" t="s">
        <v>31</v>
      </c>
      <c r="T7" s="287"/>
      <c r="U7" s="287" t="s">
        <v>0</v>
      </c>
      <c r="V7" s="287"/>
      <c r="W7" s="287"/>
      <c r="X7" s="287"/>
      <c r="Y7" s="288"/>
      <c r="Z7" s="288"/>
      <c r="AA7" s="287" t="s">
        <v>42</v>
      </c>
      <c r="AB7" s="287"/>
      <c r="AC7" s="287" t="s">
        <v>52</v>
      </c>
      <c r="AD7" s="287"/>
      <c r="AE7" s="287" t="s">
        <v>103</v>
      </c>
      <c r="AF7" s="287"/>
      <c r="AG7" s="287"/>
      <c r="AH7" s="287"/>
      <c r="AI7" s="109" t="s">
        <v>31</v>
      </c>
      <c r="AJ7" s="110"/>
    </row>
    <row r="8" spans="1:36" s="14" customFormat="1" ht="13.5" thickBot="1">
      <c r="A8" s="85"/>
      <c r="B8" s="111"/>
      <c r="C8" s="111"/>
      <c r="D8" s="111"/>
      <c r="E8" s="112" t="s">
        <v>9</v>
      </c>
      <c r="F8" s="113" t="s">
        <v>17</v>
      </c>
      <c r="G8" s="114" t="s">
        <v>1</v>
      </c>
      <c r="H8" s="114" t="s">
        <v>18</v>
      </c>
      <c r="I8" s="114" t="s">
        <v>20</v>
      </c>
      <c r="J8" s="114" t="s">
        <v>16</v>
      </c>
      <c r="K8" s="115" t="s">
        <v>7</v>
      </c>
      <c r="L8" s="116" t="s">
        <v>6</v>
      </c>
      <c r="M8" s="115" t="s">
        <v>7</v>
      </c>
      <c r="N8" s="116" t="s">
        <v>6</v>
      </c>
      <c r="O8" s="115" t="s">
        <v>7</v>
      </c>
      <c r="P8" s="116" t="s">
        <v>6</v>
      </c>
      <c r="Q8" s="115" t="s">
        <v>7</v>
      </c>
      <c r="R8" s="116" t="s">
        <v>6</v>
      </c>
      <c r="S8" s="116" t="s">
        <v>48</v>
      </c>
      <c r="T8" s="115" t="s">
        <v>32</v>
      </c>
      <c r="U8" s="115" t="s">
        <v>7</v>
      </c>
      <c r="V8" s="117" t="s">
        <v>5</v>
      </c>
      <c r="W8" s="115" t="s">
        <v>7</v>
      </c>
      <c r="X8" s="116" t="s">
        <v>6</v>
      </c>
      <c r="Y8" s="118" t="s">
        <v>7</v>
      </c>
      <c r="Z8" s="119" t="s">
        <v>6</v>
      </c>
      <c r="AA8" s="117" t="s">
        <v>6</v>
      </c>
      <c r="AB8" s="117" t="s">
        <v>6</v>
      </c>
      <c r="AC8" s="116" t="s">
        <v>6</v>
      </c>
      <c r="AD8" s="115" t="s">
        <v>32</v>
      </c>
      <c r="AE8" s="115" t="s">
        <v>7</v>
      </c>
      <c r="AF8" s="117" t="s">
        <v>5</v>
      </c>
      <c r="AG8" s="115" t="s">
        <v>7</v>
      </c>
      <c r="AH8" s="116" t="s">
        <v>6</v>
      </c>
      <c r="AI8" s="115" t="s">
        <v>32</v>
      </c>
      <c r="AJ8" s="120"/>
    </row>
    <row r="9" spans="1:36" s="24" customFormat="1" ht="12.75">
      <c r="A9" s="86"/>
      <c r="B9" s="121"/>
      <c r="C9" s="121"/>
      <c r="D9" s="121"/>
      <c r="E9" s="121"/>
      <c r="F9" s="122" t="s">
        <v>23</v>
      </c>
      <c r="G9" s="121"/>
      <c r="H9" s="121" t="s">
        <v>26</v>
      </c>
      <c r="I9" s="121" t="s">
        <v>28</v>
      </c>
      <c r="J9" s="121" t="s">
        <v>29</v>
      </c>
      <c r="K9" s="290" t="s">
        <v>33</v>
      </c>
      <c r="L9" s="291"/>
      <c r="M9" s="290" t="s">
        <v>34</v>
      </c>
      <c r="N9" s="291"/>
      <c r="O9" s="290" t="s">
        <v>35</v>
      </c>
      <c r="P9" s="291"/>
      <c r="Q9" s="289" t="s">
        <v>49</v>
      </c>
      <c r="R9" s="289"/>
      <c r="S9" s="289" t="s">
        <v>37</v>
      </c>
      <c r="T9" s="289"/>
      <c r="U9" s="289" t="s">
        <v>50</v>
      </c>
      <c r="V9" s="289"/>
      <c r="W9" s="123"/>
      <c r="X9" s="124"/>
      <c r="Y9" s="125"/>
      <c r="Z9" s="126"/>
      <c r="AA9" s="289" t="s">
        <v>41</v>
      </c>
      <c r="AB9" s="289"/>
      <c r="AC9" s="289" t="s">
        <v>53</v>
      </c>
      <c r="AD9" s="289"/>
      <c r="AE9" s="289" t="s">
        <v>104</v>
      </c>
      <c r="AF9" s="289"/>
      <c r="AG9" s="123"/>
      <c r="AH9" s="124"/>
      <c r="AI9" s="127" t="s">
        <v>37</v>
      </c>
      <c r="AJ9" s="128"/>
    </row>
    <row r="10" spans="1:36" s="24" customFormat="1" ht="13.5" thickBot="1">
      <c r="A10" s="87"/>
      <c r="B10" s="129"/>
      <c r="C10" s="129"/>
      <c r="D10" s="130"/>
      <c r="E10" s="129" t="s">
        <v>22</v>
      </c>
      <c r="F10" s="131" t="s">
        <v>24</v>
      </c>
      <c r="G10" s="130" t="s">
        <v>25</v>
      </c>
      <c r="H10" s="130" t="s">
        <v>27</v>
      </c>
      <c r="I10" s="130" t="s">
        <v>27</v>
      </c>
      <c r="J10" s="130" t="s">
        <v>30</v>
      </c>
      <c r="K10" s="132" t="s">
        <v>39</v>
      </c>
      <c r="L10" s="133" t="s">
        <v>36</v>
      </c>
      <c r="M10" s="132" t="s">
        <v>39</v>
      </c>
      <c r="N10" s="133" t="s">
        <v>36</v>
      </c>
      <c r="O10" s="132" t="s">
        <v>39</v>
      </c>
      <c r="P10" s="133" t="s">
        <v>36</v>
      </c>
      <c r="Q10" s="132" t="s">
        <v>39</v>
      </c>
      <c r="R10" s="133" t="s">
        <v>36</v>
      </c>
      <c r="S10" s="133" t="s">
        <v>36</v>
      </c>
      <c r="T10" s="132" t="s">
        <v>38</v>
      </c>
      <c r="U10" s="132" t="s">
        <v>39</v>
      </c>
      <c r="V10" s="134" t="s">
        <v>40</v>
      </c>
      <c r="W10" s="132" t="s">
        <v>39</v>
      </c>
      <c r="X10" s="133" t="s">
        <v>36</v>
      </c>
      <c r="Y10" s="135" t="s">
        <v>39</v>
      </c>
      <c r="Z10" s="136" t="s">
        <v>36</v>
      </c>
      <c r="AA10" s="134" t="s">
        <v>36</v>
      </c>
      <c r="AB10" s="134" t="s">
        <v>36</v>
      </c>
      <c r="AC10" s="133" t="s">
        <v>36</v>
      </c>
      <c r="AD10" s="132" t="s">
        <v>38</v>
      </c>
      <c r="AE10" s="132" t="s">
        <v>39</v>
      </c>
      <c r="AF10" s="134" t="s">
        <v>40</v>
      </c>
      <c r="AG10" s="132" t="s">
        <v>36</v>
      </c>
      <c r="AH10" s="133" t="s">
        <v>38</v>
      </c>
      <c r="AI10" s="132" t="s">
        <v>38</v>
      </c>
      <c r="AJ10" s="137"/>
    </row>
    <row r="11" spans="1:36" s="30" customFormat="1" ht="10.5" customHeight="1">
      <c r="A11" s="29">
        <v>1</v>
      </c>
      <c r="B11" s="229"/>
      <c r="C11" s="235"/>
      <c r="D11" s="221"/>
      <c r="E11" s="156" t="s">
        <v>124</v>
      </c>
      <c r="F11" s="160">
        <v>40795</v>
      </c>
      <c r="G11" s="156" t="s">
        <v>10</v>
      </c>
      <c r="H11" s="374">
        <v>142</v>
      </c>
      <c r="I11" s="375">
        <v>132</v>
      </c>
      <c r="J11" s="375">
        <v>3</v>
      </c>
      <c r="K11" s="392">
        <v>80778</v>
      </c>
      <c r="L11" s="404">
        <v>7283</v>
      </c>
      <c r="M11" s="392">
        <v>142586</v>
      </c>
      <c r="N11" s="404">
        <v>12579</v>
      </c>
      <c r="O11" s="392">
        <v>158615</v>
      </c>
      <c r="P11" s="404">
        <v>14080</v>
      </c>
      <c r="Q11" s="409">
        <f>+K11+M11+O11</f>
        <v>381979</v>
      </c>
      <c r="R11" s="410">
        <f>+L11+N11+P11</f>
        <v>33942</v>
      </c>
      <c r="S11" s="148">
        <f>IF(Q11&lt;&gt;0,R11/I11,"")</f>
        <v>257.1363636363636</v>
      </c>
      <c r="T11" s="247">
        <f>IF(Q11&lt;&gt;0,Q11/R11,"")</f>
        <v>11.253874256083908</v>
      </c>
      <c r="U11" s="143">
        <v>585581</v>
      </c>
      <c r="V11" s="254">
        <f>IF(U11&lt;&gt;0,-(U11-Q11)/U11,"")</f>
        <v>-0.34769229192887063</v>
      </c>
      <c r="W11" s="147">
        <f>Y11-Q11</f>
        <v>580790</v>
      </c>
      <c r="X11" s="148">
        <f>Z11-R11</f>
        <v>56114</v>
      </c>
      <c r="Y11" s="348">
        <v>962769</v>
      </c>
      <c r="Z11" s="349">
        <v>90056</v>
      </c>
      <c r="AA11" s="347">
        <f>R11*1/Z11</f>
        <v>0.3768988185129253</v>
      </c>
      <c r="AB11" s="347">
        <f>X11*1/Z11</f>
        <v>0.6231011814870747</v>
      </c>
      <c r="AC11" s="144">
        <f>Z11/I11</f>
        <v>682.2424242424242</v>
      </c>
      <c r="AD11" s="248">
        <f>Y11/Z11</f>
        <v>10.690781291640757</v>
      </c>
      <c r="AE11" s="147">
        <v>1449329</v>
      </c>
      <c r="AF11" s="255">
        <f>IF(AE11&lt;&gt;0,-(AE11-Y11)/AE11,"")</f>
        <v>-0.3357139752257769</v>
      </c>
      <c r="AG11" s="392">
        <v>2794075</v>
      </c>
      <c r="AH11" s="404">
        <v>259565</v>
      </c>
      <c r="AI11" s="248">
        <f>+AG11/AH11</f>
        <v>10.764452064030204</v>
      </c>
      <c r="AJ11" s="138">
        <v>1</v>
      </c>
    </row>
    <row r="12" spans="1:36" s="30" customFormat="1" ht="10.5" customHeight="1">
      <c r="A12" s="29">
        <v>2</v>
      </c>
      <c r="B12" s="227"/>
      <c r="C12" s="221"/>
      <c r="D12" s="227"/>
      <c r="E12" s="164" t="s">
        <v>129</v>
      </c>
      <c r="F12" s="139">
        <v>40802</v>
      </c>
      <c r="G12" s="256" t="s">
        <v>10</v>
      </c>
      <c r="H12" s="374">
        <v>74</v>
      </c>
      <c r="I12" s="376">
        <v>73</v>
      </c>
      <c r="J12" s="376">
        <v>1</v>
      </c>
      <c r="K12" s="393">
        <v>58225</v>
      </c>
      <c r="L12" s="405">
        <v>4899</v>
      </c>
      <c r="M12" s="393">
        <v>91801</v>
      </c>
      <c r="N12" s="405">
        <v>7664</v>
      </c>
      <c r="O12" s="393">
        <v>96024</v>
      </c>
      <c r="P12" s="405">
        <v>8011</v>
      </c>
      <c r="Q12" s="409">
        <f>SUM(K12+M12+O12)</f>
        <v>246050</v>
      </c>
      <c r="R12" s="410">
        <f>SUM(L12+N12+P12)</f>
        <v>20574</v>
      </c>
      <c r="S12" s="148">
        <f>IF(Q12&lt;&gt;0,R12/I12,"")</f>
        <v>281.83561643835617</v>
      </c>
      <c r="T12" s="247">
        <f>+Q12/R12</f>
        <v>11.959268980266355</v>
      </c>
      <c r="U12" s="153">
        <v>138053</v>
      </c>
      <c r="V12" s="254"/>
      <c r="W12" s="147">
        <f>Y12-Q12</f>
        <v>-113973</v>
      </c>
      <c r="X12" s="148">
        <f>Z12-R12</f>
        <v>-9609</v>
      </c>
      <c r="Y12" s="348">
        <v>132077</v>
      </c>
      <c r="Z12" s="349">
        <v>10965</v>
      </c>
      <c r="AA12" s="347">
        <f>R12*1/Z12</f>
        <v>1.8763337893296854</v>
      </c>
      <c r="AB12" s="347">
        <f>X12*1/Z12</f>
        <v>-0.8763337893296853</v>
      </c>
      <c r="AC12" s="144">
        <f>Z12/I12</f>
        <v>150.2054794520548</v>
      </c>
      <c r="AD12" s="248">
        <f>Y12/Z12</f>
        <v>12.045326037391701</v>
      </c>
      <c r="AE12" s="147"/>
      <c r="AF12" s="255">
        <f>IF(AE12&lt;&gt;0,-(AE12-Y12)/AE12,"")</f>
      </c>
      <c r="AG12" s="393">
        <v>378126</v>
      </c>
      <c r="AH12" s="405">
        <v>31539</v>
      </c>
      <c r="AI12" s="248">
        <f>+AG12/AH12</f>
        <v>11.989156282697612</v>
      </c>
      <c r="AJ12" s="138">
        <v>2</v>
      </c>
    </row>
    <row r="13" spans="1:36" s="30" customFormat="1" ht="10.5" customHeight="1">
      <c r="A13" s="29">
        <v>3</v>
      </c>
      <c r="B13" s="361" t="s">
        <v>123</v>
      </c>
      <c r="C13" s="221"/>
      <c r="D13" s="227"/>
      <c r="E13" s="219" t="s">
        <v>137</v>
      </c>
      <c r="F13" s="163">
        <v>40809</v>
      </c>
      <c r="G13" s="256" t="s">
        <v>119</v>
      </c>
      <c r="H13" s="377">
        <v>51</v>
      </c>
      <c r="I13" s="366">
        <v>51</v>
      </c>
      <c r="J13" s="366">
        <v>1</v>
      </c>
      <c r="K13" s="367">
        <v>56723.5</v>
      </c>
      <c r="L13" s="368">
        <v>4676</v>
      </c>
      <c r="M13" s="367">
        <v>88942</v>
      </c>
      <c r="N13" s="368">
        <v>7256</v>
      </c>
      <c r="O13" s="367">
        <v>100125.5</v>
      </c>
      <c r="P13" s="368">
        <v>8183</v>
      </c>
      <c r="Q13" s="409">
        <f>+K13+M13+O13</f>
        <v>245791</v>
      </c>
      <c r="R13" s="410">
        <f>+L13+N13+P13</f>
        <v>20115</v>
      </c>
      <c r="S13" s="148">
        <f>IF(Q13&lt;&gt;0,R13/I13,"")</f>
        <v>394.4117647058824</v>
      </c>
      <c r="T13" s="247">
        <f>IF(Q13&lt;&gt;0,Q13/R13,"")</f>
        <v>12.219289087745464</v>
      </c>
      <c r="U13" s="153"/>
      <c r="V13" s="254"/>
      <c r="W13" s="147"/>
      <c r="X13" s="148"/>
      <c r="Y13" s="185"/>
      <c r="Z13" s="188"/>
      <c r="AA13" s="346"/>
      <c r="AB13" s="346"/>
      <c r="AC13" s="144"/>
      <c r="AD13" s="145"/>
      <c r="AE13" s="147"/>
      <c r="AF13" s="255"/>
      <c r="AG13" s="390">
        <v>245791</v>
      </c>
      <c r="AH13" s="368">
        <v>20115</v>
      </c>
      <c r="AI13" s="248">
        <f>+AG13/AH13</f>
        <v>12.219289087745464</v>
      </c>
      <c r="AJ13" s="138">
        <v>3</v>
      </c>
    </row>
    <row r="14" spans="1:36" s="30" customFormat="1" ht="10.5" customHeight="1">
      <c r="A14" s="29">
        <v>4</v>
      </c>
      <c r="B14" s="361" t="s">
        <v>123</v>
      </c>
      <c r="C14" s="221"/>
      <c r="D14" s="233" t="s">
        <v>121</v>
      </c>
      <c r="E14" s="358" t="s">
        <v>138</v>
      </c>
      <c r="F14" s="356">
        <v>40809</v>
      </c>
      <c r="G14" s="156" t="s">
        <v>13</v>
      </c>
      <c r="H14" s="378">
        <v>66</v>
      </c>
      <c r="I14" s="379">
        <v>78</v>
      </c>
      <c r="J14" s="379">
        <v>1</v>
      </c>
      <c r="K14" s="386">
        <v>46442.5</v>
      </c>
      <c r="L14" s="400">
        <v>3910</v>
      </c>
      <c r="M14" s="386">
        <f>+M20+O48+O53+O56+O63+O73+O75</f>
        <v>40170</v>
      </c>
      <c r="N14" s="400">
        <v>6503</v>
      </c>
      <c r="O14" s="386">
        <v>99535.5</v>
      </c>
      <c r="P14" s="400">
        <v>8160</v>
      </c>
      <c r="Q14" s="409">
        <f>SUM(K14+M14+O14)</f>
        <v>186148</v>
      </c>
      <c r="R14" s="410">
        <f>SUM(L14+N14+P14)</f>
        <v>18573</v>
      </c>
      <c r="S14" s="360">
        <f>IF(Q14&lt;&gt;0,R14/I14,"")</f>
        <v>238.1153846153846</v>
      </c>
      <c r="T14" s="247">
        <f>IF(Q14&lt;&gt;0,Q14/R14,"")</f>
        <v>10.022505787971786</v>
      </c>
      <c r="U14" s="143"/>
      <c r="V14" s="254"/>
      <c r="W14" s="147"/>
      <c r="X14" s="148"/>
      <c r="Y14" s="154"/>
      <c r="Z14" s="180"/>
      <c r="AA14" s="347"/>
      <c r="AB14" s="347"/>
      <c r="AC14" s="144"/>
      <c r="AD14" s="248"/>
      <c r="AE14" s="147"/>
      <c r="AF14" s="255"/>
      <c r="AG14" s="395">
        <v>225202</v>
      </c>
      <c r="AH14" s="407">
        <v>18573</v>
      </c>
      <c r="AI14" s="248">
        <f>+AG14/AH14</f>
        <v>12.125235556991331</v>
      </c>
      <c r="AJ14" s="138">
        <v>4</v>
      </c>
    </row>
    <row r="15" spans="1:36" s="30" customFormat="1" ht="10.5" customHeight="1">
      <c r="A15" s="29">
        <v>5</v>
      </c>
      <c r="B15" s="361" t="s">
        <v>123</v>
      </c>
      <c r="C15" s="221"/>
      <c r="D15" s="227"/>
      <c r="E15" s="217" t="s">
        <v>144</v>
      </c>
      <c r="F15" s="160">
        <v>40809</v>
      </c>
      <c r="G15" s="156" t="s">
        <v>12</v>
      </c>
      <c r="H15" s="377">
        <v>79</v>
      </c>
      <c r="I15" s="378">
        <v>118</v>
      </c>
      <c r="J15" s="378">
        <v>1</v>
      </c>
      <c r="K15" s="367">
        <v>42648</v>
      </c>
      <c r="L15" s="368">
        <v>3387</v>
      </c>
      <c r="M15" s="367">
        <v>62812</v>
      </c>
      <c r="N15" s="368">
        <v>5393</v>
      </c>
      <c r="O15" s="367">
        <v>69255</v>
      </c>
      <c r="P15" s="368">
        <v>6116</v>
      </c>
      <c r="Q15" s="409">
        <f>SUM(K15+M15+O15)</f>
        <v>174715</v>
      </c>
      <c r="R15" s="410">
        <f>SUM(L15+N15+P15)</f>
        <v>14896</v>
      </c>
      <c r="S15" s="148">
        <f>IF(Q15&lt;&gt;0,R15/I15,"")</f>
        <v>126.23728813559322</v>
      </c>
      <c r="T15" s="247">
        <f>IF(Q15&lt;&gt;0,Q15/R15,"")</f>
        <v>11.728987647690655</v>
      </c>
      <c r="U15" s="143"/>
      <c r="V15" s="254"/>
      <c r="W15" s="147"/>
      <c r="X15" s="148"/>
      <c r="Y15" s="153"/>
      <c r="Z15" s="167"/>
      <c r="AA15" s="347"/>
      <c r="AB15" s="347"/>
      <c r="AC15" s="144"/>
      <c r="AD15" s="248"/>
      <c r="AE15" s="147"/>
      <c r="AF15" s="255"/>
      <c r="AG15" s="367">
        <v>174715</v>
      </c>
      <c r="AH15" s="368">
        <v>14896</v>
      </c>
      <c r="AI15" s="362">
        <f>AG15/AH15</f>
        <v>11.728987647690655</v>
      </c>
      <c r="AJ15" s="138">
        <v>5</v>
      </c>
    </row>
    <row r="16" spans="1:36" s="30" customFormat="1" ht="10.5" customHeight="1">
      <c r="A16" s="29">
        <v>6</v>
      </c>
      <c r="B16" s="227"/>
      <c r="C16" s="232" t="s">
        <v>122</v>
      </c>
      <c r="D16" s="227"/>
      <c r="E16" s="164" t="s">
        <v>82</v>
      </c>
      <c r="F16" s="139">
        <v>40760</v>
      </c>
      <c r="G16" s="156" t="s">
        <v>10</v>
      </c>
      <c r="H16" s="377">
        <v>184</v>
      </c>
      <c r="I16" s="376">
        <v>123</v>
      </c>
      <c r="J16" s="376">
        <v>8</v>
      </c>
      <c r="K16" s="393">
        <v>18656</v>
      </c>
      <c r="L16" s="405">
        <v>2467</v>
      </c>
      <c r="M16" s="393">
        <v>65812</v>
      </c>
      <c r="N16" s="405">
        <v>7976</v>
      </c>
      <c r="O16" s="393">
        <v>65892</v>
      </c>
      <c r="P16" s="405">
        <v>7764</v>
      </c>
      <c r="Q16" s="409">
        <f>SUM(K16+M16+O16)</f>
        <v>150360</v>
      </c>
      <c r="R16" s="410">
        <f>SUM(L16+N16+P16)</f>
        <v>18207</v>
      </c>
      <c r="S16" s="148">
        <f>IF(Q16&lt;&gt;0,R16/I16,"")</f>
        <v>148.02439024390245</v>
      </c>
      <c r="T16" s="247">
        <f>+Q16/R16</f>
        <v>8.25836216839677</v>
      </c>
      <c r="U16" s="143">
        <v>177825</v>
      </c>
      <c r="V16" s="254">
        <f>IF(U16&lt;&gt;0,-(U16-Q16)/U16,"")</f>
        <v>-0.15444959932517924</v>
      </c>
      <c r="W16" s="147">
        <f>Y16-Q16</f>
        <v>103820</v>
      </c>
      <c r="X16" s="148">
        <f>Z16-R16</f>
        <v>11594</v>
      </c>
      <c r="Y16" s="348">
        <v>254180</v>
      </c>
      <c r="Z16" s="349">
        <v>29801</v>
      </c>
      <c r="AA16" s="347">
        <f>R16*1/Z16</f>
        <v>0.6109526525955505</v>
      </c>
      <c r="AB16" s="347">
        <f>X16*1/Z16</f>
        <v>0.3890473474044495</v>
      </c>
      <c r="AC16" s="144">
        <f>Z16/I16</f>
        <v>242.28455284552845</v>
      </c>
      <c r="AD16" s="248">
        <f>Y16/Z16</f>
        <v>8.529243985101171</v>
      </c>
      <c r="AE16" s="147">
        <v>412730</v>
      </c>
      <c r="AF16" s="255">
        <f>IF(AE16&lt;&gt;0,-(AE16-Y16)/AE16,"")</f>
        <v>-0.38414944394640566</v>
      </c>
      <c r="AG16" s="393">
        <v>10925705</v>
      </c>
      <c r="AH16" s="405">
        <v>1057651</v>
      </c>
      <c r="AI16" s="362">
        <f>+AG16/AH16</f>
        <v>10.330160894283653</v>
      </c>
      <c r="AJ16" s="138">
        <v>6</v>
      </c>
    </row>
    <row r="17" spans="1:36" s="30" customFormat="1" ht="10.5" customHeight="1">
      <c r="A17" s="29">
        <v>7</v>
      </c>
      <c r="B17" s="235"/>
      <c r="C17" s="221"/>
      <c r="D17" s="227"/>
      <c r="E17" s="223" t="s">
        <v>128</v>
      </c>
      <c r="F17" s="160">
        <v>40802</v>
      </c>
      <c r="G17" s="156" t="s">
        <v>12</v>
      </c>
      <c r="H17" s="377">
        <v>139</v>
      </c>
      <c r="I17" s="378">
        <v>138</v>
      </c>
      <c r="J17" s="378">
        <v>2</v>
      </c>
      <c r="K17" s="367">
        <v>30005</v>
      </c>
      <c r="L17" s="368">
        <v>2843</v>
      </c>
      <c r="M17" s="367">
        <v>56879</v>
      </c>
      <c r="N17" s="368">
        <v>5273</v>
      </c>
      <c r="O17" s="367">
        <v>53407</v>
      </c>
      <c r="P17" s="368">
        <v>5128</v>
      </c>
      <c r="Q17" s="409">
        <f>SUM(K17+M17+O17)</f>
        <v>140291</v>
      </c>
      <c r="R17" s="410">
        <f>SUM(L17+N17+P17)</f>
        <v>13244</v>
      </c>
      <c r="S17" s="148">
        <f>IF(Q17&lt;&gt;0,R17/I17,"")</f>
        <v>95.97101449275362</v>
      </c>
      <c r="T17" s="247">
        <f>IF(Q17&lt;&gt;0,Q17/R17,"")</f>
        <v>10.592796738145575</v>
      </c>
      <c r="U17" s="143">
        <v>245994</v>
      </c>
      <c r="V17" s="254"/>
      <c r="W17" s="147">
        <f>Y17-Q17</f>
        <v>232249</v>
      </c>
      <c r="X17" s="148">
        <f>Z17-R17</f>
        <v>23481</v>
      </c>
      <c r="Y17" s="153">
        <v>372540</v>
      </c>
      <c r="Z17" s="167">
        <v>36725</v>
      </c>
      <c r="AA17" s="346">
        <f>R17*1/Z17</f>
        <v>0.36062627637848876</v>
      </c>
      <c r="AB17" s="346">
        <f>X17*1/Z17</f>
        <v>0.6393737236215112</v>
      </c>
      <c r="AC17" s="144">
        <f>Z17/I17</f>
        <v>266.1231884057971</v>
      </c>
      <c r="AD17" s="145">
        <f>Y17/Z17</f>
        <v>10.144043567052417</v>
      </c>
      <c r="AE17" s="147"/>
      <c r="AF17" s="255"/>
      <c r="AG17" s="367">
        <v>512831</v>
      </c>
      <c r="AH17" s="368">
        <v>49969</v>
      </c>
      <c r="AI17" s="362">
        <f>AG17/AH17</f>
        <v>10.262983049490684</v>
      </c>
      <c r="AJ17" s="138">
        <v>7</v>
      </c>
    </row>
    <row r="18" spans="1:36" s="30" customFormat="1" ht="10.5" customHeight="1">
      <c r="A18" s="29">
        <v>8</v>
      </c>
      <c r="B18" s="231"/>
      <c r="C18" s="232" t="s">
        <v>122</v>
      </c>
      <c r="D18" s="221"/>
      <c r="E18" s="224" t="s">
        <v>92</v>
      </c>
      <c r="F18" s="262">
        <v>40774</v>
      </c>
      <c r="G18" s="156" t="s">
        <v>12</v>
      </c>
      <c r="H18" s="377">
        <v>123</v>
      </c>
      <c r="I18" s="378">
        <v>117</v>
      </c>
      <c r="J18" s="378">
        <v>6</v>
      </c>
      <c r="K18" s="367">
        <v>21518</v>
      </c>
      <c r="L18" s="368">
        <v>1618</v>
      </c>
      <c r="M18" s="367">
        <v>53750</v>
      </c>
      <c r="N18" s="368">
        <v>6026</v>
      </c>
      <c r="O18" s="367">
        <v>62399</v>
      </c>
      <c r="P18" s="368">
        <v>6948</v>
      </c>
      <c r="Q18" s="409">
        <f>SUM(K18+M18+O18)</f>
        <v>137667</v>
      </c>
      <c r="R18" s="410">
        <f>SUM(L18+N18+P18)</f>
        <v>14592</v>
      </c>
      <c r="S18" s="148">
        <f>IF(Q18&lt;&gt;0,R18/I18,"")</f>
        <v>124.71794871794872</v>
      </c>
      <c r="T18" s="247">
        <f>IF(Q18&lt;&gt;0,Q18/R18,"")</f>
        <v>9.434416118421053</v>
      </c>
      <c r="U18" s="143">
        <v>204601</v>
      </c>
      <c r="V18" s="254">
        <f>IF(U18&lt;&gt;0,-(U18-Q18)/U18,"")</f>
        <v>-0.3271440511043446</v>
      </c>
      <c r="W18" s="147">
        <f>Y18-Q18</f>
        <v>127856</v>
      </c>
      <c r="X18" s="148">
        <f>Z18-R18</f>
        <v>13706</v>
      </c>
      <c r="Y18" s="153">
        <v>265523</v>
      </c>
      <c r="Z18" s="167">
        <v>28298</v>
      </c>
      <c r="AA18" s="347">
        <f>R18*1/Z18</f>
        <v>0.5156548165948124</v>
      </c>
      <c r="AB18" s="347">
        <f>X18*1/Z18</f>
        <v>0.4843451834051876</v>
      </c>
      <c r="AC18" s="144">
        <f>Z18/I18</f>
        <v>241.86324786324786</v>
      </c>
      <c r="AD18" s="248">
        <f>Y18/Z18</f>
        <v>9.38310127924235</v>
      </c>
      <c r="AE18" s="147">
        <v>530244</v>
      </c>
      <c r="AF18" s="255">
        <f>IF(AE18&lt;&gt;0,-(AE18-Y18)/AE18,"")</f>
        <v>-0.49924374438937547</v>
      </c>
      <c r="AG18" s="367">
        <v>6400909</v>
      </c>
      <c r="AH18" s="368">
        <v>608749</v>
      </c>
      <c r="AI18" s="362">
        <f>AG18/AH18</f>
        <v>10.514857519273132</v>
      </c>
      <c r="AJ18" s="138">
        <v>8</v>
      </c>
    </row>
    <row r="19" spans="1:36" s="30" customFormat="1" ht="10.5" customHeight="1">
      <c r="A19" s="29">
        <v>9</v>
      </c>
      <c r="B19" s="361" t="s">
        <v>123</v>
      </c>
      <c r="C19" s="221"/>
      <c r="D19" s="227"/>
      <c r="E19" s="217" t="s">
        <v>145</v>
      </c>
      <c r="F19" s="160">
        <v>40809</v>
      </c>
      <c r="G19" s="156" t="s">
        <v>12</v>
      </c>
      <c r="H19" s="377">
        <v>53</v>
      </c>
      <c r="I19" s="378">
        <v>48</v>
      </c>
      <c r="J19" s="378">
        <v>1</v>
      </c>
      <c r="K19" s="367">
        <v>27423</v>
      </c>
      <c r="L19" s="368">
        <v>2072</v>
      </c>
      <c r="M19" s="367">
        <v>42105</v>
      </c>
      <c r="N19" s="368">
        <v>4023</v>
      </c>
      <c r="O19" s="367">
        <v>42406</v>
      </c>
      <c r="P19" s="368">
        <v>3199</v>
      </c>
      <c r="Q19" s="409">
        <f>SUM(K19+M19+O19)</f>
        <v>111934</v>
      </c>
      <c r="R19" s="410">
        <f>SUM(L19+N19+P19)</f>
        <v>9294</v>
      </c>
      <c r="S19" s="148">
        <f>IF(Q19&lt;&gt;0,R19/I19,"")</f>
        <v>193.625</v>
      </c>
      <c r="T19" s="247">
        <f>IF(Q19&lt;&gt;0,Q19/R19,"")</f>
        <v>12.043684097267054</v>
      </c>
      <c r="U19" s="143"/>
      <c r="V19" s="254"/>
      <c r="W19" s="147"/>
      <c r="X19" s="148"/>
      <c r="Y19" s="153"/>
      <c r="Z19" s="167"/>
      <c r="AA19" s="347"/>
      <c r="AB19" s="347"/>
      <c r="AC19" s="144"/>
      <c r="AD19" s="248"/>
      <c r="AE19" s="147"/>
      <c r="AF19" s="255"/>
      <c r="AG19" s="367">
        <v>111934</v>
      </c>
      <c r="AH19" s="368">
        <v>9294</v>
      </c>
      <c r="AI19" s="248">
        <f>+AG19/AH19</f>
        <v>12.043684097267054</v>
      </c>
      <c r="AJ19" s="138">
        <v>9</v>
      </c>
    </row>
    <row r="20" spans="1:36" s="30" customFormat="1" ht="10.5" customHeight="1">
      <c r="A20" s="29">
        <v>10</v>
      </c>
      <c r="B20" s="227"/>
      <c r="C20" s="221"/>
      <c r="D20" s="233" t="s">
        <v>121</v>
      </c>
      <c r="E20" s="220" t="s">
        <v>127</v>
      </c>
      <c r="F20" s="163">
        <v>40802</v>
      </c>
      <c r="G20" s="156" t="s">
        <v>13</v>
      </c>
      <c r="H20" s="377">
        <v>76</v>
      </c>
      <c r="I20" s="379">
        <v>76</v>
      </c>
      <c r="J20" s="379">
        <v>2</v>
      </c>
      <c r="K20" s="386">
        <v>22695.5</v>
      </c>
      <c r="L20" s="400">
        <v>2413</v>
      </c>
      <c r="M20" s="386">
        <v>38423</v>
      </c>
      <c r="N20" s="400">
        <v>4030</v>
      </c>
      <c r="O20" s="386">
        <v>41658.5</v>
      </c>
      <c r="P20" s="400">
        <v>4337</v>
      </c>
      <c r="Q20" s="409">
        <f>SUM(K20+M20+O20)</f>
        <v>102777</v>
      </c>
      <c r="R20" s="410">
        <f>SUM(L20+N20+P20)</f>
        <v>10780</v>
      </c>
      <c r="S20" s="148">
        <f>IF(Q20&lt;&gt;0,R20/I20,"")</f>
        <v>141.8421052631579</v>
      </c>
      <c r="T20" s="247">
        <f>IF(Q20&lt;&gt;0,Q20/R20,"")</f>
        <v>9.53404452690167</v>
      </c>
      <c r="U20" s="143">
        <v>161695</v>
      </c>
      <c r="V20" s="254">
        <f>IF(U20&lt;&gt;0,-(U20-Q20)/U20,"")</f>
        <v>-0.3643773771607038</v>
      </c>
      <c r="W20" s="147">
        <f>Y20-Q20</f>
        <v>161400</v>
      </c>
      <c r="X20" s="148">
        <f>Z20-R20</f>
        <v>18288</v>
      </c>
      <c r="Y20" s="154">
        <v>264177</v>
      </c>
      <c r="Z20" s="180">
        <v>29068</v>
      </c>
      <c r="AA20" s="347">
        <f>R20*1/Z20</f>
        <v>0.37085454795651573</v>
      </c>
      <c r="AB20" s="347">
        <f>X20*1/Z20</f>
        <v>0.6291454520434843</v>
      </c>
      <c r="AC20" s="144">
        <f>Z20/I20</f>
        <v>382.4736842105263</v>
      </c>
      <c r="AD20" s="248">
        <f>Y20/Z20</f>
        <v>9.088241365074996</v>
      </c>
      <c r="AE20" s="147"/>
      <c r="AF20" s="255">
        <f>IF(AE20&lt;&gt;0,-(AE20-Y20)/AE20,"")</f>
      </c>
      <c r="AG20" s="395">
        <v>366954</v>
      </c>
      <c r="AH20" s="407">
        <v>39848</v>
      </c>
      <c r="AI20" s="248">
        <f>+AG20/AH20</f>
        <v>9.208843605701666</v>
      </c>
      <c r="AJ20" s="138">
        <v>10</v>
      </c>
    </row>
    <row r="21" spans="1:36" s="30" customFormat="1" ht="10.5" customHeight="1">
      <c r="A21" s="29">
        <v>11</v>
      </c>
      <c r="B21" s="363"/>
      <c r="C21" s="232" t="s">
        <v>122</v>
      </c>
      <c r="D21" s="222"/>
      <c r="E21" s="156" t="s">
        <v>126</v>
      </c>
      <c r="F21" s="160">
        <v>40802</v>
      </c>
      <c r="G21" s="156" t="s">
        <v>8</v>
      </c>
      <c r="H21" s="374">
        <v>70</v>
      </c>
      <c r="I21" s="374">
        <v>68</v>
      </c>
      <c r="J21" s="374">
        <v>2</v>
      </c>
      <c r="K21" s="393">
        <v>8725</v>
      </c>
      <c r="L21" s="405">
        <v>681</v>
      </c>
      <c r="M21" s="393">
        <v>44658</v>
      </c>
      <c r="N21" s="405">
        <v>3434</v>
      </c>
      <c r="O21" s="393">
        <v>37619</v>
      </c>
      <c r="P21" s="405">
        <v>2967</v>
      </c>
      <c r="Q21" s="409">
        <f>SUM(K21+M21+O21)</f>
        <v>91002</v>
      </c>
      <c r="R21" s="410">
        <f>SUM(L21+N21+P21)</f>
        <v>7082</v>
      </c>
      <c r="S21" s="148">
        <f>IF(Q21&lt;&gt;0,R21/I21,"")</f>
        <v>104.1470588235294</v>
      </c>
      <c r="T21" s="247">
        <f>IF(Q21&lt;&gt;0,Q21/R21,"")</f>
        <v>12.849759954815024</v>
      </c>
      <c r="U21" s="143">
        <v>137578</v>
      </c>
      <c r="V21" s="254">
        <f>IF(U21&lt;&gt;0,-(U21-Q21)/U21,"")</f>
        <v>-0.33854249952754073</v>
      </c>
      <c r="W21" s="147">
        <f>Y21-Q21</f>
        <v>68759</v>
      </c>
      <c r="X21" s="148">
        <f>Z21-R21</f>
        <v>5803</v>
      </c>
      <c r="Y21" s="141">
        <v>159761</v>
      </c>
      <c r="Z21" s="142">
        <v>12885</v>
      </c>
      <c r="AA21" s="347">
        <f>R21*1/Z21</f>
        <v>0.5496313542879318</v>
      </c>
      <c r="AB21" s="347">
        <f>X21*1/Z21</f>
        <v>0.4503686457120683</v>
      </c>
      <c r="AC21" s="144">
        <f>Z21/I21</f>
        <v>189.48529411764707</v>
      </c>
      <c r="AD21" s="248">
        <f>Y21/Z21</f>
        <v>12.398991074893287</v>
      </c>
      <c r="AE21" s="147"/>
      <c r="AF21" s="255">
        <f>IF(AE21&lt;&gt;0,-(AE21-Y21)/AE21,"")</f>
      </c>
      <c r="AG21" s="393">
        <v>250763</v>
      </c>
      <c r="AH21" s="405">
        <v>19967</v>
      </c>
      <c r="AI21" s="248">
        <f>+AG21/AH21</f>
        <v>12.558872139029399</v>
      </c>
      <c r="AJ21" s="138">
        <v>11</v>
      </c>
    </row>
    <row r="22" spans="1:36" s="30" customFormat="1" ht="10.5" customHeight="1">
      <c r="A22" s="29">
        <v>12</v>
      </c>
      <c r="B22" s="227"/>
      <c r="C22" s="221"/>
      <c r="D22" s="227"/>
      <c r="E22" s="220" t="s">
        <v>98</v>
      </c>
      <c r="F22" s="163">
        <v>40781</v>
      </c>
      <c r="G22" s="156" t="s">
        <v>13</v>
      </c>
      <c r="H22" s="377">
        <v>96</v>
      </c>
      <c r="I22" s="379">
        <v>84</v>
      </c>
      <c r="J22" s="379">
        <v>5</v>
      </c>
      <c r="K22" s="386">
        <v>16671.5</v>
      </c>
      <c r="L22" s="400">
        <v>1861</v>
      </c>
      <c r="M22" s="386">
        <v>37346</v>
      </c>
      <c r="N22" s="400">
        <v>4311</v>
      </c>
      <c r="O22" s="386">
        <v>36608</v>
      </c>
      <c r="P22" s="400">
        <v>4203</v>
      </c>
      <c r="Q22" s="409">
        <f>+K22+M22+O22</f>
        <v>90625.5</v>
      </c>
      <c r="R22" s="410">
        <f>+L22+N22+P22</f>
        <v>10375</v>
      </c>
      <c r="S22" s="148">
        <f>IF(Q22&lt;&gt;0,R22/I22,"")</f>
        <v>123.51190476190476</v>
      </c>
      <c r="T22" s="247">
        <f>IF(Q22&lt;&gt;0,Q22/R22,"")</f>
        <v>8.734987951807229</v>
      </c>
      <c r="U22" s="153">
        <v>130184</v>
      </c>
      <c r="V22" s="254">
        <f>IF(U22&lt;&gt;0,-(U22-Q22)/U22,"")</f>
        <v>-0.30386606649050574</v>
      </c>
      <c r="W22" s="147">
        <f>Y22-Q22</f>
        <v>117263.5</v>
      </c>
      <c r="X22" s="148">
        <f>Z22-R22</f>
        <v>11704</v>
      </c>
      <c r="Y22" s="154">
        <v>207889</v>
      </c>
      <c r="Z22" s="180">
        <v>22079</v>
      </c>
      <c r="AA22" s="347">
        <f>R22*1/Z22</f>
        <v>0.4699035282395036</v>
      </c>
      <c r="AB22" s="347">
        <f>X22*1/Z22</f>
        <v>0.5300964717604963</v>
      </c>
      <c r="AC22" s="144">
        <f>Z22/I22</f>
        <v>262.8452380952381</v>
      </c>
      <c r="AD22" s="248">
        <f>Y22/Z22</f>
        <v>9.415689116354907</v>
      </c>
      <c r="AE22" s="147">
        <v>386880.75</v>
      </c>
      <c r="AF22" s="255">
        <f>IF(AE22&lt;&gt;0,-(AE22-Y22)/AE22,"")</f>
        <v>-0.4626535437599312</v>
      </c>
      <c r="AG22" s="395">
        <v>2177799.5</v>
      </c>
      <c r="AH22" s="407">
        <v>221380</v>
      </c>
      <c r="AI22" s="248">
        <f>+AG22/AH22</f>
        <v>9.837381425603036</v>
      </c>
      <c r="AJ22" s="138">
        <v>12</v>
      </c>
    </row>
    <row r="23" spans="1:36" s="30" customFormat="1" ht="10.5" customHeight="1">
      <c r="A23" s="29">
        <v>13</v>
      </c>
      <c r="B23" s="221"/>
      <c r="C23" s="221"/>
      <c r="D23" s="227"/>
      <c r="E23" s="164" t="s">
        <v>116</v>
      </c>
      <c r="F23" s="139">
        <v>40795</v>
      </c>
      <c r="G23" s="156" t="s">
        <v>10</v>
      </c>
      <c r="H23" s="377">
        <v>70</v>
      </c>
      <c r="I23" s="376">
        <v>70</v>
      </c>
      <c r="J23" s="376">
        <v>3</v>
      </c>
      <c r="K23" s="393">
        <v>14288</v>
      </c>
      <c r="L23" s="405">
        <v>1352</v>
      </c>
      <c r="M23" s="393">
        <v>25873</v>
      </c>
      <c r="N23" s="405">
        <v>2453</v>
      </c>
      <c r="O23" s="393">
        <v>25858</v>
      </c>
      <c r="P23" s="405">
        <v>2502</v>
      </c>
      <c r="Q23" s="411">
        <f>+K23+M23+O23</f>
        <v>66019</v>
      </c>
      <c r="R23" s="412">
        <f>+L23+N23+P23</f>
        <v>6307</v>
      </c>
      <c r="S23" s="144">
        <f>IF(Q23&lt;&gt;0,R23/I23,"")</f>
        <v>90.1</v>
      </c>
      <c r="T23" s="247">
        <f>IF(Q23&lt;&gt;0,Q23/R23,"")</f>
        <v>10.467575709529095</v>
      </c>
      <c r="U23" s="170">
        <v>142338</v>
      </c>
      <c r="V23" s="254">
        <f>IF(U23&lt;&gt;0,-(U23-Q23)/U23,"")</f>
        <v>-0.5361814835110793</v>
      </c>
      <c r="W23" s="147">
        <f>Y23-Q23</f>
        <v>168210</v>
      </c>
      <c r="X23" s="148">
        <f>Z23-R23</f>
        <v>15784</v>
      </c>
      <c r="Y23" s="348">
        <v>234229</v>
      </c>
      <c r="Z23" s="349">
        <v>22091</v>
      </c>
      <c r="AA23" s="347">
        <f>R23*1/Z23</f>
        <v>0.2855008827124168</v>
      </c>
      <c r="AB23" s="347">
        <f>X23*1/Z23</f>
        <v>0.7144991172875832</v>
      </c>
      <c r="AC23" s="144">
        <f>Z23/I23</f>
        <v>315.5857142857143</v>
      </c>
      <c r="AD23" s="248">
        <f>Y23/Z23</f>
        <v>10.602915214340682</v>
      </c>
      <c r="AE23" s="147">
        <v>377633</v>
      </c>
      <c r="AF23" s="255">
        <f>IF(AE23&lt;&gt;0,-(AE23-Y23)/AE23,"")</f>
        <v>-0.3797443549689778</v>
      </c>
      <c r="AG23" s="393">
        <v>682235</v>
      </c>
      <c r="AH23" s="405">
        <v>63810</v>
      </c>
      <c r="AI23" s="248">
        <f>+AG23/AH23</f>
        <v>10.691662748785458</v>
      </c>
      <c r="AJ23" s="138">
        <v>13</v>
      </c>
    </row>
    <row r="24" spans="1:36" s="30" customFormat="1" ht="10.5" customHeight="1">
      <c r="A24" s="29">
        <v>14</v>
      </c>
      <c r="B24" s="227"/>
      <c r="C24" s="221"/>
      <c r="D24" s="227"/>
      <c r="E24" s="237" t="s">
        <v>113</v>
      </c>
      <c r="F24" s="160">
        <v>40788</v>
      </c>
      <c r="G24" s="156" t="s">
        <v>12</v>
      </c>
      <c r="H24" s="377">
        <v>89</v>
      </c>
      <c r="I24" s="378">
        <v>84</v>
      </c>
      <c r="J24" s="378">
        <v>4</v>
      </c>
      <c r="K24" s="367">
        <v>9924</v>
      </c>
      <c r="L24" s="368">
        <v>1134</v>
      </c>
      <c r="M24" s="367">
        <v>18754</v>
      </c>
      <c r="N24" s="368">
        <v>2133</v>
      </c>
      <c r="O24" s="367">
        <v>19255</v>
      </c>
      <c r="P24" s="368">
        <v>2228</v>
      </c>
      <c r="Q24" s="411">
        <f>SUM(K24+M24+O24)</f>
        <v>47933</v>
      </c>
      <c r="R24" s="412">
        <f>SUM(L24+N24+P24)</f>
        <v>5495</v>
      </c>
      <c r="S24" s="144">
        <f>IF(Q24&lt;&gt;0,R24/I24,"")</f>
        <v>65.41666666666667</v>
      </c>
      <c r="T24" s="247">
        <f>IF(Q24&lt;&gt;0,Q24/R24,"")</f>
        <v>8.723020928116469</v>
      </c>
      <c r="U24" s="172">
        <v>166471</v>
      </c>
      <c r="V24" s="254">
        <f>IF(U24&lt;&gt;0,-(U24-Q24)/U24,"")</f>
        <v>-0.7120639630926708</v>
      </c>
      <c r="W24" s="147">
        <f>Y24-Q24</f>
        <v>209191</v>
      </c>
      <c r="X24" s="148">
        <f>Z24-R24</f>
        <v>19534</v>
      </c>
      <c r="Y24" s="185">
        <v>257124</v>
      </c>
      <c r="Z24" s="188">
        <v>25029</v>
      </c>
      <c r="AA24" s="347">
        <f>R24*1/Z24</f>
        <v>0.2195453274201926</v>
      </c>
      <c r="AB24" s="347">
        <f>X24*1/Z24</f>
        <v>0.7804546725798074</v>
      </c>
      <c r="AC24" s="144">
        <f>Z24/I24</f>
        <v>297.9642857142857</v>
      </c>
      <c r="AD24" s="248">
        <f>Y24/Z24</f>
        <v>10.273043269807024</v>
      </c>
      <c r="AE24" s="147">
        <v>518034</v>
      </c>
      <c r="AF24" s="255">
        <f>IF(AE24&lt;&gt;0,-(AE24-Y24)/AE24,"")</f>
        <v>-0.503654200303455</v>
      </c>
      <c r="AG24" s="367">
        <v>1853170</v>
      </c>
      <c r="AH24" s="368">
        <v>178911</v>
      </c>
      <c r="AI24" s="362">
        <f>AG24/AH24</f>
        <v>10.358055122379284</v>
      </c>
      <c r="AJ24" s="138">
        <v>14</v>
      </c>
    </row>
    <row r="25" spans="1:36" s="30" customFormat="1" ht="10.5" customHeight="1">
      <c r="A25" s="29">
        <v>15</v>
      </c>
      <c r="B25" s="229"/>
      <c r="C25" s="221"/>
      <c r="D25" s="227"/>
      <c r="E25" s="224" t="s">
        <v>120</v>
      </c>
      <c r="F25" s="163">
        <v>40795</v>
      </c>
      <c r="G25" s="156" t="s">
        <v>12</v>
      </c>
      <c r="H25" s="377">
        <v>40</v>
      </c>
      <c r="I25" s="378">
        <v>21</v>
      </c>
      <c r="J25" s="378">
        <v>3</v>
      </c>
      <c r="K25" s="367">
        <v>4528</v>
      </c>
      <c r="L25" s="368">
        <v>423</v>
      </c>
      <c r="M25" s="367">
        <v>6336</v>
      </c>
      <c r="N25" s="368">
        <v>583</v>
      </c>
      <c r="O25" s="367">
        <v>6830</v>
      </c>
      <c r="P25" s="368">
        <v>650</v>
      </c>
      <c r="Q25" s="411">
        <f>SUM(K25+M25+O25)</f>
        <v>17694</v>
      </c>
      <c r="R25" s="412">
        <f>SUM(L25+N25+P25)</f>
        <v>1656</v>
      </c>
      <c r="S25" s="144">
        <f>IF(Q25&lt;&gt;0,R25/I25,"")</f>
        <v>78.85714285714286</v>
      </c>
      <c r="T25" s="247">
        <f>IF(Q25&lt;&gt;0,Q25/R25,"")</f>
        <v>10.684782608695652</v>
      </c>
      <c r="U25" s="172">
        <v>75129</v>
      </c>
      <c r="V25" s="254">
        <f>IF(U25&lt;&gt;0,-(U25-Q25)/U25,"")</f>
        <v>-0.7644850856526774</v>
      </c>
      <c r="W25" s="147">
        <f>Y25-Q25</f>
        <v>120136</v>
      </c>
      <c r="X25" s="148">
        <f>Z25-R25</f>
        <v>10386</v>
      </c>
      <c r="Y25" s="153">
        <v>137830</v>
      </c>
      <c r="Z25" s="167">
        <v>12042</v>
      </c>
      <c r="AA25" s="347">
        <f>R25*1/Z25</f>
        <v>0.1375186846038864</v>
      </c>
      <c r="AB25" s="347">
        <f>X25*1/Z25</f>
        <v>0.8624813153961136</v>
      </c>
      <c r="AC25" s="144">
        <f>Z25/I25</f>
        <v>573.4285714285714</v>
      </c>
      <c r="AD25" s="248">
        <f>Y25/Z25</f>
        <v>11.445773127387477</v>
      </c>
      <c r="AE25" s="147">
        <v>155765</v>
      </c>
      <c r="AF25" s="255">
        <f>IF(AE25&lt;&gt;0,-(AE25-Y25)/AE25,"")</f>
        <v>-0.11514139890219241</v>
      </c>
      <c r="AG25" s="367">
        <v>311289</v>
      </c>
      <c r="AH25" s="368">
        <v>26623</v>
      </c>
      <c r="AI25" s="362">
        <f>AG25/AH25</f>
        <v>11.692483942455771</v>
      </c>
      <c r="AJ25" s="138">
        <v>15</v>
      </c>
    </row>
    <row r="26" spans="1:36" s="30" customFormat="1" ht="10.5" customHeight="1">
      <c r="A26" s="29">
        <v>16</v>
      </c>
      <c r="B26" s="227"/>
      <c r="C26" s="221"/>
      <c r="D26" s="227"/>
      <c r="E26" s="156" t="s">
        <v>99</v>
      </c>
      <c r="F26" s="163">
        <v>40781</v>
      </c>
      <c r="G26" s="156" t="s">
        <v>13</v>
      </c>
      <c r="H26" s="377">
        <v>25</v>
      </c>
      <c r="I26" s="379">
        <v>25</v>
      </c>
      <c r="J26" s="379">
        <v>5</v>
      </c>
      <c r="K26" s="386">
        <v>3003</v>
      </c>
      <c r="L26" s="400">
        <v>369</v>
      </c>
      <c r="M26" s="386">
        <v>7241.5</v>
      </c>
      <c r="N26" s="400">
        <v>879</v>
      </c>
      <c r="O26" s="386">
        <v>7297</v>
      </c>
      <c r="P26" s="400">
        <v>873</v>
      </c>
      <c r="Q26" s="411">
        <f>+K26+M26+O26</f>
        <v>17541.5</v>
      </c>
      <c r="R26" s="412">
        <f>+L26+N26+P26</f>
        <v>2121</v>
      </c>
      <c r="S26" s="174">
        <f>+R26/I26</f>
        <v>84.84</v>
      </c>
      <c r="T26" s="247">
        <f>+Q26/R26</f>
        <v>8.27039132484677</v>
      </c>
      <c r="U26" s="172">
        <v>16176.5</v>
      </c>
      <c r="V26" s="254">
        <f>IF(U26&lt;&gt;0,-(U26-Q26)/U26,"")</f>
        <v>0.08438166476060953</v>
      </c>
      <c r="W26" s="147">
        <f>Y26-Q26</f>
        <v>16572</v>
      </c>
      <c r="X26" s="148">
        <f>Z26-R26</f>
        <v>1825</v>
      </c>
      <c r="Y26" s="154">
        <v>34113.5</v>
      </c>
      <c r="Z26" s="180">
        <v>3946</v>
      </c>
      <c r="AA26" s="347">
        <f>R26*1/Z26</f>
        <v>0.5375063355296503</v>
      </c>
      <c r="AB26" s="347">
        <f>X26*1/Z26</f>
        <v>0.46249366447034973</v>
      </c>
      <c r="AC26" s="144">
        <f>Z26/I26</f>
        <v>157.84</v>
      </c>
      <c r="AD26" s="248">
        <f>Y26/Z26</f>
        <v>8.645083628991383</v>
      </c>
      <c r="AE26" s="147">
        <v>56967.5</v>
      </c>
      <c r="AF26" s="255">
        <f>IF(AE26&lt;&gt;0,-(AE26-Y26)/AE26,"")</f>
        <v>-0.40117610918506164</v>
      </c>
      <c r="AG26" s="395">
        <v>365925.5</v>
      </c>
      <c r="AH26" s="407">
        <v>33420</v>
      </c>
      <c r="AI26" s="248">
        <f>+AG26/AH26</f>
        <v>10.94929682824656</v>
      </c>
      <c r="AJ26" s="138">
        <v>16</v>
      </c>
    </row>
    <row r="27" spans="1:36" s="30" customFormat="1" ht="10.5" customHeight="1">
      <c r="A27" s="29">
        <v>17</v>
      </c>
      <c r="B27" s="227"/>
      <c r="C27" s="221"/>
      <c r="D27" s="227"/>
      <c r="E27" s="223" t="s">
        <v>94</v>
      </c>
      <c r="F27" s="166">
        <v>40774</v>
      </c>
      <c r="G27" s="223" t="s">
        <v>14</v>
      </c>
      <c r="H27" s="380">
        <v>25</v>
      </c>
      <c r="I27" s="381">
        <v>25</v>
      </c>
      <c r="J27" s="381">
        <v>6</v>
      </c>
      <c r="K27" s="387">
        <v>2458</v>
      </c>
      <c r="L27" s="369">
        <v>317</v>
      </c>
      <c r="M27" s="387">
        <v>6251.5</v>
      </c>
      <c r="N27" s="369">
        <v>748</v>
      </c>
      <c r="O27" s="387">
        <v>6468.5</v>
      </c>
      <c r="P27" s="369">
        <v>784</v>
      </c>
      <c r="Q27" s="411">
        <f>SUM(K27+M27+O27)</f>
        <v>15178</v>
      </c>
      <c r="R27" s="412">
        <f>SUM(L27+N27+P27)</f>
        <v>1849</v>
      </c>
      <c r="S27" s="174">
        <f>+R27/I27</f>
        <v>73.96</v>
      </c>
      <c r="T27" s="247">
        <f>IF(Q27&lt;&gt;0,Q27/R27,"")</f>
        <v>8.208761492698756</v>
      </c>
      <c r="U27" s="172">
        <v>12348</v>
      </c>
      <c r="V27" s="254">
        <f>IF(U27&lt;&gt;0,-(U27-Q27)/U27,"")</f>
        <v>0.22918691286038226</v>
      </c>
      <c r="W27" s="147">
        <f>Y27-Q27</f>
        <v>10265</v>
      </c>
      <c r="X27" s="148">
        <f>Z27-R27</f>
        <v>1348</v>
      </c>
      <c r="Y27" s="153">
        <v>25443</v>
      </c>
      <c r="Z27" s="167">
        <v>3197</v>
      </c>
      <c r="AA27" s="347">
        <f>R27*1/Z27</f>
        <v>0.5783547075383172</v>
      </c>
      <c r="AB27" s="347">
        <f>X27*1/Z27</f>
        <v>0.4216452924616828</v>
      </c>
      <c r="AC27" s="144">
        <f>Z27/I27</f>
        <v>127.88</v>
      </c>
      <c r="AD27" s="248">
        <f>Y27/Z27</f>
        <v>7.95839849859243</v>
      </c>
      <c r="AE27" s="147">
        <v>25600.5</v>
      </c>
      <c r="AF27" s="255">
        <f>IF(AE27&lt;&gt;0,-(AE27-Y27)/AE27,"")</f>
        <v>-0.00615222358938302</v>
      </c>
      <c r="AG27" s="387">
        <v>350648</v>
      </c>
      <c r="AH27" s="369">
        <v>31916</v>
      </c>
      <c r="AI27" s="362">
        <f>+AG27/AH27</f>
        <v>10.986589798220328</v>
      </c>
      <c r="AJ27" s="138">
        <v>17</v>
      </c>
    </row>
    <row r="28" spans="1:36" s="30" customFormat="1" ht="10.5" customHeight="1">
      <c r="A28" s="29">
        <v>18</v>
      </c>
      <c r="B28" s="227"/>
      <c r="C28" s="221"/>
      <c r="D28" s="227"/>
      <c r="E28" s="220" t="s">
        <v>85</v>
      </c>
      <c r="F28" s="160">
        <v>40760</v>
      </c>
      <c r="G28" s="156" t="s">
        <v>13</v>
      </c>
      <c r="H28" s="377">
        <v>101</v>
      </c>
      <c r="I28" s="379">
        <v>40</v>
      </c>
      <c r="J28" s="379">
        <v>8</v>
      </c>
      <c r="K28" s="386">
        <v>1923</v>
      </c>
      <c r="L28" s="400">
        <v>311</v>
      </c>
      <c r="M28" s="386">
        <v>3064</v>
      </c>
      <c r="N28" s="400">
        <v>507</v>
      </c>
      <c r="O28" s="386">
        <v>4168</v>
      </c>
      <c r="P28" s="400">
        <v>659</v>
      </c>
      <c r="Q28" s="411">
        <f>SUM(K28+M28+O28)</f>
        <v>9155</v>
      </c>
      <c r="R28" s="412">
        <f>SUM(L28+N28+P28)</f>
        <v>1477</v>
      </c>
      <c r="S28" s="144">
        <f>IF(Q28&lt;&gt;0,R28/I28,"")</f>
        <v>36.925</v>
      </c>
      <c r="T28" s="247">
        <f>IF(Q28&lt;&gt;0,Q28/R28,"")</f>
        <v>6.198375084631008</v>
      </c>
      <c r="U28" s="172">
        <v>16724</v>
      </c>
      <c r="V28" s="254">
        <f>IF(U28&lt;&gt;0,-(U28-Q28)/U28,"")</f>
        <v>-0.4525831140875389</v>
      </c>
      <c r="W28" s="147">
        <f>Y28-Q28</f>
        <v>21705</v>
      </c>
      <c r="X28" s="148">
        <f>Z28-R28</f>
        <v>3446</v>
      </c>
      <c r="Y28" s="154">
        <v>30860</v>
      </c>
      <c r="Z28" s="180">
        <v>4923</v>
      </c>
      <c r="AA28" s="347">
        <f>R28*1/Z28</f>
        <v>0.3000203128173878</v>
      </c>
      <c r="AB28" s="347">
        <f>X28*1/Z28</f>
        <v>0.6999796871826123</v>
      </c>
      <c r="AC28" s="144">
        <f>Z28/I28</f>
        <v>123.075</v>
      </c>
      <c r="AD28" s="248">
        <f>Y28/Z28</f>
        <v>6.268535445866342</v>
      </c>
      <c r="AE28" s="147">
        <v>89718</v>
      </c>
      <c r="AF28" s="255">
        <f>IF(AE28&lt;&gt;0,-(AE28-Y28)/AE28,"")</f>
        <v>-0.6560333489377829</v>
      </c>
      <c r="AG28" s="395">
        <v>2920485</v>
      </c>
      <c r="AH28" s="407">
        <v>296577</v>
      </c>
      <c r="AI28" s="362">
        <f>+AG28/AH28</f>
        <v>9.847307781790226</v>
      </c>
      <c r="AJ28" s="138">
        <v>18</v>
      </c>
    </row>
    <row r="29" spans="1:36" s="30" customFormat="1" ht="10.5" customHeight="1">
      <c r="A29" s="29">
        <v>19</v>
      </c>
      <c r="B29" s="227"/>
      <c r="C29" s="221"/>
      <c r="D29" s="227"/>
      <c r="E29" s="220" t="s">
        <v>112</v>
      </c>
      <c r="F29" s="163">
        <v>40788</v>
      </c>
      <c r="G29" s="156" t="s">
        <v>10</v>
      </c>
      <c r="H29" s="377">
        <v>60</v>
      </c>
      <c r="I29" s="376">
        <v>38</v>
      </c>
      <c r="J29" s="376">
        <v>4</v>
      </c>
      <c r="K29" s="393">
        <v>1886</v>
      </c>
      <c r="L29" s="405">
        <v>264</v>
      </c>
      <c r="M29" s="393">
        <v>3379</v>
      </c>
      <c r="N29" s="405">
        <v>472</v>
      </c>
      <c r="O29" s="393">
        <v>3302</v>
      </c>
      <c r="P29" s="405">
        <v>475</v>
      </c>
      <c r="Q29" s="411">
        <f>+K29+M29+O29</f>
        <v>8567</v>
      </c>
      <c r="R29" s="412">
        <f>+L29+N29+P29</f>
        <v>1211</v>
      </c>
      <c r="S29" s="148">
        <f>IF(Q29&lt;&gt;0,R29/I29,"")</f>
        <v>31.86842105263158</v>
      </c>
      <c r="T29" s="248">
        <f>IF(Q29&lt;&gt;0,Q29/R29,"")</f>
        <v>7.074318744838976</v>
      </c>
      <c r="U29" s="153">
        <v>13263</v>
      </c>
      <c r="V29" s="254">
        <f>IF(U29&lt;&gt;0,-(U29-Q29)/U29,"")</f>
        <v>-0.35406770715524394</v>
      </c>
      <c r="W29" s="147">
        <f>Y29-Q29</f>
        <v>15078</v>
      </c>
      <c r="X29" s="148">
        <f>Z29-R29</f>
        <v>1832</v>
      </c>
      <c r="Y29" s="348">
        <v>23645</v>
      </c>
      <c r="Z29" s="349">
        <v>3043</v>
      </c>
      <c r="AA29" s="347">
        <f>R29*1/Z29</f>
        <v>0.3979625369700953</v>
      </c>
      <c r="AB29" s="347">
        <f>X29*1/Z29</f>
        <v>0.6020374630299047</v>
      </c>
      <c r="AC29" s="144">
        <f>Z29/I29</f>
        <v>80.07894736842105</v>
      </c>
      <c r="AD29" s="248">
        <f>Y29/Z29</f>
        <v>7.770292474531712</v>
      </c>
      <c r="AE29" s="147">
        <v>76428</v>
      </c>
      <c r="AF29" s="255">
        <f>IF(AE29&lt;&gt;0,-(AE29-Y29)/AE29,"")</f>
        <v>-0.6906238551316272</v>
      </c>
      <c r="AG29" s="393">
        <v>252339</v>
      </c>
      <c r="AH29" s="405">
        <v>25273</v>
      </c>
      <c r="AI29" s="248">
        <f>+AG29/AH29</f>
        <v>9.98452894393226</v>
      </c>
      <c r="AJ29" s="138">
        <v>19</v>
      </c>
    </row>
    <row r="30" spans="1:36" s="30" customFormat="1" ht="10.5" customHeight="1">
      <c r="A30" s="29">
        <v>20</v>
      </c>
      <c r="B30" s="227"/>
      <c r="C30" s="221"/>
      <c r="D30" s="227"/>
      <c r="E30" s="156" t="s">
        <v>87</v>
      </c>
      <c r="F30" s="160">
        <v>40767</v>
      </c>
      <c r="G30" s="156" t="s">
        <v>10</v>
      </c>
      <c r="H30" s="382">
        <v>56</v>
      </c>
      <c r="I30" s="376">
        <v>21</v>
      </c>
      <c r="J30" s="376">
        <v>7</v>
      </c>
      <c r="K30" s="393">
        <v>1572</v>
      </c>
      <c r="L30" s="405">
        <v>171</v>
      </c>
      <c r="M30" s="393">
        <v>3553</v>
      </c>
      <c r="N30" s="405">
        <v>368</v>
      </c>
      <c r="O30" s="393">
        <v>3138</v>
      </c>
      <c r="P30" s="405">
        <v>336</v>
      </c>
      <c r="Q30" s="409">
        <f>+K30+M30+O30</f>
        <v>8263</v>
      </c>
      <c r="R30" s="410">
        <f>+L30+N30+P30</f>
        <v>875</v>
      </c>
      <c r="S30" s="144">
        <f>IF(Q30&lt;&gt;0,R30/I30,"")</f>
        <v>41.666666666666664</v>
      </c>
      <c r="T30" s="248">
        <f>IF(Q30&lt;&gt;0,Q30/R30,"")</f>
        <v>9.443428571428571</v>
      </c>
      <c r="U30" s="242">
        <v>14574</v>
      </c>
      <c r="V30" s="254">
        <f>IF(U30&lt;&gt;0,-(U30-Q30)/U30,"")</f>
        <v>-0.43303142582681486</v>
      </c>
      <c r="W30" s="147">
        <f>Y30-Q30</f>
        <v>19705</v>
      </c>
      <c r="X30" s="148">
        <f>Z30-R30</f>
        <v>1809</v>
      </c>
      <c r="Y30" s="348">
        <v>27968</v>
      </c>
      <c r="Z30" s="349">
        <v>2684</v>
      </c>
      <c r="AA30" s="347">
        <f>R30*1/Z30</f>
        <v>0.3260059612518629</v>
      </c>
      <c r="AB30" s="347">
        <f>X30*1/Z30</f>
        <v>0.6739940387481371</v>
      </c>
      <c r="AC30" s="144">
        <f>Z30/I30</f>
        <v>127.80952380952381</v>
      </c>
      <c r="AD30" s="248">
        <f>Y30/Z30</f>
        <v>10.42026825633383</v>
      </c>
      <c r="AE30" s="147">
        <v>51844</v>
      </c>
      <c r="AF30" s="255">
        <f>IF(AE30&lt;&gt;0,-(AE30-Y30)/AE30,"")</f>
        <v>-0.4605354525113803</v>
      </c>
      <c r="AG30" s="393">
        <v>1219344</v>
      </c>
      <c r="AH30" s="405">
        <v>105930</v>
      </c>
      <c r="AI30" s="248">
        <f>+AG30/AH30</f>
        <v>11.510846785613142</v>
      </c>
      <c r="AJ30" s="138">
        <v>20</v>
      </c>
    </row>
    <row r="31" spans="1:36" s="30" customFormat="1" ht="10.5" customHeight="1">
      <c r="A31" s="29">
        <v>21</v>
      </c>
      <c r="B31" s="227"/>
      <c r="C31" s="221"/>
      <c r="D31" s="227"/>
      <c r="E31" s="237" t="s">
        <v>114</v>
      </c>
      <c r="F31" s="160">
        <v>40788</v>
      </c>
      <c r="G31" s="156" t="s">
        <v>12</v>
      </c>
      <c r="H31" s="377">
        <v>40</v>
      </c>
      <c r="I31" s="378">
        <v>22</v>
      </c>
      <c r="J31" s="378">
        <v>4</v>
      </c>
      <c r="K31" s="367">
        <v>1348</v>
      </c>
      <c r="L31" s="368">
        <v>190</v>
      </c>
      <c r="M31" s="367">
        <v>2090</v>
      </c>
      <c r="N31" s="368">
        <v>284</v>
      </c>
      <c r="O31" s="367">
        <v>2520</v>
      </c>
      <c r="P31" s="368">
        <v>338</v>
      </c>
      <c r="Q31" s="411">
        <f>SUM(K31+M31+O31)</f>
        <v>5958</v>
      </c>
      <c r="R31" s="412">
        <f>SUM(L31+N31+P31)</f>
        <v>812</v>
      </c>
      <c r="S31" s="144">
        <f>IF(Q31&lt;&gt;0,R31/I31,"")</f>
        <v>36.90909090909091</v>
      </c>
      <c r="T31" s="248">
        <f>IF(Q31&lt;&gt;0,Q31/R31,"")</f>
        <v>7.33743842364532</v>
      </c>
      <c r="U31" s="143">
        <v>7597</v>
      </c>
      <c r="V31" s="254">
        <f>IF(U31&lt;&gt;0,-(U31-Q31)/U31,"")</f>
        <v>-0.21574305646965908</v>
      </c>
      <c r="W31" s="147">
        <f>Y31-Q31</f>
        <v>8756</v>
      </c>
      <c r="X31" s="148">
        <f>Z31-R31</f>
        <v>724</v>
      </c>
      <c r="Y31" s="185">
        <v>14714</v>
      </c>
      <c r="Z31" s="188">
        <v>1536</v>
      </c>
      <c r="AA31" s="347">
        <f>R31*1/Z31</f>
        <v>0.5286458333333334</v>
      </c>
      <c r="AB31" s="347">
        <f>X31*1/Z31</f>
        <v>0.4713541666666667</v>
      </c>
      <c r="AC31" s="144">
        <f>Z31/I31</f>
        <v>69.81818181818181</v>
      </c>
      <c r="AD31" s="248">
        <f>Y31/Z31</f>
        <v>9.579427083333334</v>
      </c>
      <c r="AE31" s="147">
        <v>49767</v>
      </c>
      <c r="AF31" s="255">
        <f>IF(AE31&lt;&gt;0,-(AE31-Y31)/AE31,"")</f>
        <v>-0.7043422348142343</v>
      </c>
      <c r="AG31" s="367">
        <v>170154</v>
      </c>
      <c r="AH31" s="368">
        <v>15103</v>
      </c>
      <c r="AI31" s="362">
        <f>AG31/AH31</f>
        <v>11.266238495663114</v>
      </c>
      <c r="AJ31" s="138">
        <v>21</v>
      </c>
    </row>
    <row r="32" spans="1:36" s="30" customFormat="1" ht="10.5" customHeight="1">
      <c r="A32" s="29">
        <v>22</v>
      </c>
      <c r="B32" s="227"/>
      <c r="C32" s="221"/>
      <c r="D32" s="227"/>
      <c r="E32" s="223" t="s">
        <v>84</v>
      </c>
      <c r="F32" s="166">
        <v>40760</v>
      </c>
      <c r="G32" s="223" t="s">
        <v>14</v>
      </c>
      <c r="H32" s="380">
        <v>15</v>
      </c>
      <c r="I32" s="381">
        <v>15</v>
      </c>
      <c r="J32" s="381">
        <v>8</v>
      </c>
      <c r="K32" s="387">
        <v>1060</v>
      </c>
      <c r="L32" s="369">
        <v>144</v>
      </c>
      <c r="M32" s="387">
        <v>2245.5</v>
      </c>
      <c r="N32" s="369">
        <v>293</v>
      </c>
      <c r="O32" s="387">
        <v>2492</v>
      </c>
      <c r="P32" s="369">
        <v>325</v>
      </c>
      <c r="Q32" s="411">
        <f>SUM(K32+M32+O32)</f>
        <v>5797.5</v>
      </c>
      <c r="R32" s="412">
        <f>SUM(L32+N32+P32)</f>
        <v>762</v>
      </c>
      <c r="S32" s="144">
        <f>IF(Q32&lt;&gt;0,R32/I32,"")</f>
        <v>50.8</v>
      </c>
      <c r="T32" s="248">
        <f>IF(Q32&lt;&gt;0,Q32/R32,"")</f>
        <v>7.608267716535433</v>
      </c>
      <c r="U32" s="242">
        <v>5871.5</v>
      </c>
      <c r="V32" s="254">
        <f>IF(U32&lt;&gt;0,-(U32-Q32)/U32,"")</f>
        <v>-0.012603253001788299</v>
      </c>
      <c r="W32" s="147">
        <f>Y32-Q32</f>
        <v>5819.5</v>
      </c>
      <c r="X32" s="148">
        <f>Z32-R32</f>
        <v>875</v>
      </c>
      <c r="Y32" s="153">
        <v>11617</v>
      </c>
      <c r="Z32" s="167">
        <v>1637</v>
      </c>
      <c r="AA32" s="347">
        <f>R32*1/Z32</f>
        <v>0.4654856444715944</v>
      </c>
      <c r="AB32" s="347">
        <f>X32*1/Z32</f>
        <v>0.5345143555284056</v>
      </c>
      <c r="AC32" s="144">
        <f>Z32/I32</f>
        <v>109.13333333333334</v>
      </c>
      <c r="AD32" s="248">
        <f>Y32/Z32</f>
        <v>7.0965180207697</v>
      </c>
      <c r="AE32" s="147">
        <v>6606</v>
      </c>
      <c r="AF32" s="255">
        <f>IF(AE32&lt;&gt;0,-(AE32-Y32)/AE32,"")</f>
        <v>0.7585528307599152</v>
      </c>
      <c r="AG32" s="387">
        <v>150006.5</v>
      </c>
      <c r="AH32" s="369">
        <v>19363</v>
      </c>
      <c r="AI32" s="362">
        <f>+AG32/AH32</f>
        <v>7.747069152507359</v>
      </c>
      <c r="AJ32" s="138">
        <v>22</v>
      </c>
    </row>
    <row r="33" spans="1:36" s="30" customFormat="1" ht="10.5" customHeight="1">
      <c r="A33" s="29">
        <v>23</v>
      </c>
      <c r="B33" s="227"/>
      <c r="C33" s="221"/>
      <c r="D33" s="229"/>
      <c r="E33" s="220" t="s">
        <v>90</v>
      </c>
      <c r="F33" s="163">
        <v>40767</v>
      </c>
      <c r="G33" s="156" t="s">
        <v>13</v>
      </c>
      <c r="H33" s="377">
        <v>39</v>
      </c>
      <c r="I33" s="379">
        <v>15</v>
      </c>
      <c r="J33" s="379">
        <v>7</v>
      </c>
      <c r="K33" s="386">
        <v>901</v>
      </c>
      <c r="L33" s="400">
        <v>135</v>
      </c>
      <c r="M33" s="386">
        <v>2563</v>
      </c>
      <c r="N33" s="400">
        <v>358</v>
      </c>
      <c r="O33" s="386">
        <v>2327</v>
      </c>
      <c r="P33" s="400">
        <v>323</v>
      </c>
      <c r="Q33" s="413">
        <f>SUM(K33+M33+O33)</f>
        <v>5791</v>
      </c>
      <c r="R33" s="414">
        <f>SUM(L33+N33+P33)</f>
        <v>816</v>
      </c>
      <c r="S33" s="171">
        <f>R33/I33</f>
        <v>54.4</v>
      </c>
      <c r="T33" s="248">
        <f>IF(Q33&lt;&gt;0,Q33/R33,"")</f>
        <v>7.096813725490196</v>
      </c>
      <c r="U33" s="153">
        <v>5988</v>
      </c>
      <c r="V33" s="254">
        <f>IF(U33&lt;&gt;0,-(U33-Q33)/U33,"")</f>
        <v>-0.03289913159652639</v>
      </c>
      <c r="W33" s="147">
        <f>Y33-Q33</f>
        <v>5756.5</v>
      </c>
      <c r="X33" s="148">
        <f>Z33-R33</f>
        <v>930</v>
      </c>
      <c r="Y33" s="154">
        <v>11547.5</v>
      </c>
      <c r="Z33" s="180">
        <v>1746</v>
      </c>
      <c r="AA33" s="347">
        <f>R33*1/Z33</f>
        <v>0.46735395189003437</v>
      </c>
      <c r="AB33" s="347">
        <f>X33*1/Z33</f>
        <v>0.5326460481099656</v>
      </c>
      <c r="AC33" s="144">
        <f>Z33/I33</f>
        <v>116.4</v>
      </c>
      <c r="AD33" s="248">
        <f>Y33/Z33</f>
        <v>6.61368843069874</v>
      </c>
      <c r="AE33" s="147">
        <v>14718.5</v>
      </c>
      <c r="AF33" s="255">
        <f>IF(AE33&lt;&gt;0,-(AE33-Y33)/AE33,"")</f>
        <v>-0.2154431497774909</v>
      </c>
      <c r="AG33" s="395">
        <v>411544</v>
      </c>
      <c r="AH33" s="407">
        <v>42335</v>
      </c>
      <c r="AI33" s="248">
        <f>+AG33/AH33</f>
        <v>9.72112908940593</v>
      </c>
      <c r="AJ33" s="138">
        <v>23</v>
      </c>
    </row>
    <row r="34" spans="1:36" s="30" customFormat="1" ht="10.5" customHeight="1">
      <c r="A34" s="29">
        <v>24</v>
      </c>
      <c r="B34" s="221"/>
      <c r="C34" s="221"/>
      <c r="D34" s="229"/>
      <c r="E34" s="238" t="s">
        <v>105</v>
      </c>
      <c r="F34" s="261">
        <v>40760</v>
      </c>
      <c r="G34" s="156" t="s">
        <v>106</v>
      </c>
      <c r="H34" s="374">
        <v>50</v>
      </c>
      <c r="I34" s="376">
        <v>15</v>
      </c>
      <c r="J34" s="376">
        <v>8</v>
      </c>
      <c r="K34" s="393">
        <v>1294</v>
      </c>
      <c r="L34" s="405">
        <v>208</v>
      </c>
      <c r="M34" s="393">
        <v>2323</v>
      </c>
      <c r="N34" s="405">
        <v>353</v>
      </c>
      <c r="O34" s="393">
        <v>2122.5</v>
      </c>
      <c r="P34" s="405">
        <v>320</v>
      </c>
      <c r="Q34" s="411">
        <f>+K34+M34+O34</f>
        <v>5739.5</v>
      </c>
      <c r="R34" s="412">
        <f>+L34+N34+P34</f>
        <v>881</v>
      </c>
      <c r="S34" s="144">
        <f>IF(Q34&lt;&gt;0,R34/I34,"")</f>
        <v>58.733333333333334</v>
      </c>
      <c r="T34" s="248">
        <f>IF(Q34&lt;&gt;0,Q34/R34,"")</f>
        <v>6.514755959137344</v>
      </c>
      <c r="U34" s="143">
        <v>1960</v>
      </c>
      <c r="V34" s="254">
        <f>IF(U34&lt;&gt;0,-(U34-Q34)/U34,"")</f>
        <v>1.9283163265306122</v>
      </c>
      <c r="W34" s="147">
        <f>Y34-Q34</f>
        <v>-1645</v>
      </c>
      <c r="X34" s="148">
        <f>Z34-R34</f>
        <v>-269</v>
      </c>
      <c r="Y34" s="143">
        <v>4094.5</v>
      </c>
      <c r="Z34" s="243">
        <v>612</v>
      </c>
      <c r="AA34" s="347">
        <f>R34*1/Z34</f>
        <v>1.4395424836601307</v>
      </c>
      <c r="AB34" s="347">
        <f>X34*1/Z34</f>
        <v>-0.4395424836601307</v>
      </c>
      <c r="AC34" s="144">
        <f>Z34/I34</f>
        <v>40.8</v>
      </c>
      <c r="AD34" s="248">
        <f>Y34/Z34</f>
        <v>6.690359477124183</v>
      </c>
      <c r="AE34" s="147">
        <v>8409</v>
      </c>
      <c r="AF34" s="255">
        <f>IF(AE34&lt;&gt;0,-(AE34-Y34)/AE34,"")</f>
        <v>-0.5130812224997027</v>
      </c>
      <c r="AG34" s="396">
        <v>201583</v>
      </c>
      <c r="AH34" s="402">
        <v>24399</v>
      </c>
      <c r="AI34" s="248">
        <f>+AG34/AH34</f>
        <v>8.261936964629697</v>
      </c>
      <c r="AJ34" s="138">
        <v>24</v>
      </c>
    </row>
    <row r="35" spans="1:37" s="30" customFormat="1" ht="10.5" customHeight="1">
      <c r="A35" s="29">
        <v>25</v>
      </c>
      <c r="B35" s="227"/>
      <c r="C35" s="221"/>
      <c r="D35" s="227"/>
      <c r="E35" s="224" t="s">
        <v>100</v>
      </c>
      <c r="F35" s="163">
        <v>40781</v>
      </c>
      <c r="G35" s="156" t="s">
        <v>12</v>
      </c>
      <c r="H35" s="374">
        <v>74</v>
      </c>
      <c r="I35" s="378">
        <v>18</v>
      </c>
      <c r="J35" s="378">
        <v>5</v>
      </c>
      <c r="K35" s="367">
        <v>1329</v>
      </c>
      <c r="L35" s="368">
        <v>201</v>
      </c>
      <c r="M35" s="367">
        <v>2123</v>
      </c>
      <c r="N35" s="368">
        <v>299</v>
      </c>
      <c r="O35" s="367">
        <v>2048</v>
      </c>
      <c r="P35" s="368">
        <v>287</v>
      </c>
      <c r="Q35" s="411">
        <f>+K35+M35+O35</f>
        <v>5500</v>
      </c>
      <c r="R35" s="412">
        <f>+L35+N35+P35</f>
        <v>787</v>
      </c>
      <c r="S35" s="144">
        <f>IF(Q35&lt;&gt;0,R35/I35,"")</f>
        <v>43.72222222222222</v>
      </c>
      <c r="T35" s="248">
        <f>IF(Q35&lt;&gt;0,Q35/R35,"")</f>
        <v>6.98856416772554</v>
      </c>
      <c r="U35" s="153">
        <v>15825</v>
      </c>
      <c r="V35" s="254">
        <f>IF(U35&lt;&gt;0,-(U35-Q35)/U35,"")</f>
        <v>-0.6524486571879937</v>
      </c>
      <c r="W35" s="147">
        <f>Y35-Q35</f>
        <v>22175</v>
      </c>
      <c r="X35" s="148">
        <f>Z35-R35</f>
        <v>3055</v>
      </c>
      <c r="Y35" s="153">
        <v>27675</v>
      </c>
      <c r="Z35" s="167">
        <v>3842</v>
      </c>
      <c r="AA35" s="347">
        <f>R35*1/Z35</f>
        <v>0.20484122852680894</v>
      </c>
      <c r="AB35" s="347">
        <f>X35*1/Z35</f>
        <v>0.795158771473191</v>
      </c>
      <c r="AC35" s="144">
        <f>Z35/I35</f>
        <v>213.44444444444446</v>
      </c>
      <c r="AD35" s="248">
        <f>Y35/Z35</f>
        <v>7.203279541905258</v>
      </c>
      <c r="AE35" s="147">
        <v>62262</v>
      </c>
      <c r="AF35" s="255">
        <f>IF(AE35&lt;&gt;0,-(AE35-Y35)/AE35,"")</f>
        <v>-0.5555073720728534</v>
      </c>
      <c r="AG35" s="367">
        <v>598738</v>
      </c>
      <c r="AH35" s="368">
        <v>57762</v>
      </c>
      <c r="AI35" s="248">
        <f>+AG35/AH35</f>
        <v>10.365603684082961</v>
      </c>
      <c r="AJ35" s="138">
        <v>25</v>
      </c>
      <c r="AK35" s="220"/>
    </row>
    <row r="36" spans="1:37" s="30" customFormat="1" ht="10.5" customHeight="1">
      <c r="A36" s="29">
        <v>26</v>
      </c>
      <c r="B36" s="229"/>
      <c r="C36" s="221"/>
      <c r="D36" s="229"/>
      <c r="E36" s="223" t="s">
        <v>125</v>
      </c>
      <c r="F36" s="166">
        <v>40802</v>
      </c>
      <c r="G36" s="223" t="s">
        <v>14</v>
      </c>
      <c r="H36" s="380">
        <v>8</v>
      </c>
      <c r="I36" s="381">
        <v>8</v>
      </c>
      <c r="J36" s="381">
        <v>2</v>
      </c>
      <c r="K36" s="387">
        <v>1465</v>
      </c>
      <c r="L36" s="369">
        <v>137</v>
      </c>
      <c r="M36" s="387">
        <v>2048</v>
      </c>
      <c r="N36" s="369">
        <v>200</v>
      </c>
      <c r="O36" s="387">
        <v>1889.5</v>
      </c>
      <c r="P36" s="369">
        <v>183</v>
      </c>
      <c r="Q36" s="413">
        <f>SUM(K36+M36+O36)</f>
        <v>5402.5</v>
      </c>
      <c r="R36" s="414">
        <f>SUM(L36+N36+P36)</f>
        <v>520</v>
      </c>
      <c r="S36" s="171">
        <f>R36/I36</f>
        <v>65</v>
      </c>
      <c r="T36" s="248">
        <f>+Q36/R36</f>
        <v>10.389423076923077</v>
      </c>
      <c r="U36" s="143">
        <v>14161.5</v>
      </c>
      <c r="V36" s="254">
        <f>IF(U36&lt;&gt;0,-(U36-Q36)/U36,"")</f>
        <v>-0.6185079264202239</v>
      </c>
      <c r="W36" s="147">
        <f>Y36-Q36</f>
        <v>21047.5</v>
      </c>
      <c r="X36" s="148">
        <f>Z36-R36</f>
        <v>1608</v>
      </c>
      <c r="Y36" s="153">
        <v>26450</v>
      </c>
      <c r="Z36" s="167">
        <v>2128</v>
      </c>
      <c r="AA36" s="347">
        <f>R36*1/Z36</f>
        <v>0.24436090225563908</v>
      </c>
      <c r="AB36" s="347">
        <f>X36*1/Z36</f>
        <v>0.7556390977443609</v>
      </c>
      <c r="AC36" s="144">
        <f>Z36/I36</f>
        <v>266</v>
      </c>
      <c r="AD36" s="248">
        <f>Y36/Z36</f>
        <v>12.42951127819549</v>
      </c>
      <c r="AE36" s="147"/>
      <c r="AF36" s="255">
        <f>IF(AE36&lt;&gt;0,-(AE36-Y36)/AE36,"")</f>
      </c>
      <c r="AG36" s="387">
        <v>31852.5</v>
      </c>
      <c r="AH36" s="369">
        <v>2648</v>
      </c>
      <c r="AI36" s="248">
        <f>+AG36/AH36</f>
        <v>12.028889728096678</v>
      </c>
      <c r="AJ36" s="138">
        <v>26</v>
      </c>
      <c r="AK36" s="156"/>
    </row>
    <row r="37" spans="1:37" s="30" customFormat="1" ht="10.5" customHeight="1">
      <c r="A37" s="29">
        <v>27</v>
      </c>
      <c r="B37" s="221"/>
      <c r="C37" s="221"/>
      <c r="D37" s="221"/>
      <c r="E37" s="223" t="s">
        <v>95</v>
      </c>
      <c r="F37" s="225">
        <v>40774</v>
      </c>
      <c r="G37" s="223" t="s">
        <v>14</v>
      </c>
      <c r="H37" s="380">
        <v>7</v>
      </c>
      <c r="I37" s="381">
        <v>7</v>
      </c>
      <c r="J37" s="381">
        <v>6</v>
      </c>
      <c r="K37" s="387">
        <v>1064</v>
      </c>
      <c r="L37" s="369">
        <v>134</v>
      </c>
      <c r="M37" s="387">
        <v>1659</v>
      </c>
      <c r="N37" s="369">
        <v>177</v>
      </c>
      <c r="O37" s="387">
        <v>1879</v>
      </c>
      <c r="P37" s="369">
        <v>215</v>
      </c>
      <c r="Q37" s="413">
        <f>SUM(K37+M37+O37)</f>
        <v>4602</v>
      </c>
      <c r="R37" s="414">
        <f>SUM(L37+N37+P37)</f>
        <v>526</v>
      </c>
      <c r="S37" s="171">
        <f>R37/I37</f>
        <v>75.14285714285714</v>
      </c>
      <c r="T37" s="351">
        <f>Q37/R37</f>
        <v>8.749049429657795</v>
      </c>
      <c r="U37" s="153">
        <v>4622</v>
      </c>
      <c r="V37" s="254">
        <f>IF(U37&lt;&gt;0,-(U37-Q37)/U37,"")</f>
        <v>-0.004327131112072695</v>
      </c>
      <c r="W37" s="147">
        <f>Y37-Q37</f>
        <v>5210</v>
      </c>
      <c r="X37" s="148">
        <f>Z37-R37</f>
        <v>802</v>
      </c>
      <c r="Y37" s="153">
        <v>9812</v>
      </c>
      <c r="Z37" s="167">
        <v>1328</v>
      </c>
      <c r="AA37" s="347">
        <f>R37*1/Z37</f>
        <v>0.3960843373493976</v>
      </c>
      <c r="AB37" s="347">
        <f>X37*1/Z37</f>
        <v>0.6039156626506024</v>
      </c>
      <c r="AC37" s="144">
        <f>Z37/I37</f>
        <v>189.71428571428572</v>
      </c>
      <c r="AD37" s="248">
        <f>Y37/Z37</f>
        <v>7.38855421686747</v>
      </c>
      <c r="AE37" s="147">
        <v>10065</v>
      </c>
      <c r="AF37" s="255">
        <f>IF(AE37&lt;&gt;0,-(AE37-Y37)/AE37,"")</f>
        <v>-0.025136612021857924</v>
      </c>
      <c r="AG37" s="387">
        <v>87299.5</v>
      </c>
      <c r="AH37" s="369">
        <v>10117</v>
      </c>
      <c r="AI37" s="362">
        <f>+AG37/AH37</f>
        <v>8.628990807551645</v>
      </c>
      <c r="AJ37" s="138">
        <v>27</v>
      </c>
      <c r="AK37" s="156"/>
    </row>
    <row r="38" spans="1:37" s="30" customFormat="1" ht="10.5" customHeight="1">
      <c r="A38" s="29">
        <v>28</v>
      </c>
      <c r="B38" s="221"/>
      <c r="C38" s="221"/>
      <c r="D38" s="234"/>
      <c r="E38" s="220" t="s">
        <v>93</v>
      </c>
      <c r="F38" s="163">
        <v>40774</v>
      </c>
      <c r="G38" s="156" t="s">
        <v>13</v>
      </c>
      <c r="H38" s="377">
        <v>25</v>
      </c>
      <c r="I38" s="379">
        <v>17</v>
      </c>
      <c r="J38" s="379">
        <v>6</v>
      </c>
      <c r="K38" s="386">
        <v>839</v>
      </c>
      <c r="L38" s="400">
        <v>130</v>
      </c>
      <c r="M38" s="386">
        <v>1423</v>
      </c>
      <c r="N38" s="400">
        <v>212</v>
      </c>
      <c r="O38" s="386">
        <v>1758</v>
      </c>
      <c r="P38" s="400">
        <v>287</v>
      </c>
      <c r="Q38" s="411">
        <f>+K38+M38+O38</f>
        <v>4020</v>
      </c>
      <c r="R38" s="412">
        <f>+L38+N38+P38</f>
        <v>629</v>
      </c>
      <c r="S38" s="144">
        <f>IF(Q38&lt;&gt;0,R38/I38,"")</f>
        <v>37</v>
      </c>
      <c r="T38" s="248">
        <f>IF(Q38&lt;&gt;0,Q38/R38,"")</f>
        <v>6.391096979332273</v>
      </c>
      <c r="U38" s="153">
        <v>3508.5</v>
      </c>
      <c r="V38" s="254">
        <f>IF(U38&lt;&gt;0,-(U38-Q38)/U38,"")</f>
        <v>0.14578879863189398</v>
      </c>
      <c r="W38" s="147">
        <f>Y38-Q38</f>
        <v>1491.5</v>
      </c>
      <c r="X38" s="148">
        <f>Z38-R38</f>
        <v>98</v>
      </c>
      <c r="Y38" s="154">
        <v>5511.5</v>
      </c>
      <c r="Z38" s="180">
        <v>727</v>
      </c>
      <c r="AA38" s="347">
        <f>R38*1/Z38</f>
        <v>0.8651994497936726</v>
      </c>
      <c r="AB38" s="347">
        <f>X38*1/Z38</f>
        <v>0.13480055020632736</v>
      </c>
      <c r="AC38" s="144">
        <f>Z38/I38</f>
        <v>42.76470588235294</v>
      </c>
      <c r="AD38" s="248">
        <f>Y38/Z38</f>
        <v>7.581155433287483</v>
      </c>
      <c r="AE38" s="147">
        <v>9867</v>
      </c>
      <c r="AF38" s="255">
        <f>IF(AE38&lt;&gt;0,-(AE38-Y38)/AE38,"")</f>
        <v>-0.44142089794263706</v>
      </c>
      <c r="AG38" s="395">
        <v>120276.5</v>
      </c>
      <c r="AH38" s="407">
        <v>11560</v>
      </c>
      <c r="AI38" s="248">
        <f>+AG38/AH38</f>
        <v>10.40454152249135</v>
      </c>
      <c r="AJ38" s="138">
        <v>28</v>
      </c>
      <c r="AK38" s="220"/>
    </row>
    <row r="39" spans="1:37" s="30" customFormat="1" ht="10.5" customHeight="1">
      <c r="A39" s="29">
        <v>29</v>
      </c>
      <c r="B39" s="221"/>
      <c r="C39" s="221"/>
      <c r="D39" s="221"/>
      <c r="E39" s="237" t="s">
        <v>107</v>
      </c>
      <c r="F39" s="160">
        <v>40753</v>
      </c>
      <c r="G39" s="156" t="s">
        <v>108</v>
      </c>
      <c r="H39" s="377">
        <v>10</v>
      </c>
      <c r="I39" s="380">
        <v>10</v>
      </c>
      <c r="J39" s="380">
        <v>9</v>
      </c>
      <c r="K39" s="394">
        <v>982</v>
      </c>
      <c r="L39" s="406">
        <v>149</v>
      </c>
      <c r="M39" s="394">
        <v>1204</v>
      </c>
      <c r="N39" s="406">
        <v>172</v>
      </c>
      <c r="O39" s="394">
        <v>1821</v>
      </c>
      <c r="P39" s="406">
        <v>289</v>
      </c>
      <c r="Q39" s="411">
        <f>+K39+M39+O39</f>
        <v>4007</v>
      </c>
      <c r="R39" s="412">
        <f>+L39+N39+P39</f>
        <v>610</v>
      </c>
      <c r="S39" s="144">
        <f>IF(Q39&lt;&gt;0,R39/I39,"")</f>
        <v>61</v>
      </c>
      <c r="T39" s="248">
        <f>IF(Q39&lt;&gt;0,Q39/R39,"")</f>
        <v>6.5688524590163935</v>
      </c>
      <c r="U39" s="143">
        <v>3554</v>
      </c>
      <c r="V39" s="254">
        <f>IF(U39&lt;&gt;0,-(U39-Q39)/U39,"")</f>
        <v>0.12746201463140125</v>
      </c>
      <c r="W39" s="147">
        <f>Y39-Q39</f>
        <v>3074</v>
      </c>
      <c r="X39" s="352">
        <f>Z39-R39</f>
        <v>472</v>
      </c>
      <c r="Y39" s="141">
        <v>7081</v>
      </c>
      <c r="Z39" s="142">
        <v>1082</v>
      </c>
      <c r="AA39" s="347">
        <f>R39*1/Z39</f>
        <v>0.5637707948243993</v>
      </c>
      <c r="AB39" s="347">
        <f>X39*1/Z39</f>
        <v>0.43622920517560076</v>
      </c>
      <c r="AC39" s="144">
        <f>Z39/I39</f>
        <v>108.2</v>
      </c>
      <c r="AD39" s="248">
        <f>Y39/Z39</f>
        <v>6.544362292051756</v>
      </c>
      <c r="AE39" s="147">
        <v>7460</v>
      </c>
      <c r="AF39" s="255">
        <f>IF(AE39&lt;&gt;0,-(AE39-Y39)/AE39,"")</f>
        <v>-0.05080428954423592</v>
      </c>
      <c r="AG39" s="394">
        <v>122859</v>
      </c>
      <c r="AH39" s="406">
        <v>14950</v>
      </c>
      <c r="AI39" s="145">
        <f>+AG39/AH39</f>
        <v>8.217993311036789</v>
      </c>
      <c r="AJ39" s="138">
        <v>29</v>
      </c>
      <c r="AK39" s="220"/>
    </row>
    <row r="40" spans="1:37" s="30" customFormat="1" ht="10.5" customHeight="1">
      <c r="A40" s="29">
        <v>30</v>
      </c>
      <c r="B40" s="227"/>
      <c r="C40" s="221"/>
      <c r="D40" s="227"/>
      <c r="E40" s="156" t="s">
        <v>80</v>
      </c>
      <c r="F40" s="160">
        <v>40753</v>
      </c>
      <c r="G40" s="156" t="s">
        <v>13</v>
      </c>
      <c r="H40" s="377">
        <v>58</v>
      </c>
      <c r="I40" s="379">
        <v>14</v>
      </c>
      <c r="J40" s="379">
        <v>9</v>
      </c>
      <c r="K40" s="386">
        <v>849</v>
      </c>
      <c r="L40" s="400">
        <v>150</v>
      </c>
      <c r="M40" s="386">
        <v>1369</v>
      </c>
      <c r="N40" s="400">
        <v>217</v>
      </c>
      <c r="O40" s="386">
        <v>1537</v>
      </c>
      <c r="P40" s="400">
        <v>247</v>
      </c>
      <c r="Q40" s="413">
        <f>SUM(K40+M40+O40)</f>
        <v>3755</v>
      </c>
      <c r="R40" s="414">
        <f>SUM(L40+N40+P40)</f>
        <v>614</v>
      </c>
      <c r="S40" s="171">
        <f>R40/I40</f>
        <v>43.857142857142854</v>
      </c>
      <c r="T40" s="248">
        <f>IF(Q40&lt;&gt;0,Q40/R40,"")</f>
        <v>6.115635179153094</v>
      </c>
      <c r="U40" s="153">
        <v>2411</v>
      </c>
      <c r="V40" s="254">
        <f>IF(U40&lt;&gt;0,-(U40-Q40)/U40,"")</f>
        <v>0.557445043550394</v>
      </c>
      <c r="W40" s="147">
        <f>Y40-Q40</f>
        <v>382</v>
      </c>
      <c r="X40" s="148">
        <f>Z40-R40</f>
        <v>-64</v>
      </c>
      <c r="Y40" s="154">
        <v>4137</v>
      </c>
      <c r="Z40" s="180">
        <v>550</v>
      </c>
      <c r="AA40" s="347">
        <f>R40*1/Z40</f>
        <v>1.1163636363636364</v>
      </c>
      <c r="AB40" s="347">
        <f>X40*1/Z40</f>
        <v>-0.11636363636363636</v>
      </c>
      <c r="AC40" s="144">
        <f>Z40/I40</f>
        <v>39.285714285714285</v>
      </c>
      <c r="AD40" s="248">
        <f>Y40/Z40</f>
        <v>7.5218181818181815</v>
      </c>
      <c r="AE40" s="147">
        <v>7885</v>
      </c>
      <c r="AF40" s="255">
        <f>IF(AE40&lt;&gt;0,-(AE40-Y40)/AE40,"")</f>
        <v>-0.4753329105897273</v>
      </c>
      <c r="AG40" s="395">
        <v>462626</v>
      </c>
      <c r="AH40" s="407">
        <v>54452</v>
      </c>
      <c r="AI40" s="362">
        <f>+AG40/AH40</f>
        <v>8.496033203555426</v>
      </c>
      <c r="AJ40" s="138">
        <v>30</v>
      </c>
      <c r="AK40" s="156"/>
    </row>
    <row r="41" spans="1:37" s="30" customFormat="1" ht="10.5" customHeight="1">
      <c r="A41" s="29">
        <v>31</v>
      </c>
      <c r="B41" s="221"/>
      <c r="C41" s="221"/>
      <c r="D41" s="221"/>
      <c r="E41" s="156" t="s">
        <v>79</v>
      </c>
      <c r="F41" s="166">
        <v>40746</v>
      </c>
      <c r="G41" s="156" t="s">
        <v>8</v>
      </c>
      <c r="H41" s="374">
        <v>26</v>
      </c>
      <c r="I41" s="374">
        <v>12</v>
      </c>
      <c r="J41" s="374">
        <v>10</v>
      </c>
      <c r="K41" s="393">
        <v>612</v>
      </c>
      <c r="L41" s="405">
        <v>87</v>
      </c>
      <c r="M41" s="393">
        <v>1312</v>
      </c>
      <c r="N41" s="405">
        <v>179</v>
      </c>
      <c r="O41" s="393">
        <v>1282</v>
      </c>
      <c r="P41" s="405">
        <v>175</v>
      </c>
      <c r="Q41" s="411">
        <f>+K41+M41+O41</f>
        <v>3206</v>
      </c>
      <c r="R41" s="412">
        <f>+L41+N41+P41</f>
        <v>441</v>
      </c>
      <c r="S41" s="144">
        <f>IF(Q41&lt;&gt;0,R41/I41,"")</f>
        <v>36.75</v>
      </c>
      <c r="T41" s="248">
        <f>IF(Q41&lt;&gt;0,Q41/R41,"")</f>
        <v>7.26984126984127</v>
      </c>
      <c r="U41" s="143">
        <v>5863</v>
      </c>
      <c r="V41" s="254">
        <f>IF(U41&lt;&gt;0,-(U41-Q41)/U41,"")</f>
        <v>-0.4531809653760873</v>
      </c>
      <c r="W41" s="147">
        <f>Y41-Q41</f>
        <v>7952</v>
      </c>
      <c r="X41" s="148">
        <f>Z41-R41</f>
        <v>1279</v>
      </c>
      <c r="Y41" s="141">
        <v>11158</v>
      </c>
      <c r="Z41" s="142">
        <v>1720</v>
      </c>
      <c r="AA41" s="347">
        <f>R41*1/Z41</f>
        <v>0.2563953488372093</v>
      </c>
      <c r="AB41" s="347">
        <f>X41*1/Z41</f>
        <v>0.7436046511627907</v>
      </c>
      <c r="AC41" s="144">
        <f>Z41/I41</f>
        <v>143.33333333333334</v>
      </c>
      <c r="AD41" s="248">
        <f>Y41/Z41</f>
        <v>6.4872093023255815</v>
      </c>
      <c r="AE41" s="145">
        <v>15845</v>
      </c>
      <c r="AF41" s="255">
        <f>IF(AE41&lt;&gt;0,-(AE41-Y41)/AE41,"")</f>
        <v>-0.2958030924581887</v>
      </c>
      <c r="AG41" s="393">
        <v>507623</v>
      </c>
      <c r="AH41" s="405">
        <v>48520</v>
      </c>
      <c r="AI41" s="362">
        <f>AG41/AH41</f>
        <v>10.462139323990106</v>
      </c>
      <c r="AJ41" s="138">
        <v>31</v>
      </c>
      <c r="AK41" s="219"/>
    </row>
    <row r="42" spans="1:37" s="30" customFormat="1" ht="10.5" customHeight="1">
      <c r="A42" s="29">
        <v>32</v>
      </c>
      <c r="B42" s="221"/>
      <c r="C42" s="221"/>
      <c r="D42" s="222"/>
      <c r="E42" s="156" t="s">
        <v>83</v>
      </c>
      <c r="F42" s="160">
        <v>40760</v>
      </c>
      <c r="G42" s="156" t="s">
        <v>8</v>
      </c>
      <c r="H42" s="374">
        <v>15</v>
      </c>
      <c r="I42" s="374">
        <v>15</v>
      </c>
      <c r="J42" s="374">
        <v>8</v>
      </c>
      <c r="K42" s="393">
        <v>455</v>
      </c>
      <c r="L42" s="405">
        <v>67</v>
      </c>
      <c r="M42" s="393">
        <v>1003</v>
      </c>
      <c r="N42" s="405">
        <v>146</v>
      </c>
      <c r="O42" s="393">
        <v>1240</v>
      </c>
      <c r="P42" s="405">
        <v>185</v>
      </c>
      <c r="Q42" s="411">
        <f>SUM(K42+M42+O42)</f>
        <v>2698</v>
      </c>
      <c r="R42" s="412">
        <f>SUM(L42+N42+P42)</f>
        <v>398</v>
      </c>
      <c r="S42" s="144">
        <f>IF(Q42&lt;&gt;0,R42/I42,"")</f>
        <v>26.533333333333335</v>
      </c>
      <c r="T42" s="248">
        <f>IF(Q42&lt;&gt;0,Q42/R42,"")</f>
        <v>6.778894472361809</v>
      </c>
      <c r="U42" s="143">
        <v>6011</v>
      </c>
      <c r="V42" s="254">
        <f>IF(U42&lt;&gt;0,-(U42-Q42)/U42,"")</f>
        <v>-0.5511562136083846</v>
      </c>
      <c r="W42" s="147">
        <f>Y42-Q42</f>
        <v>7627</v>
      </c>
      <c r="X42" s="148">
        <f>Z42-R42</f>
        <v>843</v>
      </c>
      <c r="Y42" s="141">
        <v>10325</v>
      </c>
      <c r="Z42" s="142">
        <v>1241</v>
      </c>
      <c r="AA42" s="347">
        <f>R42*1/Z42</f>
        <v>0.32070910556003224</v>
      </c>
      <c r="AB42" s="347">
        <f>X42*1/Z42</f>
        <v>0.6792908944399678</v>
      </c>
      <c r="AC42" s="144">
        <f>Z42/I42</f>
        <v>82.73333333333333</v>
      </c>
      <c r="AD42" s="248">
        <f>Y42/Z42</f>
        <v>8.31990330378727</v>
      </c>
      <c r="AE42" s="147">
        <v>8483</v>
      </c>
      <c r="AF42" s="255">
        <f>IF(AE42&lt;&gt;0,-(AE42-Y42)/AE42,"")</f>
        <v>0.21714016267829778</v>
      </c>
      <c r="AG42" s="393">
        <v>194644</v>
      </c>
      <c r="AH42" s="405">
        <v>17345</v>
      </c>
      <c r="AI42" s="248">
        <f>+AG42/AH42</f>
        <v>11.221908330931104</v>
      </c>
      <c r="AJ42" s="138">
        <v>32</v>
      </c>
      <c r="AK42" s="215"/>
    </row>
    <row r="43" spans="1:37" s="30" customFormat="1" ht="10.5" customHeight="1">
      <c r="A43" s="29">
        <v>33</v>
      </c>
      <c r="B43" s="221"/>
      <c r="C43" s="221"/>
      <c r="D43" s="221"/>
      <c r="E43" s="216" t="s">
        <v>109</v>
      </c>
      <c r="F43" s="139">
        <v>40746</v>
      </c>
      <c r="G43" s="156" t="s">
        <v>106</v>
      </c>
      <c r="H43" s="374">
        <v>23</v>
      </c>
      <c r="I43" s="376">
        <v>13</v>
      </c>
      <c r="J43" s="376">
        <v>10</v>
      </c>
      <c r="K43" s="393">
        <v>490</v>
      </c>
      <c r="L43" s="405">
        <v>73</v>
      </c>
      <c r="M43" s="393">
        <v>826</v>
      </c>
      <c r="N43" s="405">
        <v>121</v>
      </c>
      <c r="O43" s="393">
        <v>1053</v>
      </c>
      <c r="P43" s="405">
        <v>147</v>
      </c>
      <c r="Q43" s="411">
        <f>+K43+M43+O43</f>
        <v>2369</v>
      </c>
      <c r="R43" s="412">
        <f>+L43+N43+P43</f>
        <v>341</v>
      </c>
      <c r="S43" s="144">
        <f>IF(Q43&lt;&gt;0,R43/I43,"")</f>
        <v>26.23076923076923</v>
      </c>
      <c r="T43" s="248">
        <f>IF(Q43&lt;&gt;0,Q43/R43,"")</f>
        <v>6.947214076246334</v>
      </c>
      <c r="U43" s="143">
        <v>1315</v>
      </c>
      <c r="V43" s="254">
        <f>IF(U43&lt;&gt;0,-(U43-Q43)/U43,"")</f>
        <v>0.8015209125475286</v>
      </c>
      <c r="W43" s="147">
        <f>Y43-Q43</f>
        <v>-115</v>
      </c>
      <c r="X43" s="148">
        <f>Z43-R43</f>
        <v>5</v>
      </c>
      <c r="Y43" s="143">
        <v>2254</v>
      </c>
      <c r="Z43" s="243">
        <v>346</v>
      </c>
      <c r="AA43" s="347">
        <f>R43*1/Z43</f>
        <v>0.9855491329479769</v>
      </c>
      <c r="AB43" s="347">
        <f>X43*1/Z43</f>
        <v>0.014450867052023121</v>
      </c>
      <c r="AC43" s="144">
        <f>Z43/I43</f>
        <v>26.615384615384617</v>
      </c>
      <c r="AD43" s="248">
        <f>Y43/Z43</f>
        <v>6.514450867052023</v>
      </c>
      <c r="AE43" s="147">
        <v>2551.5</v>
      </c>
      <c r="AF43" s="255">
        <f>IF(AE43&lt;&gt;0,-(AE43-Y43)/AE43,"")</f>
        <v>-0.11659807956104253</v>
      </c>
      <c r="AG43" s="397">
        <v>160772.5</v>
      </c>
      <c r="AH43" s="402">
        <v>17774</v>
      </c>
      <c r="AI43" s="248">
        <f>+AG43/AH43</f>
        <v>9.045375267244289</v>
      </c>
      <c r="AJ43" s="138">
        <v>33</v>
      </c>
      <c r="AK43" s="219"/>
    </row>
    <row r="44" spans="1:37" s="30" customFormat="1" ht="10.5" customHeight="1">
      <c r="A44" s="29">
        <v>34</v>
      </c>
      <c r="B44" s="227"/>
      <c r="C44" s="221"/>
      <c r="D44" s="227"/>
      <c r="E44" s="237" t="s">
        <v>101</v>
      </c>
      <c r="F44" s="160">
        <v>40781</v>
      </c>
      <c r="G44" s="156" t="s">
        <v>10</v>
      </c>
      <c r="H44" s="382">
        <v>93</v>
      </c>
      <c r="I44" s="376">
        <v>15</v>
      </c>
      <c r="J44" s="376">
        <v>5</v>
      </c>
      <c r="K44" s="393">
        <v>463</v>
      </c>
      <c r="L44" s="405">
        <v>69</v>
      </c>
      <c r="M44" s="393">
        <v>904</v>
      </c>
      <c r="N44" s="405">
        <v>135</v>
      </c>
      <c r="O44" s="393">
        <v>962</v>
      </c>
      <c r="P44" s="405">
        <v>141</v>
      </c>
      <c r="Q44" s="415">
        <f>SUM(K44+M44+O44)</f>
        <v>2329</v>
      </c>
      <c r="R44" s="416">
        <f>SUM(L44+N44+P44)</f>
        <v>345</v>
      </c>
      <c r="S44" s="144">
        <f>IF(Q44&lt;&gt;0,R44/I44,"")</f>
        <v>23</v>
      </c>
      <c r="T44" s="248">
        <f>IF(Q44&lt;&gt;0,Q44/R44,"")</f>
        <v>6.750724637681159</v>
      </c>
      <c r="U44" s="157">
        <v>6183</v>
      </c>
      <c r="V44" s="254">
        <f>IF(U44&lt;&gt;0,-(U44-Q44)/U44,"")</f>
        <v>-0.6233220119683002</v>
      </c>
      <c r="W44" s="147">
        <f>Y44-Q44</f>
        <v>9680</v>
      </c>
      <c r="X44" s="148">
        <f>Z44-R44</f>
        <v>1342</v>
      </c>
      <c r="Y44" s="348">
        <v>12009</v>
      </c>
      <c r="Z44" s="349">
        <v>1687</v>
      </c>
      <c r="AA44" s="347">
        <f>R44*1/Z44</f>
        <v>0.2045050385299348</v>
      </c>
      <c r="AB44" s="347">
        <f>X44*1/Z44</f>
        <v>0.7954949614700652</v>
      </c>
      <c r="AC44" s="144">
        <f>Z44/I44</f>
        <v>112.46666666666667</v>
      </c>
      <c r="AD44" s="248">
        <f>Y44/Z44</f>
        <v>7.1185536455245995</v>
      </c>
      <c r="AE44" s="147">
        <v>33260</v>
      </c>
      <c r="AF44" s="255">
        <f>IF(AE44&lt;&gt;0,-(AE44-Y44)/AE44,"")</f>
        <v>-0.6389356584485869</v>
      </c>
      <c r="AG44" s="393">
        <v>812646</v>
      </c>
      <c r="AH44" s="405">
        <v>70759</v>
      </c>
      <c r="AI44" s="248">
        <f>+AG44/AH44</f>
        <v>11.484701592730254</v>
      </c>
      <c r="AJ44" s="138">
        <v>34</v>
      </c>
      <c r="AK44" s="156"/>
    </row>
    <row r="45" spans="1:37" s="30" customFormat="1" ht="10.5" customHeight="1">
      <c r="A45" s="29">
        <v>35</v>
      </c>
      <c r="B45" s="364"/>
      <c r="C45" s="231"/>
      <c r="D45" s="227"/>
      <c r="E45" s="164" t="s">
        <v>110</v>
      </c>
      <c r="F45" s="139">
        <v>40732</v>
      </c>
      <c r="G45" s="156" t="s">
        <v>106</v>
      </c>
      <c r="H45" s="374">
        <v>23</v>
      </c>
      <c r="I45" s="376">
        <v>8</v>
      </c>
      <c r="J45" s="376">
        <v>12</v>
      </c>
      <c r="K45" s="393">
        <v>500</v>
      </c>
      <c r="L45" s="405">
        <v>76</v>
      </c>
      <c r="M45" s="393">
        <v>842</v>
      </c>
      <c r="N45" s="405">
        <v>130</v>
      </c>
      <c r="O45" s="393">
        <v>724</v>
      </c>
      <c r="P45" s="405">
        <v>106</v>
      </c>
      <c r="Q45" s="411">
        <f>+K45+M45+O45</f>
        <v>2066</v>
      </c>
      <c r="R45" s="412">
        <f>+L45+N45+P45</f>
        <v>312</v>
      </c>
      <c r="S45" s="144">
        <f>IF(Q45&lt;&gt;0,R45/I45,"")</f>
        <v>39</v>
      </c>
      <c r="T45" s="248">
        <f>IF(Q45&lt;&gt;0,Q45/R45,"")</f>
        <v>6.621794871794871</v>
      </c>
      <c r="U45" s="153">
        <v>2163</v>
      </c>
      <c r="V45" s="254">
        <f>IF(U45&lt;&gt;0,-(U45-Q45)/U45,"")</f>
        <v>-0.044845122515025426</v>
      </c>
      <c r="W45" s="147">
        <f>Y45-Q45</f>
        <v>1933</v>
      </c>
      <c r="X45" s="148">
        <f>Z45-R45</f>
        <v>273</v>
      </c>
      <c r="Y45" s="143">
        <v>3999</v>
      </c>
      <c r="Z45" s="243">
        <v>585</v>
      </c>
      <c r="AA45" s="347">
        <f>R45*1/Z45</f>
        <v>0.5333333333333333</v>
      </c>
      <c r="AB45" s="347">
        <f>X45*1/Z45</f>
        <v>0.4666666666666667</v>
      </c>
      <c r="AC45" s="144">
        <f>Z45/I45</f>
        <v>73.125</v>
      </c>
      <c r="AD45" s="248">
        <f>Y45/Z45</f>
        <v>6.835897435897436</v>
      </c>
      <c r="AE45" s="147">
        <v>4014</v>
      </c>
      <c r="AF45" s="255">
        <f>IF(AE45&lt;&gt;0,-(AE45-Y45)/AE45,"")</f>
        <v>-0.0037369207772795215</v>
      </c>
      <c r="AG45" s="397">
        <v>267613.5</v>
      </c>
      <c r="AH45" s="402">
        <v>30524</v>
      </c>
      <c r="AI45" s="248">
        <f>+AG45/AH45</f>
        <v>8.767314244528896</v>
      </c>
      <c r="AJ45" s="138">
        <v>35</v>
      </c>
      <c r="AK45" s="219"/>
    </row>
    <row r="46" spans="1:37" s="30" customFormat="1" ht="10.5" customHeight="1">
      <c r="A46" s="29">
        <v>36</v>
      </c>
      <c r="B46" s="227"/>
      <c r="C46" s="221"/>
      <c r="D46" s="227"/>
      <c r="E46" s="156" t="s">
        <v>66</v>
      </c>
      <c r="F46" s="166">
        <v>40739</v>
      </c>
      <c r="G46" s="156" t="s">
        <v>10</v>
      </c>
      <c r="H46" s="374">
        <v>277</v>
      </c>
      <c r="I46" s="376">
        <v>10</v>
      </c>
      <c r="J46" s="376">
        <v>11</v>
      </c>
      <c r="K46" s="393">
        <v>556</v>
      </c>
      <c r="L46" s="405">
        <v>109</v>
      </c>
      <c r="M46" s="393">
        <v>715</v>
      </c>
      <c r="N46" s="405">
        <v>137</v>
      </c>
      <c r="O46" s="393">
        <v>683</v>
      </c>
      <c r="P46" s="405">
        <v>125</v>
      </c>
      <c r="Q46" s="411">
        <f>SUM(K46+M46+O46)</f>
        <v>1954</v>
      </c>
      <c r="R46" s="412">
        <f>SUM(L46+N46+P46)</f>
        <v>371</v>
      </c>
      <c r="S46" s="144">
        <f>IF(Q46&lt;&gt;0,R46/I46,"")</f>
        <v>37.1</v>
      </c>
      <c r="T46" s="248">
        <f>+Q46/R46</f>
        <v>5.2668463611859835</v>
      </c>
      <c r="U46" s="143">
        <v>5552</v>
      </c>
      <c r="V46" s="254">
        <f>IF(U46&lt;&gt;0,-(U46-Q46)/U46,"")</f>
        <v>-0.6480547550432276</v>
      </c>
      <c r="W46" s="147">
        <f>Y46-Q46</f>
        <v>6479</v>
      </c>
      <c r="X46" s="148">
        <f>Z46-R46</f>
        <v>1059</v>
      </c>
      <c r="Y46" s="348">
        <v>8433</v>
      </c>
      <c r="Z46" s="349">
        <v>1430</v>
      </c>
      <c r="AA46" s="347">
        <f>R46*1/Z46</f>
        <v>0.25944055944055944</v>
      </c>
      <c r="AB46" s="347">
        <f>X46*1/Z46</f>
        <v>0.7405594405594406</v>
      </c>
      <c r="AC46" s="144">
        <f>Z46/I46</f>
        <v>143</v>
      </c>
      <c r="AD46" s="248">
        <f>Y46/Z46</f>
        <v>5.897202797202797</v>
      </c>
      <c r="AE46" s="147">
        <v>21677</v>
      </c>
      <c r="AF46" s="255">
        <f>IF(AE46&lt;&gt;0,-(AE46-Y46)/AE46,"")</f>
        <v>-0.6109701526964063</v>
      </c>
      <c r="AG46" s="393">
        <v>7905736</v>
      </c>
      <c r="AH46" s="405">
        <v>794153</v>
      </c>
      <c r="AI46" s="248">
        <f>+AG46/AH46</f>
        <v>9.954928080609152</v>
      </c>
      <c r="AJ46" s="138">
        <v>36</v>
      </c>
      <c r="AK46" s="220"/>
    </row>
    <row r="47" spans="1:37" s="30" customFormat="1" ht="10.5" customHeight="1">
      <c r="A47" s="29">
        <v>37</v>
      </c>
      <c r="B47" s="221"/>
      <c r="C47" s="221"/>
      <c r="D47" s="221"/>
      <c r="E47" s="156" t="s">
        <v>59</v>
      </c>
      <c r="F47" s="160">
        <v>40725</v>
      </c>
      <c r="G47" s="156" t="s">
        <v>14</v>
      </c>
      <c r="H47" s="380">
        <v>18</v>
      </c>
      <c r="I47" s="381">
        <v>5</v>
      </c>
      <c r="J47" s="381">
        <v>13</v>
      </c>
      <c r="K47" s="387">
        <v>379</v>
      </c>
      <c r="L47" s="369">
        <v>49</v>
      </c>
      <c r="M47" s="387">
        <v>796</v>
      </c>
      <c r="N47" s="369">
        <v>102</v>
      </c>
      <c r="O47" s="387">
        <v>772</v>
      </c>
      <c r="P47" s="369">
        <v>100</v>
      </c>
      <c r="Q47" s="411">
        <f>SUM(K47+M47+O47)</f>
        <v>1947</v>
      </c>
      <c r="R47" s="412">
        <f>SUM(L47+N47+P47)</f>
        <v>251</v>
      </c>
      <c r="S47" s="174">
        <f>+R47/I47</f>
        <v>50.2</v>
      </c>
      <c r="T47" s="248">
        <f>IF(Q47&lt;&gt;0,Q47/R47,"")</f>
        <v>7.756972111553785</v>
      </c>
      <c r="U47" s="143">
        <v>1926</v>
      </c>
      <c r="V47" s="254">
        <f>IF(U47&lt;&gt;0,-(U47-Q47)/U47,"")</f>
        <v>0.010903426791277258</v>
      </c>
      <c r="W47" s="147">
        <f>Y47-Q47</f>
        <v>1390.5</v>
      </c>
      <c r="X47" s="148">
        <f>Z47-R47</f>
        <v>255</v>
      </c>
      <c r="Y47" s="153">
        <v>3337.5</v>
      </c>
      <c r="Z47" s="167">
        <v>506</v>
      </c>
      <c r="AA47" s="347">
        <f>R47*1/Z47</f>
        <v>0.49604743083003955</v>
      </c>
      <c r="AB47" s="347">
        <f>X47*1/Z47</f>
        <v>0.5039525691699605</v>
      </c>
      <c r="AC47" s="144">
        <f>Z47/I47</f>
        <v>101.2</v>
      </c>
      <c r="AD47" s="248">
        <f>Y47/Z47</f>
        <v>6.595849802371541</v>
      </c>
      <c r="AE47" s="147">
        <v>6862</v>
      </c>
      <c r="AF47" s="255">
        <f>IF(AE47&lt;&gt;0,-(AE47-Y47)/AE47,"")</f>
        <v>-0.5136257650830661</v>
      </c>
      <c r="AG47" s="387">
        <v>234828</v>
      </c>
      <c r="AH47" s="369">
        <v>25604</v>
      </c>
      <c r="AI47" s="248">
        <f>+AG47/AH47</f>
        <v>9.171535697547258</v>
      </c>
      <c r="AJ47" s="138">
        <v>37</v>
      </c>
      <c r="AK47" s="220"/>
    </row>
    <row r="48" spans="1:37" s="30" customFormat="1" ht="10.5" customHeight="1">
      <c r="A48" s="29">
        <v>38</v>
      </c>
      <c r="B48" s="235"/>
      <c r="C48" s="221"/>
      <c r="D48" s="233" t="s">
        <v>121</v>
      </c>
      <c r="E48" s="358" t="s">
        <v>139</v>
      </c>
      <c r="F48" s="356">
        <v>40669</v>
      </c>
      <c r="G48" s="156" t="s">
        <v>13</v>
      </c>
      <c r="H48" s="378">
        <v>31</v>
      </c>
      <c r="I48" s="379">
        <v>3</v>
      </c>
      <c r="J48" s="379">
        <v>16</v>
      </c>
      <c r="K48" s="386">
        <v>706</v>
      </c>
      <c r="L48" s="400">
        <v>130</v>
      </c>
      <c r="M48" s="386">
        <v>1105</v>
      </c>
      <c r="N48" s="400">
        <v>215</v>
      </c>
      <c r="O48" s="386">
        <v>135</v>
      </c>
      <c r="P48" s="400">
        <v>20</v>
      </c>
      <c r="Q48" s="411">
        <f>+K48+M48+O48</f>
        <v>1946</v>
      </c>
      <c r="R48" s="412">
        <f>+L48+N48+P48</f>
        <v>365</v>
      </c>
      <c r="S48" s="245">
        <f>IF(Q48&lt;&gt;0,R48/I48,"")</f>
        <v>121.66666666666667</v>
      </c>
      <c r="T48" s="248">
        <f>IF(Q48&lt;&gt;0,Q48/R48,"")</f>
        <v>5.331506849315068</v>
      </c>
      <c r="U48" s="143"/>
      <c r="V48" s="254"/>
      <c r="W48" s="147"/>
      <c r="X48" s="148"/>
      <c r="Y48" s="154"/>
      <c r="Z48" s="180"/>
      <c r="AA48" s="347"/>
      <c r="AB48" s="347"/>
      <c r="AC48" s="144"/>
      <c r="AD48" s="248"/>
      <c r="AE48" s="147"/>
      <c r="AF48" s="255"/>
      <c r="AG48" s="395">
        <v>420203.5</v>
      </c>
      <c r="AH48" s="407">
        <v>52299</v>
      </c>
      <c r="AI48" s="362">
        <f>AG48/AH48</f>
        <v>8.034637373563548</v>
      </c>
      <c r="AJ48" s="138">
        <v>38</v>
      </c>
      <c r="AK48" s="219"/>
    </row>
    <row r="49" spans="1:37" s="30" customFormat="1" ht="10.5" customHeight="1">
      <c r="A49" s="29">
        <v>39</v>
      </c>
      <c r="B49" s="227"/>
      <c r="C49" s="221"/>
      <c r="D49" s="227"/>
      <c r="E49" s="156" t="s">
        <v>61</v>
      </c>
      <c r="F49" s="160">
        <v>40725</v>
      </c>
      <c r="G49" s="156" t="s">
        <v>13</v>
      </c>
      <c r="H49" s="377">
        <v>6</v>
      </c>
      <c r="I49" s="379">
        <v>5</v>
      </c>
      <c r="J49" s="379">
        <v>13</v>
      </c>
      <c r="K49" s="386">
        <v>317</v>
      </c>
      <c r="L49" s="400">
        <v>48</v>
      </c>
      <c r="M49" s="386">
        <v>569.5</v>
      </c>
      <c r="N49" s="400">
        <v>76</v>
      </c>
      <c r="O49" s="386">
        <v>921.5</v>
      </c>
      <c r="P49" s="400">
        <v>126</v>
      </c>
      <c r="Q49" s="411">
        <f>SUM(K49+M49+O49)</f>
        <v>1808</v>
      </c>
      <c r="R49" s="412">
        <f>SUM(L49+N49+P49)</f>
        <v>250</v>
      </c>
      <c r="S49" s="144">
        <f>IF(Q49&lt;&gt;0,R49/I49,"")</f>
        <v>50</v>
      </c>
      <c r="T49" s="248">
        <f>IF(Q49&lt;&gt;0,Q49/R49,"")</f>
        <v>7.232</v>
      </c>
      <c r="U49" s="143">
        <v>1441.5</v>
      </c>
      <c r="V49" s="254">
        <f>IF(U49&lt;&gt;0,-(U49-Q49)/U49,"")</f>
        <v>0.2542490461325009</v>
      </c>
      <c r="W49" s="147">
        <f>Y49-Q49</f>
        <v>1338</v>
      </c>
      <c r="X49" s="148">
        <f>Z49-R49</f>
        <v>194</v>
      </c>
      <c r="Y49" s="154">
        <v>3146</v>
      </c>
      <c r="Z49" s="180">
        <v>444</v>
      </c>
      <c r="AA49" s="347">
        <f>R49*1/Z49</f>
        <v>0.5630630630630631</v>
      </c>
      <c r="AB49" s="347">
        <f>X49*1/Z49</f>
        <v>0.4369369369369369</v>
      </c>
      <c r="AC49" s="144">
        <f>Z49/I49</f>
        <v>88.8</v>
      </c>
      <c r="AD49" s="248">
        <f>Y49/Z49</f>
        <v>7.085585585585585</v>
      </c>
      <c r="AE49" s="147">
        <v>3973.5</v>
      </c>
      <c r="AF49" s="255">
        <f>IF(AE49&lt;&gt;0,-(AE49-Y49)/AE49,"")</f>
        <v>-0.20825468730338492</v>
      </c>
      <c r="AG49" s="395">
        <v>98646</v>
      </c>
      <c r="AH49" s="407">
        <v>12039</v>
      </c>
      <c r="AI49" s="362">
        <f>AG49/AH49</f>
        <v>8.193869922751059</v>
      </c>
      <c r="AJ49" s="138">
        <v>39</v>
      </c>
      <c r="AK49" s="219"/>
    </row>
    <row r="50" spans="1:37" s="30" customFormat="1" ht="10.5" customHeight="1">
      <c r="A50" s="29">
        <v>40</v>
      </c>
      <c r="B50" s="227"/>
      <c r="C50" s="221"/>
      <c r="D50" s="227"/>
      <c r="E50" s="219" t="s">
        <v>81</v>
      </c>
      <c r="F50" s="163">
        <v>40753</v>
      </c>
      <c r="G50" s="156" t="s">
        <v>13</v>
      </c>
      <c r="H50" s="377">
        <v>13</v>
      </c>
      <c r="I50" s="379">
        <v>5</v>
      </c>
      <c r="J50" s="379">
        <v>9</v>
      </c>
      <c r="K50" s="386">
        <v>222</v>
      </c>
      <c r="L50" s="400">
        <v>29</v>
      </c>
      <c r="M50" s="386">
        <v>703.5</v>
      </c>
      <c r="N50" s="400">
        <v>84</v>
      </c>
      <c r="O50" s="386">
        <v>835</v>
      </c>
      <c r="P50" s="400">
        <v>99</v>
      </c>
      <c r="Q50" s="413">
        <f>SUM(K50+M50+O50)</f>
        <v>1760.5</v>
      </c>
      <c r="R50" s="414">
        <f>SUM(L50+N50+P50)</f>
        <v>212</v>
      </c>
      <c r="S50" s="245">
        <f>IF(Q50&lt;&gt;0,R50/I50,"")</f>
        <v>42.4</v>
      </c>
      <c r="T50" s="248">
        <f>IF(Q50&lt;&gt;0,Q50/R50,"")</f>
        <v>8.304245283018869</v>
      </c>
      <c r="U50" s="153">
        <v>843</v>
      </c>
      <c r="V50" s="254">
        <f>IF(U50&lt;&gt;0,-(U50-Q50)/U50,"")</f>
        <v>1.0883748517200476</v>
      </c>
      <c r="W50" s="147">
        <f>Y50-Q50</f>
        <v>-404.5</v>
      </c>
      <c r="X50" s="148">
        <f>Z50-R50</f>
        <v>-7</v>
      </c>
      <c r="Y50" s="154">
        <v>1356</v>
      </c>
      <c r="Z50" s="180">
        <v>205</v>
      </c>
      <c r="AA50" s="347">
        <f>R50*1/Z50</f>
        <v>1.0341463414634147</v>
      </c>
      <c r="AB50" s="347">
        <f>X50*1/Z50</f>
        <v>-0.03414634146341464</v>
      </c>
      <c r="AC50" s="144">
        <f>Z50/I50</f>
        <v>41</v>
      </c>
      <c r="AD50" s="248">
        <f>Y50/Z50</f>
        <v>6.614634146341463</v>
      </c>
      <c r="AE50" s="147">
        <v>7050</v>
      </c>
      <c r="AF50" s="255">
        <f>IF(AE50&lt;&gt;0,-(AE50-Y50)/AE50,"")</f>
        <v>-0.8076595744680851</v>
      </c>
      <c r="AG50" s="395">
        <v>86087</v>
      </c>
      <c r="AH50" s="407">
        <v>9061</v>
      </c>
      <c r="AI50" s="248">
        <f>+AG50/AH50</f>
        <v>9.500827723209358</v>
      </c>
      <c r="AJ50" s="138">
        <v>40</v>
      </c>
      <c r="AK50" s="219"/>
    </row>
    <row r="51" spans="1:37" s="30" customFormat="1" ht="10.5" customHeight="1">
      <c r="A51" s="29">
        <v>41</v>
      </c>
      <c r="B51" s="227"/>
      <c r="C51" s="221"/>
      <c r="D51" s="227"/>
      <c r="E51" s="217" t="s">
        <v>97</v>
      </c>
      <c r="F51" s="166">
        <v>40781</v>
      </c>
      <c r="G51" s="223" t="s">
        <v>14</v>
      </c>
      <c r="H51" s="380">
        <v>10</v>
      </c>
      <c r="I51" s="381">
        <v>6</v>
      </c>
      <c r="J51" s="381">
        <v>5</v>
      </c>
      <c r="K51" s="387">
        <v>296</v>
      </c>
      <c r="L51" s="369">
        <v>41</v>
      </c>
      <c r="M51" s="387">
        <v>514</v>
      </c>
      <c r="N51" s="369">
        <v>72</v>
      </c>
      <c r="O51" s="387">
        <v>816</v>
      </c>
      <c r="P51" s="369">
        <v>117</v>
      </c>
      <c r="Q51" s="411">
        <f>SUM(K51+M51+O51)</f>
        <v>1626</v>
      </c>
      <c r="R51" s="412">
        <f>SUM(L51+N51+P51)</f>
        <v>230</v>
      </c>
      <c r="S51" s="144">
        <f>IF(Q51&lt;&gt;0,R51/I51,"")</f>
        <v>38.333333333333336</v>
      </c>
      <c r="T51" s="248">
        <f>IF(Q51&lt;&gt;0,Q51/R51,"")</f>
        <v>7.069565217391304</v>
      </c>
      <c r="U51" s="143">
        <v>1073.5</v>
      </c>
      <c r="V51" s="254">
        <f>IF(U51&lt;&gt;0,-(U51-Q51)/U51,"")</f>
        <v>0.5146716348393107</v>
      </c>
      <c r="W51" s="147">
        <f>Y51-Q51</f>
        <v>92</v>
      </c>
      <c r="X51" s="148">
        <f>Z51-R51</f>
        <v>10</v>
      </c>
      <c r="Y51" s="153">
        <v>1718</v>
      </c>
      <c r="Z51" s="167">
        <v>240</v>
      </c>
      <c r="AA51" s="347">
        <f>R51*1/Z51</f>
        <v>0.9583333333333334</v>
      </c>
      <c r="AB51" s="347">
        <f>X51*1/Z51</f>
        <v>0.041666666666666664</v>
      </c>
      <c r="AC51" s="144">
        <f>Z51/I51</f>
        <v>40</v>
      </c>
      <c r="AD51" s="248">
        <f>Y51/Z51</f>
        <v>7.158333333333333</v>
      </c>
      <c r="AE51" s="147">
        <v>2773</v>
      </c>
      <c r="AF51" s="255">
        <f>IF(AE51&lt;&gt;0,-(AE51-Y51)/AE51,"")</f>
        <v>-0.38045438153624234</v>
      </c>
      <c r="AG51" s="387">
        <v>27069</v>
      </c>
      <c r="AH51" s="369">
        <v>3301</v>
      </c>
      <c r="AI51" s="248">
        <f>+AG51/AH51</f>
        <v>8.200242350802787</v>
      </c>
      <c r="AJ51" s="138">
        <v>41</v>
      </c>
      <c r="AK51" s="263"/>
    </row>
    <row r="52" spans="1:37" s="30" customFormat="1" ht="10.5" customHeight="1">
      <c r="A52" s="29">
        <v>42</v>
      </c>
      <c r="B52" s="227"/>
      <c r="C52" s="221"/>
      <c r="D52" s="227"/>
      <c r="E52" s="156" t="s">
        <v>65</v>
      </c>
      <c r="F52" s="166">
        <v>40739</v>
      </c>
      <c r="G52" s="156" t="s">
        <v>13</v>
      </c>
      <c r="H52" s="377">
        <v>17</v>
      </c>
      <c r="I52" s="379">
        <v>5</v>
      </c>
      <c r="J52" s="379">
        <v>11</v>
      </c>
      <c r="K52" s="386">
        <v>368</v>
      </c>
      <c r="L52" s="400">
        <v>48</v>
      </c>
      <c r="M52" s="386">
        <v>533</v>
      </c>
      <c r="N52" s="400">
        <v>71</v>
      </c>
      <c r="O52" s="386">
        <v>709.5</v>
      </c>
      <c r="P52" s="400">
        <v>96</v>
      </c>
      <c r="Q52" s="411">
        <f>SUM(K52+M52+O52)</f>
        <v>1610.5</v>
      </c>
      <c r="R52" s="412">
        <f>SUM(L52+N52+P52)</f>
        <v>215</v>
      </c>
      <c r="S52" s="144">
        <f>IF(Q52&lt;&gt;0,R52/I52,"")</f>
        <v>43</v>
      </c>
      <c r="T52" s="248">
        <f>+Q52/R52</f>
        <v>7.4906976744186045</v>
      </c>
      <c r="U52" s="143">
        <v>3636.5</v>
      </c>
      <c r="V52" s="254">
        <f>IF(U52&lt;&gt;0,-(U52-Q52)/U52,"")</f>
        <v>-0.5571291076584628</v>
      </c>
      <c r="W52" s="147">
        <f>Y52-Q52</f>
        <v>5827.5</v>
      </c>
      <c r="X52" s="148">
        <f>Z52-R52</f>
        <v>808</v>
      </c>
      <c r="Y52" s="154">
        <v>7438</v>
      </c>
      <c r="Z52" s="180">
        <v>1023</v>
      </c>
      <c r="AA52" s="347">
        <f>R52*1/Z52</f>
        <v>0.2101661779081134</v>
      </c>
      <c r="AB52" s="347">
        <f>X52*1/Z52</f>
        <v>0.7898338220918866</v>
      </c>
      <c r="AC52" s="144">
        <f>Z52/I52</f>
        <v>204.6</v>
      </c>
      <c r="AD52" s="248">
        <f>Y52/Z52</f>
        <v>7.270772238514174</v>
      </c>
      <c r="AE52" s="147">
        <v>16711</v>
      </c>
      <c r="AF52" s="255">
        <f>IF(AE52&lt;&gt;0,-(AE52-Y52)/AE52,"")</f>
        <v>-0.5549039554784274</v>
      </c>
      <c r="AG52" s="395">
        <v>204016.5</v>
      </c>
      <c r="AH52" s="407">
        <v>22253</v>
      </c>
      <c r="AI52" s="362">
        <f>AG52/AH52</f>
        <v>9.168044758010156</v>
      </c>
      <c r="AJ52" s="138">
        <v>42</v>
      </c>
      <c r="AK52" s="264"/>
    </row>
    <row r="53" spans="1:36" s="30" customFormat="1" ht="10.5" customHeight="1">
      <c r="A53" s="29">
        <v>43</v>
      </c>
      <c r="B53" s="229"/>
      <c r="C53" s="235"/>
      <c r="D53" s="233" t="s">
        <v>121</v>
      </c>
      <c r="E53" s="219">
        <v>40</v>
      </c>
      <c r="F53" s="166">
        <v>40739</v>
      </c>
      <c r="G53" s="156" t="s">
        <v>13</v>
      </c>
      <c r="H53" s="377">
        <v>17</v>
      </c>
      <c r="I53" s="379">
        <v>5</v>
      </c>
      <c r="J53" s="379">
        <v>11</v>
      </c>
      <c r="K53" s="386">
        <v>335</v>
      </c>
      <c r="L53" s="400">
        <v>48</v>
      </c>
      <c r="M53" s="386">
        <v>445.5</v>
      </c>
      <c r="N53" s="400">
        <v>55</v>
      </c>
      <c r="O53" s="386">
        <v>705.5</v>
      </c>
      <c r="P53" s="400">
        <v>82</v>
      </c>
      <c r="Q53" s="413">
        <f>SUM(K53+M53+O53)</f>
        <v>1486</v>
      </c>
      <c r="R53" s="414">
        <f>SUM(L53+N53+P53)</f>
        <v>185</v>
      </c>
      <c r="S53" s="245">
        <f>IF(Q53&lt;&gt;0,R53/I53,"")</f>
        <v>37</v>
      </c>
      <c r="T53" s="248">
        <f>IF(Q53&lt;&gt;0,Q53/R53,"")</f>
        <v>8.032432432432433</v>
      </c>
      <c r="U53" s="153">
        <v>416</v>
      </c>
      <c r="V53" s="254">
        <f>IF(U53&lt;&gt;0,-(U53-Q53)/U53,"")</f>
        <v>2.5721153846153846</v>
      </c>
      <c r="W53" s="147">
        <f>Y53-Q53</f>
        <v>269</v>
      </c>
      <c r="X53" s="148">
        <f>Z53-R53</f>
        <v>189</v>
      </c>
      <c r="Y53" s="154">
        <v>1755</v>
      </c>
      <c r="Z53" s="180">
        <v>374</v>
      </c>
      <c r="AA53" s="347">
        <f>R53*1/Z53</f>
        <v>0.4946524064171123</v>
      </c>
      <c r="AB53" s="347">
        <f>X53*1/Z53</f>
        <v>0.5053475935828877</v>
      </c>
      <c r="AC53" s="144">
        <f>Z53/I53</f>
        <v>74.8</v>
      </c>
      <c r="AD53" s="248">
        <f>Y53/Z53</f>
        <v>4.692513368983957</v>
      </c>
      <c r="AE53" s="147">
        <v>1453</v>
      </c>
      <c r="AF53" s="255">
        <f>IF(AE53&lt;&gt;0,-(AE53-Y53)/AE53,"")</f>
        <v>0.20784583620096353</v>
      </c>
      <c r="AG53" s="395">
        <v>275022.5</v>
      </c>
      <c r="AH53" s="407">
        <v>32150</v>
      </c>
      <c r="AI53" s="248">
        <f>+AG53/AH53</f>
        <v>8.554354587869362</v>
      </c>
      <c r="AJ53" s="138">
        <v>43</v>
      </c>
    </row>
    <row r="54" spans="1:36" s="30" customFormat="1" ht="10.5" customHeight="1">
      <c r="A54" s="29">
        <v>44</v>
      </c>
      <c r="B54" s="221"/>
      <c r="C54" s="221"/>
      <c r="D54" s="221"/>
      <c r="E54" s="223" t="s">
        <v>60</v>
      </c>
      <c r="F54" s="160">
        <v>40725</v>
      </c>
      <c r="G54" s="223" t="s">
        <v>14</v>
      </c>
      <c r="H54" s="380">
        <v>3</v>
      </c>
      <c r="I54" s="381">
        <v>3</v>
      </c>
      <c r="J54" s="381">
        <v>13</v>
      </c>
      <c r="K54" s="387">
        <v>325</v>
      </c>
      <c r="L54" s="369">
        <v>43</v>
      </c>
      <c r="M54" s="387">
        <v>353</v>
      </c>
      <c r="N54" s="369">
        <v>48</v>
      </c>
      <c r="O54" s="387">
        <v>563</v>
      </c>
      <c r="P54" s="369">
        <v>84</v>
      </c>
      <c r="Q54" s="411">
        <f>SUM(K54+M54+O54)</f>
        <v>1241</v>
      </c>
      <c r="R54" s="412">
        <f>SUM(L54+N54+P54)</f>
        <v>175</v>
      </c>
      <c r="S54" s="144">
        <f>IF(Q54&lt;&gt;0,R54/I54,"")</f>
        <v>58.333333333333336</v>
      </c>
      <c r="T54" s="248">
        <f>+Q54/R54</f>
        <v>7.091428571428572</v>
      </c>
      <c r="U54" s="242">
        <v>1340</v>
      </c>
      <c r="V54" s="254">
        <f>IF(U54&lt;&gt;0,-(U54-Q54)/U54,"")</f>
        <v>-0.07388059701492537</v>
      </c>
      <c r="W54" s="147">
        <f>Y54-Q54</f>
        <v>1330</v>
      </c>
      <c r="X54" s="148">
        <f>Z54-R54</f>
        <v>167</v>
      </c>
      <c r="Y54" s="153">
        <v>2571</v>
      </c>
      <c r="Z54" s="167">
        <v>342</v>
      </c>
      <c r="AA54" s="347">
        <f>R54*1/Z54</f>
        <v>0.5116959064327485</v>
      </c>
      <c r="AB54" s="347">
        <f>X54*1/Z54</f>
        <v>0.48830409356725146</v>
      </c>
      <c r="AC54" s="144">
        <f>Z54/I54</f>
        <v>114</v>
      </c>
      <c r="AD54" s="248">
        <f>Y54/Z54</f>
        <v>7.517543859649122</v>
      </c>
      <c r="AE54" s="147">
        <v>3018</v>
      </c>
      <c r="AF54" s="255">
        <f>IF(AE54&lt;&gt;0,-(AE54-Y54)/AE54,"")</f>
        <v>-0.1481113320079523</v>
      </c>
      <c r="AG54" s="387">
        <v>50036</v>
      </c>
      <c r="AH54" s="369">
        <v>5614</v>
      </c>
      <c r="AI54" s="248">
        <f>+AG54/AH54</f>
        <v>8.912718204488778</v>
      </c>
      <c r="AJ54" s="138">
        <v>44</v>
      </c>
    </row>
    <row r="55" spans="1:36" s="30" customFormat="1" ht="10.5" customHeight="1">
      <c r="A55" s="29">
        <v>45</v>
      </c>
      <c r="B55" s="227"/>
      <c r="C55" s="221"/>
      <c r="D55" s="229"/>
      <c r="E55" s="220" t="s">
        <v>86</v>
      </c>
      <c r="F55" s="163">
        <v>40760</v>
      </c>
      <c r="G55" s="156" t="s">
        <v>13</v>
      </c>
      <c r="H55" s="377">
        <v>8</v>
      </c>
      <c r="I55" s="379">
        <v>4</v>
      </c>
      <c r="J55" s="379">
        <v>8</v>
      </c>
      <c r="K55" s="386">
        <v>119</v>
      </c>
      <c r="L55" s="400">
        <v>14</v>
      </c>
      <c r="M55" s="386">
        <v>429</v>
      </c>
      <c r="N55" s="400">
        <v>46</v>
      </c>
      <c r="O55" s="386">
        <v>590</v>
      </c>
      <c r="P55" s="400">
        <v>69</v>
      </c>
      <c r="Q55" s="413">
        <f>SUM(K55+M55+O55)</f>
        <v>1138</v>
      </c>
      <c r="R55" s="414">
        <f>SUM(L55+N55+P55)</f>
        <v>129</v>
      </c>
      <c r="S55" s="171">
        <f>R55/I55</f>
        <v>32.25</v>
      </c>
      <c r="T55" s="248">
        <f>IF(Q55&lt;&gt;0,Q55/R55,"")</f>
        <v>8.821705426356589</v>
      </c>
      <c r="U55" s="153">
        <v>5940</v>
      </c>
      <c r="V55" s="254">
        <f>IF(U55&lt;&gt;0,-(U55-Q55)/U55,"")</f>
        <v>-0.8084175084175084</v>
      </c>
      <c r="W55" s="147">
        <f>Y55-Q55</f>
        <v>9411.5</v>
      </c>
      <c r="X55" s="148">
        <f>Z55-R55</f>
        <v>803</v>
      </c>
      <c r="Y55" s="154">
        <v>10549.5</v>
      </c>
      <c r="Z55" s="180">
        <v>932</v>
      </c>
      <c r="AA55" s="347">
        <f>R55*1/Z55</f>
        <v>0.13841201716738197</v>
      </c>
      <c r="AB55" s="347">
        <f>X55*1/Z55</f>
        <v>0.8615879828326181</v>
      </c>
      <c r="AC55" s="144">
        <f>Z55/I55</f>
        <v>233</v>
      </c>
      <c r="AD55" s="248">
        <f>Y55/Z55</f>
        <v>11.319206008583691</v>
      </c>
      <c r="AE55" s="147">
        <v>2639</v>
      </c>
      <c r="AF55" s="255">
        <f>IF(AE55&lt;&gt;0,-(AE55-Y55)/AE55,"")</f>
        <v>2.997536945812808</v>
      </c>
      <c r="AG55" s="395">
        <v>58270</v>
      </c>
      <c r="AH55" s="407">
        <v>5414</v>
      </c>
      <c r="AI55" s="362">
        <f>AG55/AH55</f>
        <v>10.762837089028444</v>
      </c>
      <c r="AJ55" s="138">
        <v>45</v>
      </c>
    </row>
    <row r="56" spans="1:36" s="30" customFormat="1" ht="10.5" customHeight="1">
      <c r="A56" s="29">
        <v>46</v>
      </c>
      <c r="B56" s="235"/>
      <c r="C56" s="221"/>
      <c r="D56" s="233" t="s">
        <v>121</v>
      </c>
      <c r="E56" s="159" t="s">
        <v>134</v>
      </c>
      <c r="F56" s="163">
        <v>40585</v>
      </c>
      <c r="G56" s="156" t="s">
        <v>13</v>
      </c>
      <c r="H56" s="378">
        <v>58</v>
      </c>
      <c r="I56" s="379">
        <v>2</v>
      </c>
      <c r="J56" s="379">
        <v>33</v>
      </c>
      <c r="K56" s="386">
        <v>513</v>
      </c>
      <c r="L56" s="400">
        <v>124</v>
      </c>
      <c r="M56" s="386">
        <v>46</v>
      </c>
      <c r="N56" s="400">
        <v>6</v>
      </c>
      <c r="O56" s="386">
        <v>476</v>
      </c>
      <c r="P56" s="400">
        <v>119</v>
      </c>
      <c r="Q56" s="411">
        <f>SUM(K56+M56+O56)</f>
        <v>1035</v>
      </c>
      <c r="R56" s="412">
        <f>SUM(L56+N56+P56)</f>
        <v>249</v>
      </c>
      <c r="S56" s="144">
        <f>IF(Q56&lt;&gt;0,R56/I56,"")</f>
        <v>124.5</v>
      </c>
      <c r="T56" s="248">
        <f>IF(Q56&lt;&gt;0,Q56/R56,"")</f>
        <v>4.156626506024097</v>
      </c>
      <c r="U56" s="143"/>
      <c r="V56" s="254"/>
      <c r="W56" s="147">
        <f>Y56-Q56</f>
        <v>-976</v>
      </c>
      <c r="X56" s="148">
        <f>Z56-R56</f>
        <v>-241</v>
      </c>
      <c r="Y56" s="154">
        <v>59</v>
      </c>
      <c r="Z56" s="180">
        <v>8</v>
      </c>
      <c r="AA56" s="347">
        <f>R56*1/Z56</f>
        <v>31.125</v>
      </c>
      <c r="AB56" s="347">
        <f>X56*1/Z56</f>
        <v>-30.125</v>
      </c>
      <c r="AC56" s="144">
        <f>Z56/I56</f>
        <v>4</v>
      </c>
      <c r="AD56" s="248">
        <f>Y56/Z56</f>
        <v>7.375</v>
      </c>
      <c r="AE56" s="147"/>
      <c r="AF56" s="255">
        <f>IF(AE56&lt;&gt;0,-(AE56-Y56)/AE56,"")</f>
      </c>
      <c r="AG56" s="395">
        <v>1955907.25</v>
      </c>
      <c r="AH56" s="407">
        <v>249959</v>
      </c>
      <c r="AI56" s="362">
        <f>AG56/AH56</f>
        <v>7.8249122856148405</v>
      </c>
      <c r="AJ56" s="138">
        <v>46</v>
      </c>
    </row>
    <row r="57" spans="1:36" s="30" customFormat="1" ht="10.5" customHeight="1">
      <c r="A57" s="29">
        <v>47</v>
      </c>
      <c r="B57" s="227"/>
      <c r="C57" s="221"/>
      <c r="D57" s="227"/>
      <c r="E57" s="224" t="s">
        <v>96</v>
      </c>
      <c r="F57" s="160">
        <v>40723</v>
      </c>
      <c r="G57" s="156" t="s">
        <v>12</v>
      </c>
      <c r="H57" s="377">
        <v>75</v>
      </c>
      <c r="I57" s="378">
        <v>4</v>
      </c>
      <c r="J57" s="378">
        <v>13</v>
      </c>
      <c r="K57" s="367">
        <v>150</v>
      </c>
      <c r="L57" s="368">
        <v>24</v>
      </c>
      <c r="M57" s="367">
        <v>345</v>
      </c>
      <c r="N57" s="368">
        <v>53</v>
      </c>
      <c r="O57" s="367">
        <v>401</v>
      </c>
      <c r="P57" s="368">
        <v>63</v>
      </c>
      <c r="Q57" s="411">
        <f>SUM(K57+M57+O57)</f>
        <v>896</v>
      </c>
      <c r="R57" s="412">
        <f>SUM(L57+N57+P57)</f>
        <v>140</v>
      </c>
      <c r="S57" s="144">
        <f>IF(Q57&lt;&gt;0,R57/I57,"")</f>
        <v>35</v>
      </c>
      <c r="T57" s="248">
        <f>IF(Q57&lt;&gt;0,Q57/R57,"")</f>
        <v>6.4</v>
      </c>
      <c r="U57" s="143">
        <v>2107</v>
      </c>
      <c r="V57" s="254">
        <f>IF(U57&lt;&gt;0,-(U57-Q57)/U57,"")</f>
        <v>-0.574750830564784</v>
      </c>
      <c r="W57" s="147">
        <f>Y57-Q57</f>
        <v>3417</v>
      </c>
      <c r="X57" s="148">
        <f>Z57-R57</f>
        <v>541</v>
      </c>
      <c r="Y57" s="153">
        <v>4313</v>
      </c>
      <c r="Z57" s="167">
        <v>681</v>
      </c>
      <c r="AA57" s="347">
        <f>R57*1/Z57</f>
        <v>0.2055800293685756</v>
      </c>
      <c r="AB57" s="347">
        <f>X57*1/Z57</f>
        <v>0.7944199706314243</v>
      </c>
      <c r="AC57" s="144">
        <f>Z57/I57</f>
        <v>170.25</v>
      </c>
      <c r="AD57" s="248">
        <f>Y57/Z57</f>
        <v>6.333333333333333</v>
      </c>
      <c r="AE57" s="147">
        <v>6390</v>
      </c>
      <c r="AF57" s="255">
        <f>IF(AE57&lt;&gt;0,-(AE57-Y57)/AE57,"")</f>
        <v>-0.32503912363067294</v>
      </c>
      <c r="AG57" s="367">
        <v>6850155</v>
      </c>
      <c r="AH57" s="368">
        <v>645006</v>
      </c>
      <c r="AI57" s="248">
        <f>+AG57/AH57</f>
        <v>10.62029655538088</v>
      </c>
      <c r="AJ57" s="138">
        <v>47</v>
      </c>
    </row>
    <row r="58" spans="1:36" s="30" customFormat="1" ht="10.5" customHeight="1">
      <c r="A58" s="29">
        <v>48</v>
      </c>
      <c r="B58" s="364"/>
      <c r="C58" s="232" t="s">
        <v>122</v>
      </c>
      <c r="D58" s="227"/>
      <c r="E58" s="220" t="s">
        <v>111</v>
      </c>
      <c r="F58" s="163">
        <v>40697</v>
      </c>
      <c r="G58" s="156" t="s">
        <v>13</v>
      </c>
      <c r="H58" s="377">
        <v>71</v>
      </c>
      <c r="I58" s="379">
        <v>4</v>
      </c>
      <c r="J58" s="379">
        <v>17</v>
      </c>
      <c r="K58" s="386">
        <v>191</v>
      </c>
      <c r="L58" s="400">
        <v>42</v>
      </c>
      <c r="M58" s="386">
        <v>262</v>
      </c>
      <c r="N58" s="400">
        <v>48</v>
      </c>
      <c r="O58" s="386">
        <v>407</v>
      </c>
      <c r="P58" s="400">
        <v>67</v>
      </c>
      <c r="Q58" s="413">
        <f>+K58+M58+O58</f>
        <v>860</v>
      </c>
      <c r="R58" s="414">
        <f>+L58+N58+P58</f>
        <v>157</v>
      </c>
      <c r="S58" s="144">
        <f>IF(Q58&lt;&gt;0,R58/I58,"")</f>
        <v>39.25</v>
      </c>
      <c r="T58" s="248">
        <f>IF(Q58&lt;&gt;0,Q58/R58,"")</f>
        <v>5.477707006369426</v>
      </c>
      <c r="U58" s="153">
        <v>3696</v>
      </c>
      <c r="V58" s="254">
        <f>IF(U58&lt;&gt;0,-(U58-Q58)/U58,"")</f>
        <v>-0.7673160173160173</v>
      </c>
      <c r="W58" s="147">
        <f>Y58-Q58</f>
        <v>5980</v>
      </c>
      <c r="X58" s="148">
        <f>Z58-R58</f>
        <v>1496</v>
      </c>
      <c r="Y58" s="154">
        <v>6840</v>
      </c>
      <c r="Z58" s="180">
        <v>1653</v>
      </c>
      <c r="AA58" s="347">
        <f>R58*1/Z58</f>
        <v>0.09497882637628555</v>
      </c>
      <c r="AB58" s="347">
        <f>X58*1/Z58</f>
        <v>0.9050211736237145</v>
      </c>
      <c r="AC58" s="144">
        <f>Z58/I58</f>
        <v>413.25</v>
      </c>
      <c r="AD58" s="248">
        <f>Y58/Z58</f>
        <v>4.137931034482759</v>
      </c>
      <c r="AE58" s="147">
        <v>2166</v>
      </c>
      <c r="AF58" s="255">
        <f>IF(AE58&lt;&gt;0,-(AE58-Y58)/AE58,"")</f>
        <v>2.1578947368421053</v>
      </c>
      <c r="AG58" s="395">
        <v>443380.75</v>
      </c>
      <c r="AH58" s="407">
        <v>54271</v>
      </c>
      <c r="AI58" s="248">
        <f>+AG58/AH58</f>
        <v>8.16975456505316</v>
      </c>
      <c r="AJ58" s="138">
        <v>48</v>
      </c>
    </row>
    <row r="59" spans="1:36" s="30" customFormat="1" ht="10.5" customHeight="1">
      <c r="A59" s="29">
        <v>49</v>
      </c>
      <c r="B59" s="229"/>
      <c r="C59" s="221"/>
      <c r="D59" s="229"/>
      <c r="E59" s="223" t="s">
        <v>115</v>
      </c>
      <c r="F59" s="166">
        <v>40746</v>
      </c>
      <c r="G59" s="223" t="s">
        <v>14</v>
      </c>
      <c r="H59" s="380">
        <v>35</v>
      </c>
      <c r="I59" s="381">
        <v>2</v>
      </c>
      <c r="J59" s="381">
        <v>10</v>
      </c>
      <c r="K59" s="387">
        <v>28</v>
      </c>
      <c r="L59" s="369">
        <v>4</v>
      </c>
      <c r="M59" s="387">
        <v>255</v>
      </c>
      <c r="N59" s="369">
        <v>45</v>
      </c>
      <c r="O59" s="387">
        <v>567</v>
      </c>
      <c r="P59" s="369">
        <v>90</v>
      </c>
      <c r="Q59" s="411">
        <f>SUM(K59+M59+O59)</f>
        <v>850</v>
      </c>
      <c r="R59" s="412">
        <f>SUM(L59+N59+P59)</f>
        <v>139</v>
      </c>
      <c r="S59" s="171">
        <f>R59/I59</f>
        <v>69.5</v>
      </c>
      <c r="T59" s="248">
        <f>+Q59/R59</f>
        <v>6.115107913669065</v>
      </c>
      <c r="U59" s="143">
        <v>2155</v>
      </c>
      <c r="V59" s="254">
        <f>IF(U59&lt;&gt;0,-(U59-Q59)/U59,"")</f>
        <v>-0.605568445475638</v>
      </c>
      <c r="W59" s="147">
        <f>Y59-Q59</f>
        <v>2429</v>
      </c>
      <c r="X59" s="148">
        <f>Z59-R59</f>
        <v>289</v>
      </c>
      <c r="Y59" s="153">
        <v>3279</v>
      </c>
      <c r="Z59" s="167">
        <v>428</v>
      </c>
      <c r="AA59" s="347">
        <f>R59*1/Z59</f>
        <v>0.3247663551401869</v>
      </c>
      <c r="AB59" s="347">
        <f>X59*1/Z59</f>
        <v>0.6752336448598131</v>
      </c>
      <c r="AC59" s="144">
        <f>Z59/I59</f>
        <v>214</v>
      </c>
      <c r="AD59" s="248">
        <f>Y59/Z59</f>
        <v>7.661214953271028</v>
      </c>
      <c r="AE59" s="147">
        <v>1369.5</v>
      </c>
      <c r="AF59" s="255">
        <f>IF(AE59&lt;&gt;0,-(AE59-Y59)/AE59,"")</f>
        <v>1.3943044906900328</v>
      </c>
      <c r="AG59" s="387">
        <v>28432</v>
      </c>
      <c r="AH59" s="369">
        <v>3241</v>
      </c>
      <c r="AI59" s="362">
        <f>AG59/AH59</f>
        <v>8.772601049058933</v>
      </c>
      <c r="AJ59" s="138">
        <v>49</v>
      </c>
    </row>
    <row r="60" spans="1:36" s="30" customFormat="1" ht="10.5" customHeight="1">
      <c r="A60" s="29">
        <v>50</v>
      </c>
      <c r="B60" s="227"/>
      <c r="C60" s="221"/>
      <c r="D60" s="227"/>
      <c r="E60" s="219" t="s">
        <v>55</v>
      </c>
      <c r="F60" s="163">
        <v>40697</v>
      </c>
      <c r="G60" s="156" t="s">
        <v>13</v>
      </c>
      <c r="H60" s="377">
        <v>111</v>
      </c>
      <c r="I60" s="379">
        <v>2</v>
      </c>
      <c r="J60" s="379">
        <v>17</v>
      </c>
      <c r="K60" s="386">
        <v>244</v>
      </c>
      <c r="L60" s="400">
        <v>60</v>
      </c>
      <c r="M60" s="386">
        <v>307</v>
      </c>
      <c r="N60" s="400">
        <v>71</v>
      </c>
      <c r="O60" s="386">
        <v>244</v>
      </c>
      <c r="P60" s="400">
        <v>58</v>
      </c>
      <c r="Q60" s="411">
        <f>SUM(K60+M60+O60)</f>
        <v>795</v>
      </c>
      <c r="R60" s="412">
        <f>SUM(L60+N60+P60)</f>
        <v>189</v>
      </c>
      <c r="S60" s="144">
        <f>IF(Q60&lt;&gt;0,R60/I60,"")</f>
        <v>94.5</v>
      </c>
      <c r="T60" s="248">
        <f>IF(Q60&lt;&gt;0,Q60/R60,"")</f>
        <v>4.2063492063492065</v>
      </c>
      <c r="U60" s="143">
        <v>190</v>
      </c>
      <c r="V60" s="254">
        <f>IF(U60&lt;&gt;0,-(U60-Q60)/U60,"")</f>
        <v>3.1842105263157894</v>
      </c>
      <c r="W60" s="147">
        <f>Y60-Q60</f>
        <v>-535</v>
      </c>
      <c r="X60" s="148">
        <f>Z60-R60</f>
        <v>-137</v>
      </c>
      <c r="Y60" s="154">
        <v>260</v>
      </c>
      <c r="Z60" s="353">
        <v>52</v>
      </c>
      <c r="AA60" s="347">
        <f>R60*1/Z60</f>
        <v>3.6346153846153846</v>
      </c>
      <c r="AB60" s="347">
        <f>X60*1/Z60</f>
        <v>-2.6346153846153846</v>
      </c>
      <c r="AC60" s="144">
        <f>Z60/I60</f>
        <v>26</v>
      </c>
      <c r="AD60" s="248">
        <f>Y60/Z60</f>
        <v>5</v>
      </c>
      <c r="AE60" s="147">
        <v>175</v>
      </c>
      <c r="AF60" s="255">
        <f>IF(AE60&lt;&gt;0,-(AE60-Y60)/AE60,"")</f>
        <v>0.4857142857142857</v>
      </c>
      <c r="AG60" s="395">
        <v>2032570</v>
      </c>
      <c r="AH60" s="407">
        <v>207917</v>
      </c>
      <c r="AI60" s="362">
        <f>AG60/AH60</f>
        <v>9.775872102810256</v>
      </c>
      <c r="AJ60" s="138">
        <v>50</v>
      </c>
    </row>
    <row r="61" spans="1:36" s="30" customFormat="1" ht="10.5" customHeight="1">
      <c r="A61" s="29">
        <v>51</v>
      </c>
      <c r="B61" s="227"/>
      <c r="C61" s="221"/>
      <c r="D61" s="227"/>
      <c r="E61" s="217" t="s">
        <v>63</v>
      </c>
      <c r="F61" s="166">
        <v>40739</v>
      </c>
      <c r="G61" s="223" t="s">
        <v>14</v>
      </c>
      <c r="H61" s="380">
        <v>3</v>
      </c>
      <c r="I61" s="381">
        <v>2</v>
      </c>
      <c r="J61" s="381">
        <v>11</v>
      </c>
      <c r="K61" s="387">
        <v>52</v>
      </c>
      <c r="L61" s="369">
        <v>10</v>
      </c>
      <c r="M61" s="387">
        <v>245</v>
      </c>
      <c r="N61" s="369">
        <v>30</v>
      </c>
      <c r="O61" s="387">
        <v>428</v>
      </c>
      <c r="P61" s="369">
        <v>48</v>
      </c>
      <c r="Q61" s="411">
        <f>SUM(K61+M61+O61)</f>
        <v>725</v>
      </c>
      <c r="R61" s="412">
        <f>SUM(L61+N61+P61)</f>
        <v>88</v>
      </c>
      <c r="S61" s="144">
        <f>IF(Q61&lt;&gt;0,R61/I61,"")</f>
        <v>44</v>
      </c>
      <c r="T61" s="248">
        <f>IF(Q61&lt;&gt;0,Q61/R61,"")</f>
        <v>8.238636363636363</v>
      </c>
      <c r="U61" s="242">
        <v>502</v>
      </c>
      <c r="V61" s="254">
        <f>IF(U61&lt;&gt;0,-(U61-Q61)/U61,"")</f>
        <v>0.4442231075697211</v>
      </c>
      <c r="W61" s="147">
        <f>Y61-Q61</f>
        <v>1115</v>
      </c>
      <c r="X61" s="148">
        <f>Z61-R61</f>
        <v>393</v>
      </c>
      <c r="Y61" s="153">
        <v>1840</v>
      </c>
      <c r="Z61" s="167">
        <v>481</v>
      </c>
      <c r="AA61" s="347">
        <f>R61*1/Z61</f>
        <v>0.18295218295218296</v>
      </c>
      <c r="AB61" s="347">
        <f>X61*1/Z61</f>
        <v>0.817047817047817</v>
      </c>
      <c r="AC61" s="144">
        <f>Z61/I61</f>
        <v>240.5</v>
      </c>
      <c r="AD61" s="248">
        <f>Y61/Z61</f>
        <v>3.8253638253638256</v>
      </c>
      <c r="AE61" s="147">
        <v>1155</v>
      </c>
      <c r="AF61" s="255">
        <f>IF(AE61&lt;&gt;0,-(AE61-Y61)/AE61,"")</f>
        <v>0.5930735930735931</v>
      </c>
      <c r="AG61" s="387">
        <v>34483</v>
      </c>
      <c r="AH61" s="369">
        <v>3728</v>
      </c>
      <c r="AI61" s="362">
        <f>+AG61/AH61</f>
        <v>9.249731759656653</v>
      </c>
      <c r="AJ61" s="138">
        <v>51</v>
      </c>
    </row>
    <row r="62" spans="1:36" s="30" customFormat="1" ht="10.5" customHeight="1">
      <c r="A62" s="29">
        <v>52</v>
      </c>
      <c r="B62" s="221"/>
      <c r="C62" s="221"/>
      <c r="D62" s="221"/>
      <c r="E62" s="216" t="s">
        <v>88</v>
      </c>
      <c r="F62" s="160">
        <v>40767</v>
      </c>
      <c r="G62" s="156" t="s">
        <v>8</v>
      </c>
      <c r="H62" s="374">
        <v>35</v>
      </c>
      <c r="I62" s="374">
        <v>2</v>
      </c>
      <c r="J62" s="374">
        <v>7</v>
      </c>
      <c r="K62" s="393">
        <v>119</v>
      </c>
      <c r="L62" s="405">
        <v>17</v>
      </c>
      <c r="M62" s="393">
        <v>317</v>
      </c>
      <c r="N62" s="405">
        <v>41</v>
      </c>
      <c r="O62" s="393">
        <v>216</v>
      </c>
      <c r="P62" s="405">
        <v>27</v>
      </c>
      <c r="Q62" s="411">
        <f>SUM(K62+M62+O62)</f>
        <v>652</v>
      </c>
      <c r="R62" s="412">
        <f>SUM(L62+N62+P62)</f>
        <v>85</v>
      </c>
      <c r="S62" s="144">
        <f>IF(Q62&lt;&gt;0,R62/I62,"")</f>
        <v>42.5</v>
      </c>
      <c r="T62" s="248">
        <f>IF(Q62&lt;&gt;0,Q62/R62,"")</f>
        <v>7.670588235294118</v>
      </c>
      <c r="U62" s="153">
        <v>1350</v>
      </c>
      <c r="V62" s="254">
        <f>IF(U62&lt;&gt;0,-(U62-Q62)/U62,"")</f>
        <v>-0.5170370370370371</v>
      </c>
      <c r="W62" s="147">
        <f>Y62-Q62</f>
        <v>1713</v>
      </c>
      <c r="X62" s="148">
        <f>Z62-R62</f>
        <v>213</v>
      </c>
      <c r="Y62" s="141">
        <v>2365</v>
      </c>
      <c r="Z62" s="142">
        <v>298</v>
      </c>
      <c r="AA62" s="347">
        <f>R62*1/Z62</f>
        <v>0.28523489932885904</v>
      </c>
      <c r="AB62" s="347">
        <f>X62*1/Z62</f>
        <v>0.714765100671141</v>
      </c>
      <c r="AC62" s="144">
        <f>Z62/I62</f>
        <v>149</v>
      </c>
      <c r="AD62" s="248">
        <f>Y62/Z62</f>
        <v>7.936241610738255</v>
      </c>
      <c r="AE62" s="145">
        <v>7801</v>
      </c>
      <c r="AF62" s="255">
        <f>IF(AE62&lt;&gt;0,-(AE62-Y62)/AE62,"")</f>
        <v>-0.6968337392641969</v>
      </c>
      <c r="AG62" s="393">
        <v>142762</v>
      </c>
      <c r="AH62" s="405">
        <v>15461</v>
      </c>
      <c r="AI62" s="362">
        <f>AG62/AH62</f>
        <v>9.23368475519048</v>
      </c>
      <c r="AJ62" s="138">
        <v>52</v>
      </c>
    </row>
    <row r="63" spans="1:36" s="30" customFormat="1" ht="10.5" customHeight="1">
      <c r="A63" s="29">
        <v>53</v>
      </c>
      <c r="B63" s="221"/>
      <c r="C63" s="221"/>
      <c r="D63" s="233" t="s">
        <v>121</v>
      </c>
      <c r="E63" s="216" t="s">
        <v>135</v>
      </c>
      <c r="F63" s="139">
        <v>40669</v>
      </c>
      <c r="G63" s="156" t="s">
        <v>106</v>
      </c>
      <c r="H63" s="374">
        <v>9</v>
      </c>
      <c r="I63" s="376">
        <v>2</v>
      </c>
      <c r="J63" s="376">
        <v>17</v>
      </c>
      <c r="K63" s="393">
        <v>78</v>
      </c>
      <c r="L63" s="405">
        <v>10</v>
      </c>
      <c r="M63" s="393">
        <v>241</v>
      </c>
      <c r="N63" s="405">
        <v>30</v>
      </c>
      <c r="O63" s="393">
        <v>289</v>
      </c>
      <c r="P63" s="405">
        <v>37</v>
      </c>
      <c r="Q63" s="411">
        <f>+K63+M63+O63</f>
        <v>608</v>
      </c>
      <c r="R63" s="412">
        <f>+L63+N63+P63</f>
        <v>77</v>
      </c>
      <c r="S63" s="144">
        <f>IF(Q63&lt;&gt;0,R63/I63,"")</f>
        <v>38.5</v>
      </c>
      <c r="T63" s="248">
        <f>IF(Q63&lt;&gt;0,Q63/R63,"")</f>
        <v>7.896103896103896</v>
      </c>
      <c r="U63" s="143"/>
      <c r="V63" s="254">
        <f>IF(U63&lt;&gt;0,-(U63-Q63)/U63,"")</f>
      </c>
      <c r="W63" s="147"/>
      <c r="X63" s="148"/>
      <c r="Y63" s="143"/>
      <c r="Z63" s="243"/>
      <c r="AA63" s="347"/>
      <c r="AB63" s="347"/>
      <c r="AC63" s="144"/>
      <c r="AD63" s="248"/>
      <c r="AE63" s="147"/>
      <c r="AF63" s="255"/>
      <c r="AG63" s="397">
        <v>35764</v>
      </c>
      <c r="AH63" s="402">
        <v>5001</v>
      </c>
      <c r="AI63" s="248">
        <f>+AG63/AH63</f>
        <v>7.151369726054789</v>
      </c>
      <c r="AJ63" s="138">
        <v>53</v>
      </c>
    </row>
    <row r="64" spans="1:36" s="30" customFormat="1" ht="10.5" customHeight="1">
      <c r="A64" s="29">
        <v>54</v>
      </c>
      <c r="B64" s="235"/>
      <c r="C64" s="221"/>
      <c r="D64" s="221"/>
      <c r="E64" s="358" t="s">
        <v>140</v>
      </c>
      <c r="F64" s="356">
        <v>40669</v>
      </c>
      <c r="G64" s="156" t="s">
        <v>13</v>
      </c>
      <c r="H64" s="378">
        <v>58</v>
      </c>
      <c r="I64" s="379">
        <v>1</v>
      </c>
      <c r="J64" s="379">
        <v>19</v>
      </c>
      <c r="K64" s="386">
        <v>30</v>
      </c>
      <c r="L64" s="400">
        <v>4</v>
      </c>
      <c r="M64" s="386">
        <v>294</v>
      </c>
      <c r="N64" s="400">
        <v>41</v>
      </c>
      <c r="O64" s="386">
        <v>247</v>
      </c>
      <c r="P64" s="400">
        <v>34</v>
      </c>
      <c r="Q64" s="411">
        <f>SUM(K64+M64+O64)</f>
        <v>571</v>
      </c>
      <c r="R64" s="412">
        <f>SUM(L64+N64+P64)</f>
        <v>79</v>
      </c>
      <c r="S64" s="144">
        <f>IF(Q64&lt;&gt;0,R64/I64,"")</f>
        <v>79</v>
      </c>
      <c r="T64" s="248">
        <f>IF(Q64&lt;&gt;0,Q64/R64,"")</f>
        <v>7.227848101265823</v>
      </c>
      <c r="U64" s="143"/>
      <c r="V64" s="254"/>
      <c r="W64" s="147"/>
      <c r="X64" s="148"/>
      <c r="Y64" s="154"/>
      <c r="Z64" s="180"/>
      <c r="AA64" s="347"/>
      <c r="AB64" s="347"/>
      <c r="AC64" s="144"/>
      <c r="AD64" s="248"/>
      <c r="AE64" s="147"/>
      <c r="AF64" s="255"/>
      <c r="AG64" s="395">
        <v>798133.5</v>
      </c>
      <c r="AH64" s="407">
        <v>93672</v>
      </c>
      <c r="AI64" s="248">
        <f>+AG64/AH64</f>
        <v>8.520513066871636</v>
      </c>
      <c r="AJ64" s="138">
        <v>54</v>
      </c>
    </row>
    <row r="65" spans="1:36" s="30" customFormat="1" ht="10.5" customHeight="1">
      <c r="A65" s="29">
        <v>55</v>
      </c>
      <c r="B65" s="227"/>
      <c r="C65" s="221"/>
      <c r="D65" s="227"/>
      <c r="E65" s="219">
        <v>3</v>
      </c>
      <c r="F65" s="163">
        <v>40746</v>
      </c>
      <c r="G65" s="156" t="s">
        <v>13</v>
      </c>
      <c r="H65" s="377">
        <v>5</v>
      </c>
      <c r="I65" s="379">
        <v>2</v>
      </c>
      <c r="J65" s="379">
        <v>10</v>
      </c>
      <c r="K65" s="386">
        <v>44</v>
      </c>
      <c r="L65" s="400">
        <v>6</v>
      </c>
      <c r="M65" s="386">
        <v>260</v>
      </c>
      <c r="N65" s="400">
        <v>34</v>
      </c>
      <c r="O65" s="386">
        <v>257</v>
      </c>
      <c r="P65" s="400">
        <v>33</v>
      </c>
      <c r="Q65" s="411">
        <f>+K65+M65+O65</f>
        <v>561</v>
      </c>
      <c r="R65" s="412">
        <f>+L65+N65+P65</f>
        <v>73</v>
      </c>
      <c r="S65" s="144">
        <f>IF(Q65&lt;&gt;0,R65/I65,"")</f>
        <v>36.5</v>
      </c>
      <c r="T65" s="248">
        <f>IF(Q65&lt;&gt;0,Q65/R65,"")</f>
        <v>7.684931506849315</v>
      </c>
      <c r="U65" s="143">
        <v>98</v>
      </c>
      <c r="V65" s="254">
        <f>IF(U65&lt;&gt;0,-(U65-Q65)/U65,"")</f>
        <v>4.724489795918367</v>
      </c>
      <c r="W65" s="147">
        <f>Y65-Q65</f>
        <v>-365</v>
      </c>
      <c r="X65" s="148">
        <f>Z65-R65</f>
        <v>-45</v>
      </c>
      <c r="Y65" s="154">
        <v>196</v>
      </c>
      <c r="Z65" s="180">
        <v>28</v>
      </c>
      <c r="AA65" s="347">
        <f>R65*1/Z65</f>
        <v>2.607142857142857</v>
      </c>
      <c r="AB65" s="347">
        <f>X65*1/Z65</f>
        <v>-1.6071428571428572</v>
      </c>
      <c r="AC65" s="144">
        <f>Z65/I65</f>
        <v>14</v>
      </c>
      <c r="AD65" s="248">
        <f>Y65/Z65</f>
        <v>7</v>
      </c>
      <c r="AE65" s="147">
        <v>1476</v>
      </c>
      <c r="AF65" s="255">
        <f>IF(AE65&lt;&gt;0,-(AE65-Y65)/AE65,"")</f>
        <v>-0.8672086720867209</v>
      </c>
      <c r="AG65" s="395">
        <v>40618</v>
      </c>
      <c r="AH65" s="407">
        <v>4076</v>
      </c>
      <c r="AI65" s="248">
        <f>+AG65/AH65</f>
        <v>9.965161923454367</v>
      </c>
      <c r="AJ65" s="138">
        <v>55</v>
      </c>
    </row>
    <row r="66" spans="1:36" s="30" customFormat="1" ht="10.5" customHeight="1">
      <c r="A66" s="29">
        <v>56</v>
      </c>
      <c r="B66" s="235"/>
      <c r="C66" s="221"/>
      <c r="D66" s="221"/>
      <c r="E66" s="359" t="s">
        <v>141</v>
      </c>
      <c r="F66" s="356">
        <v>40746</v>
      </c>
      <c r="G66" s="156" t="s">
        <v>13</v>
      </c>
      <c r="H66" s="378">
        <v>8</v>
      </c>
      <c r="I66" s="379">
        <v>1</v>
      </c>
      <c r="J66" s="379">
        <v>9</v>
      </c>
      <c r="K66" s="386">
        <v>98</v>
      </c>
      <c r="L66" s="400">
        <v>12</v>
      </c>
      <c r="M66" s="386">
        <v>186</v>
      </c>
      <c r="N66" s="400">
        <v>24</v>
      </c>
      <c r="O66" s="386">
        <v>249</v>
      </c>
      <c r="P66" s="400">
        <v>30</v>
      </c>
      <c r="Q66" s="411">
        <f>SUM(K66+M66+O66)</f>
        <v>533</v>
      </c>
      <c r="R66" s="412">
        <f>SUM(L66+N66+P66)</f>
        <v>66</v>
      </c>
      <c r="S66" s="144">
        <f>IF(Q66&lt;&gt;0,R66/I66,"")</f>
        <v>66</v>
      </c>
      <c r="T66" s="248">
        <f>IF(Q66&lt;&gt;0,Q66/R66,"")</f>
        <v>8.075757575757576</v>
      </c>
      <c r="U66" s="143"/>
      <c r="V66" s="254"/>
      <c r="W66" s="147"/>
      <c r="X66" s="148"/>
      <c r="Y66" s="154"/>
      <c r="Z66" s="180"/>
      <c r="AA66" s="347"/>
      <c r="AB66" s="347"/>
      <c r="AC66" s="144"/>
      <c r="AD66" s="248"/>
      <c r="AE66" s="147"/>
      <c r="AF66" s="255"/>
      <c r="AG66" s="395">
        <v>87130.5</v>
      </c>
      <c r="AH66" s="407">
        <v>7601</v>
      </c>
      <c r="AI66" s="362">
        <f>AG66/AH66</f>
        <v>11.46303118010788</v>
      </c>
      <c r="AJ66" s="138">
        <v>56</v>
      </c>
    </row>
    <row r="67" spans="1:36" s="30" customFormat="1" ht="10.5" customHeight="1">
      <c r="A67" s="29">
        <v>57</v>
      </c>
      <c r="B67" s="227"/>
      <c r="C67" s="232" t="s">
        <v>122</v>
      </c>
      <c r="D67" s="227"/>
      <c r="E67" s="217" t="s">
        <v>57</v>
      </c>
      <c r="F67" s="160">
        <v>40704</v>
      </c>
      <c r="G67" s="156" t="s">
        <v>12</v>
      </c>
      <c r="H67" s="377">
        <v>144</v>
      </c>
      <c r="I67" s="378">
        <v>1</v>
      </c>
      <c r="J67" s="378">
        <v>16</v>
      </c>
      <c r="K67" s="367">
        <v>171</v>
      </c>
      <c r="L67" s="368">
        <v>27</v>
      </c>
      <c r="M67" s="367">
        <v>171</v>
      </c>
      <c r="N67" s="368">
        <v>27</v>
      </c>
      <c r="O67" s="367">
        <v>171</v>
      </c>
      <c r="P67" s="368">
        <v>27</v>
      </c>
      <c r="Q67" s="411">
        <f>SUM(K67+M67+O67)</f>
        <v>513</v>
      </c>
      <c r="R67" s="412">
        <f>SUM(L67+N67+P67)</f>
        <v>81</v>
      </c>
      <c r="S67" s="144">
        <f>IF(Q67&lt;&gt;0,R67/I67,"")</f>
        <v>81</v>
      </c>
      <c r="T67" s="248">
        <f>IF(Q67&lt;&gt;0,Q67/R67,"")</f>
        <v>6.333333333333333</v>
      </c>
      <c r="U67" s="143">
        <v>374</v>
      </c>
      <c r="V67" s="254">
        <f>IF(U67&lt;&gt;0,-(U67-Q67)/U67,"")</f>
        <v>0.3716577540106952</v>
      </c>
      <c r="W67" s="147">
        <f>Y67-Q67</f>
        <v>1085</v>
      </c>
      <c r="X67" s="148">
        <f>Z67-R67</f>
        <v>161</v>
      </c>
      <c r="Y67" s="153">
        <v>1598</v>
      </c>
      <c r="Z67" s="171">
        <v>242</v>
      </c>
      <c r="AA67" s="347">
        <f>R67*1/Z67</f>
        <v>0.3347107438016529</v>
      </c>
      <c r="AB67" s="347">
        <f>X67*1/Z67</f>
        <v>0.6652892561983471</v>
      </c>
      <c r="AC67" s="144">
        <f>Z67/I67</f>
        <v>242</v>
      </c>
      <c r="AD67" s="248">
        <f>Y67/Z67</f>
        <v>6.603305785123967</v>
      </c>
      <c r="AE67" s="147">
        <v>5813</v>
      </c>
      <c r="AF67" s="255">
        <f>IF(AE67&lt;&gt;0,-(AE67-Y67)/AE67,"")</f>
        <v>-0.7250989162222604</v>
      </c>
      <c r="AG67" s="367">
        <v>3692546</v>
      </c>
      <c r="AH67" s="368">
        <v>337281</v>
      </c>
      <c r="AI67" s="365">
        <f>AG67/AH67</f>
        <v>10.947981060302833</v>
      </c>
      <c r="AJ67" s="138">
        <v>57</v>
      </c>
    </row>
    <row r="68" spans="1:36" s="30" customFormat="1" ht="10.5" customHeight="1">
      <c r="A68" s="29">
        <v>58</v>
      </c>
      <c r="B68" s="364"/>
      <c r="C68" s="221"/>
      <c r="D68" s="227"/>
      <c r="E68" s="215" t="s">
        <v>58</v>
      </c>
      <c r="F68" s="160">
        <v>40718</v>
      </c>
      <c r="G68" s="156" t="s">
        <v>13</v>
      </c>
      <c r="H68" s="377">
        <v>42</v>
      </c>
      <c r="I68" s="379">
        <v>3</v>
      </c>
      <c r="J68" s="379">
        <v>14</v>
      </c>
      <c r="K68" s="386">
        <v>151</v>
      </c>
      <c r="L68" s="400">
        <v>20</v>
      </c>
      <c r="M68" s="386">
        <v>139</v>
      </c>
      <c r="N68" s="400">
        <v>18</v>
      </c>
      <c r="O68" s="386">
        <v>202</v>
      </c>
      <c r="P68" s="400">
        <v>26</v>
      </c>
      <c r="Q68" s="411">
        <f>SUM(K68+M68+O68)</f>
        <v>492</v>
      </c>
      <c r="R68" s="412">
        <f>SUM(L68+N68+P68)</f>
        <v>64</v>
      </c>
      <c r="S68" s="174">
        <f>+R68/I68</f>
        <v>21.333333333333332</v>
      </c>
      <c r="T68" s="249">
        <f>+Q68/R68</f>
        <v>7.6875</v>
      </c>
      <c r="U68" s="143">
        <v>1212</v>
      </c>
      <c r="V68" s="254">
        <f>IF(U68&lt;&gt;0,-(U68-Q68)/U68,"")</f>
        <v>-0.594059405940594</v>
      </c>
      <c r="W68" s="147">
        <f>Y68-Q68</f>
        <v>1689</v>
      </c>
      <c r="X68" s="148">
        <f>Z68-R68</f>
        <v>252</v>
      </c>
      <c r="Y68" s="154">
        <v>2181</v>
      </c>
      <c r="Z68" s="353">
        <v>316</v>
      </c>
      <c r="AA68" s="347">
        <f>R68*1/Z68</f>
        <v>0.20253164556962025</v>
      </c>
      <c r="AB68" s="347">
        <f>X68*1/Z68</f>
        <v>0.7974683544303798</v>
      </c>
      <c r="AC68" s="144">
        <f>Z68/I68</f>
        <v>105.33333333333333</v>
      </c>
      <c r="AD68" s="248">
        <f>Y68/Z68</f>
        <v>6.901898734177215</v>
      </c>
      <c r="AE68" s="147">
        <v>6653</v>
      </c>
      <c r="AF68" s="255">
        <f>IF(AE68&lt;&gt;0,-(AE68-Y68)/AE68,"")</f>
        <v>-0.6721779648278972</v>
      </c>
      <c r="AG68" s="395">
        <v>656369.5</v>
      </c>
      <c r="AH68" s="407">
        <v>72506</v>
      </c>
      <c r="AI68" s="362">
        <f>AG68/AH68</f>
        <v>9.052623231180867</v>
      </c>
      <c r="AJ68" s="138">
        <v>58</v>
      </c>
    </row>
    <row r="69" spans="1:36" s="30" customFormat="1" ht="10.5" customHeight="1">
      <c r="A69" s="29">
        <v>59</v>
      </c>
      <c r="B69" s="235"/>
      <c r="C69" s="221"/>
      <c r="D69" s="221"/>
      <c r="E69" s="358" t="s">
        <v>142</v>
      </c>
      <c r="F69" s="356">
        <v>40704</v>
      </c>
      <c r="G69" s="156" t="s">
        <v>13</v>
      </c>
      <c r="H69" s="378">
        <v>25</v>
      </c>
      <c r="I69" s="379">
        <v>1</v>
      </c>
      <c r="J69" s="379">
        <v>14</v>
      </c>
      <c r="K69" s="386">
        <v>0</v>
      </c>
      <c r="L69" s="400">
        <v>0</v>
      </c>
      <c r="M69" s="386">
        <v>258</v>
      </c>
      <c r="N69" s="400">
        <v>37</v>
      </c>
      <c r="O69" s="386">
        <v>186</v>
      </c>
      <c r="P69" s="400">
        <v>31</v>
      </c>
      <c r="Q69" s="411">
        <f>+K69+M69+O69</f>
        <v>444</v>
      </c>
      <c r="R69" s="412">
        <f>+L69+N69+P69</f>
        <v>68</v>
      </c>
      <c r="S69" s="144">
        <f>IF(Q69&lt;&gt;0,R69/I69,"")</f>
        <v>68</v>
      </c>
      <c r="T69" s="248">
        <f>IF(Q69&lt;&gt;0,Q69/R69,"")</f>
        <v>6.529411764705882</v>
      </c>
      <c r="U69" s="143"/>
      <c r="V69" s="254"/>
      <c r="W69" s="147"/>
      <c r="X69" s="148"/>
      <c r="Y69" s="154"/>
      <c r="Z69" s="353"/>
      <c r="AA69" s="347"/>
      <c r="AB69" s="347"/>
      <c r="AC69" s="144"/>
      <c r="AD69" s="248"/>
      <c r="AE69" s="147"/>
      <c r="AF69" s="255"/>
      <c r="AG69" s="395">
        <v>388422.75</v>
      </c>
      <c r="AH69" s="407">
        <v>40605</v>
      </c>
      <c r="AI69" s="248">
        <f>+AG69/AH69</f>
        <v>9.56588474325822</v>
      </c>
      <c r="AJ69" s="138">
        <v>59</v>
      </c>
    </row>
    <row r="70" spans="1:36" s="30" customFormat="1" ht="10.5" customHeight="1">
      <c r="A70" s="29">
        <v>60</v>
      </c>
      <c r="B70" s="229"/>
      <c r="C70" s="232" t="s">
        <v>122</v>
      </c>
      <c r="D70" s="227"/>
      <c r="E70" s="216" t="s">
        <v>89</v>
      </c>
      <c r="F70" s="160">
        <v>40669</v>
      </c>
      <c r="G70" s="156" t="s">
        <v>8</v>
      </c>
      <c r="H70" s="374">
        <v>51</v>
      </c>
      <c r="I70" s="383">
        <v>2</v>
      </c>
      <c r="J70" s="383">
        <v>20</v>
      </c>
      <c r="K70" s="392">
        <v>322</v>
      </c>
      <c r="L70" s="404">
        <v>66</v>
      </c>
      <c r="M70" s="392">
        <v>17</v>
      </c>
      <c r="N70" s="404">
        <v>4</v>
      </c>
      <c r="O70" s="392">
        <v>69</v>
      </c>
      <c r="P70" s="404">
        <v>15</v>
      </c>
      <c r="Q70" s="411">
        <f>SUM(K70+M70+O70)</f>
        <v>408</v>
      </c>
      <c r="R70" s="412">
        <f>SUM(L70+N70+P70)</f>
        <v>85</v>
      </c>
      <c r="S70" s="144">
        <f>IF(Q70&lt;&gt;0,R70/I70,"")</f>
        <v>42.5</v>
      </c>
      <c r="T70" s="248">
        <f>IF(Q70&lt;&gt;0,Q70/R70,"")</f>
        <v>4.8</v>
      </c>
      <c r="U70" s="153">
        <v>99</v>
      </c>
      <c r="V70" s="254">
        <f>IF(U70&lt;&gt;0,-(U70-Q70)/U70,"")</f>
        <v>3.121212121212121</v>
      </c>
      <c r="W70" s="147">
        <f>Y70-Q70</f>
        <v>-261</v>
      </c>
      <c r="X70" s="148">
        <f>Z70-R70</f>
        <v>-54</v>
      </c>
      <c r="Y70" s="239">
        <v>147</v>
      </c>
      <c r="Z70" s="240">
        <v>31</v>
      </c>
      <c r="AA70" s="347">
        <f>R70*1/Z70</f>
        <v>2.7419354838709675</v>
      </c>
      <c r="AB70" s="347">
        <f>X70*1/Z70</f>
        <v>-1.7419354838709677</v>
      </c>
      <c r="AC70" s="144">
        <f>Z70/I70</f>
        <v>15.5</v>
      </c>
      <c r="AD70" s="248">
        <f>Y70/Z70</f>
        <v>4.741935483870968</v>
      </c>
      <c r="AE70" s="147">
        <v>654</v>
      </c>
      <c r="AF70" s="255">
        <f>IF(AE70&lt;&gt;0,-(AE70-Y70)/AE70,"")</f>
        <v>-0.7752293577981652</v>
      </c>
      <c r="AG70" s="392">
        <v>475919</v>
      </c>
      <c r="AH70" s="404">
        <v>48774</v>
      </c>
      <c r="AI70" s="248">
        <f>+AG70/AH70</f>
        <v>9.757637265756346</v>
      </c>
      <c r="AJ70" s="138">
        <v>60</v>
      </c>
    </row>
    <row r="71" spans="1:36" s="30" customFormat="1" ht="10.5" customHeight="1">
      <c r="A71" s="29">
        <v>61</v>
      </c>
      <c r="B71" s="222"/>
      <c r="C71" s="222"/>
      <c r="D71" s="222"/>
      <c r="E71" s="224" t="s">
        <v>62</v>
      </c>
      <c r="F71" s="225">
        <v>40732</v>
      </c>
      <c r="G71" s="223" t="s">
        <v>14</v>
      </c>
      <c r="H71" s="380">
        <v>15</v>
      </c>
      <c r="I71" s="384">
        <v>1</v>
      </c>
      <c r="J71" s="384">
        <v>12</v>
      </c>
      <c r="K71" s="388">
        <v>72</v>
      </c>
      <c r="L71" s="370">
        <v>9</v>
      </c>
      <c r="M71" s="388">
        <v>144</v>
      </c>
      <c r="N71" s="370">
        <v>18</v>
      </c>
      <c r="O71" s="388">
        <v>168</v>
      </c>
      <c r="P71" s="370">
        <v>21</v>
      </c>
      <c r="Q71" s="411">
        <f>+K71+M71+O71</f>
        <v>384</v>
      </c>
      <c r="R71" s="412">
        <f>+L71+N71+P71</f>
        <v>48</v>
      </c>
      <c r="S71" s="174">
        <f>+R71/I71</f>
        <v>48</v>
      </c>
      <c r="T71" s="248">
        <f>IF(Q71&lt;&gt;0,Q71/R71,"")</f>
        <v>8</v>
      </c>
      <c r="U71" s="143">
        <v>1789</v>
      </c>
      <c r="V71" s="254">
        <f>IF(U71&lt;&gt;0,-(U71-Q71)/U71,"")</f>
        <v>-0.7853549468977082</v>
      </c>
      <c r="W71" s="147">
        <f>Y71-Q71</f>
        <v>2678</v>
      </c>
      <c r="X71" s="148">
        <f>Z71-R71</f>
        <v>402</v>
      </c>
      <c r="Y71" s="170">
        <v>3062</v>
      </c>
      <c r="Z71" s="171">
        <v>450</v>
      </c>
      <c r="AA71" s="347">
        <f>R71*1/Z71</f>
        <v>0.10666666666666667</v>
      </c>
      <c r="AB71" s="347">
        <f>X71*1/Z71</f>
        <v>0.8933333333333333</v>
      </c>
      <c r="AC71" s="144">
        <f>Z71/I71</f>
        <v>450</v>
      </c>
      <c r="AD71" s="248">
        <f>Y71/Z71</f>
        <v>6.804444444444444</v>
      </c>
      <c r="AE71" s="147">
        <v>9784</v>
      </c>
      <c r="AF71" s="255">
        <f>IF(AE71&lt;&gt;0,-(AE71-Y71)/AE71,"")</f>
        <v>-0.6870400654129191</v>
      </c>
      <c r="AG71" s="388">
        <v>180728</v>
      </c>
      <c r="AH71" s="370">
        <v>22066</v>
      </c>
      <c r="AI71" s="248">
        <f>+AG71/AH71</f>
        <v>8.190338076679053</v>
      </c>
      <c r="AJ71" s="138">
        <v>61</v>
      </c>
    </row>
    <row r="72" spans="1:36" s="30" customFormat="1" ht="10.5" customHeight="1">
      <c r="A72" s="29">
        <v>62</v>
      </c>
      <c r="B72" s="227"/>
      <c r="C72" s="221"/>
      <c r="D72" s="227"/>
      <c r="E72" s="156" t="s">
        <v>64</v>
      </c>
      <c r="F72" s="166">
        <v>40739</v>
      </c>
      <c r="G72" s="156" t="s">
        <v>14</v>
      </c>
      <c r="H72" s="382">
        <v>15</v>
      </c>
      <c r="I72" s="384">
        <v>2</v>
      </c>
      <c r="J72" s="384">
        <v>11</v>
      </c>
      <c r="K72" s="388">
        <v>187</v>
      </c>
      <c r="L72" s="370">
        <v>25</v>
      </c>
      <c r="M72" s="388">
        <v>80</v>
      </c>
      <c r="N72" s="370">
        <v>10</v>
      </c>
      <c r="O72" s="388">
        <v>94</v>
      </c>
      <c r="P72" s="370">
        <v>12</v>
      </c>
      <c r="Q72" s="413">
        <f>SUM(K72+M72+O72)</f>
        <v>361</v>
      </c>
      <c r="R72" s="414">
        <f>SUM(L72+N72+P72)</f>
        <v>47</v>
      </c>
      <c r="S72" s="171">
        <f>R72/I72</f>
        <v>23.5</v>
      </c>
      <c r="T72" s="248">
        <f>+Q72/R72</f>
        <v>7.680851063829787</v>
      </c>
      <c r="U72" s="153">
        <v>481</v>
      </c>
      <c r="V72" s="254">
        <f>IF(U72&lt;&gt;0,-(U72-Q72)/U72,"")</f>
        <v>-0.2494802494802495</v>
      </c>
      <c r="W72" s="147">
        <f>Y72-Q72</f>
        <v>416</v>
      </c>
      <c r="X72" s="148">
        <f>Z72-R72</f>
        <v>62</v>
      </c>
      <c r="Y72" s="170">
        <v>777</v>
      </c>
      <c r="Z72" s="171">
        <v>109</v>
      </c>
      <c r="AA72" s="347">
        <f>R72*1/Z72</f>
        <v>0.43119266055045874</v>
      </c>
      <c r="AB72" s="347">
        <f>X72*1/Z72</f>
        <v>0.5688073394495413</v>
      </c>
      <c r="AC72" s="144">
        <f>Z72/I72</f>
        <v>54.5</v>
      </c>
      <c r="AD72" s="248">
        <f>Y72/Z72</f>
        <v>7.128440366972477</v>
      </c>
      <c r="AE72" s="147">
        <v>1574</v>
      </c>
      <c r="AF72" s="255">
        <f>IF(AE72&lt;&gt;0,-(AE72-Y72)/AE72,"")</f>
        <v>-0.5063532401524777</v>
      </c>
      <c r="AG72" s="388">
        <v>115869.5</v>
      </c>
      <c r="AH72" s="370">
        <v>12775</v>
      </c>
      <c r="AI72" s="248">
        <f>+AG72/AH72</f>
        <v>9.070019569471624</v>
      </c>
      <c r="AJ72" s="138">
        <v>62</v>
      </c>
    </row>
    <row r="73" spans="1:36" s="30" customFormat="1" ht="10.5" customHeight="1">
      <c r="A73" s="29">
        <v>63</v>
      </c>
      <c r="B73" s="235"/>
      <c r="C73" s="221"/>
      <c r="D73" s="233" t="s">
        <v>121</v>
      </c>
      <c r="E73" s="358" t="s">
        <v>143</v>
      </c>
      <c r="F73" s="356">
        <v>40627</v>
      </c>
      <c r="G73" s="156" t="s">
        <v>13</v>
      </c>
      <c r="H73" s="378">
        <v>137</v>
      </c>
      <c r="I73" s="385">
        <v>1</v>
      </c>
      <c r="J73" s="385">
        <v>22</v>
      </c>
      <c r="K73" s="389">
        <v>113</v>
      </c>
      <c r="L73" s="401">
        <v>28</v>
      </c>
      <c r="M73" s="389">
        <v>100</v>
      </c>
      <c r="N73" s="401">
        <v>25</v>
      </c>
      <c r="O73" s="389">
        <v>100</v>
      </c>
      <c r="P73" s="401">
        <v>25</v>
      </c>
      <c r="Q73" s="411">
        <f>SUM(K73+M73+O73)</f>
        <v>313</v>
      </c>
      <c r="R73" s="412">
        <f>SUM(L73+N73+P73)</f>
        <v>78</v>
      </c>
      <c r="S73" s="245">
        <f>IF(Q73&lt;&gt;0,R73/I73,"")</f>
        <v>78</v>
      </c>
      <c r="T73" s="248">
        <f>IF(Q73&lt;&gt;0,Q73/R73,"")</f>
        <v>4.012820512820513</v>
      </c>
      <c r="U73" s="143"/>
      <c r="V73" s="254"/>
      <c r="W73" s="147"/>
      <c r="X73" s="148"/>
      <c r="Y73" s="354"/>
      <c r="Z73" s="353"/>
      <c r="AA73" s="347"/>
      <c r="AB73" s="347"/>
      <c r="AC73" s="144"/>
      <c r="AD73" s="248"/>
      <c r="AE73" s="147"/>
      <c r="AF73" s="255"/>
      <c r="AG73" s="398">
        <v>4550109.25</v>
      </c>
      <c r="AH73" s="408">
        <v>483578</v>
      </c>
      <c r="AI73" s="362">
        <f>AG73/AH73</f>
        <v>9.409256107597948</v>
      </c>
      <c r="AJ73" s="138">
        <v>63</v>
      </c>
    </row>
    <row r="74" spans="1:36" s="30" customFormat="1" ht="10.5" customHeight="1">
      <c r="A74" s="29">
        <v>64</v>
      </c>
      <c r="B74" s="221"/>
      <c r="C74" s="221"/>
      <c r="D74" s="221"/>
      <c r="E74" s="216" t="s">
        <v>136</v>
      </c>
      <c r="F74" s="139">
        <v>40682</v>
      </c>
      <c r="G74" s="156" t="s">
        <v>106</v>
      </c>
      <c r="H74" s="374">
        <v>45</v>
      </c>
      <c r="I74" s="375">
        <v>1</v>
      </c>
      <c r="J74" s="375">
        <v>15</v>
      </c>
      <c r="K74" s="392">
        <v>84</v>
      </c>
      <c r="L74" s="404">
        <v>14</v>
      </c>
      <c r="M74" s="392">
        <v>121</v>
      </c>
      <c r="N74" s="404">
        <v>20</v>
      </c>
      <c r="O74" s="392">
        <v>61</v>
      </c>
      <c r="P74" s="404">
        <v>10</v>
      </c>
      <c r="Q74" s="411">
        <f>+K74+M74+O74</f>
        <v>266</v>
      </c>
      <c r="R74" s="412">
        <f>+L74+N74+P74</f>
        <v>44</v>
      </c>
      <c r="S74" s="144">
        <f>IF(Q74&lt;&gt;0,R74/I74,"")</f>
        <v>44</v>
      </c>
      <c r="T74" s="248">
        <f>IF(Q74&lt;&gt;0,Q74/R74,"")</f>
        <v>6.045454545454546</v>
      </c>
      <c r="U74" s="143"/>
      <c r="V74" s="254">
        <f>IF(U74&lt;&gt;0,-(U74-Q74)/U74,"")</f>
      </c>
      <c r="W74" s="147"/>
      <c r="X74" s="148"/>
      <c r="Y74" s="172"/>
      <c r="Z74" s="173"/>
      <c r="AA74" s="347"/>
      <c r="AB74" s="347"/>
      <c r="AC74" s="144"/>
      <c r="AD74" s="248"/>
      <c r="AE74" s="147"/>
      <c r="AF74" s="255"/>
      <c r="AG74" s="399">
        <v>192102.5</v>
      </c>
      <c r="AH74" s="403">
        <v>24221</v>
      </c>
      <c r="AI74" s="248">
        <f>+AG74/AH74</f>
        <v>7.931237356013376</v>
      </c>
      <c r="AJ74" s="138">
        <v>64</v>
      </c>
    </row>
    <row r="75" spans="1:36" s="30" customFormat="1" ht="10.5" customHeight="1">
      <c r="A75" s="29">
        <v>65</v>
      </c>
      <c r="B75" s="229"/>
      <c r="C75" s="221"/>
      <c r="D75" s="233" t="s">
        <v>121</v>
      </c>
      <c r="E75" s="219" t="s">
        <v>117</v>
      </c>
      <c r="F75" s="163">
        <v>40795</v>
      </c>
      <c r="G75" s="156" t="s">
        <v>13</v>
      </c>
      <c r="H75" s="377">
        <v>3</v>
      </c>
      <c r="I75" s="385">
        <v>2</v>
      </c>
      <c r="J75" s="385">
        <v>3</v>
      </c>
      <c r="K75" s="389">
        <v>83</v>
      </c>
      <c r="L75" s="401">
        <v>10</v>
      </c>
      <c r="M75" s="389">
        <v>91.5</v>
      </c>
      <c r="N75" s="401">
        <v>11</v>
      </c>
      <c r="O75" s="389">
        <v>41.5</v>
      </c>
      <c r="P75" s="401">
        <v>5</v>
      </c>
      <c r="Q75" s="411">
        <f>SUM(K75+M75+O75)</f>
        <v>216</v>
      </c>
      <c r="R75" s="412">
        <f>SUM(L75+N75+P75)</f>
        <v>26</v>
      </c>
      <c r="S75" s="144">
        <f>IF(Q75&lt;&gt;0,R75/I75,"")</f>
        <v>13</v>
      </c>
      <c r="T75" s="248">
        <f>IF(Q75&lt;&gt;0,Q75/R75,"")</f>
        <v>8.307692307692308</v>
      </c>
      <c r="U75" s="143">
        <v>1314</v>
      </c>
      <c r="V75" s="254">
        <f>IF(U75&lt;&gt;0,-(U75-Q75)/U75,"")</f>
        <v>-0.8356164383561644</v>
      </c>
      <c r="W75" s="147">
        <f>Y75-Q75</f>
        <v>2295</v>
      </c>
      <c r="X75" s="148">
        <f>Z75-R75</f>
        <v>261</v>
      </c>
      <c r="Y75" s="354">
        <v>2511</v>
      </c>
      <c r="Z75" s="353">
        <v>287</v>
      </c>
      <c r="AA75" s="347">
        <f>R75*1/Z75</f>
        <v>0.09059233449477352</v>
      </c>
      <c r="AB75" s="347">
        <f>X75*1/Z75</f>
        <v>0.9094076655052264</v>
      </c>
      <c r="AC75" s="144">
        <f>Z75/I75</f>
        <v>143.5</v>
      </c>
      <c r="AD75" s="248">
        <f>Y75/Z75</f>
        <v>8.749128919860627</v>
      </c>
      <c r="AE75" s="147">
        <v>4125</v>
      </c>
      <c r="AF75" s="255">
        <f>IF(AE75&lt;&gt;0,-(AE75-Y75)/AE75,"")</f>
        <v>-0.39127272727272727</v>
      </c>
      <c r="AG75" s="398">
        <v>6852</v>
      </c>
      <c r="AH75" s="408">
        <v>735</v>
      </c>
      <c r="AI75" s="362">
        <f>AG75/AH75</f>
        <v>9.322448979591837</v>
      </c>
      <c r="AJ75" s="138">
        <v>65</v>
      </c>
    </row>
    <row r="76" spans="1:36" s="30" customFormat="1" ht="10.5" customHeight="1">
      <c r="A76" s="29">
        <v>66</v>
      </c>
      <c r="B76" s="227"/>
      <c r="C76" s="221"/>
      <c r="D76" s="227"/>
      <c r="E76" s="218" t="s">
        <v>56</v>
      </c>
      <c r="F76" s="225">
        <v>40697</v>
      </c>
      <c r="G76" s="223" t="s">
        <v>14</v>
      </c>
      <c r="H76" s="380">
        <v>15</v>
      </c>
      <c r="I76" s="384">
        <v>1</v>
      </c>
      <c r="J76" s="384">
        <v>17</v>
      </c>
      <c r="K76" s="388">
        <v>16</v>
      </c>
      <c r="L76" s="370">
        <v>2</v>
      </c>
      <c r="M76" s="388">
        <v>115</v>
      </c>
      <c r="N76" s="370">
        <v>16</v>
      </c>
      <c r="O76" s="388">
        <v>57</v>
      </c>
      <c r="P76" s="370">
        <v>8</v>
      </c>
      <c r="Q76" s="411">
        <f>SUM(K76+M76+O76)</f>
        <v>188</v>
      </c>
      <c r="R76" s="412">
        <f>SUM(L76+N76+P76)</f>
        <v>26</v>
      </c>
      <c r="S76" s="144">
        <f>IF(Q76&lt;&gt;0,R76/I76,"")</f>
        <v>26</v>
      </c>
      <c r="T76" s="248">
        <f>IF(Q76&lt;&gt;0,Q76/R76,"")</f>
        <v>7.230769230769231</v>
      </c>
      <c r="U76" s="143">
        <v>496.5</v>
      </c>
      <c r="V76" s="254">
        <f>IF(U76&lt;&gt;0,-(U76-Q76)/U76,"")</f>
        <v>-0.62134944612286</v>
      </c>
      <c r="W76" s="147">
        <f>Y76-Q76</f>
        <v>771</v>
      </c>
      <c r="X76" s="148">
        <f>Z76-R76</f>
        <v>130</v>
      </c>
      <c r="Y76" s="170">
        <v>959</v>
      </c>
      <c r="Z76" s="171">
        <v>156</v>
      </c>
      <c r="AA76" s="347">
        <f>R76*1/Z76</f>
        <v>0.16666666666666666</v>
      </c>
      <c r="AB76" s="347">
        <f>X76*1/Z76</f>
        <v>0.8333333333333334</v>
      </c>
      <c r="AC76" s="144">
        <f>Z76/I76</f>
        <v>156</v>
      </c>
      <c r="AD76" s="248">
        <f>Y76/Z76</f>
        <v>6.147435897435898</v>
      </c>
      <c r="AE76" s="147">
        <v>2170</v>
      </c>
      <c r="AF76" s="255">
        <f>IF(AE76&lt;&gt;0,-(AE76-Y76)/AE76,"")</f>
        <v>-0.5580645161290323</v>
      </c>
      <c r="AG76" s="388">
        <v>217718.5</v>
      </c>
      <c r="AH76" s="370">
        <v>28388</v>
      </c>
      <c r="AI76" s="248">
        <f>+AG76/AH76</f>
        <v>7.669384951387911</v>
      </c>
      <c r="AJ76" s="138">
        <v>66</v>
      </c>
    </row>
    <row r="77" spans="1:36" s="30" customFormat="1" ht="10.5" customHeight="1">
      <c r="A77" s="29">
        <v>67</v>
      </c>
      <c r="B77" s="227"/>
      <c r="C77" s="221"/>
      <c r="D77" s="227"/>
      <c r="E77" s="355" t="s">
        <v>118</v>
      </c>
      <c r="F77" s="261">
        <v>40704</v>
      </c>
      <c r="G77" s="156" t="s">
        <v>119</v>
      </c>
      <c r="H77" s="374">
        <v>25</v>
      </c>
      <c r="I77" s="371">
        <v>2</v>
      </c>
      <c r="J77" s="371">
        <v>16</v>
      </c>
      <c r="K77" s="372">
        <v>0</v>
      </c>
      <c r="L77" s="373">
        <v>0</v>
      </c>
      <c r="M77" s="372">
        <v>56</v>
      </c>
      <c r="N77" s="373">
        <v>8</v>
      </c>
      <c r="O77" s="372">
        <v>42</v>
      </c>
      <c r="P77" s="373">
        <v>6</v>
      </c>
      <c r="Q77" s="411">
        <f>+K77+M77+O77</f>
        <v>98</v>
      </c>
      <c r="R77" s="412">
        <f>+L77+N77+P77</f>
        <v>14</v>
      </c>
      <c r="S77" s="144">
        <f>IF(Q77&lt;&gt;0,R77/I77,"")</f>
        <v>7</v>
      </c>
      <c r="T77" s="248">
        <f>IF(Q77&lt;&gt;0,Q77/R77,"")</f>
        <v>7</v>
      </c>
      <c r="U77" s="143">
        <v>112</v>
      </c>
      <c r="V77" s="254">
        <f>IF(U77&lt;&gt;0,-(U77-Q77)/U77,"")</f>
        <v>-0.125</v>
      </c>
      <c r="W77" s="147">
        <f>Y77-Q77</f>
        <v>90</v>
      </c>
      <c r="X77" s="148">
        <f>Z77-R77</f>
        <v>14</v>
      </c>
      <c r="Y77" s="170">
        <v>188</v>
      </c>
      <c r="Z77" s="171">
        <v>28</v>
      </c>
      <c r="AA77" s="347">
        <f>R77*1/Z77</f>
        <v>0.5</v>
      </c>
      <c r="AB77" s="347">
        <f>X77*1/Z77</f>
        <v>0.5</v>
      </c>
      <c r="AC77" s="144">
        <f>Z77/I77</f>
        <v>14</v>
      </c>
      <c r="AD77" s="248">
        <f>Y77/Z77</f>
        <v>6.714285714285714</v>
      </c>
      <c r="AE77" s="147">
        <v>324</v>
      </c>
      <c r="AF77" s="255">
        <f>IF(AE77&lt;&gt;0,-(AE77-Y77)/AE77,"")</f>
        <v>-0.41975308641975306</v>
      </c>
      <c r="AG77" s="391">
        <v>116144</v>
      </c>
      <c r="AH77" s="373">
        <v>15513</v>
      </c>
      <c r="AI77" s="248">
        <f>+AG77/AH77</f>
        <v>7.486881969960678</v>
      </c>
      <c r="AJ77" s="138">
        <v>67</v>
      </c>
    </row>
    <row r="78" spans="1:36" s="30" customFormat="1" ht="10.5" customHeight="1">
      <c r="A78" s="29">
        <v>68</v>
      </c>
      <c r="B78" s="102"/>
      <c r="C78" s="211"/>
      <c r="D78" s="176"/>
      <c r="E78" s="159"/>
      <c r="F78" s="163"/>
      <c r="G78" s="161"/>
      <c r="H78" s="150"/>
      <c r="I78" s="150"/>
      <c r="J78" s="150"/>
      <c r="K78" s="151"/>
      <c r="L78" s="152"/>
      <c r="M78" s="151"/>
      <c r="N78" s="152"/>
      <c r="O78" s="151"/>
      <c r="P78" s="152"/>
      <c r="Q78" s="172"/>
      <c r="R78" s="173"/>
      <c r="S78" s="144"/>
      <c r="T78" s="145"/>
      <c r="U78" s="153"/>
      <c r="V78" s="146"/>
      <c r="W78" s="147"/>
      <c r="X78" s="148"/>
      <c r="Y78" s="178"/>
      <c r="Z78" s="179"/>
      <c r="AA78" s="146"/>
      <c r="AB78" s="146"/>
      <c r="AC78" s="144"/>
      <c r="AD78" s="145"/>
      <c r="AE78" s="147"/>
      <c r="AF78" s="147"/>
      <c r="AG78" s="154"/>
      <c r="AH78" s="180"/>
      <c r="AI78" s="155"/>
      <c r="AJ78" s="138">
        <v>68</v>
      </c>
    </row>
    <row r="79" spans="1:36" s="30" customFormat="1" ht="10.5" customHeight="1">
      <c r="A79" s="29">
        <v>69</v>
      </c>
      <c r="B79" s="99"/>
      <c r="C79" s="212"/>
      <c r="D79" s="101"/>
      <c r="E79" s="165"/>
      <c r="F79" s="225"/>
      <c r="G79" s="165"/>
      <c r="H79" s="162"/>
      <c r="I79" s="162"/>
      <c r="J79" s="162"/>
      <c r="K79" s="153"/>
      <c r="L79" s="167"/>
      <c r="M79" s="153"/>
      <c r="N79" s="167"/>
      <c r="O79" s="153"/>
      <c r="P79" s="167"/>
      <c r="Q79" s="170"/>
      <c r="R79" s="171"/>
      <c r="S79" s="171"/>
      <c r="T79" s="170"/>
      <c r="U79" s="153"/>
      <c r="V79" s="146"/>
      <c r="W79" s="147"/>
      <c r="X79" s="148"/>
      <c r="Y79" s="181"/>
      <c r="Z79" s="182"/>
      <c r="AA79" s="146"/>
      <c r="AB79" s="146"/>
      <c r="AC79" s="144"/>
      <c r="AD79" s="145"/>
      <c r="AE79" s="147"/>
      <c r="AF79" s="147"/>
      <c r="AG79" s="153"/>
      <c r="AH79" s="167"/>
      <c r="AI79" s="149"/>
      <c r="AJ79" s="138">
        <v>69</v>
      </c>
    </row>
    <row r="80" spans="1:36" s="30" customFormat="1" ht="10.5" customHeight="1">
      <c r="A80" s="29">
        <v>70</v>
      </c>
      <c r="B80" s="100"/>
      <c r="C80" s="210"/>
      <c r="D80" s="101"/>
      <c r="E80" s="175"/>
      <c r="F80" s="160"/>
      <c r="G80" s="161"/>
      <c r="H80" s="150"/>
      <c r="I80" s="150"/>
      <c r="J80" s="150"/>
      <c r="K80" s="157"/>
      <c r="L80" s="158"/>
      <c r="M80" s="157"/>
      <c r="N80" s="158"/>
      <c r="O80" s="157"/>
      <c r="P80" s="158"/>
      <c r="Q80" s="172"/>
      <c r="R80" s="173"/>
      <c r="S80" s="144"/>
      <c r="T80" s="145"/>
      <c r="U80" s="143"/>
      <c r="V80" s="146"/>
      <c r="W80" s="147"/>
      <c r="X80" s="148"/>
      <c r="Y80" s="183"/>
      <c r="Z80" s="184"/>
      <c r="AA80" s="146"/>
      <c r="AB80" s="146"/>
      <c r="AC80" s="144"/>
      <c r="AD80" s="145"/>
      <c r="AE80" s="147"/>
      <c r="AF80" s="147"/>
      <c r="AG80" s="185"/>
      <c r="AH80" s="167"/>
      <c r="AI80" s="155"/>
      <c r="AJ80" s="138">
        <v>70</v>
      </c>
    </row>
    <row r="81" spans="1:36" s="30" customFormat="1" ht="10.5" customHeight="1">
      <c r="A81" s="29">
        <v>71</v>
      </c>
      <c r="B81" s="100"/>
      <c r="C81" s="210"/>
      <c r="D81" s="176"/>
      <c r="E81" s="161"/>
      <c r="F81" s="160"/>
      <c r="G81" s="161"/>
      <c r="H81" s="140"/>
      <c r="I81" s="140"/>
      <c r="J81" s="140"/>
      <c r="K81" s="141"/>
      <c r="L81" s="142"/>
      <c r="M81" s="141"/>
      <c r="N81" s="142"/>
      <c r="O81" s="141"/>
      <c r="P81" s="142"/>
      <c r="Q81" s="172"/>
      <c r="R81" s="173"/>
      <c r="S81" s="174"/>
      <c r="T81" s="145"/>
      <c r="U81" s="143"/>
      <c r="V81" s="146"/>
      <c r="W81" s="147"/>
      <c r="X81" s="148"/>
      <c r="Y81" s="186"/>
      <c r="Z81" s="187"/>
      <c r="AA81" s="146"/>
      <c r="AB81" s="146"/>
      <c r="AC81" s="144"/>
      <c r="AD81" s="145"/>
      <c r="AE81" s="147"/>
      <c r="AF81" s="147"/>
      <c r="AG81" s="143"/>
      <c r="AH81" s="188"/>
      <c r="AI81" s="149"/>
      <c r="AJ81" s="138">
        <v>71</v>
      </c>
    </row>
    <row r="82" spans="1:36" s="30" customFormat="1" ht="10.5" customHeight="1">
      <c r="A82" s="29">
        <v>72</v>
      </c>
      <c r="B82" s="98"/>
      <c r="C82" s="213"/>
      <c r="D82" s="101"/>
      <c r="E82" s="165"/>
      <c r="F82" s="166"/>
      <c r="G82" s="165"/>
      <c r="H82" s="162"/>
      <c r="I82" s="162"/>
      <c r="J82" s="162"/>
      <c r="K82" s="153"/>
      <c r="L82" s="167"/>
      <c r="M82" s="153"/>
      <c r="N82" s="167"/>
      <c r="O82" s="153"/>
      <c r="P82" s="167"/>
      <c r="Q82" s="172"/>
      <c r="R82" s="173"/>
      <c r="S82" s="144"/>
      <c r="T82" s="145"/>
      <c r="U82" s="143"/>
      <c r="V82" s="146"/>
      <c r="W82" s="147"/>
      <c r="X82" s="148"/>
      <c r="Y82" s="181"/>
      <c r="Z82" s="182"/>
      <c r="AA82" s="146"/>
      <c r="AB82" s="146"/>
      <c r="AC82" s="144"/>
      <c r="AD82" s="145"/>
      <c r="AE82" s="147"/>
      <c r="AF82" s="147"/>
      <c r="AG82" s="153"/>
      <c r="AH82" s="167"/>
      <c r="AI82" s="149"/>
      <c r="AJ82" s="138">
        <v>72</v>
      </c>
    </row>
    <row r="83" spans="1:36" s="30" customFormat="1" ht="10.5" customHeight="1">
      <c r="A83" s="29">
        <v>73</v>
      </c>
      <c r="B83" s="98"/>
      <c r="C83" s="213"/>
      <c r="D83" s="101"/>
      <c r="E83" s="164"/>
      <c r="F83" s="160"/>
      <c r="G83" s="168"/>
      <c r="H83" s="164"/>
      <c r="I83" s="164"/>
      <c r="J83" s="164"/>
      <c r="K83" s="141"/>
      <c r="L83" s="142"/>
      <c r="M83" s="141"/>
      <c r="N83" s="142"/>
      <c r="O83" s="141"/>
      <c r="P83" s="142"/>
      <c r="Q83" s="170"/>
      <c r="R83" s="171"/>
      <c r="S83" s="171"/>
      <c r="T83" s="145"/>
      <c r="U83" s="153"/>
      <c r="V83" s="146"/>
      <c r="W83" s="147"/>
      <c r="X83" s="148"/>
      <c r="Y83" s="189"/>
      <c r="Z83" s="190"/>
      <c r="AA83" s="146"/>
      <c r="AB83" s="146"/>
      <c r="AC83" s="144"/>
      <c r="AD83" s="145"/>
      <c r="AE83" s="147"/>
      <c r="AF83" s="147"/>
      <c r="AG83" s="141"/>
      <c r="AH83" s="142"/>
      <c r="AI83" s="149"/>
      <c r="AJ83" s="138">
        <v>73</v>
      </c>
    </row>
    <row r="84" spans="1:36" s="30" customFormat="1" ht="10.5" customHeight="1">
      <c r="A84" s="29">
        <v>74</v>
      </c>
      <c r="B84" s="100"/>
      <c r="C84" s="210"/>
      <c r="D84" s="101"/>
      <c r="E84" s="175"/>
      <c r="F84" s="160"/>
      <c r="G84" s="161"/>
      <c r="H84" s="150"/>
      <c r="I84" s="150"/>
      <c r="J84" s="150"/>
      <c r="K84" s="157"/>
      <c r="L84" s="158"/>
      <c r="M84" s="157"/>
      <c r="N84" s="158"/>
      <c r="O84" s="157"/>
      <c r="P84" s="158"/>
      <c r="Q84" s="172"/>
      <c r="R84" s="173"/>
      <c r="S84" s="144"/>
      <c r="T84" s="145"/>
      <c r="U84" s="143"/>
      <c r="V84" s="146"/>
      <c r="W84" s="147"/>
      <c r="X84" s="148"/>
      <c r="Y84" s="183"/>
      <c r="Z84" s="184"/>
      <c r="AA84" s="146"/>
      <c r="AB84" s="146"/>
      <c r="AC84" s="144"/>
      <c r="AD84" s="145"/>
      <c r="AE84" s="147"/>
      <c r="AF84" s="147"/>
      <c r="AG84" s="185"/>
      <c r="AH84" s="167"/>
      <c r="AI84" s="149"/>
      <c r="AJ84" s="138">
        <v>74</v>
      </c>
    </row>
    <row r="85" spans="1:36" s="30" customFormat="1" ht="10.5" customHeight="1">
      <c r="A85" s="29">
        <v>75</v>
      </c>
      <c r="B85" s="100"/>
      <c r="C85" s="210"/>
      <c r="D85" s="176"/>
      <c r="E85" s="156"/>
      <c r="F85" s="160"/>
      <c r="G85" s="168"/>
      <c r="H85" s="150"/>
      <c r="I85" s="150"/>
      <c r="J85" s="150"/>
      <c r="K85" s="157"/>
      <c r="L85" s="158"/>
      <c r="M85" s="157"/>
      <c r="N85" s="158"/>
      <c r="O85" s="157"/>
      <c r="P85" s="158"/>
      <c r="Q85" s="177"/>
      <c r="R85" s="174"/>
      <c r="S85" s="144"/>
      <c r="T85" s="145"/>
      <c r="U85" s="157"/>
      <c r="V85" s="146"/>
      <c r="W85" s="147"/>
      <c r="X85" s="148"/>
      <c r="Y85" s="181"/>
      <c r="Z85" s="182"/>
      <c r="AA85" s="146"/>
      <c r="AB85" s="146"/>
      <c r="AC85" s="144"/>
      <c r="AD85" s="145"/>
      <c r="AE85" s="147"/>
      <c r="AF85" s="147"/>
      <c r="AG85" s="153"/>
      <c r="AH85" s="167"/>
      <c r="AI85" s="149"/>
      <c r="AJ85" s="138">
        <v>75</v>
      </c>
    </row>
    <row r="86" spans="1:36" s="30" customFormat="1" ht="10.5" customHeight="1">
      <c r="A86" s="29">
        <v>76</v>
      </c>
      <c r="B86" s="98"/>
      <c r="C86" s="213"/>
      <c r="D86" s="101"/>
      <c r="E86" s="161"/>
      <c r="F86" s="160"/>
      <c r="G86" s="161"/>
      <c r="H86" s="140"/>
      <c r="I86" s="140"/>
      <c r="J86" s="140"/>
      <c r="K86" s="141"/>
      <c r="L86" s="142"/>
      <c r="M86" s="141"/>
      <c r="N86" s="142"/>
      <c r="O86" s="141"/>
      <c r="P86" s="142"/>
      <c r="Q86" s="170"/>
      <c r="R86" s="171"/>
      <c r="S86" s="171"/>
      <c r="T86" s="145"/>
      <c r="U86" s="153"/>
      <c r="V86" s="146"/>
      <c r="W86" s="147"/>
      <c r="X86" s="148"/>
      <c r="Y86" s="186"/>
      <c r="Z86" s="187"/>
      <c r="AA86" s="146"/>
      <c r="AB86" s="146"/>
      <c r="AC86" s="144"/>
      <c r="AD86" s="145"/>
      <c r="AE86" s="147"/>
      <c r="AF86" s="147"/>
      <c r="AG86" s="143"/>
      <c r="AH86" s="188"/>
      <c r="AI86" s="155"/>
      <c r="AJ86" s="138">
        <v>76</v>
      </c>
    </row>
    <row r="87" spans="1:36" s="30" customFormat="1" ht="15.75" thickBot="1">
      <c r="A87" s="29">
        <v>77</v>
      </c>
      <c r="B87" s="104"/>
      <c r="C87" s="214"/>
      <c r="D87" s="191"/>
      <c r="E87" s="192"/>
      <c r="F87" s="193"/>
      <c r="G87" s="194"/>
      <c r="H87" s="195"/>
      <c r="I87" s="195"/>
      <c r="J87" s="195"/>
      <c r="K87" s="196"/>
      <c r="L87" s="197"/>
      <c r="M87" s="196"/>
      <c r="N87" s="197"/>
      <c r="O87" s="196"/>
      <c r="P87" s="197"/>
      <c r="Q87" s="198">
        <f>SUM(Q11:Q86)</f>
        <v>2341216.5</v>
      </c>
      <c r="R87" s="199">
        <f>SUM(R11:R86)</f>
        <v>225765</v>
      </c>
      <c r="S87" s="200"/>
      <c r="T87" s="201"/>
      <c r="U87" s="196"/>
      <c r="V87" s="202"/>
      <c r="W87" s="203"/>
      <c r="X87" s="204"/>
      <c r="Y87" s="205"/>
      <c r="Z87" s="206"/>
      <c r="AA87" s="202"/>
      <c r="AB87" s="202"/>
      <c r="AC87" s="200"/>
      <c r="AD87" s="201"/>
      <c r="AE87" s="201"/>
      <c r="AF87" s="201"/>
      <c r="AG87" s="207"/>
      <c r="AH87" s="206"/>
      <c r="AI87" s="208"/>
      <c r="AJ87" s="138">
        <v>77</v>
      </c>
    </row>
    <row r="88" spans="1:36" s="43" customFormat="1" ht="12.75">
      <c r="A88" s="307" t="s">
        <v>15</v>
      </c>
      <c r="B88" s="308"/>
      <c r="C88" s="308"/>
      <c r="D88" s="308"/>
      <c r="E88" s="308"/>
      <c r="F88" s="308"/>
      <c r="G88" s="308"/>
      <c r="H88" s="308"/>
      <c r="I88" s="308"/>
      <c r="J88" s="308"/>
      <c r="K88" s="308"/>
      <c r="L88" s="308"/>
      <c r="M88" s="308"/>
      <c r="N88" s="308"/>
      <c r="O88" s="308"/>
      <c r="P88" s="308"/>
      <c r="Q88" s="308"/>
      <c r="R88" s="308"/>
      <c r="S88" s="308"/>
      <c r="T88" s="308"/>
      <c r="U88" s="308"/>
      <c r="V88" s="308"/>
      <c r="W88" s="308"/>
      <c r="X88" s="308"/>
      <c r="Y88" s="308"/>
      <c r="Z88" s="308"/>
      <c r="AA88" s="308"/>
      <c r="AB88" s="308"/>
      <c r="AC88" s="308"/>
      <c r="AD88" s="308"/>
      <c r="AE88" s="308"/>
      <c r="AF88" s="308"/>
      <c r="AG88" s="308"/>
      <c r="AH88" s="308"/>
      <c r="AI88" s="294"/>
      <c r="AJ88" s="294"/>
    </row>
    <row r="89" spans="1:36" s="43" customFormat="1" ht="12.75">
      <c r="A89" s="309"/>
      <c r="B89" s="308"/>
      <c r="C89" s="308"/>
      <c r="D89" s="308"/>
      <c r="E89" s="308"/>
      <c r="F89" s="308"/>
      <c r="G89" s="308"/>
      <c r="H89" s="308"/>
      <c r="I89" s="308"/>
      <c r="J89" s="308"/>
      <c r="K89" s="308"/>
      <c r="L89" s="308"/>
      <c r="M89" s="308"/>
      <c r="N89" s="308"/>
      <c r="O89" s="308"/>
      <c r="P89" s="308"/>
      <c r="Q89" s="308"/>
      <c r="R89" s="308"/>
      <c r="S89" s="308"/>
      <c r="T89" s="308"/>
      <c r="U89" s="308"/>
      <c r="V89" s="308"/>
      <c r="W89" s="308"/>
      <c r="X89" s="308"/>
      <c r="Y89" s="308"/>
      <c r="Z89" s="308"/>
      <c r="AA89" s="308"/>
      <c r="AB89" s="308"/>
      <c r="AC89" s="308"/>
      <c r="AD89" s="308"/>
      <c r="AE89" s="308"/>
      <c r="AF89" s="308"/>
      <c r="AG89" s="308"/>
      <c r="AH89" s="308"/>
      <c r="AI89" s="294"/>
      <c r="AJ89" s="294"/>
    </row>
    <row r="90" spans="1:36" s="43" customFormat="1" ht="12.75">
      <c r="A90" s="309"/>
      <c r="B90" s="308"/>
      <c r="C90" s="308"/>
      <c r="D90" s="308"/>
      <c r="E90" s="308"/>
      <c r="F90" s="308"/>
      <c r="G90" s="308"/>
      <c r="H90" s="308"/>
      <c r="I90" s="308"/>
      <c r="J90" s="308"/>
      <c r="K90" s="308"/>
      <c r="L90" s="308"/>
      <c r="M90" s="308"/>
      <c r="N90" s="308"/>
      <c r="O90" s="308"/>
      <c r="P90" s="308"/>
      <c r="Q90" s="308"/>
      <c r="R90" s="308"/>
      <c r="S90" s="308"/>
      <c r="T90" s="308"/>
      <c r="U90" s="308"/>
      <c r="V90" s="308"/>
      <c r="W90" s="308"/>
      <c r="X90" s="308"/>
      <c r="Y90" s="308"/>
      <c r="Z90" s="308"/>
      <c r="AA90" s="308"/>
      <c r="AB90" s="308"/>
      <c r="AC90" s="308"/>
      <c r="AD90" s="308"/>
      <c r="AE90" s="308"/>
      <c r="AF90" s="308"/>
      <c r="AG90" s="308"/>
      <c r="AH90" s="308"/>
      <c r="AI90" s="294"/>
      <c r="AJ90" s="294"/>
    </row>
    <row r="91" spans="1:36" s="43" customFormat="1" ht="12.75">
      <c r="A91" s="309"/>
      <c r="B91" s="308"/>
      <c r="C91" s="308"/>
      <c r="D91" s="308"/>
      <c r="E91" s="308"/>
      <c r="F91" s="308"/>
      <c r="G91" s="308"/>
      <c r="H91" s="308"/>
      <c r="I91" s="308"/>
      <c r="J91" s="308"/>
      <c r="K91" s="308"/>
      <c r="L91" s="308"/>
      <c r="M91" s="308"/>
      <c r="N91" s="308"/>
      <c r="O91" s="308"/>
      <c r="P91" s="308"/>
      <c r="Q91" s="308"/>
      <c r="R91" s="308"/>
      <c r="S91" s="308"/>
      <c r="T91" s="308"/>
      <c r="U91" s="308"/>
      <c r="V91" s="308"/>
      <c r="W91" s="308"/>
      <c r="X91" s="308"/>
      <c r="Y91" s="308"/>
      <c r="Z91" s="308"/>
      <c r="AA91" s="308"/>
      <c r="AB91" s="308"/>
      <c r="AC91" s="308"/>
      <c r="AD91" s="308"/>
      <c r="AE91" s="308"/>
      <c r="AF91" s="308"/>
      <c r="AG91" s="308"/>
      <c r="AH91" s="308"/>
      <c r="AI91" s="294"/>
      <c r="AJ91" s="294"/>
    </row>
    <row r="92" spans="1:36" s="43" customFormat="1" ht="12.75">
      <c r="A92" s="309"/>
      <c r="B92" s="308"/>
      <c r="C92" s="308"/>
      <c r="D92" s="308"/>
      <c r="E92" s="308"/>
      <c r="F92" s="308"/>
      <c r="G92" s="308"/>
      <c r="H92" s="308"/>
      <c r="I92" s="308"/>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8"/>
      <c r="AH92" s="308"/>
      <c r="AI92" s="294"/>
      <c r="AJ92" s="294"/>
    </row>
    <row r="93" spans="1:36" s="43" customFormat="1" ht="12.75">
      <c r="A93" s="309"/>
      <c r="B93" s="308"/>
      <c r="C93" s="308"/>
      <c r="D93" s="308"/>
      <c r="E93" s="308"/>
      <c r="F93" s="308"/>
      <c r="G93" s="308"/>
      <c r="H93" s="308"/>
      <c r="I93" s="308"/>
      <c r="J93" s="308"/>
      <c r="K93" s="308"/>
      <c r="L93" s="308"/>
      <c r="M93" s="308"/>
      <c r="N93" s="308"/>
      <c r="O93" s="308"/>
      <c r="P93" s="308"/>
      <c r="Q93" s="308"/>
      <c r="R93" s="308"/>
      <c r="S93" s="308"/>
      <c r="T93" s="308"/>
      <c r="U93" s="308"/>
      <c r="V93" s="308"/>
      <c r="W93" s="308"/>
      <c r="X93" s="308"/>
      <c r="Y93" s="308"/>
      <c r="Z93" s="308"/>
      <c r="AA93" s="308"/>
      <c r="AB93" s="308"/>
      <c r="AC93" s="308"/>
      <c r="AD93" s="308"/>
      <c r="AE93" s="308"/>
      <c r="AF93" s="308"/>
      <c r="AG93" s="308"/>
      <c r="AH93" s="308"/>
      <c r="AI93" s="294"/>
      <c r="AJ93" s="294"/>
    </row>
  </sheetData>
  <sheetProtection formatCells="0" formatColumns="0" formatRows="0" insertColumns="0" insertRows="0" insertHyperlinks="0" deleteColumns="0" deleteRows="0" sort="0" autoFilter="0" pivotTables="0"/>
  <mergeCells count="50">
    <mergeCell ref="O4:O5"/>
    <mergeCell ref="P4:P5"/>
    <mergeCell ref="AG2:AH3"/>
    <mergeCell ref="A88:AJ93"/>
    <mergeCell ref="AG6:AJ6"/>
    <mergeCell ref="AG7:AH7"/>
    <mergeCell ref="AE9:AF9"/>
    <mergeCell ref="AI2:AJ3"/>
    <mergeCell ref="AG4:AH5"/>
    <mergeCell ref="AI4:AJ5"/>
    <mergeCell ref="P1:AJ1"/>
    <mergeCell ref="P2:P3"/>
    <mergeCell ref="S9:T9"/>
    <mergeCell ref="U9:V9"/>
    <mergeCell ref="W7:X7"/>
    <mergeCell ref="Q2:V2"/>
    <mergeCell ref="Q3:V3"/>
    <mergeCell ref="W6:X6"/>
    <mergeCell ref="Y6:Z6"/>
    <mergeCell ref="AA6:AB6"/>
    <mergeCell ref="AC6:AD6"/>
    <mergeCell ref="AE7:AF7"/>
    <mergeCell ref="AC7:AD7"/>
    <mergeCell ref="AA9:AB9"/>
    <mergeCell ref="Y7:Z7"/>
    <mergeCell ref="AC9:AD9"/>
    <mergeCell ref="AA7:AB7"/>
    <mergeCell ref="K9:L9"/>
    <mergeCell ref="M9:N9"/>
    <mergeCell ref="O9:P9"/>
    <mergeCell ref="Q9:R9"/>
    <mergeCell ref="E6:H6"/>
    <mergeCell ref="I6:J6"/>
    <mergeCell ref="K6:V6"/>
    <mergeCell ref="K7:L7"/>
    <mergeCell ref="M7:N7"/>
    <mergeCell ref="O7:P7"/>
    <mergeCell ref="Q7:R7"/>
    <mergeCell ref="S7:T7"/>
    <mergeCell ref="U7:V7"/>
    <mergeCell ref="A5:F5"/>
    <mergeCell ref="Y4:AC4"/>
    <mergeCell ref="A1:J1"/>
    <mergeCell ref="A2:J2"/>
    <mergeCell ref="A3:J3"/>
    <mergeCell ref="A4:F4"/>
    <mergeCell ref="Q4:V4"/>
    <mergeCell ref="Q5:V5"/>
    <mergeCell ref="N2:N5"/>
    <mergeCell ref="O2:O3"/>
  </mergeCells>
  <hyperlinks>
    <hyperlink ref="A3" r:id="rId1" display="http://www.antraktsinema.com"/>
  </hyperlinks>
  <printOptions/>
  <pageMargins left="0.3" right="0.13" top="0.18" bottom="0.21" header="0.13" footer="0.16"/>
  <pageSetup orientation="landscape" paperSize="9" scale="40" r:id="rId3"/>
  <ignoredErrors>
    <ignoredError sqref="Q33:R48 T15:V32 Q15:R32 T33:V52 S33:S52 W33:AH52 S53:S57 W58:AH58 AI15:AI52 T53:V54 Q12:R14 T12:V14 V58 T55:U57 V55:V57 W53:AH57 S58 T58:U58 Q61:R76 S61:S76 T61:U76 T59:U60 T77:U77 S59:S60 S77 Q58:R60 Q77:R77 AI61:AI76" formula="1"/>
  </ignoredErrors>
  <drawing r:id="rId2"/>
</worksheet>
</file>

<file path=xl/worksheets/sheet2.xml><?xml version="1.0" encoding="utf-8"?>
<worksheet xmlns="http://schemas.openxmlformats.org/spreadsheetml/2006/main" xmlns:r="http://schemas.openxmlformats.org/officeDocument/2006/relationships">
  <dimension ref="A1:Z37"/>
  <sheetViews>
    <sheetView workbookViewId="0" topLeftCell="A1">
      <pane ySplit="11" topLeftCell="BM12" activePane="bottomLeft" state="frozen"/>
      <selection pane="topLeft" activeCell="A1" sqref="A1"/>
      <selection pane="bottomLeft" activeCell="T11" sqref="T11"/>
    </sheetView>
  </sheetViews>
  <sheetFormatPr defaultColWidth="9.140625" defaultRowHeight="12.75"/>
  <cols>
    <col min="1" max="1" width="3.28125" style="44" bestFit="1" customWidth="1"/>
    <col min="2" max="3" width="2.00390625" style="48" bestFit="1" customWidth="1"/>
    <col min="4" max="4" width="1.7109375" style="46" bestFit="1" customWidth="1"/>
    <col min="5" max="5" width="28.140625" style="47" bestFit="1" customWidth="1"/>
    <col min="6" max="6" width="7.8515625" style="48" bestFit="1" customWidth="1"/>
    <col min="7" max="7" width="19.7109375" style="48" bestFit="1" customWidth="1"/>
    <col min="8" max="8" width="8.8515625" style="48" customWidth="1"/>
    <col min="9" max="9" width="8.8515625" style="49" customWidth="1"/>
    <col min="10" max="10" width="8.8515625" style="50" customWidth="1"/>
    <col min="11" max="11" width="9.8515625" style="49" hidden="1" customWidth="1"/>
    <col min="12" max="12" width="6.421875" style="50" hidden="1" customWidth="1"/>
    <col min="13" max="13" width="9.8515625" style="49" hidden="1" customWidth="1"/>
    <col min="14" max="14" width="6.421875" style="50" hidden="1" customWidth="1"/>
    <col min="15" max="15" width="9.8515625" style="51" hidden="1" customWidth="1"/>
    <col min="16" max="16" width="6.421875" style="52" hidden="1" customWidth="1"/>
    <col min="17" max="17" width="9.8515625" style="53" bestFit="1" customWidth="1"/>
    <col min="18" max="18" width="6.421875" style="54" bestFit="1" customWidth="1"/>
    <col min="19" max="19" width="10.421875" style="55" bestFit="1" customWidth="1"/>
    <col min="20" max="20" width="7.57421875" style="56" bestFit="1" customWidth="1"/>
    <col min="21" max="21" width="9.8515625" style="55" bestFit="1" customWidth="1"/>
    <col min="22" max="22" width="7.28125" style="53" bestFit="1" customWidth="1"/>
    <col min="23" max="23" width="12.28125" style="47" bestFit="1" customWidth="1"/>
    <col min="24" max="24" width="8.8515625" style="47" bestFit="1" customWidth="1"/>
    <col min="25" max="25" width="9.140625" style="47" bestFit="1" customWidth="1"/>
    <col min="26" max="26" width="3.28125" style="47" bestFit="1" customWidth="1"/>
    <col min="27" max="16384" width="4.421875" style="47" customWidth="1"/>
  </cols>
  <sheetData>
    <row r="1" spans="1:26" s="3" customFormat="1" ht="35.25" thickBot="1">
      <c r="A1" s="334" t="s">
        <v>76</v>
      </c>
      <c r="B1" s="335"/>
      <c r="C1" s="335"/>
      <c r="D1" s="335"/>
      <c r="E1" s="335"/>
      <c r="F1" s="335"/>
      <c r="G1" s="335"/>
      <c r="H1" s="335"/>
      <c r="I1" s="335"/>
      <c r="J1" s="335"/>
      <c r="K1" s="2"/>
      <c r="L1" s="2"/>
      <c r="M1" s="2"/>
      <c r="N1" s="2"/>
      <c r="O1" s="2"/>
      <c r="P1" s="2"/>
      <c r="Q1" s="2"/>
      <c r="R1" s="2"/>
      <c r="S1" s="2"/>
      <c r="T1" s="2"/>
      <c r="U1" s="2"/>
      <c r="V1" s="2"/>
      <c r="W1" s="333" t="s">
        <v>78</v>
      </c>
      <c r="X1" s="333"/>
      <c r="Y1" s="333"/>
      <c r="Z1" s="333"/>
    </row>
    <row r="2" spans="1:26" s="3" customFormat="1" ht="24" customHeight="1">
      <c r="A2" s="339" t="s">
        <v>77</v>
      </c>
      <c r="B2" s="340"/>
      <c r="C2" s="340"/>
      <c r="D2" s="340"/>
      <c r="E2" s="340"/>
      <c r="F2" s="340"/>
      <c r="G2" s="340"/>
      <c r="H2" s="340"/>
      <c r="I2" s="340"/>
      <c r="J2" s="340"/>
      <c r="K2" s="4"/>
      <c r="L2" s="4"/>
      <c r="M2" s="4"/>
      <c r="N2" s="4"/>
      <c r="O2" s="4"/>
      <c r="P2" s="4"/>
      <c r="Q2" s="4"/>
      <c r="R2" s="4"/>
      <c r="S2" s="4"/>
      <c r="T2" s="4"/>
      <c r="U2" s="4"/>
      <c r="V2" s="4"/>
      <c r="W2" s="58"/>
      <c r="X2" s="58"/>
      <c r="Y2" s="58"/>
      <c r="Z2" s="58"/>
    </row>
    <row r="3" spans="1:26" s="3" customFormat="1" ht="22.5" customHeight="1" thickBot="1">
      <c r="A3" s="273" t="s">
        <v>54</v>
      </c>
      <c r="B3" s="274"/>
      <c r="C3" s="274"/>
      <c r="D3" s="274"/>
      <c r="E3" s="274"/>
      <c r="F3" s="274"/>
      <c r="G3" s="274"/>
      <c r="H3" s="274"/>
      <c r="I3" s="274"/>
      <c r="J3" s="274"/>
      <c r="K3" s="5"/>
      <c r="L3" s="5"/>
      <c r="M3" s="5"/>
      <c r="N3" s="5"/>
      <c r="O3" s="5"/>
      <c r="P3" s="5"/>
      <c r="Q3" s="5"/>
      <c r="R3" s="5"/>
      <c r="S3" s="5"/>
      <c r="T3" s="5"/>
      <c r="U3" s="5"/>
      <c r="V3" s="5"/>
      <c r="W3" s="59"/>
      <c r="X3" s="60"/>
      <c r="Y3" s="61"/>
      <c r="Z3" s="62"/>
    </row>
    <row r="4" spans="1:26" s="3" customFormat="1" ht="32.25">
      <c r="A4" s="341" t="s">
        <v>132</v>
      </c>
      <c r="B4" s="342"/>
      <c r="C4" s="342"/>
      <c r="D4" s="342"/>
      <c r="E4" s="342"/>
      <c r="F4" s="342"/>
      <c r="G4" s="6"/>
      <c r="H4" s="6"/>
      <c r="I4" s="6"/>
      <c r="J4" s="6"/>
      <c r="K4" s="6"/>
      <c r="L4" s="6"/>
      <c r="M4" s="6"/>
      <c r="N4" s="6"/>
      <c r="O4" s="6"/>
      <c r="P4" s="6"/>
      <c r="Q4" s="6"/>
      <c r="R4" s="6"/>
      <c r="S4" s="6"/>
      <c r="T4" s="6"/>
      <c r="U4" s="6"/>
      <c r="V4" s="6"/>
      <c r="W4" s="63"/>
      <c r="X4" s="64"/>
      <c r="Y4" s="63"/>
      <c r="Z4" s="63"/>
    </row>
    <row r="5" spans="1:26" s="3" customFormat="1" ht="33" thickBot="1">
      <c r="A5" s="336" t="s">
        <v>133</v>
      </c>
      <c r="B5" s="337"/>
      <c r="C5" s="337"/>
      <c r="D5" s="337"/>
      <c r="E5" s="337"/>
      <c r="F5" s="337"/>
      <c r="G5" s="7"/>
      <c r="H5" s="7"/>
      <c r="I5" s="7"/>
      <c r="J5" s="7"/>
      <c r="K5" s="7"/>
      <c r="L5" s="7"/>
      <c r="M5" s="7"/>
      <c r="N5" s="7"/>
      <c r="O5" s="7"/>
      <c r="P5" s="7"/>
      <c r="Q5" s="7"/>
      <c r="R5" s="7"/>
      <c r="S5" s="7"/>
      <c r="T5" s="7"/>
      <c r="U5" s="7"/>
      <c r="V5" s="7"/>
      <c r="W5" s="338"/>
      <c r="X5" s="338"/>
      <c r="Y5" s="338"/>
      <c r="Z5" s="338"/>
    </row>
    <row r="6" spans="1:26" s="10" customFormat="1" ht="15.75" customHeight="1" thickBot="1">
      <c r="A6" s="8"/>
      <c r="B6" s="9"/>
      <c r="C6" s="9"/>
      <c r="D6" s="9"/>
      <c r="E6" s="327" t="s">
        <v>45</v>
      </c>
      <c r="F6" s="327"/>
      <c r="G6" s="327"/>
      <c r="H6" s="327"/>
      <c r="I6" s="327" t="s">
        <v>44</v>
      </c>
      <c r="J6" s="327"/>
      <c r="K6" s="327" t="s">
        <v>67</v>
      </c>
      <c r="L6" s="327"/>
      <c r="M6" s="327"/>
      <c r="N6" s="327"/>
      <c r="O6" s="327"/>
      <c r="P6" s="327"/>
      <c r="Q6" s="327"/>
      <c r="R6" s="327"/>
      <c r="S6" s="327"/>
      <c r="T6" s="327"/>
      <c r="U6" s="327"/>
      <c r="V6" s="327"/>
      <c r="W6" s="327" t="s">
        <v>68</v>
      </c>
      <c r="X6" s="327"/>
      <c r="Y6" s="327"/>
      <c r="Z6" s="327"/>
    </row>
    <row r="7" spans="1:26" s="14" customFormat="1" ht="12.75" customHeight="1">
      <c r="A7" s="11"/>
      <c r="B7" s="12"/>
      <c r="C7" s="12"/>
      <c r="D7" s="12"/>
      <c r="E7" s="1"/>
      <c r="F7" s="13" t="s">
        <v>16</v>
      </c>
      <c r="G7" s="1"/>
      <c r="H7" s="1" t="s">
        <v>19</v>
      </c>
      <c r="I7" s="1" t="s">
        <v>19</v>
      </c>
      <c r="J7" s="1" t="s">
        <v>21</v>
      </c>
      <c r="K7" s="329" t="s">
        <v>2</v>
      </c>
      <c r="L7" s="330"/>
      <c r="M7" s="329" t="s">
        <v>3</v>
      </c>
      <c r="N7" s="330"/>
      <c r="O7" s="329" t="s">
        <v>4</v>
      </c>
      <c r="P7" s="330"/>
      <c r="Q7" s="328" t="s">
        <v>11</v>
      </c>
      <c r="R7" s="328"/>
      <c r="S7" s="328" t="s">
        <v>31</v>
      </c>
      <c r="T7" s="328"/>
      <c r="U7" s="328" t="s">
        <v>0</v>
      </c>
      <c r="V7" s="328"/>
      <c r="W7" s="328"/>
      <c r="X7" s="328"/>
      <c r="Y7" s="12" t="s">
        <v>31</v>
      </c>
      <c r="Z7" s="12"/>
    </row>
    <row r="8" spans="1:26" s="14" customFormat="1" ht="13.5" thickBot="1">
      <c r="A8" s="15"/>
      <c r="B8" s="16"/>
      <c r="C8" s="16"/>
      <c r="D8" s="16"/>
      <c r="E8" s="17" t="s">
        <v>9</v>
      </c>
      <c r="F8" s="18" t="s">
        <v>17</v>
      </c>
      <c r="G8" s="19" t="s">
        <v>1</v>
      </c>
      <c r="H8" s="19" t="s">
        <v>18</v>
      </c>
      <c r="I8" s="19" t="s">
        <v>20</v>
      </c>
      <c r="J8" s="19" t="s">
        <v>16</v>
      </c>
      <c r="K8" s="16" t="s">
        <v>7</v>
      </c>
      <c r="L8" s="16" t="s">
        <v>6</v>
      </c>
      <c r="M8" s="16" t="s">
        <v>7</v>
      </c>
      <c r="N8" s="16" t="s">
        <v>6</v>
      </c>
      <c r="O8" s="16" t="s">
        <v>7</v>
      </c>
      <c r="P8" s="16" t="s">
        <v>6</v>
      </c>
      <c r="Q8" s="16" t="s">
        <v>7</v>
      </c>
      <c r="R8" s="16" t="s">
        <v>6</v>
      </c>
      <c r="S8" s="16" t="s">
        <v>48</v>
      </c>
      <c r="T8" s="16" t="s">
        <v>32</v>
      </c>
      <c r="U8" s="16" t="s">
        <v>7</v>
      </c>
      <c r="V8" s="16" t="s">
        <v>5</v>
      </c>
      <c r="W8" s="16" t="s">
        <v>7</v>
      </c>
      <c r="X8" s="16" t="s">
        <v>6</v>
      </c>
      <c r="Y8" s="16" t="s">
        <v>32</v>
      </c>
      <c r="Z8" s="16"/>
    </row>
    <row r="9" spans="1:26" s="24" customFormat="1" ht="12.75" customHeight="1">
      <c r="A9" s="20"/>
      <c r="B9" s="20"/>
      <c r="C9" s="20"/>
      <c r="D9" s="20"/>
      <c r="E9" s="20"/>
      <c r="F9" s="21" t="s">
        <v>23</v>
      </c>
      <c r="G9" s="20"/>
      <c r="H9" s="20" t="s">
        <v>26</v>
      </c>
      <c r="I9" s="20" t="s">
        <v>28</v>
      </c>
      <c r="J9" s="20" t="s">
        <v>29</v>
      </c>
      <c r="K9" s="331" t="s">
        <v>33</v>
      </c>
      <c r="L9" s="332"/>
      <c r="M9" s="331" t="s">
        <v>34</v>
      </c>
      <c r="N9" s="332"/>
      <c r="O9" s="331" t="s">
        <v>35</v>
      </c>
      <c r="P9" s="332"/>
      <c r="Q9" s="343" t="s">
        <v>49</v>
      </c>
      <c r="R9" s="343"/>
      <c r="S9" s="343" t="s">
        <v>37</v>
      </c>
      <c r="T9" s="343"/>
      <c r="U9" s="343" t="s">
        <v>50</v>
      </c>
      <c r="V9" s="343"/>
      <c r="W9" s="23"/>
      <c r="X9" s="23"/>
      <c r="Y9" s="22" t="s">
        <v>37</v>
      </c>
      <c r="Z9" s="22"/>
    </row>
    <row r="10" spans="1:26" s="24" customFormat="1" ht="13.5" thickBot="1">
      <c r="A10" s="25"/>
      <c r="B10" s="26"/>
      <c r="C10" s="26"/>
      <c r="D10" s="25"/>
      <c r="E10" s="26" t="s">
        <v>22</v>
      </c>
      <c r="F10" s="27" t="s">
        <v>24</v>
      </c>
      <c r="G10" s="25" t="s">
        <v>25</v>
      </c>
      <c r="H10" s="25" t="s">
        <v>27</v>
      </c>
      <c r="I10" s="25" t="s">
        <v>27</v>
      </c>
      <c r="J10" s="25" t="s">
        <v>30</v>
      </c>
      <c r="K10" s="28" t="s">
        <v>39</v>
      </c>
      <c r="L10" s="28" t="s">
        <v>36</v>
      </c>
      <c r="M10" s="28" t="s">
        <v>39</v>
      </c>
      <c r="N10" s="28" t="s">
        <v>36</v>
      </c>
      <c r="O10" s="28" t="s">
        <v>39</v>
      </c>
      <c r="P10" s="28" t="s">
        <v>36</v>
      </c>
      <c r="Q10" s="28" t="s">
        <v>39</v>
      </c>
      <c r="R10" s="28" t="s">
        <v>36</v>
      </c>
      <c r="S10" s="28" t="s">
        <v>36</v>
      </c>
      <c r="T10" s="28" t="s">
        <v>38</v>
      </c>
      <c r="U10" s="28" t="s">
        <v>39</v>
      </c>
      <c r="V10" s="28" t="s">
        <v>40</v>
      </c>
      <c r="W10" s="28" t="s">
        <v>36</v>
      </c>
      <c r="X10" s="28" t="s">
        <v>38</v>
      </c>
      <c r="Y10" s="28" t="s">
        <v>38</v>
      </c>
      <c r="Z10" s="25"/>
    </row>
    <row r="11" spans="1:26" s="30" customFormat="1" ht="13.5" customHeight="1">
      <c r="A11" s="29">
        <v>1</v>
      </c>
      <c r="B11" s="344"/>
      <c r="C11" s="345"/>
      <c r="D11" s="226"/>
      <c r="E11" s="417" t="s">
        <v>124</v>
      </c>
      <c r="F11" s="418">
        <v>40795</v>
      </c>
      <c r="G11" s="417" t="s">
        <v>10</v>
      </c>
      <c r="H11" s="419">
        <v>142</v>
      </c>
      <c r="I11" s="420">
        <v>132</v>
      </c>
      <c r="J11" s="420">
        <v>3</v>
      </c>
      <c r="K11" s="421">
        <v>80778</v>
      </c>
      <c r="L11" s="422">
        <v>7283</v>
      </c>
      <c r="M11" s="421">
        <v>142586</v>
      </c>
      <c r="N11" s="422">
        <v>12579</v>
      </c>
      <c r="O11" s="421">
        <v>158615</v>
      </c>
      <c r="P11" s="422">
        <v>14080</v>
      </c>
      <c r="Q11" s="423">
        <f>+K11+M11+O11</f>
        <v>381979</v>
      </c>
      <c r="R11" s="424">
        <f>+L11+N11+P11</f>
        <v>33942</v>
      </c>
      <c r="S11" s="244">
        <f>IF(Q11&lt;&gt;0,R11/I11,"")</f>
        <v>257.1363636363636</v>
      </c>
      <c r="T11" s="246">
        <f>IF(Q11&lt;&gt;0,Q11/R11,"")</f>
        <v>11.253874256083908</v>
      </c>
      <c r="U11" s="241">
        <v>585581</v>
      </c>
      <c r="V11" s="253">
        <f>IF(U11&lt;&gt;0,-(U11-Q11)/U11,"")</f>
        <v>-0.34769229192887063</v>
      </c>
      <c r="W11" s="421">
        <v>2794075</v>
      </c>
      <c r="X11" s="422">
        <v>259565</v>
      </c>
      <c r="Y11" s="250">
        <f>+W11/X11</f>
        <v>10.764452064030204</v>
      </c>
      <c r="Z11" s="97">
        <v>1</v>
      </c>
    </row>
    <row r="12" spans="1:26" s="30" customFormat="1" ht="13.5" customHeight="1">
      <c r="A12" s="31">
        <v>2</v>
      </c>
      <c r="B12" s="102"/>
      <c r="C12" s="221"/>
      <c r="D12" s="227"/>
      <c r="E12" s="164" t="s">
        <v>129</v>
      </c>
      <c r="F12" s="139">
        <v>40802</v>
      </c>
      <c r="G12" s="256" t="s">
        <v>10</v>
      </c>
      <c r="H12" s="374">
        <v>74</v>
      </c>
      <c r="I12" s="376">
        <v>73</v>
      </c>
      <c r="J12" s="376">
        <v>1</v>
      </c>
      <c r="K12" s="393">
        <v>58225</v>
      </c>
      <c r="L12" s="405">
        <v>4899</v>
      </c>
      <c r="M12" s="393">
        <v>91801</v>
      </c>
      <c r="N12" s="405">
        <v>7664</v>
      </c>
      <c r="O12" s="393">
        <v>96024</v>
      </c>
      <c r="P12" s="405">
        <v>8011</v>
      </c>
      <c r="Q12" s="409">
        <f>SUM(K12+M12+O12)</f>
        <v>246050</v>
      </c>
      <c r="R12" s="410">
        <f>SUM(L12+N12+P12)</f>
        <v>20574</v>
      </c>
      <c r="S12" s="148">
        <f>IF(Q12&lt;&gt;0,R12/I12,"")</f>
        <v>281.83561643835617</v>
      </c>
      <c r="T12" s="247">
        <f>+Q12/R12</f>
        <v>11.959268980266355</v>
      </c>
      <c r="U12" s="153">
        <v>138053</v>
      </c>
      <c r="V12" s="254"/>
      <c r="W12" s="393">
        <v>378126</v>
      </c>
      <c r="X12" s="405">
        <v>31539</v>
      </c>
      <c r="Y12" s="252">
        <f>+W12/X12</f>
        <v>11.989156282697612</v>
      </c>
      <c r="Z12" s="88">
        <v>2</v>
      </c>
    </row>
    <row r="13" spans="1:26" s="30" customFormat="1" ht="13.5" customHeight="1">
      <c r="A13" s="31">
        <v>3</v>
      </c>
      <c r="B13" s="230" t="s">
        <v>123</v>
      </c>
      <c r="C13" s="221"/>
      <c r="D13" s="227"/>
      <c r="E13" s="219" t="s">
        <v>137</v>
      </c>
      <c r="F13" s="163">
        <v>40809</v>
      </c>
      <c r="G13" s="256" t="s">
        <v>119</v>
      </c>
      <c r="H13" s="377">
        <v>51</v>
      </c>
      <c r="I13" s="366">
        <v>51</v>
      </c>
      <c r="J13" s="366">
        <v>1</v>
      </c>
      <c r="K13" s="367">
        <v>56723.5</v>
      </c>
      <c r="L13" s="368">
        <v>4676</v>
      </c>
      <c r="M13" s="367">
        <v>88942</v>
      </c>
      <c r="N13" s="368">
        <v>7256</v>
      </c>
      <c r="O13" s="367">
        <v>100125.5</v>
      </c>
      <c r="P13" s="368">
        <v>8183</v>
      </c>
      <c r="Q13" s="409">
        <f>+K13+M13+O13</f>
        <v>245791</v>
      </c>
      <c r="R13" s="410">
        <f>+L13+N13+P13</f>
        <v>20115</v>
      </c>
      <c r="S13" s="148">
        <f>IF(Q13&lt;&gt;0,R13/I13,"")</f>
        <v>394.4117647058824</v>
      </c>
      <c r="T13" s="247">
        <f>IF(Q13&lt;&gt;0,Q13/R13,"")</f>
        <v>12.219289087745464</v>
      </c>
      <c r="U13" s="153"/>
      <c r="V13" s="254"/>
      <c r="W13" s="390">
        <v>245791</v>
      </c>
      <c r="X13" s="368">
        <v>20115</v>
      </c>
      <c r="Y13" s="252">
        <f>+W13/X13</f>
        <v>12.219289087745464</v>
      </c>
      <c r="Z13" s="88">
        <v>3</v>
      </c>
    </row>
    <row r="14" spans="1:26" s="30" customFormat="1" ht="13.5" customHeight="1">
      <c r="A14" s="31">
        <v>4</v>
      </c>
      <c r="B14" s="230" t="s">
        <v>123</v>
      </c>
      <c r="C14" s="221"/>
      <c r="D14" s="233" t="s">
        <v>121</v>
      </c>
      <c r="E14" s="358" t="s">
        <v>138</v>
      </c>
      <c r="F14" s="356">
        <v>40809</v>
      </c>
      <c r="G14" s="156" t="s">
        <v>13</v>
      </c>
      <c r="H14" s="378">
        <v>66</v>
      </c>
      <c r="I14" s="379">
        <v>78</v>
      </c>
      <c r="J14" s="379">
        <v>1</v>
      </c>
      <c r="K14" s="386">
        <v>46442.5</v>
      </c>
      <c r="L14" s="400">
        <v>3910</v>
      </c>
      <c r="M14" s="386">
        <f>+M20+O48+O53+O56+O63+O73+O75</f>
        <v>38423</v>
      </c>
      <c r="N14" s="400">
        <v>6503</v>
      </c>
      <c r="O14" s="386">
        <v>99535.5</v>
      </c>
      <c r="P14" s="400">
        <v>8160</v>
      </c>
      <c r="Q14" s="409">
        <f>SUM(K14+M14+O14)</f>
        <v>184401</v>
      </c>
      <c r="R14" s="410">
        <f>SUM(L14+N14+P14)</f>
        <v>18573</v>
      </c>
      <c r="S14" s="360">
        <f>IF(Q14&lt;&gt;0,R14/I14,"")</f>
        <v>238.1153846153846</v>
      </c>
      <c r="T14" s="247">
        <f>IF(Q14&lt;&gt;0,Q14/R14,"")</f>
        <v>9.928444516233242</v>
      </c>
      <c r="U14" s="143"/>
      <c r="V14" s="254"/>
      <c r="W14" s="395">
        <v>225202</v>
      </c>
      <c r="X14" s="407">
        <v>18573</v>
      </c>
      <c r="Y14" s="252">
        <f>+W14/X14</f>
        <v>12.125235556991331</v>
      </c>
      <c r="Z14" s="88">
        <v>4</v>
      </c>
    </row>
    <row r="15" spans="1:26" s="30" customFormat="1" ht="13.5" customHeight="1">
      <c r="A15" s="31">
        <v>5</v>
      </c>
      <c r="B15" s="230" t="s">
        <v>123</v>
      </c>
      <c r="C15" s="221"/>
      <c r="D15" s="227"/>
      <c r="E15" s="217" t="s">
        <v>144</v>
      </c>
      <c r="F15" s="160">
        <v>40809</v>
      </c>
      <c r="G15" s="156" t="s">
        <v>12</v>
      </c>
      <c r="H15" s="377">
        <v>79</v>
      </c>
      <c r="I15" s="378">
        <v>118</v>
      </c>
      <c r="J15" s="378">
        <v>1</v>
      </c>
      <c r="K15" s="367">
        <v>42648</v>
      </c>
      <c r="L15" s="368">
        <v>3387</v>
      </c>
      <c r="M15" s="367">
        <v>62812</v>
      </c>
      <c r="N15" s="368">
        <v>5393</v>
      </c>
      <c r="O15" s="367">
        <v>69255</v>
      </c>
      <c r="P15" s="368">
        <v>6116</v>
      </c>
      <c r="Q15" s="409">
        <f>SUM(K15+M15+O15)</f>
        <v>174715</v>
      </c>
      <c r="R15" s="410">
        <f>SUM(L15+N15+P15)</f>
        <v>14896</v>
      </c>
      <c r="S15" s="148">
        <f>IF(Q15&lt;&gt;0,R15/I15,"")</f>
        <v>126.23728813559322</v>
      </c>
      <c r="T15" s="247">
        <f>IF(Q15&lt;&gt;0,Q15/R15,"")</f>
        <v>11.728987647690655</v>
      </c>
      <c r="U15" s="143"/>
      <c r="V15" s="254"/>
      <c r="W15" s="367">
        <v>174715</v>
      </c>
      <c r="X15" s="368">
        <v>14896</v>
      </c>
      <c r="Y15" s="251">
        <f>W15/X15</f>
        <v>11.728987647690655</v>
      </c>
      <c r="Z15" s="88">
        <v>5</v>
      </c>
    </row>
    <row r="16" spans="1:26" s="30" customFormat="1" ht="13.5" customHeight="1">
      <c r="A16" s="31">
        <v>6</v>
      </c>
      <c r="B16" s="102"/>
      <c r="C16" s="232" t="s">
        <v>122</v>
      </c>
      <c r="D16" s="227"/>
      <c r="E16" s="164" t="s">
        <v>82</v>
      </c>
      <c r="F16" s="139">
        <v>40760</v>
      </c>
      <c r="G16" s="156" t="s">
        <v>10</v>
      </c>
      <c r="H16" s="377">
        <v>184</v>
      </c>
      <c r="I16" s="376">
        <v>123</v>
      </c>
      <c r="J16" s="376">
        <v>8</v>
      </c>
      <c r="K16" s="393">
        <v>18656</v>
      </c>
      <c r="L16" s="405">
        <v>2467</v>
      </c>
      <c r="M16" s="393">
        <v>65812</v>
      </c>
      <c r="N16" s="405">
        <v>7976</v>
      </c>
      <c r="O16" s="393">
        <v>65892</v>
      </c>
      <c r="P16" s="405">
        <v>7764</v>
      </c>
      <c r="Q16" s="409">
        <f>SUM(K16+M16+O16)</f>
        <v>150360</v>
      </c>
      <c r="R16" s="410">
        <f>SUM(L16+N16+P16)</f>
        <v>18207</v>
      </c>
      <c r="S16" s="148">
        <f>IF(Q16&lt;&gt;0,R16/I16,"")</f>
        <v>148.02439024390245</v>
      </c>
      <c r="T16" s="247">
        <f>+Q16/R16</f>
        <v>8.25836216839677</v>
      </c>
      <c r="U16" s="143">
        <v>177825</v>
      </c>
      <c r="V16" s="254">
        <f>IF(U16&lt;&gt;0,-(U16-Q16)/U16,"")</f>
        <v>-0.15444959932517924</v>
      </c>
      <c r="W16" s="393">
        <v>10925705</v>
      </c>
      <c r="X16" s="405">
        <v>1057651</v>
      </c>
      <c r="Y16" s="251">
        <f>+W16/X16</f>
        <v>10.330160894283653</v>
      </c>
      <c r="Z16" s="88">
        <v>6</v>
      </c>
    </row>
    <row r="17" spans="1:26" s="30" customFormat="1" ht="13.5" customHeight="1">
      <c r="A17" s="31">
        <v>7</v>
      </c>
      <c r="B17" s="350"/>
      <c r="C17" s="221"/>
      <c r="D17" s="227"/>
      <c r="E17" s="223" t="s">
        <v>128</v>
      </c>
      <c r="F17" s="160">
        <v>40802</v>
      </c>
      <c r="G17" s="156" t="s">
        <v>12</v>
      </c>
      <c r="H17" s="377">
        <v>139</v>
      </c>
      <c r="I17" s="378">
        <v>138</v>
      </c>
      <c r="J17" s="378">
        <v>2</v>
      </c>
      <c r="K17" s="367">
        <v>30005</v>
      </c>
      <c r="L17" s="368">
        <v>2843</v>
      </c>
      <c r="M17" s="367">
        <v>56879</v>
      </c>
      <c r="N17" s="368">
        <v>5273</v>
      </c>
      <c r="O17" s="367">
        <v>53407</v>
      </c>
      <c r="P17" s="368">
        <v>5128</v>
      </c>
      <c r="Q17" s="409">
        <f>SUM(K17+M17+O17)</f>
        <v>140291</v>
      </c>
      <c r="R17" s="410">
        <f>SUM(L17+N17+P17)</f>
        <v>13244</v>
      </c>
      <c r="S17" s="148">
        <f>IF(Q17&lt;&gt;0,R17/I17,"")</f>
        <v>95.97101449275362</v>
      </c>
      <c r="T17" s="247">
        <f>IF(Q17&lt;&gt;0,Q17/R17,"")</f>
        <v>10.592796738145575</v>
      </c>
      <c r="U17" s="143">
        <v>245994</v>
      </c>
      <c r="V17" s="254"/>
      <c r="W17" s="367">
        <v>512831</v>
      </c>
      <c r="X17" s="368">
        <v>49969</v>
      </c>
      <c r="Y17" s="251">
        <f>W17/X17</f>
        <v>10.262983049490684</v>
      </c>
      <c r="Z17" s="88">
        <v>7</v>
      </c>
    </row>
    <row r="18" spans="1:26" s="30" customFormat="1" ht="13.5" customHeight="1">
      <c r="A18" s="31">
        <v>8</v>
      </c>
      <c r="B18" s="236"/>
      <c r="C18" s="232" t="s">
        <v>122</v>
      </c>
      <c r="D18" s="221"/>
      <c r="E18" s="224" t="s">
        <v>92</v>
      </c>
      <c r="F18" s="262">
        <v>40774</v>
      </c>
      <c r="G18" s="156" t="s">
        <v>12</v>
      </c>
      <c r="H18" s="377">
        <v>123</v>
      </c>
      <c r="I18" s="378">
        <v>117</v>
      </c>
      <c r="J18" s="378">
        <v>6</v>
      </c>
      <c r="K18" s="367">
        <v>21518</v>
      </c>
      <c r="L18" s="368">
        <v>1618</v>
      </c>
      <c r="M18" s="367">
        <v>53750</v>
      </c>
      <c r="N18" s="368">
        <v>6026</v>
      </c>
      <c r="O18" s="367">
        <v>62399</v>
      </c>
      <c r="P18" s="368">
        <v>6948</v>
      </c>
      <c r="Q18" s="409">
        <f>SUM(K18+M18+O18)</f>
        <v>137667</v>
      </c>
      <c r="R18" s="410">
        <f>SUM(L18+N18+P18)</f>
        <v>14592</v>
      </c>
      <c r="S18" s="148">
        <f>IF(Q18&lt;&gt;0,R18/I18,"")</f>
        <v>124.71794871794872</v>
      </c>
      <c r="T18" s="247">
        <f>IF(Q18&lt;&gt;0,Q18/R18,"")</f>
        <v>9.434416118421053</v>
      </c>
      <c r="U18" s="143">
        <v>204601</v>
      </c>
      <c r="V18" s="254">
        <f>IF(U18&lt;&gt;0,-(U18-Q18)/U18,"")</f>
        <v>-0.3271440511043446</v>
      </c>
      <c r="W18" s="367">
        <v>6400909</v>
      </c>
      <c r="X18" s="368">
        <v>608749</v>
      </c>
      <c r="Y18" s="251">
        <f>W18/X18</f>
        <v>10.514857519273132</v>
      </c>
      <c r="Z18" s="88">
        <v>8</v>
      </c>
    </row>
    <row r="19" spans="1:26" s="30" customFormat="1" ht="13.5" customHeight="1">
      <c r="A19" s="31">
        <v>9</v>
      </c>
      <c r="B19" s="230" t="s">
        <v>123</v>
      </c>
      <c r="C19" s="221"/>
      <c r="D19" s="227"/>
      <c r="E19" s="217" t="s">
        <v>145</v>
      </c>
      <c r="F19" s="160">
        <v>40809</v>
      </c>
      <c r="G19" s="156" t="s">
        <v>12</v>
      </c>
      <c r="H19" s="377">
        <v>53</v>
      </c>
      <c r="I19" s="378">
        <v>48</v>
      </c>
      <c r="J19" s="378">
        <v>1</v>
      </c>
      <c r="K19" s="367">
        <v>27423</v>
      </c>
      <c r="L19" s="368">
        <v>2072</v>
      </c>
      <c r="M19" s="367">
        <v>42105</v>
      </c>
      <c r="N19" s="368">
        <v>4023</v>
      </c>
      <c r="O19" s="367">
        <v>42406</v>
      </c>
      <c r="P19" s="368">
        <v>3199</v>
      </c>
      <c r="Q19" s="409">
        <f>SUM(K19+M19+O19)</f>
        <v>111934</v>
      </c>
      <c r="R19" s="410">
        <f>SUM(L19+N19+P19)</f>
        <v>9294</v>
      </c>
      <c r="S19" s="148">
        <f>IF(Q19&lt;&gt;0,R19/I19,"")</f>
        <v>193.625</v>
      </c>
      <c r="T19" s="247">
        <f>IF(Q19&lt;&gt;0,Q19/R19,"")</f>
        <v>12.043684097267054</v>
      </c>
      <c r="U19" s="143"/>
      <c r="V19" s="254"/>
      <c r="W19" s="367">
        <v>111934</v>
      </c>
      <c r="X19" s="368">
        <v>9294</v>
      </c>
      <c r="Y19" s="252">
        <f>+W19/X19</f>
        <v>12.043684097267054</v>
      </c>
      <c r="Z19" s="88">
        <v>9</v>
      </c>
    </row>
    <row r="20" spans="1:26" s="30" customFormat="1" ht="13.5" customHeight="1">
      <c r="A20" s="31">
        <v>10</v>
      </c>
      <c r="B20" s="102"/>
      <c r="C20" s="221"/>
      <c r="D20" s="233" t="s">
        <v>121</v>
      </c>
      <c r="E20" s="220" t="s">
        <v>127</v>
      </c>
      <c r="F20" s="163">
        <v>40802</v>
      </c>
      <c r="G20" s="156" t="s">
        <v>13</v>
      </c>
      <c r="H20" s="377">
        <v>76</v>
      </c>
      <c r="I20" s="379">
        <v>76</v>
      </c>
      <c r="J20" s="379">
        <v>2</v>
      </c>
      <c r="K20" s="386">
        <v>22695.5</v>
      </c>
      <c r="L20" s="400">
        <v>2413</v>
      </c>
      <c r="M20" s="386">
        <v>38423</v>
      </c>
      <c r="N20" s="400">
        <v>4030</v>
      </c>
      <c r="O20" s="386">
        <v>41658.5</v>
      </c>
      <c r="P20" s="400">
        <v>4337</v>
      </c>
      <c r="Q20" s="409">
        <f>SUM(K20+M20+O20)</f>
        <v>102777</v>
      </c>
      <c r="R20" s="410">
        <f>SUM(L20+N20+P20)</f>
        <v>10780</v>
      </c>
      <c r="S20" s="148">
        <f>IF(Q20&lt;&gt;0,R20/I20,"")</f>
        <v>141.8421052631579</v>
      </c>
      <c r="T20" s="247">
        <f>IF(Q20&lt;&gt;0,Q20/R20,"")</f>
        <v>9.53404452690167</v>
      </c>
      <c r="U20" s="143">
        <v>161695</v>
      </c>
      <c r="V20" s="254">
        <f>IF(U20&lt;&gt;0,-(U20-Q20)/U20,"")</f>
        <v>-0.3643773771607038</v>
      </c>
      <c r="W20" s="395">
        <v>366954</v>
      </c>
      <c r="X20" s="407">
        <v>39848</v>
      </c>
      <c r="Y20" s="252">
        <f>+W20/X20</f>
        <v>9.208843605701666</v>
      </c>
      <c r="Z20" s="88">
        <v>10</v>
      </c>
    </row>
    <row r="21" spans="1:26" s="30" customFormat="1" ht="13.5" customHeight="1">
      <c r="A21" s="31">
        <v>11</v>
      </c>
      <c r="B21" s="357"/>
      <c r="C21" s="232" t="s">
        <v>122</v>
      </c>
      <c r="D21" s="222"/>
      <c r="E21" s="156" t="s">
        <v>126</v>
      </c>
      <c r="F21" s="160">
        <v>40802</v>
      </c>
      <c r="G21" s="156" t="s">
        <v>8</v>
      </c>
      <c r="H21" s="374">
        <v>70</v>
      </c>
      <c r="I21" s="374">
        <v>68</v>
      </c>
      <c r="J21" s="374">
        <v>2</v>
      </c>
      <c r="K21" s="393">
        <v>8725</v>
      </c>
      <c r="L21" s="405">
        <v>681</v>
      </c>
      <c r="M21" s="393">
        <v>44658</v>
      </c>
      <c r="N21" s="405">
        <v>3434</v>
      </c>
      <c r="O21" s="393">
        <v>37619</v>
      </c>
      <c r="P21" s="405">
        <v>2967</v>
      </c>
      <c r="Q21" s="409">
        <f>SUM(K21+M21+O21)</f>
        <v>91002</v>
      </c>
      <c r="R21" s="410">
        <f>SUM(L21+N21+P21)</f>
        <v>7082</v>
      </c>
      <c r="S21" s="148">
        <f>IF(Q21&lt;&gt;0,R21/I21,"")</f>
        <v>104.1470588235294</v>
      </c>
      <c r="T21" s="247">
        <f>IF(Q21&lt;&gt;0,Q21/R21,"")</f>
        <v>12.849759954815024</v>
      </c>
      <c r="U21" s="143">
        <v>137578</v>
      </c>
      <c r="V21" s="254">
        <f>IF(U21&lt;&gt;0,-(U21-Q21)/U21,"")</f>
        <v>-0.33854249952754073</v>
      </c>
      <c r="W21" s="393">
        <v>250763</v>
      </c>
      <c r="X21" s="405">
        <v>19967</v>
      </c>
      <c r="Y21" s="252">
        <f>+W21/X21</f>
        <v>12.558872139029399</v>
      </c>
      <c r="Z21" s="88">
        <v>11</v>
      </c>
    </row>
    <row r="22" spans="1:26" s="30" customFormat="1" ht="13.5" customHeight="1">
      <c r="A22" s="31">
        <v>12</v>
      </c>
      <c r="B22" s="102"/>
      <c r="C22" s="221"/>
      <c r="D22" s="227"/>
      <c r="E22" s="220" t="s">
        <v>98</v>
      </c>
      <c r="F22" s="163">
        <v>40781</v>
      </c>
      <c r="G22" s="156" t="s">
        <v>13</v>
      </c>
      <c r="H22" s="377">
        <v>96</v>
      </c>
      <c r="I22" s="379">
        <v>84</v>
      </c>
      <c r="J22" s="379">
        <v>5</v>
      </c>
      <c r="K22" s="386">
        <v>16671.5</v>
      </c>
      <c r="L22" s="400">
        <v>1861</v>
      </c>
      <c r="M22" s="386">
        <v>37346</v>
      </c>
      <c r="N22" s="400">
        <v>4311</v>
      </c>
      <c r="O22" s="386">
        <v>36608</v>
      </c>
      <c r="P22" s="400">
        <v>4203</v>
      </c>
      <c r="Q22" s="409">
        <f>+K22+M22+O22</f>
        <v>90625.5</v>
      </c>
      <c r="R22" s="410">
        <f>+L22+N22+P22</f>
        <v>10375</v>
      </c>
      <c r="S22" s="148">
        <f>IF(Q22&lt;&gt;0,R22/I22,"")</f>
        <v>123.51190476190476</v>
      </c>
      <c r="T22" s="247">
        <f>IF(Q22&lt;&gt;0,Q22/R22,"")</f>
        <v>8.734987951807229</v>
      </c>
      <c r="U22" s="153">
        <v>130184</v>
      </c>
      <c r="V22" s="254">
        <f>IF(U22&lt;&gt;0,-(U22-Q22)/U22,"")</f>
        <v>-0.30386606649050574</v>
      </c>
      <c r="W22" s="395">
        <v>2177799.5</v>
      </c>
      <c r="X22" s="407">
        <v>221380</v>
      </c>
      <c r="Y22" s="252">
        <f>+W22/X22</f>
        <v>9.837381425603036</v>
      </c>
      <c r="Z22" s="88">
        <v>12</v>
      </c>
    </row>
    <row r="23" spans="1:26" s="30" customFormat="1" ht="13.5" customHeight="1">
      <c r="A23" s="31">
        <v>13</v>
      </c>
      <c r="B23" s="169"/>
      <c r="C23" s="221"/>
      <c r="D23" s="227"/>
      <c r="E23" s="164" t="s">
        <v>116</v>
      </c>
      <c r="F23" s="139">
        <v>40795</v>
      </c>
      <c r="G23" s="156" t="s">
        <v>10</v>
      </c>
      <c r="H23" s="377">
        <v>70</v>
      </c>
      <c r="I23" s="376">
        <v>70</v>
      </c>
      <c r="J23" s="376">
        <v>3</v>
      </c>
      <c r="K23" s="393">
        <v>14288</v>
      </c>
      <c r="L23" s="405">
        <v>1352</v>
      </c>
      <c r="M23" s="393">
        <v>25873</v>
      </c>
      <c r="N23" s="405">
        <v>2453</v>
      </c>
      <c r="O23" s="393">
        <v>25858</v>
      </c>
      <c r="P23" s="405">
        <v>2502</v>
      </c>
      <c r="Q23" s="411">
        <f>+K23+M23+O23</f>
        <v>66019</v>
      </c>
      <c r="R23" s="412">
        <f>+L23+N23+P23</f>
        <v>6307</v>
      </c>
      <c r="S23" s="144">
        <f>IF(Q23&lt;&gt;0,R23/I23,"")</f>
        <v>90.1</v>
      </c>
      <c r="T23" s="247">
        <f>IF(Q23&lt;&gt;0,Q23/R23,"")</f>
        <v>10.467575709529095</v>
      </c>
      <c r="U23" s="170">
        <v>142338</v>
      </c>
      <c r="V23" s="254">
        <f>IF(U23&lt;&gt;0,-(U23-Q23)/U23,"")</f>
        <v>-0.5361814835110793</v>
      </c>
      <c r="W23" s="393">
        <v>682235</v>
      </c>
      <c r="X23" s="405">
        <v>63810</v>
      </c>
      <c r="Y23" s="252">
        <f>+W23/X23</f>
        <v>10.691662748785458</v>
      </c>
      <c r="Z23" s="88">
        <v>13</v>
      </c>
    </row>
    <row r="24" spans="1:26" s="30" customFormat="1" ht="13.5" customHeight="1">
      <c r="A24" s="31">
        <v>14</v>
      </c>
      <c r="B24" s="102"/>
      <c r="C24" s="221"/>
      <c r="D24" s="227"/>
      <c r="E24" s="237" t="s">
        <v>113</v>
      </c>
      <c r="F24" s="160">
        <v>40788</v>
      </c>
      <c r="G24" s="156" t="s">
        <v>12</v>
      </c>
      <c r="H24" s="377">
        <v>89</v>
      </c>
      <c r="I24" s="378">
        <v>84</v>
      </c>
      <c r="J24" s="378">
        <v>4</v>
      </c>
      <c r="K24" s="367">
        <v>9924</v>
      </c>
      <c r="L24" s="368">
        <v>1134</v>
      </c>
      <c r="M24" s="367">
        <v>18754</v>
      </c>
      <c r="N24" s="368">
        <v>2133</v>
      </c>
      <c r="O24" s="367">
        <v>19255</v>
      </c>
      <c r="P24" s="368">
        <v>2228</v>
      </c>
      <c r="Q24" s="411">
        <f>SUM(K24+M24+O24)</f>
        <v>47933</v>
      </c>
      <c r="R24" s="412">
        <f>SUM(L24+N24+P24)</f>
        <v>5495</v>
      </c>
      <c r="S24" s="144">
        <f>IF(Q24&lt;&gt;0,R24/I24,"")</f>
        <v>65.41666666666667</v>
      </c>
      <c r="T24" s="247">
        <f>IF(Q24&lt;&gt;0,Q24/R24,"")</f>
        <v>8.723020928116469</v>
      </c>
      <c r="U24" s="172">
        <v>166471</v>
      </c>
      <c r="V24" s="254">
        <f>IF(U24&lt;&gt;0,-(U24-Q24)/U24,"")</f>
        <v>-0.7120639630926708</v>
      </c>
      <c r="W24" s="367">
        <v>1853170</v>
      </c>
      <c r="X24" s="368">
        <v>178911</v>
      </c>
      <c r="Y24" s="251">
        <f>W24/X24</f>
        <v>10.358055122379284</v>
      </c>
      <c r="Z24" s="88">
        <v>14</v>
      </c>
    </row>
    <row r="25" spans="1:26" s="30" customFormat="1" ht="13.5" customHeight="1">
      <c r="A25" s="31">
        <v>15</v>
      </c>
      <c r="B25" s="228"/>
      <c r="C25" s="221"/>
      <c r="D25" s="227"/>
      <c r="E25" s="224" t="s">
        <v>120</v>
      </c>
      <c r="F25" s="163">
        <v>40795</v>
      </c>
      <c r="G25" s="156" t="s">
        <v>12</v>
      </c>
      <c r="H25" s="377">
        <v>40</v>
      </c>
      <c r="I25" s="378">
        <v>21</v>
      </c>
      <c r="J25" s="378">
        <v>3</v>
      </c>
      <c r="K25" s="367">
        <v>4528</v>
      </c>
      <c r="L25" s="368">
        <v>423</v>
      </c>
      <c r="M25" s="367">
        <v>6336</v>
      </c>
      <c r="N25" s="368">
        <v>583</v>
      </c>
      <c r="O25" s="367">
        <v>6830</v>
      </c>
      <c r="P25" s="368">
        <v>650</v>
      </c>
      <c r="Q25" s="411">
        <f>SUM(K25+M25+O25)</f>
        <v>17694</v>
      </c>
      <c r="R25" s="412">
        <f>SUM(L25+N25+P25)</f>
        <v>1656</v>
      </c>
      <c r="S25" s="144">
        <f>IF(Q25&lt;&gt;0,R25/I25,"")</f>
        <v>78.85714285714286</v>
      </c>
      <c r="T25" s="247">
        <f>IF(Q25&lt;&gt;0,Q25/R25,"")</f>
        <v>10.684782608695652</v>
      </c>
      <c r="U25" s="172">
        <v>75129</v>
      </c>
      <c r="V25" s="254">
        <f>IF(U25&lt;&gt;0,-(U25-Q25)/U25,"")</f>
        <v>-0.7644850856526774</v>
      </c>
      <c r="W25" s="367">
        <v>311289</v>
      </c>
      <c r="X25" s="368">
        <v>26623</v>
      </c>
      <c r="Y25" s="251">
        <f>W25/X25</f>
        <v>11.692483942455771</v>
      </c>
      <c r="Z25" s="88">
        <v>15</v>
      </c>
    </row>
    <row r="26" spans="1:26" s="30" customFormat="1" ht="13.5" customHeight="1">
      <c r="A26" s="31">
        <v>16</v>
      </c>
      <c r="B26" s="102"/>
      <c r="C26" s="221"/>
      <c r="D26" s="227"/>
      <c r="E26" s="156" t="s">
        <v>99</v>
      </c>
      <c r="F26" s="163">
        <v>40781</v>
      </c>
      <c r="G26" s="156" t="s">
        <v>13</v>
      </c>
      <c r="H26" s="377">
        <v>25</v>
      </c>
      <c r="I26" s="379">
        <v>25</v>
      </c>
      <c r="J26" s="379">
        <v>5</v>
      </c>
      <c r="K26" s="386">
        <v>3003</v>
      </c>
      <c r="L26" s="400">
        <v>369</v>
      </c>
      <c r="M26" s="386">
        <v>7241.5</v>
      </c>
      <c r="N26" s="400">
        <v>879</v>
      </c>
      <c r="O26" s="386">
        <v>7297</v>
      </c>
      <c r="P26" s="400">
        <v>873</v>
      </c>
      <c r="Q26" s="411">
        <f>+K26+M26+O26</f>
        <v>17541.5</v>
      </c>
      <c r="R26" s="412">
        <f>+L26+N26+P26</f>
        <v>2121</v>
      </c>
      <c r="S26" s="174">
        <f>+R26/I26</f>
        <v>84.84</v>
      </c>
      <c r="T26" s="247">
        <f>+Q26/R26</f>
        <v>8.27039132484677</v>
      </c>
      <c r="U26" s="172">
        <v>16176.5</v>
      </c>
      <c r="V26" s="254">
        <f>IF(U26&lt;&gt;0,-(U26-Q26)/U26,"")</f>
        <v>0.08438166476060953</v>
      </c>
      <c r="W26" s="395">
        <v>365925.5</v>
      </c>
      <c r="X26" s="407">
        <v>33420</v>
      </c>
      <c r="Y26" s="252">
        <f>+W26/X26</f>
        <v>10.94929682824656</v>
      </c>
      <c r="Z26" s="88">
        <v>16</v>
      </c>
    </row>
    <row r="27" spans="1:26" s="30" customFormat="1" ht="13.5" customHeight="1">
      <c r="A27" s="31">
        <v>17</v>
      </c>
      <c r="B27" s="102"/>
      <c r="C27" s="221"/>
      <c r="D27" s="227"/>
      <c r="E27" s="223" t="s">
        <v>94</v>
      </c>
      <c r="F27" s="166">
        <v>40774</v>
      </c>
      <c r="G27" s="223" t="s">
        <v>14</v>
      </c>
      <c r="H27" s="380">
        <v>25</v>
      </c>
      <c r="I27" s="381">
        <v>25</v>
      </c>
      <c r="J27" s="381">
        <v>6</v>
      </c>
      <c r="K27" s="387">
        <v>2458</v>
      </c>
      <c r="L27" s="369">
        <v>317</v>
      </c>
      <c r="M27" s="387">
        <v>6251.5</v>
      </c>
      <c r="N27" s="369">
        <v>748</v>
      </c>
      <c r="O27" s="387">
        <v>6468.5</v>
      </c>
      <c r="P27" s="369">
        <v>784</v>
      </c>
      <c r="Q27" s="411">
        <f>SUM(K27+M27+O27)</f>
        <v>15178</v>
      </c>
      <c r="R27" s="412">
        <f>SUM(L27+N27+P27)</f>
        <v>1849</v>
      </c>
      <c r="S27" s="174">
        <f>+R27/I27</f>
        <v>73.96</v>
      </c>
      <c r="T27" s="247">
        <f>IF(Q27&lt;&gt;0,Q27/R27,"")</f>
        <v>8.208761492698756</v>
      </c>
      <c r="U27" s="172">
        <v>12348</v>
      </c>
      <c r="V27" s="254">
        <f>IF(U27&lt;&gt;0,-(U27-Q27)/U27,"")</f>
        <v>0.22918691286038226</v>
      </c>
      <c r="W27" s="387">
        <v>350648</v>
      </c>
      <c r="X27" s="369">
        <v>31916</v>
      </c>
      <c r="Y27" s="251">
        <f>+W27/X27</f>
        <v>10.986589798220328</v>
      </c>
      <c r="Z27" s="88">
        <v>17</v>
      </c>
    </row>
    <row r="28" spans="1:26" s="30" customFormat="1" ht="13.5" customHeight="1">
      <c r="A28" s="31">
        <v>18</v>
      </c>
      <c r="B28" s="102"/>
      <c r="C28" s="221"/>
      <c r="D28" s="227"/>
      <c r="E28" s="220" t="s">
        <v>85</v>
      </c>
      <c r="F28" s="160">
        <v>40760</v>
      </c>
      <c r="G28" s="156" t="s">
        <v>13</v>
      </c>
      <c r="H28" s="377">
        <v>101</v>
      </c>
      <c r="I28" s="379">
        <v>40</v>
      </c>
      <c r="J28" s="379">
        <v>8</v>
      </c>
      <c r="K28" s="386">
        <v>1923</v>
      </c>
      <c r="L28" s="400">
        <v>311</v>
      </c>
      <c r="M28" s="386">
        <v>3064</v>
      </c>
      <c r="N28" s="400">
        <v>507</v>
      </c>
      <c r="O28" s="386">
        <v>4168</v>
      </c>
      <c r="P28" s="400">
        <v>659</v>
      </c>
      <c r="Q28" s="411">
        <f>SUM(K28+M28+O28)</f>
        <v>9155</v>
      </c>
      <c r="R28" s="412">
        <f>SUM(L28+N28+P28)</f>
        <v>1477</v>
      </c>
      <c r="S28" s="144">
        <f>IF(Q28&lt;&gt;0,R28/I28,"")</f>
        <v>36.925</v>
      </c>
      <c r="T28" s="247">
        <f>IF(Q28&lt;&gt;0,Q28/R28,"")</f>
        <v>6.198375084631008</v>
      </c>
      <c r="U28" s="172">
        <v>16724</v>
      </c>
      <c r="V28" s="254">
        <f>IF(U28&lt;&gt;0,-(U28-Q28)/U28,"")</f>
        <v>-0.4525831140875389</v>
      </c>
      <c r="W28" s="395">
        <v>2920485</v>
      </c>
      <c r="X28" s="407">
        <v>296577</v>
      </c>
      <c r="Y28" s="251">
        <f>+W28/X28</f>
        <v>9.847307781790226</v>
      </c>
      <c r="Z28" s="88">
        <v>18</v>
      </c>
    </row>
    <row r="29" spans="1:26" s="30" customFormat="1" ht="13.5" customHeight="1">
      <c r="A29" s="31">
        <v>19</v>
      </c>
      <c r="B29" s="102"/>
      <c r="C29" s="221"/>
      <c r="D29" s="227"/>
      <c r="E29" s="220" t="s">
        <v>112</v>
      </c>
      <c r="F29" s="163">
        <v>40788</v>
      </c>
      <c r="G29" s="156" t="s">
        <v>10</v>
      </c>
      <c r="H29" s="377">
        <v>60</v>
      </c>
      <c r="I29" s="376">
        <v>38</v>
      </c>
      <c r="J29" s="376">
        <v>4</v>
      </c>
      <c r="K29" s="393">
        <v>1886</v>
      </c>
      <c r="L29" s="405">
        <v>264</v>
      </c>
      <c r="M29" s="393">
        <v>3379</v>
      </c>
      <c r="N29" s="405">
        <v>472</v>
      </c>
      <c r="O29" s="393">
        <v>3302</v>
      </c>
      <c r="P29" s="405">
        <v>475</v>
      </c>
      <c r="Q29" s="411">
        <f>+K29+M29+O29</f>
        <v>8567</v>
      </c>
      <c r="R29" s="412">
        <f>+L29+N29+P29</f>
        <v>1211</v>
      </c>
      <c r="S29" s="148">
        <f>IF(Q29&lt;&gt;0,R29/I29,"")</f>
        <v>31.86842105263158</v>
      </c>
      <c r="T29" s="248">
        <f>IF(Q29&lt;&gt;0,Q29/R29,"")</f>
        <v>7.074318744838976</v>
      </c>
      <c r="U29" s="153">
        <v>13263</v>
      </c>
      <c r="V29" s="254">
        <f>IF(U29&lt;&gt;0,-(U29-Q29)/U29,"")</f>
        <v>-0.35406770715524394</v>
      </c>
      <c r="W29" s="393">
        <v>252339</v>
      </c>
      <c r="X29" s="405">
        <v>25273</v>
      </c>
      <c r="Y29" s="252">
        <f>+W29/X29</f>
        <v>9.98452894393226</v>
      </c>
      <c r="Z29" s="88">
        <v>19</v>
      </c>
    </row>
    <row r="30" spans="1:26" s="30" customFormat="1" ht="13.5" customHeight="1" thickBot="1">
      <c r="A30" s="32">
        <v>20</v>
      </c>
      <c r="B30" s="425"/>
      <c r="C30" s="426"/>
      <c r="D30" s="427"/>
      <c r="E30" s="192" t="s">
        <v>87</v>
      </c>
      <c r="F30" s="193">
        <v>40767</v>
      </c>
      <c r="G30" s="192" t="s">
        <v>10</v>
      </c>
      <c r="H30" s="428">
        <v>56</v>
      </c>
      <c r="I30" s="429">
        <v>21</v>
      </c>
      <c r="J30" s="429">
        <v>7</v>
      </c>
      <c r="K30" s="430">
        <v>1572</v>
      </c>
      <c r="L30" s="431">
        <v>171</v>
      </c>
      <c r="M30" s="430">
        <v>3553</v>
      </c>
      <c r="N30" s="431">
        <v>368</v>
      </c>
      <c r="O30" s="430">
        <v>3138</v>
      </c>
      <c r="P30" s="431">
        <v>336</v>
      </c>
      <c r="Q30" s="432">
        <f>+K30+M30+O30</f>
        <v>8263</v>
      </c>
      <c r="R30" s="433">
        <f>+L30+N30+P30</f>
        <v>875</v>
      </c>
      <c r="S30" s="200">
        <f>IF(Q30&lt;&gt;0,R30/I30,"")</f>
        <v>41.666666666666664</v>
      </c>
      <c r="T30" s="434">
        <f>IF(Q30&lt;&gt;0,Q30/R30,"")</f>
        <v>9.443428571428571</v>
      </c>
      <c r="U30" s="435">
        <v>14574</v>
      </c>
      <c r="V30" s="436">
        <f>IF(U30&lt;&gt;0,-(U30-Q30)/U30,"")</f>
        <v>-0.43303142582681486</v>
      </c>
      <c r="W30" s="430">
        <v>1219344</v>
      </c>
      <c r="X30" s="431">
        <v>105930</v>
      </c>
      <c r="Y30" s="437">
        <f>+W30/X30</f>
        <v>11.510846785613142</v>
      </c>
      <c r="Z30" s="96">
        <v>20</v>
      </c>
    </row>
    <row r="31" spans="1:25" s="30" customFormat="1" ht="6" customHeight="1" thickBot="1">
      <c r="A31" s="33"/>
      <c r="B31" s="257"/>
      <c r="C31" s="257"/>
      <c r="D31" s="257"/>
      <c r="F31" s="35"/>
      <c r="H31" s="34"/>
      <c r="I31" s="34"/>
      <c r="J31" s="34"/>
      <c r="K31" s="36"/>
      <c r="L31" s="37"/>
      <c r="M31" s="36"/>
      <c r="N31" s="37"/>
      <c r="O31" s="36"/>
      <c r="P31" s="37"/>
      <c r="Q31" s="38"/>
      <c r="R31" s="39"/>
      <c r="S31" s="37"/>
      <c r="T31" s="40"/>
      <c r="U31" s="36"/>
      <c r="V31" s="41"/>
      <c r="W31" s="36"/>
      <c r="X31" s="42"/>
      <c r="Y31" s="40"/>
    </row>
    <row r="32" spans="1:26" s="43" customFormat="1" ht="12.75">
      <c r="A32" s="320" t="s">
        <v>15</v>
      </c>
      <c r="B32" s="321"/>
      <c r="C32" s="321"/>
      <c r="D32" s="321"/>
      <c r="E32" s="321"/>
      <c r="F32" s="321"/>
      <c r="G32" s="321"/>
      <c r="H32" s="321"/>
      <c r="I32" s="321"/>
      <c r="J32" s="321"/>
      <c r="K32" s="321"/>
      <c r="L32" s="321"/>
      <c r="M32" s="321"/>
      <c r="N32" s="321"/>
      <c r="O32" s="321"/>
      <c r="P32" s="321"/>
      <c r="Q32" s="321"/>
      <c r="R32" s="321"/>
      <c r="S32" s="321"/>
      <c r="T32" s="321"/>
      <c r="U32" s="321"/>
      <c r="V32" s="321"/>
      <c r="W32" s="321"/>
      <c r="X32" s="321"/>
      <c r="Y32" s="321"/>
      <c r="Z32" s="322"/>
    </row>
    <row r="33" spans="1:26" s="43" customFormat="1" ht="12.75">
      <c r="A33" s="309"/>
      <c r="B33" s="308"/>
      <c r="C33" s="308"/>
      <c r="D33" s="308"/>
      <c r="E33" s="308"/>
      <c r="F33" s="308"/>
      <c r="G33" s="308"/>
      <c r="H33" s="308"/>
      <c r="I33" s="308"/>
      <c r="J33" s="308"/>
      <c r="K33" s="308"/>
      <c r="L33" s="308"/>
      <c r="M33" s="308"/>
      <c r="N33" s="308"/>
      <c r="O33" s="308"/>
      <c r="P33" s="308"/>
      <c r="Q33" s="308"/>
      <c r="R33" s="308"/>
      <c r="S33" s="308"/>
      <c r="T33" s="308"/>
      <c r="U33" s="308"/>
      <c r="V33" s="308"/>
      <c r="W33" s="308"/>
      <c r="X33" s="308"/>
      <c r="Y33" s="308"/>
      <c r="Z33" s="323"/>
    </row>
    <row r="34" spans="1:26" s="43" customFormat="1" ht="12.75">
      <c r="A34" s="309"/>
      <c r="B34" s="308"/>
      <c r="C34" s="308"/>
      <c r="D34" s="308"/>
      <c r="E34" s="308"/>
      <c r="F34" s="308"/>
      <c r="G34" s="308"/>
      <c r="H34" s="308"/>
      <c r="I34" s="308"/>
      <c r="J34" s="308"/>
      <c r="K34" s="308"/>
      <c r="L34" s="308"/>
      <c r="M34" s="308"/>
      <c r="N34" s="308"/>
      <c r="O34" s="308"/>
      <c r="P34" s="308"/>
      <c r="Q34" s="308"/>
      <c r="R34" s="308"/>
      <c r="S34" s="308"/>
      <c r="T34" s="308"/>
      <c r="U34" s="308"/>
      <c r="V34" s="308"/>
      <c r="W34" s="308"/>
      <c r="X34" s="308"/>
      <c r="Y34" s="308"/>
      <c r="Z34" s="323"/>
    </row>
    <row r="35" spans="1:26" s="43" customFormat="1" ht="12.75">
      <c r="A35" s="309"/>
      <c r="B35" s="308"/>
      <c r="C35" s="308"/>
      <c r="D35" s="308"/>
      <c r="E35" s="308"/>
      <c r="F35" s="308"/>
      <c r="G35" s="308"/>
      <c r="H35" s="308"/>
      <c r="I35" s="308"/>
      <c r="J35" s="308"/>
      <c r="K35" s="308"/>
      <c r="L35" s="308"/>
      <c r="M35" s="308"/>
      <c r="N35" s="308"/>
      <c r="O35" s="308"/>
      <c r="P35" s="308"/>
      <c r="Q35" s="308"/>
      <c r="R35" s="308"/>
      <c r="S35" s="308"/>
      <c r="T35" s="308"/>
      <c r="U35" s="308"/>
      <c r="V35" s="308"/>
      <c r="W35" s="308"/>
      <c r="X35" s="308"/>
      <c r="Y35" s="308"/>
      <c r="Z35" s="323"/>
    </row>
    <row r="36" spans="1:26" s="43" customFormat="1" ht="12.75">
      <c r="A36" s="309"/>
      <c r="B36" s="308"/>
      <c r="C36" s="308"/>
      <c r="D36" s="308"/>
      <c r="E36" s="308"/>
      <c r="F36" s="308"/>
      <c r="G36" s="308"/>
      <c r="H36" s="308"/>
      <c r="I36" s="308"/>
      <c r="J36" s="308"/>
      <c r="K36" s="308"/>
      <c r="L36" s="308"/>
      <c r="M36" s="308"/>
      <c r="N36" s="308"/>
      <c r="O36" s="308"/>
      <c r="P36" s="308"/>
      <c r="Q36" s="308"/>
      <c r="R36" s="308"/>
      <c r="S36" s="308"/>
      <c r="T36" s="308"/>
      <c r="U36" s="308"/>
      <c r="V36" s="308"/>
      <c r="W36" s="308"/>
      <c r="X36" s="308"/>
      <c r="Y36" s="308"/>
      <c r="Z36" s="323"/>
    </row>
    <row r="37" spans="1:26" s="43" customFormat="1" ht="13.5" thickBot="1">
      <c r="A37" s="324"/>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6"/>
    </row>
  </sheetData>
  <sheetProtection/>
  <mergeCells count="25">
    <mergeCell ref="M7:N7"/>
    <mergeCell ref="S9:T9"/>
    <mergeCell ref="U9:V9"/>
    <mergeCell ref="O9:P9"/>
    <mergeCell ref="S7:T7"/>
    <mergeCell ref="Q9:R9"/>
    <mergeCell ref="O7:P7"/>
    <mergeCell ref="Q7:R7"/>
    <mergeCell ref="W1:Z1"/>
    <mergeCell ref="A1:J1"/>
    <mergeCell ref="A5:F5"/>
    <mergeCell ref="W5:Z5"/>
    <mergeCell ref="A2:J2"/>
    <mergeCell ref="A3:J3"/>
    <mergeCell ref="A4:F4"/>
    <mergeCell ref="A32:Z37"/>
    <mergeCell ref="W6:Z6"/>
    <mergeCell ref="W7:X7"/>
    <mergeCell ref="E6:H6"/>
    <mergeCell ref="I6:J6"/>
    <mergeCell ref="K6:V6"/>
    <mergeCell ref="K7:L7"/>
    <mergeCell ref="U7:V7"/>
    <mergeCell ref="K9:L9"/>
    <mergeCell ref="M9:N9"/>
  </mergeCells>
  <hyperlinks>
    <hyperlink ref="A3" r:id="rId1" display="http://www.antraktsinema.com"/>
  </hyperlinks>
  <printOptions/>
  <pageMargins left="0.75" right="0.75" top="1" bottom="1" header="0.5" footer="0.5"/>
  <pageSetup horizontalDpi="600" verticalDpi="600" orientation="portrait" paperSize="9" r:id="rId3"/>
  <ignoredErrors>
    <ignoredError sqref="Z16:AB16 Z22:AB25 Z30:AB30 Z26:AB26 Z14:AB15 Z17:AB21 Z28:AB28 Z29:AB29 Y15 Z27:AB27 T26 T12:T25 Q26:R26"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OZAN</cp:lastModifiedBy>
  <cp:lastPrinted>2011-05-24T12:35:07Z</cp:lastPrinted>
  <dcterms:created xsi:type="dcterms:W3CDTF">2006-03-15T09:07:04Z</dcterms:created>
  <dcterms:modified xsi:type="dcterms:W3CDTF">2011-09-26T18:27:04Z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