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5495" windowHeight="11640" tabRatio="804" activeTab="0"/>
  </bookViews>
  <sheets>
    <sheet name="September' 09-11, 11 (week 37)" sheetId="1" r:id="rId1"/>
    <sheet name="(TOP 20)" sheetId="2" r:id="rId2"/>
  </sheets>
  <externalReferences>
    <externalReference r:id="rId5"/>
  </externalReferences>
  <definedNames>
    <definedName name="_xlnm.Print_Area" localSheetId="0">'September'' 09-11, 11 (week 37)'!$A$1:$AH$129</definedName>
  </definedNames>
  <calcPr fullCalcOnLoad="1"/>
</workbook>
</file>

<file path=xl/sharedStrings.xml><?xml version="1.0" encoding="utf-8"?>
<sst xmlns="http://schemas.openxmlformats.org/spreadsheetml/2006/main" count="405" uniqueCount="157">
  <si>
    <t>Last Weekend</t>
  </si>
  <si>
    <t>Distributor</t>
  </si>
  <si>
    <t>Friday</t>
  </si>
  <si>
    <t>Saturday</t>
  </si>
  <si>
    <t>Sunday</t>
  </si>
  <si>
    <t>Change</t>
  </si>
  <si>
    <t>Adm.</t>
  </si>
  <si>
    <t>G.B.O.</t>
  </si>
  <si>
    <t>PİNEMA</t>
  </si>
  <si>
    <t>Title</t>
  </si>
  <si>
    <t>WARNER BROS. TÜRKİYE</t>
  </si>
  <si>
    <t>Weekend Total</t>
  </si>
  <si>
    <t>UIP TÜRKİYE</t>
  </si>
  <si>
    <t>TİGLON</t>
  </si>
  <si>
    <t>HOP</t>
  </si>
  <si>
    <t>M3 FILM</t>
  </si>
  <si>
    <t>PIRATES OF THE CARIBBEAN: ON STRANGER TIDES</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</si>
  <si>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</si>
  <si>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</si>
  <si>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</si>
  <si>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</si>
  <si>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</si>
  <si>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</si>
  <si>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</si>
  <si>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</si>
  <si>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</si>
  <si>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</si>
  <si>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</si>
  <si>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</si>
  <si>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</si>
  <si>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</si>
  <si>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</si>
  <si>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</si>
  <si>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</si>
  <si>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</si>
  <si>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</si>
  <si>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</si>
  <si>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</si>
  <si>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</si>
  <si>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</si>
  <si>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</si>
  <si>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</si>
  <si>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</si>
  <si>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</si>
  <si>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</si>
  <si>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Rest of the week - </t>
    </r>
    <r>
      <rPr>
        <b/>
        <sz val="11"/>
        <color indexed="10"/>
        <rFont val="Corbel"/>
        <family val="2"/>
      </rPr>
      <t>Haftaiçi</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</si>
  <si>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</si>
  <si>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</si>
  <si>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</si>
  <si>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</si>
  <si>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</si>
  <si>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</si>
  <si>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</si>
  <si>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</si>
  <si>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</si>
  <si>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</si>
  <si>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http://www.antraktsinema.com</t>
  </si>
  <si>
    <t>HANGOVER II</t>
  </si>
  <si>
    <t>X-MEN: FIRST CLASS</t>
  </si>
  <si>
    <t>THE WARD</t>
  </si>
  <si>
    <t>KIDNAPPED</t>
  </si>
  <si>
    <t>THE FIRST BEAUTIFUL THING</t>
  </si>
  <si>
    <t>KUNG FU PANDA 2</t>
  </si>
  <si>
    <t>HAPPY THANK YOU MORE PLEASE</t>
  </si>
  <si>
    <t>WE WANT SEX</t>
  </si>
  <si>
    <t>INSIDIOUS</t>
  </si>
  <si>
    <t>SECOND CHANCE</t>
  </si>
  <si>
    <t>A SEPARATION</t>
  </si>
  <si>
    <t>ZWART WATER</t>
  </si>
  <si>
    <t>CHATROOM</t>
  </si>
  <si>
    <t>BLUE VALENTINE</t>
  </si>
  <si>
    <t>EVEN THE RAIN</t>
  </si>
  <si>
    <t>LOFT</t>
  </si>
  <si>
    <t>THE NAMES OF LOVE</t>
  </si>
  <si>
    <t>HARRY POTTER AND THE DEATHLY HALLOWS: PART 2</t>
  </si>
  <si>
    <r>
      <t xml:space="preserve">Weekend admissions and box office data - </t>
    </r>
    <r>
      <rPr>
        <b/>
        <sz val="11"/>
        <color indexed="10"/>
        <rFont val="Corbel"/>
        <family val="2"/>
      </rPr>
      <t>Haftasonu seyirci ve hasılat verileri</t>
    </r>
  </si>
  <si>
    <r>
      <t xml:space="preserve">Cumulative data - </t>
    </r>
    <r>
      <rPr>
        <b/>
        <sz val="11"/>
        <color indexed="10"/>
        <rFont val="Corbel"/>
        <family val="2"/>
      </rPr>
      <t>Toplam veriler</t>
    </r>
  </si>
  <si>
    <t>Local films box office &amp; admissions</t>
  </si>
  <si>
    <t>Türkiye yapımı filmlerin toplam hasılat &amp; seyirci</t>
  </si>
  <si>
    <t>Yabancı filmlerin toplam hasılat &amp; seyirci</t>
  </si>
  <si>
    <t>Foreign films box office &amp; admissions</t>
  </si>
  <si>
    <t>%</t>
  </si>
  <si>
    <r>
      <t xml:space="preserve">If you move the arrow at the right bottom of the page to the left, you can see more columns and you can switch to other pages on the left bottom to see related tables. </t>
    </r>
    <r>
      <rPr>
        <sz val="7"/>
        <color indexed="10"/>
        <rFont val="Calibri"/>
        <family val="2"/>
      </rPr>
      <t>Sayfanın sağ altındaki oku sola doğru hareket ettirdiğinizde diğer sütunlardaki bilgileri görebilir, gene sayfanın sol altındaki diğer sayfalara geçerek ilgili tabloları inceleyebilirsiniz.</t>
    </r>
  </si>
  <si>
    <r>
      <t>TÜRKİYE</t>
    </r>
    <r>
      <rPr>
        <b/>
        <sz val="40"/>
        <rFont val="Calibri"/>
        <family val="2"/>
      </rPr>
      <t xml:space="preserve">'S </t>
    </r>
    <r>
      <rPr>
        <b/>
        <u val="single"/>
        <sz val="40"/>
        <rFont val="Calibri"/>
        <family val="2"/>
      </rPr>
      <t>WEEKEND</t>
    </r>
    <r>
      <rPr>
        <b/>
        <sz val="40"/>
        <rFont val="Calibri"/>
        <family val="2"/>
      </rPr>
      <t xml:space="preserve"> MARKET DATA</t>
    </r>
  </si>
  <si>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</si>
  <si>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</si>
  <si>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r>
      <t xml:space="preserve">TOP 20 - </t>
    </r>
    <r>
      <rPr>
        <b/>
        <sz val="18"/>
        <color indexed="10"/>
        <rFont val="Arial Black"/>
        <family val="2"/>
      </rPr>
      <t>İLK 20</t>
    </r>
  </si>
  <si>
    <t>LOVE, WEDDING, MARRIAGE</t>
  </si>
  <si>
    <t>WIN WIN</t>
  </si>
  <si>
    <t>NEEDLE</t>
  </si>
  <si>
    <t>SILENCE OF LOVE</t>
  </si>
  <si>
    <t>SMURFS</t>
  </si>
  <si>
    <t>UNTHINKABLE</t>
  </si>
  <si>
    <t>THE VILLAGE OF SHADOWS</t>
  </si>
  <si>
    <t>RISE OF THE PLANET OF THE APES</t>
  </si>
  <si>
    <t>NORWEGIAN WOOD</t>
  </si>
  <si>
    <t>HORRIBLE BOSES</t>
  </si>
  <si>
    <t>NEVER LET ME GO</t>
  </si>
  <si>
    <t>HENRY OF NAVARRE</t>
  </si>
  <si>
    <t>HOODWINKED 3D</t>
  </si>
  <si>
    <t>HIDDEN</t>
  </si>
  <si>
    <r>
      <t xml:space="preserve">Weekly Admissions &amp; Box Office Reports / </t>
    </r>
    <r>
      <rPr>
        <b/>
        <i/>
        <sz val="16"/>
        <color indexed="10"/>
        <rFont val="Calibri"/>
        <family val="2"/>
      </rPr>
      <t>Türkiye Haftalık Seyirci ve Hasılat Raporu</t>
    </r>
  </si>
  <si>
    <t>WATER FOR ELEPHANTS</t>
  </si>
  <si>
    <t>CARS 2</t>
  </si>
  <si>
    <t>THE CONSPIRATOR</t>
  </si>
  <si>
    <t>THE AGES OF LOVE</t>
  </si>
  <si>
    <t>STAKE LAND</t>
  </si>
  <si>
    <t xml:space="preserve">TRANSFORMERS: DARK OF THE MOON </t>
  </si>
  <si>
    <t>ATTACK THE BLOCK</t>
  </si>
  <si>
    <t>MR. POPPER'S PENGUINS</t>
  </si>
  <si>
    <t>PERFECT SENSE</t>
  </si>
  <si>
    <t>COLOMBIANA</t>
  </si>
  <si>
    <t>GREEN LANTERN</t>
  </si>
  <si>
    <r>
      <t>Basic data of movies -</t>
    </r>
    <r>
      <rPr>
        <b/>
        <sz val="11"/>
        <color indexed="10"/>
        <rFont val="Corbel"/>
        <family val="2"/>
      </rPr>
      <t xml:space="preserve"> Filmin genel bilgileri</t>
    </r>
  </si>
  <si>
    <t>Last Week</t>
  </si>
  <si>
    <t>Geçen hafta  %</t>
  </si>
  <si>
    <t>MOTHERS DAY</t>
  </si>
  <si>
    <t>MEDYAVİZYON</t>
  </si>
  <si>
    <t>EXORCISMUS</t>
  </si>
  <si>
    <t>DUKA FİLM</t>
  </si>
  <si>
    <t>LET ME IN</t>
  </si>
  <si>
    <t>THE RESIDENT</t>
  </si>
  <si>
    <t>THE EAGLE</t>
  </si>
  <si>
    <t>GNOMEO &amp; JULIET</t>
  </si>
  <si>
    <t>ZOOKEPER</t>
  </si>
  <si>
    <t>FOUR LIONS</t>
  </si>
  <si>
    <t>JULIA'S EYES</t>
  </si>
  <si>
    <t>TROLL HUNTER</t>
  </si>
  <si>
    <t>CAPTAIN AMERICA: FIRST AVANGER</t>
  </si>
  <si>
    <t>WINNIE THE POOH</t>
  </si>
  <si>
    <t>BRIDESMAIDS</t>
  </si>
  <si>
    <t>AV MEVSİMİ</t>
  </si>
  <si>
    <t>ESSENTIAL KILLING</t>
  </si>
  <si>
    <r>
      <t xml:space="preserve">Haftasonu: 37 / </t>
    </r>
    <r>
      <rPr>
        <b/>
        <u val="single"/>
        <sz val="20"/>
        <color indexed="10"/>
        <rFont val="Candara"/>
        <family val="2"/>
      </rPr>
      <t>09 - 11 Eylül 2011</t>
    </r>
  </si>
  <si>
    <r>
      <t xml:space="preserve">Weekend: 37 / </t>
    </r>
    <r>
      <rPr>
        <b/>
        <u val="single"/>
        <sz val="20"/>
        <rFont val="Candara"/>
        <family val="2"/>
      </rPr>
      <t>September' 09 - 11, 2011</t>
    </r>
  </si>
  <si>
    <r>
      <t xml:space="preserve">Weekend: 37 / </t>
    </r>
    <r>
      <rPr>
        <b/>
        <u val="single"/>
        <sz val="14"/>
        <color indexed="8"/>
        <rFont val="Candara"/>
        <family val="2"/>
      </rPr>
      <t>September' 09 - 11, 2011</t>
    </r>
  </si>
  <si>
    <r>
      <t xml:space="preserve">Haftasonu: 37 / </t>
    </r>
    <r>
      <rPr>
        <b/>
        <u val="single"/>
        <sz val="14"/>
        <color indexed="10"/>
        <rFont val="Candara"/>
        <family val="2"/>
      </rPr>
      <t>09 - 11 September 2011</t>
    </r>
  </si>
  <si>
    <t>BAD TEACHER</t>
  </si>
  <si>
    <t>EYYVAH EYVAH 2</t>
  </si>
  <si>
    <t>YA SONRA</t>
  </si>
  <si>
    <t>OF GODS AND MEN</t>
  </si>
  <si>
    <t>HAPPY FEW</t>
  </si>
  <si>
    <t>MİSAFİR</t>
  </si>
  <si>
    <t>THE WAY BACK</t>
  </si>
  <si>
    <t>SAÇ</t>
  </si>
  <si>
    <t>WRECKED</t>
  </si>
  <si>
    <t>NEDS</t>
  </si>
  <si>
    <t>ROUTE IRISH</t>
  </si>
  <si>
    <t>HÜR ADAM</t>
  </si>
  <si>
    <t>WE ARE THE NIGHT</t>
  </si>
  <si>
    <t>ÖZEN FİLM</t>
  </si>
  <si>
    <t>A LITTLE BIT HEAVEN</t>
  </si>
  <si>
    <t>FAST FIVE</t>
  </si>
  <si>
    <t>L</t>
  </si>
  <si>
    <t>A</t>
  </si>
  <si>
    <t>N</t>
  </si>
  <si>
    <t>FINAL DESTINATION 5</t>
  </si>
</sst>
</file>

<file path=xl/styles.xml><?xml version="1.0" encoding="utf-8"?>
<styleSheet xmlns="http://schemas.openxmlformats.org/spreadsheetml/2006/main">
  <numFmts count="5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s>
  <fonts count="140">
    <font>
      <sz val="10"/>
      <name val="Arial"/>
      <family val="0"/>
    </font>
    <font>
      <sz val="8"/>
      <name val="Arial"/>
      <family val="2"/>
    </font>
    <font>
      <u val="single"/>
      <sz val="10"/>
      <color indexed="12"/>
      <name val="Arial"/>
      <family val="0"/>
    </font>
    <font>
      <u val="single"/>
      <sz val="10"/>
      <color indexed="36"/>
      <name val="Arial"/>
      <family val="0"/>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20"/>
      <name val="Candara"/>
      <family val="2"/>
    </font>
    <font>
      <sz val="10"/>
      <name val="Candara"/>
      <family val="2"/>
    </font>
    <font>
      <b/>
      <u val="single"/>
      <sz val="20"/>
      <color indexed="10"/>
      <name val="Candara"/>
      <family val="2"/>
    </font>
    <font>
      <b/>
      <sz val="9"/>
      <name val="Calibri"/>
      <family val="2"/>
    </font>
    <font>
      <b/>
      <i/>
      <sz val="10"/>
      <name val="Calibri"/>
      <family val="2"/>
    </font>
    <font>
      <b/>
      <sz val="7"/>
      <name val="Arial"/>
      <family val="2"/>
    </font>
    <font>
      <b/>
      <sz val="8"/>
      <name val="Arial"/>
      <family val="2"/>
    </font>
    <font>
      <b/>
      <i/>
      <sz val="25"/>
      <color indexed="10"/>
      <name val="Wingdings 3"/>
      <family val="1"/>
    </font>
    <font>
      <b/>
      <i/>
      <sz val="25"/>
      <color indexed="12"/>
      <name val="Wingdings 3"/>
      <family val="1"/>
    </font>
    <font>
      <b/>
      <sz val="14"/>
      <name val="Calibri"/>
      <family val="2"/>
    </font>
    <font>
      <i/>
      <sz val="7"/>
      <name val="Courier New"/>
      <family val="3"/>
    </font>
    <font>
      <sz val="12"/>
      <name val="Corbel"/>
      <family val="2"/>
    </font>
    <font>
      <b/>
      <sz val="28"/>
      <name val="Calibri"/>
      <family val="2"/>
    </font>
    <font>
      <sz val="28"/>
      <name val="Arial"/>
      <family val="0"/>
    </font>
    <font>
      <sz val="20"/>
      <name val="Corbel"/>
      <family val="2"/>
    </font>
    <font>
      <u val="single"/>
      <sz val="20"/>
      <name val="Corbel"/>
      <family val="2"/>
    </font>
    <font>
      <b/>
      <i/>
      <sz val="10"/>
      <color indexed="16"/>
      <name val="Calibri"/>
      <family val="2"/>
    </font>
    <font>
      <b/>
      <u val="single"/>
      <sz val="14"/>
      <color indexed="10"/>
      <name val="Candara"/>
      <family val="2"/>
    </font>
    <font>
      <b/>
      <sz val="8"/>
      <name val="Calibri"/>
      <family val="2"/>
    </font>
    <font>
      <b/>
      <sz val="8"/>
      <color indexed="9"/>
      <name val="Calibri"/>
      <family val="2"/>
    </font>
    <font>
      <b/>
      <sz val="8"/>
      <name val="Verdana"/>
      <family val="2"/>
    </font>
    <font>
      <b/>
      <sz val="18"/>
      <name val="Arial Black"/>
      <family val="2"/>
    </font>
    <font>
      <sz val="10"/>
      <color indexed="10"/>
      <name val="Arial"/>
      <family val="0"/>
    </font>
    <font>
      <b/>
      <u val="single"/>
      <sz val="14"/>
      <name val="Arial"/>
      <family val="2"/>
    </font>
    <font>
      <b/>
      <u val="single"/>
      <sz val="14"/>
      <color indexed="10"/>
      <name val="Arial"/>
      <family val="2"/>
    </font>
    <font>
      <b/>
      <sz val="18"/>
      <name val="Garamond"/>
      <family val="1"/>
    </font>
    <font>
      <sz val="7"/>
      <name val="Calibri"/>
      <family val="2"/>
    </font>
    <font>
      <sz val="7"/>
      <color indexed="10"/>
      <name val="Calibri"/>
      <family val="2"/>
    </font>
    <font>
      <sz val="7"/>
      <name val="Arial"/>
      <family val="0"/>
    </font>
    <font>
      <b/>
      <sz val="14"/>
      <color indexed="10"/>
      <name val="Calibri"/>
      <family val="2"/>
    </font>
    <font>
      <b/>
      <u val="single"/>
      <sz val="20"/>
      <name val="Candara"/>
      <family val="2"/>
    </font>
    <font>
      <b/>
      <sz val="20"/>
      <color indexed="10"/>
      <name val="Candara"/>
      <family val="2"/>
    </font>
    <font>
      <sz val="10"/>
      <color indexed="10"/>
      <name val="Candara"/>
      <family val="2"/>
    </font>
    <font>
      <b/>
      <i/>
      <sz val="16"/>
      <color indexed="10"/>
      <name val="Calibri"/>
      <family val="2"/>
    </font>
    <font>
      <b/>
      <u val="single"/>
      <sz val="40"/>
      <name val="Calibri"/>
      <family val="2"/>
    </font>
    <font>
      <b/>
      <sz val="40"/>
      <color indexed="10"/>
      <name val="Calibri"/>
      <family val="2"/>
    </font>
    <font>
      <b/>
      <sz val="14"/>
      <color indexed="8"/>
      <name val="Candara"/>
      <family val="2"/>
    </font>
    <font>
      <b/>
      <u val="single"/>
      <sz val="14"/>
      <color indexed="8"/>
      <name val="Candara"/>
      <family val="2"/>
    </font>
    <font>
      <sz val="14"/>
      <color indexed="8"/>
      <name val="Candara"/>
      <family val="2"/>
    </font>
    <font>
      <b/>
      <sz val="14"/>
      <color indexed="10"/>
      <name val="Candara"/>
      <family val="2"/>
    </font>
    <font>
      <sz val="14"/>
      <color indexed="10"/>
      <name val="Candara"/>
      <family val="2"/>
    </font>
    <font>
      <b/>
      <sz val="28"/>
      <color indexed="10"/>
      <name val="Calibri"/>
      <family val="2"/>
    </font>
    <font>
      <b/>
      <u val="single"/>
      <sz val="28"/>
      <name val="Calibri"/>
      <family val="2"/>
    </font>
    <font>
      <b/>
      <i/>
      <sz val="10"/>
      <color indexed="10"/>
      <name val="Calibri"/>
      <family val="2"/>
    </font>
    <font>
      <b/>
      <sz val="18"/>
      <color indexed="10"/>
      <name val="Arial Black"/>
      <family val="2"/>
    </font>
    <font>
      <b/>
      <i/>
      <sz val="12"/>
      <color indexed="10"/>
      <name val="Arial"/>
      <family val="2"/>
    </font>
    <font>
      <b/>
      <sz val="10"/>
      <name val="Arial"/>
      <family val="2"/>
    </font>
    <font>
      <b/>
      <i/>
      <sz val="12"/>
      <name val="Arial"/>
      <family val="2"/>
    </font>
    <font>
      <sz val="8"/>
      <name val="Calibri"/>
      <family val="2"/>
    </font>
    <font>
      <b/>
      <sz val="8"/>
      <color indexed="9"/>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12"/>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17"/>
        <bgColor indexed="64"/>
      </patternFill>
    </fill>
    <fill>
      <patternFill patternType="solid">
        <fgColor indexed="43"/>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color indexed="63"/>
      </left>
      <right style="medium"/>
      <top style="hair"/>
      <bottom style="hair"/>
    </border>
    <border>
      <left>
        <color indexed="63"/>
      </left>
      <right style="medium"/>
      <top style="hair"/>
      <bottom style="medium"/>
    </border>
    <border>
      <left style="hair"/>
      <right style="hair"/>
      <top style="hair"/>
      <bottom style="hair"/>
    </border>
    <border>
      <left>
        <color indexed="63"/>
      </left>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thin"/>
      <right style="thin"/>
      <top style="medium"/>
      <bottom style="medium"/>
    </border>
    <border>
      <left style="thin"/>
      <right style="medium"/>
      <top>
        <color indexed="63"/>
      </top>
      <bottom style="thin"/>
    </border>
    <border>
      <left style="thin"/>
      <right style="medium"/>
      <top style="thin"/>
      <bottom style="medium"/>
    </border>
    <border>
      <left style="thin"/>
      <right style="thin"/>
      <top style="thin"/>
      <bottom>
        <color indexed="63"/>
      </bottom>
    </border>
    <border>
      <left>
        <color indexed="63"/>
      </left>
      <right style="medium"/>
      <top>
        <color indexed="63"/>
      </top>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hair"/>
      <right style="hair"/>
      <top style="hair"/>
      <bottom style="medium"/>
    </border>
    <border>
      <left style="hair"/>
      <right style="medium"/>
      <top style="hair"/>
      <bottom style="medium"/>
    </border>
    <border>
      <left>
        <color indexed="63"/>
      </left>
      <right style="hair"/>
      <top style="hair"/>
      <bottom style="hair"/>
    </border>
    <border>
      <left>
        <color indexed="63"/>
      </left>
      <right style="hair"/>
      <top>
        <color indexed="63"/>
      </top>
      <bottom style="hair"/>
    </border>
    <border>
      <left>
        <color indexed="63"/>
      </left>
      <right style="hair"/>
      <top style="hair"/>
      <bottom style="medium"/>
    </border>
    <border>
      <left style="hair"/>
      <right>
        <color indexed="63"/>
      </right>
      <top style="hair"/>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3" fillId="2" borderId="0" applyNumberFormat="0" applyBorder="0" applyAlignment="0" applyProtection="0"/>
    <xf numFmtId="0" fontId="123" fillId="3" borderId="0" applyNumberFormat="0" applyBorder="0" applyAlignment="0" applyProtection="0"/>
    <xf numFmtId="0" fontId="123" fillId="4" borderId="0" applyNumberFormat="0" applyBorder="0" applyAlignment="0" applyProtection="0"/>
    <xf numFmtId="0" fontId="123" fillId="5" borderId="0" applyNumberFormat="0" applyBorder="0" applyAlignment="0" applyProtection="0"/>
    <xf numFmtId="0" fontId="123" fillId="6" borderId="0" applyNumberFormat="0" applyBorder="0" applyAlignment="0" applyProtection="0"/>
    <xf numFmtId="0" fontId="123" fillId="7" borderId="0" applyNumberFormat="0" applyBorder="0" applyAlignment="0" applyProtection="0"/>
    <xf numFmtId="0" fontId="123" fillId="8" borderId="0" applyNumberFormat="0" applyBorder="0" applyAlignment="0" applyProtection="0"/>
    <xf numFmtId="0" fontId="123" fillId="9" borderId="0" applyNumberFormat="0" applyBorder="0" applyAlignment="0" applyProtection="0"/>
    <xf numFmtId="0" fontId="123" fillId="10" borderId="0" applyNumberFormat="0" applyBorder="0" applyAlignment="0" applyProtection="0"/>
    <xf numFmtId="0" fontId="123" fillId="11" borderId="0" applyNumberFormat="0" applyBorder="0" applyAlignment="0" applyProtection="0"/>
    <xf numFmtId="0" fontId="123" fillId="12" borderId="0" applyNumberFormat="0" applyBorder="0" applyAlignment="0" applyProtection="0"/>
    <xf numFmtId="0" fontId="123"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1" applyNumberFormat="0" applyFill="0" applyAlignment="0" applyProtection="0"/>
    <xf numFmtId="0" fontId="128" fillId="0" borderId="2" applyNumberFormat="0" applyFill="0" applyAlignment="0" applyProtection="0"/>
    <xf numFmtId="0" fontId="129" fillId="0" borderId="3" applyNumberFormat="0" applyFill="0" applyAlignment="0" applyProtection="0"/>
    <xf numFmtId="0" fontId="130" fillId="0" borderId="4" applyNumberFormat="0" applyFill="0" applyAlignment="0" applyProtection="0"/>
    <xf numFmtId="0" fontId="1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31" fillId="20" borderId="5" applyNumberFormat="0" applyAlignment="0" applyProtection="0"/>
    <xf numFmtId="0" fontId="132" fillId="21" borderId="6" applyNumberFormat="0" applyAlignment="0" applyProtection="0"/>
    <xf numFmtId="0" fontId="133" fillId="20" borderId="6" applyNumberFormat="0" applyAlignment="0" applyProtection="0"/>
    <xf numFmtId="0" fontId="134" fillId="22" borderId="7" applyNumberFormat="0" applyAlignment="0" applyProtection="0"/>
    <xf numFmtId="0" fontId="135"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36"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3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8" fillId="0" borderId="9" applyNumberFormat="0" applyFill="0" applyAlignment="0" applyProtection="0"/>
    <xf numFmtId="0" fontId="139" fillId="0" borderId="0" applyNumberFormat="0" applyFill="0" applyBorder="0" applyAlignment="0" applyProtection="0"/>
    <xf numFmtId="0" fontId="124" fillId="27" borderId="0" applyNumberFormat="0" applyBorder="0" applyAlignment="0" applyProtection="0"/>
    <xf numFmtId="0" fontId="124" fillId="28" borderId="0" applyNumberFormat="0" applyBorder="0" applyAlignment="0" applyProtection="0"/>
    <xf numFmtId="0" fontId="124" fillId="29" borderId="0" applyNumberFormat="0" applyBorder="0" applyAlignment="0" applyProtection="0"/>
    <xf numFmtId="0" fontId="124" fillId="30" borderId="0" applyNumberFormat="0" applyBorder="0" applyAlignment="0" applyProtection="0"/>
    <xf numFmtId="0" fontId="124" fillId="31" borderId="0" applyNumberFormat="0" applyBorder="0" applyAlignment="0" applyProtection="0"/>
    <xf numFmtId="0" fontId="124"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443">
    <xf numFmtId="0" fontId="0" fillId="0" borderId="0" xfId="0" applyAlignment="1">
      <alignment/>
    </xf>
    <xf numFmtId="0" fontId="17" fillId="33" borderId="10" xfId="0" applyFont="1" applyFill="1" applyBorder="1" applyAlignment="1" applyProtection="1">
      <alignment horizontal="center"/>
      <protection/>
    </xf>
    <xf numFmtId="0" fontId="12"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2" fillId="33" borderId="11" xfId="0" applyFont="1" applyFill="1" applyBorder="1" applyAlignment="1" applyProtection="1">
      <alignment horizontal="center" vertical="center"/>
      <protection/>
    </xf>
    <xf numFmtId="1" fontId="18" fillId="33" borderId="12" xfId="0" applyNumberFormat="1" applyFont="1" applyFill="1" applyBorder="1" applyAlignment="1" applyProtection="1">
      <alignment horizontal="center" vertical="center" wrapText="1"/>
      <protection/>
    </xf>
    <xf numFmtId="0" fontId="18" fillId="33" borderId="12"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wrapText="1"/>
      <protection/>
    </xf>
    <xf numFmtId="1" fontId="17" fillId="33" borderId="10" xfId="0" applyNumberFormat="1"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190" fontId="17" fillId="33" borderId="10" xfId="0" applyNumberFormat="1" applyFont="1" applyFill="1" applyBorder="1" applyAlignment="1" applyProtection="1">
      <alignment horizontal="center"/>
      <protection/>
    </xf>
    <xf numFmtId="0" fontId="17" fillId="33" borderId="0" xfId="0" applyFont="1" applyFill="1" applyBorder="1" applyAlignment="1" applyProtection="1">
      <alignment horizontal="center" vertical="center" wrapText="1"/>
      <protection/>
    </xf>
    <xf numFmtId="1" fontId="17" fillId="33" borderId="13" xfId="0" applyNumberFormat="1" applyFont="1" applyFill="1" applyBorder="1" applyAlignment="1" applyProtection="1">
      <alignment horizontal="center" vertical="center" wrapText="1"/>
      <protection/>
    </xf>
    <xf numFmtId="0" fontId="17" fillId="33" borderId="13" xfId="0" applyFont="1" applyFill="1" applyBorder="1" applyAlignment="1" applyProtection="1">
      <alignment horizontal="center" vertical="center" wrapText="1"/>
      <protection/>
    </xf>
    <xf numFmtId="43" fontId="17" fillId="33" borderId="13" xfId="40" applyFont="1" applyFill="1" applyBorder="1" applyAlignment="1" applyProtection="1">
      <alignment horizontal="center"/>
      <protection/>
    </xf>
    <xf numFmtId="190" fontId="17" fillId="33" borderId="13" xfId="0" applyNumberFormat="1" applyFont="1" applyFill="1" applyBorder="1" applyAlignment="1" applyProtection="1">
      <alignment horizontal="center"/>
      <protection/>
    </xf>
    <xf numFmtId="0" fontId="17" fillId="33" borderId="13" xfId="0" applyFont="1" applyFill="1" applyBorder="1" applyAlignment="1" applyProtection="1">
      <alignment horizontal="center"/>
      <protection/>
    </xf>
    <xf numFmtId="0" fontId="19" fillId="33" borderId="10" xfId="0" applyFont="1" applyFill="1" applyBorder="1" applyAlignment="1" applyProtection="1">
      <alignment horizontal="center"/>
      <protection/>
    </xf>
    <xf numFmtId="190" fontId="19" fillId="33" borderId="10" xfId="0" applyNumberFormat="1" applyFont="1" applyFill="1" applyBorder="1" applyAlignment="1" applyProtection="1">
      <alignment horizontal="center"/>
      <protection/>
    </xf>
    <xf numFmtId="0" fontId="19" fillId="33" borderId="10" xfId="0" applyFont="1" applyFill="1" applyBorder="1" applyAlignment="1" applyProtection="1">
      <alignment horizontal="center" vertical="center" wrapText="1"/>
      <protection/>
    </xf>
    <xf numFmtId="2" fontId="19" fillId="33" borderId="10" xfId="0" applyNumberFormat="1" applyFont="1" applyFill="1" applyBorder="1" applyAlignment="1" applyProtection="1">
      <alignment horizontal="center"/>
      <protection/>
    </xf>
    <xf numFmtId="0" fontId="17" fillId="33" borderId="0" xfId="0" applyFont="1" applyFill="1" applyBorder="1" applyAlignment="1" applyProtection="1">
      <alignment horizontal="center"/>
      <protection/>
    </xf>
    <xf numFmtId="0" fontId="19" fillId="33" borderId="13" xfId="0" applyFont="1" applyFill="1" applyBorder="1" applyAlignment="1" applyProtection="1">
      <alignment horizontal="center"/>
      <protection/>
    </xf>
    <xf numFmtId="43" fontId="19" fillId="33" borderId="13" xfId="40" applyFont="1" applyFill="1" applyBorder="1" applyAlignment="1" applyProtection="1">
      <alignment horizontal="center"/>
      <protection/>
    </xf>
    <xf numFmtId="190" fontId="19" fillId="33" borderId="13" xfId="0" applyNumberFormat="1" applyFont="1" applyFill="1" applyBorder="1" applyAlignment="1" applyProtection="1">
      <alignment horizontal="center"/>
      <protection/>
    </xf>
    <xf numFmtId="0" fontId="19" fillId="33" borderId="13" xfId="0" applyFont="1" applyFill="1" applyBorder="1" applyAlignment="1" applyProtection="1">
      <alignment horizontal="center" vertical="center" wrapText="1"/>
      <protection/>
    </xf>
    <xf numFmtId="0" fontId="21" fillId="34" borderId="14" xfId="0" applyFont="1" applyFill="1" applyBorder="1" applyAlignment="1" applyProtection="1">
      <alignment vertical="center"/>
      <protection/>
    </xf>
    <xf numFmtId="0" fontId="9" fillId="33" borderId="0" xfId="0" applyFont="1" applyFill="1" applyBorder="1" applyAlignment="1" applyProtection="1">
      <alignment horizontal="left" vertical="center"/>
      <protection/>
    </xf>
    <xf numFmtId="0" fontId="21" fillId="34" borderId="15" xfId="0" applyFont="1" applyFill="1" applyBorder="1" applyAlignment="1" applyProtection="1">
      <alignment vertical="center"/>
      <protection/>
    </xf>
    <xf numFmtId="0" fontId="21" fillId="34" borderId="16"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9" fillId="33" borderId="0" xfId="0" applyFont="1" applyFill="1" applyBorder="1" applyAlignment="1" applyProtection="1">
      <alignment horizontal="right" vertical="center"/>
      <protection/>
    </xf>
    <xf numFmtId="190" fontId="9" fillId="33" borderId="0" xfId="0" applyNumberFormat="1" applyFont="1" applyFill="1" applyBorder="1" applyAlignment="1" applyProtection="1">
      <alignment horizontal="center" vertical="center"/>
      <protection/>
    </xf>
    <xf numFmtId="4" fontId="9" fillId="33" borderId="0" xfId="40" applyNumberFormat="1" applyFont="1" applyFill="1" applyBorder="1" applyAlignment="1" applyProtection="1">
      <alignment horizontal="right" vertical="center"/>
      <protection/>
    </xf>
    <xf numFmtId="3" fontId="9" fillId="33" borderId="0" xfId="40" applyNumberFormat="1" applyFont="1" applyFill="1" applyBorder="1" applyAlignment="1" applyProtection="1">
      <alignment horizontal="right" vertical="center"/>
      <protection/>
    </xf>
    <xf numFmtId="4" fontId="10" fillId="33" borderId="0" xfId="40" applyNumberFormat="1" applyFont="1" applyFill="1" applyBorder="1" applyAlignment="1" applyProtection="1">
      <alignment horizontal="right" vertical="center"/>
      <protection/>
    </xf>
    <xf numFmtId="3" fontId="10" fillId="33" borderId="0" xfId="40" applyNumberFormat="1" applyFont="1" applyFill="1" applyBorder="1" applyAlignment="1" applyProtection="1">
      <alignment horizontal="right" vertical="center"/>
      <protection/>
    </xf>
    <xf numFmtId="2" fontId="9" fillId="33" borderId="0" xfId="40" applyNumberFormat="1" applyFont="1" applyFill="1" applyBorder="1" applyAlignment="1" applyProtection="1">
      <alignment horizontal="right" vertical="center"/>
      <protection/>
    </xf>
    <xf numFmtId="192" fontId="9" fillId="33" borderId="0" xfId="70" applyNumberFormat="1" applyFont="1" applyFill="1" applyBorder="1" applyAlignment="1" applyProtection="1">
      <alignment horizontal="right" vertical="center"/>
      <protection/>
    </xf>
    <xf numFmtId="3" fontId="9" fillId="33" borderId="0" xfId="0" applyNumberFormat="1" applyFont="1" applyFill="1" applyBorder="1" applyAlignment="1" applyProtection="1">
      <alignment horizontal="right" vertical="center"/>
      <protection/>
    </xf>
    <xf numFmtId="0" fontId="0" fillId="33" borderId="0" xfId="0" applyFill="1" applyAlignment="1" applyProtection="1">
      <alignmen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0" fontId="33" fillId="33" borderId="0" xfId="0" applyFont="1" applyFill="1" applyBorder="1" applyAlignment="1" applyProtection="1">
      <alignment horizontal="center" vertical="center" wrapText="1"/>
      <protection/>
    </xf>
    <xf numFmtId="3" fontId="35" fillId="33" borderId="0" xfId="0" applyNumberFormat="1" applyFont="1" applyFill="1" applyBorder="1" applyAlignment="1" applyProtection="1">
      <alignment horizontal="center" vertical="center"/>
      <protection/>
    </xf>
    <xf numFmtId="0" fontId="35" fillId="33" borderId="0" xfId="0" applyFont="1" applyFill="1" applyBorder="1" applyAlignment="1" applyProtection="1">
      <alignment horizontal="center" vertical="center"/>
      <protection/>
    </xf>
    <xf numFmtId="4" fontId="35" fillId="33" borderId="0" xfId="0" applyNumberFormat="1" applyFont="1" applyFill="1" applyBorder="1" applyAlignment="1" applyProtection="1">
      <alignment horizontal="center" vertical="center" wrapText="1"/>
      <protection/>
    </xf>
    <xf numFmtId="3" fontId="35" fillId="33" borderId="0" xfId="0" applyNumberFormat="1" applyFont="1" applyFill="1" applyBorder="1" applyAlignment="1" applyProtection="1">
      <alignment horizontal="center" vertical="center" wrapText="1"/>
      <protection/>
    </xf>
    <xf numFmtId="0" fontId="3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center" vertical="center" wrapText="1"/>
      <protection/>
    </xf>
    <xf numFmtId="3" fontId="13" fillId="33" borderId="0" xfId="0" applyNumberFormat="1" applyFont="1" applyFill="1" applyBorder="1" applyAlignment="1" applyProtection="1">
      <alignment horizontal="center" vertical="center"/>
      <protection/>
    </xf>
    <xf numFmtId="3" fontId="14" fillId="33" borderId="0" xfId="0" applyNumberFormat="1" applyFont="1" applyFill="1" applyBorder="1" applyAlignment="1" applyProtection="1">
      <alignment horizontal="center" vertical="center"/>
      <protection/>
    </xf>
    <xf numFmtId="3" fontId="22"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3" fontId="0" fillId="33" borderId="0" xfId="0" applyNumberFormat="1" applyFont="1" applyFill="1" applyBorder="1" applyAlignment="1" applyProtection="1">
      <alignment vertical="center"/>
      <protection/>
    </xf>
    <xf numFmtId="4" fontId="13" fillId="33" borderId="0" xfId="0" applyNumberFormat="1" applyFont="1" applyFill="1" applyBorder="1" applyAlignment="1" applyProtection="1">
      <alignment horizontal="center" vertical="center"/>
      <protection/>
    </xf>
    <xf numFmtId="4" fontId="14" fillId="33" borderId="0" xfId="0" applyNumberFormat="1" applyFont="1" applyFill="1" applyBorder="1" applyAlignment="1" applyProtection="1">
      <alignment horizontal="center" vertical="center"/>
      <protection/>
    </xf>
    <xf numFmtId="4" fontId="22"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36" fillId="33" borderId="0" xfId="0" applyNumberFormat="1" applyFont="1" applyFill="1" applyBorder="1" applyAlignment="1" applyProtection="1">
      <alignment horizontal="center" vertical="center"/>
      <protection/>
    </xf>
    <xf numFmtId="3" fontId="36" fillId="33" borderId="0" xfId="0" applyNumberFormat="1" applyFont="1" applyFill="1" applyBorder="1" applyAlignment="1" applyProtection="1">
      <alignment horizontal="center" vertical="center"/>
      <protection/>
    </xf>
    <xf numFmtId="3" fontId="36" fillId="33" borderId="0" xfId="0" applyNumberFormat="1" applyFont="1" applyFill="1" applyBorder="1" applyAlignment="1" applyProtection="1">
      <alignment horizontal="center" vertical="center" wrapText="1"/>
      <protection/>
    </xf>
    <xf numFmtId="4" fontId="33" fillId="33" borderId="0" xfId="0" applyNumberFormat="1" applyFont="1" applyFill="1" applyBorder="1" applyAlignment="1" applyProtection="1">
      <alignment horizontal="center" vertical="center" wrapText="1"/>
      <protection/>
    </xf>
    <xf numFmtId="3" fontId="33" fillId="33" borderId="0" xfId="0" applyNumberFormat="1" applyFont="1" applyFill="1" applyBorder="1" applyAlignment="1" applyProtection="1">
      <alignment horizontal="center" vertical="center" wrapText="1"/>
      <protection/>
    </xf>
    <xf numFmtId="192" fontId="33" fillId="33" borderId="0" xfId="0" applyNumberFormat="1" applyFont="1" applyFill="1" applyBorder="1" applyAlignment="1" applyProtection="1">
      <alignment horizontal="center" vertical="center" wrapText="1"/>
      <protection/>
    </xf>
    <xf numFmtId="0" fontId="40" fillId="33" borderId="0" xfId="0" applyFont="1" applyFill="1" applyBorder="1" applyAlignment="1" applyProtection="1">
      <alignment horizontal="center" vertical="center"/>
      <protection/>
    </xf>
    <xf numFmtId="1" fontId="18" fillId="33" borderId="17" xfId="0" applyNumberFormat="1" applyFont="1" applyFill="1" applyBorder="1" applyAlignment="1" applyProtection="1">
      <alignment horizontal="center" vertical="center" wrapText="1"/>
      <protection/>
    </xf>
    <xf numFmtId="1" fontId="17" fillId="33" borderId="18" xfId="0" applyNumberFormat="1" applyFont="1" applyFill="1" applyBorder="1" applyAlignment="1" applyProtection="1">
      <alignment horizontal="center" vertical="center" wrapText="1"/>
      <protection/>
    </xf>
    <xf numFmtId="1" fontId="17" fillId="33" borderId="19" xfId="0" applyNumberFormat="1" applyFont="1" applyFill="1" applyBorder="1" applyAlignment="1" applyProtection="1">
      <alignment horizontal="center" vertical="center" wrapText="1"/>
      <protection/>
    </xf>
    <xf numFmtId="0" fontId="19" fillId="33" borderId="18" xfId="0" applyFont="1" applyFill="1" applyBorder="1" applyAlignment="1" applyProtection="1">
      <alignment horizontal="center"/>
      <protection/>
    </xf>
    <xf numFmtId="0" fontId="19" fillId="33" borderId="19" xfId="0" applyFont="1" applyFill="1" applyBorder="1" applyAlignment="1" applyProtection="1">
      <alignment horizontal="center"/>
      <protection/>
    </xf>
    <xf numFmtId="0" fontId="21" fillId="34" borderId="20" xfId="0" applyFont="1" applyFill="1" applyBorder="1" applyAlignment="1" applyProtection="1">
      <alignment vertical="center"/>
      <protection/>
    </xf>
    <xf numFmtId="4" fontId="12" fillId="33" borderId="0" xfId="0" applyNumberFormat="1" applyFont="1" applyFill="1" applyBorder="1" applyAlignment="1" applyProtection="1">
      <alignment horizontal="right" vertical="center"/>
      <protection/>
    </xf>
    <xf numFmtId="4" fontId="13" fillId="33" borderId="0" xfId="0" applyNumberFormat="1" applyFont="1" applyFill="1" applyBorder="1" applyAlignment="1" applyProtection="1">
      <alignment horizontal="right" vertical="center"/>
      <protection/>
    </xf>
    <xf numFmtId="4" fontId="14" fillId="33" borderId="0" xfId="0" applyNumberFormat="1" applyFont="1" applyFill="1" applyBorder="1" applyAlignment="1" applyProtection="1">
      <alignment horizontal="right" vertical="center"/>
      <protection/>
    </xf>
    <xf numFmtId="4" fontId="22" fillId="33" borderId="0" xfId="0" applyNumberFormat="1" applyFont="1" applyFill="1" applyBorder="1" applyAlignment="1" applyProtection="1">
      <alignment horizontal="right" vertical="center"/>
      <protection/>
    </xf>
    <xf numFmtId="3" fontId="12" fillId="33" borderId="0" xfId="0" applyNumberFormat="1" applyFont="1" applyFill="1" applyBorder="1" applyAlignment="1" applyProtection="1">
      <alignment horizontal="right" vertical="center"/>
      <protection/>
    </xf>
    <xf numFmtId="4" fontId="50" fillId="33" borderId="0" xfId="0" applyNumberFormat="1" applyFont="1" applyFill="1" applyBorder="1" applyAlignment="1" applyProtection="1">
      <alignment horizontal="right" vertical="center"/>
      <protection/>
    </xf>
    <xf numFmtId="3" fontId="50" fillId="33" borderId="0" xfId="0" applyNumberFormat="1" applyFont="1" applyFill="1" applyBorder="1" applyAlignment="1" applyProtection="1">
      <alignment horizontal="right" vertical="center"/>
      <protection/>
    </xf>
    <xf numFmtId="0" fontId="21" fillId="34" borderId="21" xfId="0" applyFont="1" applyFill="1" applyBorder="1" applyAlignment="1" applyProtection="1">
      <alignment vertical="center"/>
      <protection/>
    </xf>
    <xf numFmtId="190" fontId="12" fillId="0" borderId="22" xfId="0" applyNumberFormat="1" applyFont="1" applyFill="1" applyBorder="1" applyAlignment="1" applyProtection="1">
      <alignment horizontal="center" vertical="center"/>
      <protection/>
    </xf>
    <xf numFmtId="0" fontId="21" fillId="34" borderId="23" xfId="0" applyFont="1" applyFill="1" applyBorder="1" applyAlignment="1" applyProtection="1">
      <alignment vertical="center"/>
      <protection/>
    </xf>
    <xf numFmtId="0" fontId="48" fillId="33" borderId="24" xfId="0" applyFont="1" applyFill="1" applyBorder="1" applyAlignment="1" applyProtection="1">
      <alignment vertical="center"/>
      <protection/>
    </xf>
    <xf numFmtId="0" fontId="48" fillId="33" borderId="24" xfId="57" applyFont="1" applyFill="1" applyBorder="1" applyAlignment="1" applyProtection="1">
      <alignment vertical="center"/>
      <protection/>
    </xf>
    <xf numFmtId="204" fontId="48" fillId="33" borderId="24" xfId="0" applyNumberFormat="1" applyFont="1" applyFill="1" applyBorder="1" applyAlignment="1" applyProtection="1">
      <alignment vertical="center"/>
      <protection/>
    </xf>
    <xf numFmtId="0" fontId="48" fillId="0" borderId="22" xfId="0" applyFont="1" applyFill="1" applyBorder="1" applyAlignment="1" applyProtection="1">
      <alignment vertical="center"/>
      <protection/>
    </xf>
    <xf numFmtId="0" fontId="27" fillId="33" borderId="24" xfId="0" applyFont="1" applyFill="1" applyBorder="1" applyAlignment="1" applyProtection="1">
      <alignment vertical="center"/>
      <protection/>
    </xf>
    <xf numFmtId="0" fontId="48" fillId="33" borderId="24" xfId="0" applyNumberFormat="1" applyFont="1" applyFill="1" applyBorder="1" applyAlignment="1" applyProtection="1">
      <alignment vertical="center"/>
      <protection/>
    </xf>
    <xf numFmtId="0" fontId="22" fillId="33" borderId="0" xfId="0" applyFont="1" applyFill="1" applyBorder="1" applyAlignment="1" applyProtection="1">
      <alignment horizontal="left" vertical="center"/>
      <protection/>
    </xf>
    <xf numFmtId="0" fontId="12" fillId="0" borderId="22" xfId="0" applyFont="1" applyFill="1" applyBorder="1" applyAlignment="1">
      <alignment horizontal="right" vertical="center"/>
    </xf>
    <xf numFmtId="4" fontId="12" fillId="0" borderId="22" xfId="40" applyNumberFormat="1" applyFont="1" applyFill="1" applyBorder="1" applyAlignment="1" applyProtection="1">
      <alignment horizontal="right" vertical="center"/>
      <protection/>
    </xf>
    <xf numFmtId="3" fontId="12" fillId="0" borderId="22" xfId="40" applyNumberFormat="1" applyFont="1" applyFill="1" applyBorder="1" applyAlignment="1" applyProtection="1">
      <alignment horizontal="right" vertical="center"/>
      <protection/>
    </xf>
    <xf numFmtId="3" fontId="12" fillId="0" borderId="22" xfId="70" applyNumberFormat="1" applyFont="1" applyFill="1" applyBorder="1" applyAlignment="1" applyProtection="1">
      <alignment horizontal="right" vertical="center"/>
      <protection/>
    </xf>
    <xf numFmtId="4" fontId="12" fillId="0" borderId="22" xfId="70" applyNumberFormat="1" applyFont="1" applyFill="1" applyBorder="1" applyAlignment="1" applyProtection="1">
      <alignment horizontal="right" vertical="center"/>
      <protection/>
    </xf>
    <xf numFmtId="192" fontId="12" fillId="0" borderId="22" xfId="70" applyNumberFormat="1" applyFont="1" applyFill="1" applyBorder="1" applyAlignment="1" applyProtection="1">
      <alignment horizontal="right" vertical="center"/>
      <protection/>
    </xf>
    <xf numFmtId="4" fontId="12" fillId="0" borderId="22" xfId="42" applyNumberFormat="1" applyFont="1" applyFill="1" applyBorder="1" applyAlignment="1" applyProtection="1">
      <alignment horizontal="right" vertical="center"/>
      <protection locked="0"/>
    </xf>
    <xf numFmtId="3" fontId="12" fillId="0" borderId="22" xfId="42" applyNumberFormat="1" applyFont="1" applyFill="1" applyBorder="1" applyAlignment="1" applyProtection="1">
      <alignment horizontal="right" vertical="center"/>
      <protection locked="0"/>
    </xf>
    <xf numFmtId="4" fontId="12" fillId="0" borderId="25" xfId="0" applyNumberFormat="1" applyFont="1" applyFill="1" applyBorder="1" applyAlignment="1" applyProtection="1">
      <alignment horizontal="right" vertical="center"/>
      <protection/>
    </xf>
    <xf numFmtId="4" fontId="12" fillId="0" borderId="22" xfId="43" applyNumberFormat="1" applyFont="1" applyFill="1" applyBorder="1" applyAlignment="1" applyProtection="1">
      <alignment horizontal="right" vertical="center"/>
      <protection locked="0"/>
    </xf>
    <xf numFmtId="3" fontId="12" fillId="0" borderId="22" xfId="43" applyNumberFormat="1" applyFont="1" applyFill="1" applyBorder="1" applyAlignment="1" applyProtection="1">
      <alignment horizontal="right" vertical="center"/>
      <protection locked="0"/>
    </xf>
    <xf numFmtId="0" fontId="12" fillId="0" borderId="22" xfId="0" applyFont="1" applyFill="1" applyBorder="1" applyAlignment="1" applyProtection="1">
      <alignment horizontal="right" vertical="center"/>
      <protection locked="0"/>
    </xf>
    <xf numFmtId="4" fontId="12" fillId="0" borderId="22" xfId="40" applyNumberFormat="1" applyFont="1" applyFill="1" applyBorder="1" applyAlignment="1" applyProtection="1">
      <alignment horizontal="right" vertical="center"/>
      <protection locked="0"/>
    </xf>
    <xf numFmtId="3" fontId="12" fillId="0" borderId="22" xfId="40" applyNumberFormat="1" applyFont="1" applyFill="1" applyBorder="1" applyAlignment="1" applyProtection="1">
      <alignment horizontal="right" vertical="center"/>
      <protection locked="0"/>
    </xf>
    <xf numFmtId="4" fontId="12" fillId="0" borderId="22" xfId="43" applyNumberFormat="1" applyFont="1" applyFill="1" applyBorder="1" applyAlignment="1" applyProtection="1">
      <alignment horizontal="right" vertical="center"/>
      <protection/>
    </xf>
    <xf numFmtId="4" fontId="12" fillId="0" borderId="25" xfId="70" applyNumberFormat="1" applyFont="1" applyFill="1" applyBorder="1" applyAlignment="1" applyProtection="1">
      <alignment horizontal="right" vertical="center"/>
      <protection/>
    </xf>
    <xf numFmtId="0" fontId="12" fillId="0" borderId="22" xfId="0" applyFont="1" applyFill="1" applyBorder="1" applyAlignment="1">
      <alignment horizontal="right" vertical="center"/>
    </xf>
    <xf numFmtId="4" fontId="12" fillId="0" borderId="22" xfId="0" applyNumberFormat="1" applyFont="1" applyFill="1" applyBorder="1" applyAlignment="1">
      <alignment horizontal="right" vertical="center"/>
    </xf>
    <xf numFmtId="3" fontId="12" fillId="0" borderId="22" xfId="0" applyNumberFormat="1" applyFont="1" applyFill="1" applyBorder="1" applyAlignment="1">
      <alignment horizontal="right" vertical="center"/>
    </xf>
    <xf numFmtId="3" fontId="12" fillId="0" borderId="22" xfId="40" applyNumberFormat="1" applyFont="1" applyFill="1" applyBorder="1" applyAlignment="1">
      <alignment horizontal="right" vertical="center"/>
    </xf>
    <xf numFmtId="4" fontId="12" fillId="0" borderId="22" xfId="40" applyNumberFormat="1" applyFont="1" applyFill="1" applyBorder="1" applyAlignment="1">
      <alignment horizontal="right" vertical="center"/>
    </xf>
    <xf numFmtId="0" fontId="12" fillId="0" borderId="22" xfId="0" applyNumberFormat="1" applyFont="1" applyFill="1" applyBorder="1" applyAlignment="1" applyProtection="1">
      <alignment horizontal="right" vertical="center"/>
      <protection locked="0"/>
    </xf>
    <xf numFmtId="4" fontId="12" fillId="0" borderId="22" xfId="0" applyNumberFormat="1" applyFont="1" applyFill="1" applyBorder="1" applyAlignment="1">
      <alignment horizontal="right" vertical="center"/>
    </xf>
    <xf numFmtId="3" fontId="12" fillId="0" borderId="22" xfId="0" applyNumberFormat="1" applyFont="1" applyFill="1" applyBorder="1" applyAlignment="1">
      <alignment horizontal="right" vertical="center"/>
    </xf>
    <xf numFmtId="0" fontId="12" fillId="0" borderId="22" xfId="0" applyFont="1" applyFill="1" applyBorder="1" applyAlignment="1">
      <alignment horizontal="right" vertical="center"/>
    </xf>
    <xf numFmtId="190" fontId="12" fillId="0" borderId="22" xfId="0" applyNumberFormat="1" applyFont="1" applyFill="1" applyBorder="1" applyAlignment="1" applyProtection="1">
      <alignment horizontal="center" vertical="center"/>
      <protection/>
    </xf>
    <xf numFmtId="190" fontId="12" fillId="0" borderId="22" xfId="0" applyNumberFormat="1" applyFont="1" applyFill="1" applyBorder="1" applyAlignment="1">
      <alignment horizontal="center" vertical="center"/>
    </xf>
    <xf numFmtId="204" fontId="48" fillId="33" borderId="26" xfId="0" applyNumberFormat="1" applyFont="1" applyFill="1" applyBorder="1" applyAlignment="1" applyProtection="1">
      <alignment vertical="center"/>
      <protection/>
    </xf>
    <xf numFmtId="0" fontId="18" fillId="34" borderId="27"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protection/>
    </xf>
    <xf numFmtId="190" fontId="17" fillId="34" borderId="10" xfId="0" applyNumberFormat="1" applyFont="1" applyFill="1" applyBorder="1" applyAlignment="1" applyProtection="1">
      <alignment horizontal="center"/>
      <protection/>
    </xf>
    <xf numFmtId="4" fontId="17" fillId="34" borderId="10" xfId="0" applyNumberFormat="1" applyFont="1" applyFill="1" applyBorder="1" applyAlignment="1" applyProtection="1">
      <alignment horizontal="center" vertical="center" wrapText="1"/>
      <protection/>
    </xf>
    <xf numFmtId="0" fontId="17" fillId="34" borderId="28" xfId="0" applyFont="1" applyFill="1" applyBorder="1" applyAlignment="1" applyProtection="1">
      <alignment horizontal="center" vertical="center" wrapText="1"/>
      <protection/>
    </xf>
    <xf numFmtId="0" fontId="17" fillId="34" borderId="13" xfId="0" applyFont="1" applyFill="1" applyBorder="1" applyAlignment="1" applyProtection="1">
      <alignment horizontal="center" vertical="center" wrapText="1"/>
      <protection/>
    </xf>
    <xf numFmtId="43" fontId="17" fillId="34" borderId="13" xfId="40" applyFont="1" applyFill="1" applyBorder="1" applyAlignment="1" applyProtection="1">
      <alignment horizontal="center"/>
      <protection/>
    </xf>
    <xf numFmtId="190" fontId="17" fillId="34" borderId="13" xfId="0" applyNumberFormat="1" applyFont="1" applyFill="1" applyBorder="1" applyAlignment="1" applyProtection="1">
      <alignment horizontal="center"/>
      <protection/>
    </xf>
    <xf numFmtId="0" fontId="17" fillId="34" borderId="13" xfId="0" applyFont="1" applyFill="1" applyBorder="1" applyAlignment="1" applyProtection="1">
      <alignment horizontal="center"/>
      <protection/>
    </xf>
    <xf numFmtId="4" fontId="17" fillId="34" borderId="13" xfId="0" applyNumberFormat="1" applyFont="1" applyFill="1" applyBorder="1" applyAlignment="1" applyProtection="1">
      <alignment horizontal="center" vertical="center" wrapText="1"/>
      <protection/>
    </xf>
    <xf numFmtId="3" fontId="17" fillId="34" borderId="13" xfId="0" applyNumberFormat="1" applyFont="1" applyFill="1" applyBorder="1" applyAlignment="1" applyProtection="1">
      <alignment horizontal="center" vertical="center" wrapText="1"/>
      <protection/>
    </xf>
    <xf numFmtId="192" fontId="17" fillId="34" borderId="13" xfId="0" applyNumberFormat="1" applyFont="1" applyFill="1" applyBorder="1" applyAlignment="1" applyProtection="1">
      <alignment horizontal="center" vertical="center" wrapText="1"/>
      <protection/>
    </xf>
    <xf numFmtId="4" fontId="28" fillId="34" borderId="13" xfId="0" applyNumberFormat="1" applyFont="1" applyFill="1" applyBorder="1" applyAlignment="1" applyProtection="1">
      <alignment horizontal="center" vertical="center" wrapText="1"/>
      <protection/>
    </xf>
    <xf numFmtId="3" fontId="28" fillId="34" borderId="13" xfId="0" applyNumberFormat="1" applyFont="1" applyFill="1" applyBorder="1" applyAlignment="1" applyProtection="1">
      <alignment horizontal="center" vertical="center" wrapText="1"/>
      <protection/>
    </xf>
    <xf numFmtId="0" fontId="17" fillId="34" borderId="29" xfId="0" applyFont="1" applyFill="1" applyBorder="1" applyAlignment="1" applyProtection="1">
      <alignment horizontal="center" vertical="center" wrapText="1"/>
      <protection/>
    </xf>
    <xf numFmtId="0" fontId="19" fillId="34" borderId="10" xfId="0" applyFont="1" applyFill="1" applyBorder="1" applyAlignment="1" applyProtection="1">
      <alignment horizontal="center"/>
      <protection/>
    </xf>
    <xf numFmtId="190" fontId="19" fillId="34" borderId="10" xfId="0" applyNumberFormat="1" applyFont="1" applyFill="1" applyBorder="1" applyAlignment="1" applyProtection="1">
      <alignment horizontal="center"/>
      <protection/>
    </xf>
    <xf numFmtId="4" fontId="19" fillId="34" borderId="10" xfId="0" applyNumberFormat="1" applyFont="1" applyFill="1" applyBorder="1" applyAlignment="1" applyProtection="1">
      <alignment horizontal="center"/>
      <protection/>
    </xf>
    <xf numFmtId="3" fontId="19" fillId="34" borderId="10" xfId="0" applyNumberFormat="1" applyFont="1" applyFill="1" applyBorder="1" applyAlignment="1" applyProtection="1">
      <alignment horizontal="center"/>
      <protection/>
    </xf>
    <xf numFmtId="4" fontId="29" fillId="34" borderId="10" xfId="0" applyNumberFormat="1" applyFont="1" applyFill="1" applyBorder="1" applyAlignment="1" applyProtection="1">
      <alignment horizontal="center"/>
      <protection/>
    </xf>
    <xf numFmtId="3" fontId="29" fillId="34" borderId="10" xfId="0" applyNumberFormat="1" applyFont="1" applyFill="1" applyBorder="1" applyAlignment="1" applyProtection="1">
      <alignment horizontal="center"/>
      <protection/>
    </xf>
    <xf numFmtId="4" fontId="19" fillId="34" borderId="10" xfId="0" applyNumberFormat="1" applyFont="1" applyFill="1" applyBorder="1" applyAlignment="1" applyProtection="1">
      <alignment horizontal="center" vertical="center" wrapText="1"/>
      <protection/>
    </xf>
    <xf numFmtId="0" fontId="19" fillId="34" borderId="28" xfId="0" applyFont="1" applyFill="1" applyBorder="1" applyAlignment="1" applyProtection="1">
      <alignment horizontal="center" vertical="center" wrapText="1"/>
      <protection/>
    </xf>
    <xf numFmtId="43" fontId="19" fillId="34" borderId="30" xfId="40" applyFont="1" applyFill="1" applyBorder="1" applyAlignment="1" applyProtection="1">
      <alignment horizontal="center"/>
      <protection/>
    </xf>
    <xf numFmtId="0" fontId="19" fillId="34" borderId="30" xfId="0" applyFont="1" applyFill="1" applyBorder="1" applyAlignment="1" applyProtection="1">
      <alignment horizontal="center"/>
      <protection/>
    </xf>
    <xf numFmtId="190" fontId="19" fillId="34" borderId="30" xfId="0" applyNumberFormat="1" applyFont="1" applyFill="1" applyBorder="1" applyAlignment="1" applyProtection="1">
      <alignment horizontal="center"/>
      <protection/>
    </xf>
    <xf numFmtId="4" fontId="19" fillId="34" borderId="30" xfId="0" applyNumberFormat="1" applyFont="1" applyFill="1" applyBorder="1" applyAlignment="1" applyProtection="1">
      <alignment horizontal="center" vertical="center" wrapText="1"/>
      <protection/>
    </xf>
    <xf numFmtId="3" fontId="19" fillId="34" borderId="30" xfId="0" applyNumberFormat="1" applyFont="1" applyFill="1" applyBorder="1" applyAlignment="1" applyProtection="1">
      <alignment horizontal="center" vertical="center" wrapText="1"/>
      <protection/>
    </xf>
    <xf numFmtId="192" fontId="19" fillId="34" borderId="30" xfId="0" applyNumberFormat="1" applyFont="1" applyFill="1" applyBorder="1" applyAlignment="1" applyProtection="1">
      <alignment horizontal="center" vertical="center" wrapText="1"/>
      <protection/>
    </xf>
    <xf numFmtId="4" fontId="29" fillId="34" borderId="30" xfId="0" applyNumberFormat="1" applyFont="1" applyFill="1" applyBorder="1" applyAlignment="1" applyProtection="1">
      <alignment horizontal="center" vertical="center" wrapText="1"/>
      <protection/>
    </xf>
    <xf numFmtId="3" fontId="29" fillId="34" borderId="30" xfId="0" applyNumberFormat="1" applyFont="1" applyFill="1" applyBorder="1" applyAlignment="1" applyProtection="1">
      <alignment horizontal="center" vertical="center" wrapText="1"/>
      <protection/>
    </xf>
    <xf numFmtId="0" fontId="19" fillId="34" borderId="29" xfId="0" applyFont="1" applyFill="1" applyBorder="1" applyAlignment="1" applyProtection="1">
      <alignment horizontal="center"/>
      <protection/>
    </xf>
    <xf numFmtId="0" fontId="21" fillId="34" borderId="31" xfId="0" applyFont="1" applyFill="1" applyBorder="1" applyAlignment="1" applyProtection="1">
      <alignment vertical="center"/>
      <protection/>
    </xf>
    <xf numFmtId="190" fontId="12" fillId="0" borderId="22" xfId="0" applyNumberFormat="1" applyFont="1" applyFill="1" applyBorder="1" applyAlignment="1" applyProtection="1">
      <alignment vertical="center"/>
      <protection locked="0"/>
    </xf>
    <xf numFmtId="0" fontId="12" fillId="0" borderId="22" xfId="0" applyFont="1" applyFill="1" applyBorder="1" applyAlignment="1" applyProtection="1">
      <alignment vertical="center"/>
      <protection locked="0"/>
    </xf>
    <xf numFmtId="4" fontId="12" fillId="0" borderId="22" xfId="40" applyNumberFormat="1" applyFont="1" applyFill="1" applyBorder="1" applyAlignment="1" applyProtection="1">
      <alignment vertical="center"/>
      <protection locked="0"/>
    </xf>
    <xf numFmtId="3" fontId="12" fillId="0" borderId="22" xfId="40" applyNumberFormat="1" applyFont="1" applyFill="1" applyBorder="1" applyAlignment="1" applyProtection="1">
      <alignment vertical="center"/>
      <protection locked="0"/>
    </xf>
    <xf numFmtId="4" fontId="12" fillId="0" borderId="22" xfId="40" applyNumberFormat="1" applyFont="1" applyFill="1" applyBorder="1" applyAlignment="1" applyProtection="1">
      <alignment vertical="center"/>
      <protection/>
    </xf>
    <xf numFmtId="3" fontId="12" fillId="0" borderId="22" xfId="70" applyNumberFormat="1" applyFont="1" applyFill="1" applyBorder="1" applyAlignment="1" applyProtection="1">
      <alignment vertical="center"/>
      <protection/>
    </xf>
    <xf numFmtId="4" fontId="12" fillId="0" borderId="22" xfId="70" applyNumberFormat="1" applyFont="1" applyFill="1" applyBorder="1" applyAlignment="1" applyProtection="1">
      <alignment vertical="center"/>
      <protection/>
    </xf>
    <xf numFmtId="192" fontId="12" fillId="0" borderId="22" xfId="70" applyNumberFormat="1" applyFont="1" applyFill="1" applyBorder="1" applyAlignment="1" applyProtection="1">
      <alignment vertical="center"/>
      <protection/>
    </xf>
    <xf numFmtId="4" fontId="12" fillId="0" borderId="25" xfId="0" applyNumberFormat="1" applyFont="1" applyFill="1" applyBorder="1" applyAlignment="1" applyProtection="1">
      <alignment vertical="center"/>
      <protection/>
    </xf>
    <xf numFmtId="0" fontId="12" fillId="0" borderId="22" xfId="0" applyFont="1" applyFill="1" applyBorder="1" applyAlignment="1">
      <alignment vertical="center"/>
    </xf>
    <xf numFmtId="4" fontId="12" fillId="0" borderId="22" xfId="43" applyNumberFormat="1" applyFont="1" applyFill="1" applyBorder="1" applyAlignment="1">
      <alignment vertical="center"/>
    </xf>
    <xf numFmtId="3" fontId="12" fillId="0" borderId="22" xfId="43" applyNumberFormat="1" applyFont="1" applyFill="1" applyBorder="1" applyAlignment="1">
      <alignment vertical="center"/>
    </xf>
    <xf numFmtId="4" fontId="12" fillId="0" borderId="22" xfId="0" applyNumberFormat="1" applyFont="1" applyFill="1" applyBorder="1" applyAlignment="1">
      <alignment vertical="center"/>
    </xf>
    <xf numFmtId="4" fontId="12" fillId="0" borderId="22" xfId="43" applyNumberFormat="1" applyFont="1" applyFill="1" applyBorder="1" applyAlignment="1" applyProtection="1">
      <alignment vertical="center"/>
      <protection locked="0"/>
    </xf>
    <xf numFmtId="4" fontId="12" fillId="0" borderId="25" xfId="70" applyNumberFormat="1" applyFont="1" applyFill="1" applyBorder="1" applyAlignment="1" applyProtection="1">
      <alignment vertical="center"/>
      <protection/>
    </xf>
    <xf numFmtId="0" fontId="12" fillId="0" borderId="22" xfId="0" applyNumberFormat="1" applyFont="1" applyFill="1" applyBorder="1" applyAlignment="1" applyProtection="1">
      <alignment vertical="center"/>
      <protection/>
    </xf>
    <xf numFmtId="4" fontId="12" fillId="0" borderId="22" xfId="40" applyNumberFormat="1" applyFont="1" applyFill="1" applyBorder="1" applyAlignment="1">
      <alignment vertical="center"/>
    </xf>
    <xf numFmtId="3" fontId="12" fillId="0" borderId="22" xfId="40" applyNumberFormat="1" applyFont="1" applyFill="1" applyBorder="1" applyAlignment="1">
      <alignment vertical="center"/>
    </xf>
    <xf numFmtId="204" fontId="12" fillId="0" borderId="22" xfId="0" applyNumberFormat="1" applyFont="1" applyFill="1" applyBorder="1" applyAlignment="1">
      <alignment vertical="center"/>
    </xf>
    <xf numFmtId="190" fontId="12" fillId="0" borderId="22" xfId="0" applyNumberFormat="1" applyFont="1" applyFill="1" applyBorder="1" applyAlignment="1" applyProtection="1">
      <alignment vertical="center"/>
      <protection/>
    </xf>
    <xf numFmtId="0" fontId="12" fillId="0" borderId="22" xfId="0" applyFont="1" applyFill="1" applyBorder="1" applyAlignment="1" applyProtection="1">
      <alignment vertical="center"/>
      <protection/>
    </xf>
    <xf numFmtId="0" fontId="12" fillId="0" borderId="22" xfId="0" applyFont="1" applyFill="1" applyBorder="1" applyAlignment="1">
      <alignment vertical="center"/>
    </xf>
    <xf numFmtId="190" fontId="12" fillId="0" borderId="22" xfId="0" applyNumberFormat="1" applyFont="1" applyFill="1" applyBorder="1" applyAlignment="1">
      <alignment vertical="center"/>
    </xf>
    <xf numFmtId="0" fontId="12" fillId="0" borderId="22" xfId="0" applyNumberFormat="1" applyFont="1" applyFill="1" applyBorder="1" applyAlignment="1" applyProtection="1">
      <alignment vertical="center"/>
      <protection locked="0"/>
    </xf>
    <xf numFmtId="0" fontId="12" fillId="0" borderId="22" xfId="0" applyFont="1" applyFill="1" applyBorder="1" applyAlignment="1" applyProtection="1">
      <alignment vertical="center"/>
      <protection/>
    </xf>
    <xf numFmtId="190" fontId="12" fillId="0" borderId="22" xfId="0" applyNumberFormat="1" applyFont="1" applyFill="1" applyBorder="1" applyAlignment="1" applyProtection="1">
      <alignment vertical="center"/>
      <protection/>
    </xf>
    <xf numFmtId="3" fontId="12" fillId="0" borderId="22" xfId="0" applyNumberFormat="1" applyFont="1" applyFill="1" applyBorder="1" applyAlignment="1">
      <alignment vertical="center"/>
    </xf>
    <xf numFmtId="49" fontId="12" fillId="0" borderId="22" xfId="0" applyNumberFormat="1" applyFont="1" applyFill="1" applyBorder="1" applyAlignment="1" applyProtection="1">
      <alignment vertical="center"/>
      <protection/>
    </xf>
    <xf numFmtId="0" fontId="48" fillId="0" borderId="24" xfId="0" applyNumberFormat="1" applyFont="1" applyFill="1" applyBorder="1" applyAlignment="1" applyProtection="1">
      <alignment vertical="center"/>
      <protection/>
    </xf>
    <xf numFmtId="4" fontId="12" fillId="0" borderId="22" xfId="0" applyNumberFormat="1" applyFont="1" applyFill="1" applyBorder="1" applyAlignment="1">
      <alignment vertical="center"/>
    </xf>
    <xf numFmtId="3" fontId="12" fillId="0" borderId="22" xfId="0" applyNumberFormat="1" applyFont="1" applyFill="1" applyBorder="1" applyAlignment="1">
      <alignment vertical="center"/>
    </xf>
    <xf numFmtId="3" fontId="12" fillId="0" borderId="22" xfId="40" applyNumberFormat="1" applyFont="1" applyFill="1" applyBorder="1" applyAlignment="1" applyProtection="1">
      <alignment vertical="center"/>
      <protection/>
    </xf>
    <xf numFmtId="0" fontId="12" fillId="0" borderId="22" xfId="57" applyFont="1" applyFill="1" applyBorder="1" applyAlignment="1" applyProtection="1">
      <alignment vertical="center"/>
      <protection/>
    </xf>
    <xf numFmtId="49" fontId="12" fillId="0" borderId="22" xfId="0" applyNumberFormat="1" applyFont="1" applyFill="1" applyBorder="1" applyAlignment="1">
      <alignment vertical="center"/>
    </xf>
    <xf numFmtId="0" fontId="48" fillId="0" borderId="24" xfId="0" applyFont="1" applyFill="1" applyBorder="1" applyAlignment="1" applyProtection="1">
      <alignment vertical="center"/>
      <protection/>
    </xf>
    <xf numFmtId="204" fontId="48" fillId="0" borderId="24" xfId="0" applyNumberFormat="1" applyFont="1" applyFill="1" applyBorder="1" applyAlignment="1" applyProtection="1">
      <alignment vertical="center"/>
      <protection/>
    </xf>
    <xf numFmtId="0" fontId="49" fillId="0" borderId="22" xfId="0" applyFont="1" applyFill="1" applyBorder="1" applyAlignment="1" applyProtection="1">
      <alignment vertical="center"/>
      <protection/>
    </xf>
    <xf numFmtId="0" fontId="48" fillId="0" borderId="32" xfId="0" applyFont="1" applyFill="1" applyBorder="1" applyAlignment="1" applyProtection="1">
      <alignment vertical="center"/>
      <protection/>
    </xf>
    <xf numFmtId="0" fontId="48" fillId="0" borderId="33" xfId="0" applyFont="1" applyFill="1" applyBorder="1" applyAlignment="1" applyProtection="1">
      <alignment vertical="center"/>
      <protection/>
    </xf>
    <xf numFmtId="0" fontId="12" fillId="0" borderId="33" xfId="0" applyFont="1" applyFill="1" applyBorder="1" applyAlignment="1" applyProtection="1">
      <alignment vertical="center"/>
      <protection/>
    </xf>
    <xf numFmtId="4" fontId="27" fillId="0" borderId="22" xfId="40" applyNumberFormat="1" applyFont="1" applyFill="1" applyBorder="1" applyAlignment="1" applyProtection="1">
      <alignment horizontal="right" vertical="center"/>
      <protection locked="0"/>
    </xf>
    <xf numFmtId="3" fontId="27" fillId="0" borderId="22" xfId="40" applyNumberFormat="1" applyFont="1" applyFill="1" applyBorder="1" applyAlignment="1" applyProtection="1">
      <alignment horizontal="right" vertical="center"/>
      <protection locked="0"/>
    </xf>
    <xf numFmtId="4" fontId="27" fillId="0" borderId="22" xfId="0" applyNumberFormat="1" applyFont="1" applyFill="1" applyBorder="1" applyAlignment="1">
      <alignment horizontal="right" vertical="center"/>
    </xf>
    <xf numFmtId="3" fontId="27" fillId="0" borderId="22" xfId="0" applyNumberFormat="1" applyFont="1" applyFill="1" applyBorder="1" applyAlignment="1">
      <alignment horizontal="right" vertical="center"/>
    </xf>
    <xf numFmtId="4" fontId="27" fillId="0" borderId="22" xfId="40" applyNumberFormat="1" applyFont="1" applyFill="1" applyBorder="1" applyAlignment="1" applyProtection="1">
      <alignment horizontal="right" vertical="center"/>
      <protection/>
    </xf>
    <xf numFmtId="3" fontId="27" fillId="0" borderId="22" xfId="40" applyNumberFormat="1" applyFont="1" applyFill="1" applyBorder="1" applyAlignment="1" applyProtection="1">
      <alignment horizontal="right" vertical="center"/>
      <protection/>
    </xf>
    <xf numFmtId="49" fontId="27" fillId="0" borderId="22" xfId="0" applyNumberFormat="1" applyFont="1" applyFill="1" applyBorder="1" applyAlignment="1">
      <alignment vertical="center" shrinkToFit="1"/>
    </xf>
    <xf numFmtId="4" fontId="12" fillId="0" borderId="22" xfId="42" applyNumberFormat="1" applyFont="1" applyFill="1" applyBorder="1" applyAlignment="1">
      <alignment horizontal="right" vertical="center"/>
    </xf>
    <xf numFmtId="3" fontId="12" fillId="0" borderId="22" xfId="42" applyNumberFormat="1" applyFont="1" applyFill="1" applyBorder="1" applyAlignment="1">
      <alignment horizontal="right" vertical="center"/>
    </xf>
    <xf numFmtId="4" fontId="27" fillId="0" borderId="22" xfId="43" applyNumberFormat="1" applyFont="1" applyFill="1" applyBorder="1" applyAlignment="1" applyProtection="1">
      <alignment horizontal="right" vertical="center"/>
      <protection locked="0"/>
    </xf>
    <xf numFmtId="3" fontId="27" fillId="0" borderId="22" xfId="43" applyNumberFormat="1" applyFont="1" applyFill="1" applyBorder="1" applyAlignment="1" applyProtection="1">
      <alignment horizontal="right" vertical="center"/>
      <protection locked="0"/>
    </xf>
    <xf numFmtId="4" fontId="27" fillId="0" borderId="22" xfId="42" applyNumberFormat="1" applyFont="1" applyFill="1" applyBorder="1" applyAlignment="1" applyProtection="1">
      <alignment horizontal="right" vertical="center"/>
      <protection locked="0"/>
    </xf>
    <xf numFmtId="3" fontId="27" fillId="0" borderId="22" xfId="42" applyNumberFormat="1" applyFont="1" applyFill="1" applyBorder="1" applyAlignment="1" applyProtection="1">
      <alignment horizontal="right" vertical="center"/>
      <protection locked="0"/>
    </xf>
    <xf numFmtId="4" fontId="12" fillId="0" borderId="22" xfId="43" applyNumberFormat="1" applyFont="1" applyFill="1" applyBorder="1" applyAlignment="1">
      <alignment horizontal="right" vertical="center"/>
    </xf>
    <xf numFmtId="3" fontId="12" fillId="0" borderId="22" xfId="43" applyNumberFormat="1" applyFont="1" applyFill="1" applyBorder="1" applyAlignment="1">
      <alignment horizontal="right" vertical="center"/>
    </xf>
    <xf numFmtId="0" fontId="48" fillId="0" borderId="24" xfId="0" applyFont="1" applyFill="1" applyBorder="1" applyAlignment="1" applyProtection="1">
      <alignment vertical="center"/>
      <protection/>
    </xf>
    <xf numFmtId="0" fontId="10" fillId="0" borderId="24" xfId="0" applyFont="1" applyFill="1" applyBorder="1" applyAlignment="1" applyProtection="1">
      <alignment vertical="center"/>
      <protection/>
    </xf>
    <xf numFmtId="0" fontId="79" fillId="0" borderId="22" xfId="0" applyFont="1" applyFill="1" applyBorder="1" applyAlignment="1" applyProtection="1">
      <alignment vertical="center"/>
      <protection/>
    </xf>
    <xf numFmtId="4" fontId="27" fillId="0" borderId="22" xfId="0" applyNumberFormat="1" applyFont="1" applyFill="1" applyBorder="1" applyAlignment="1">
      <alignment horizontal="right" vertical="center"/>
    </xf>
    <xf numFmtId="3" fontId="27" fillId="0" borderId="22" xfId="0" applyNumberFormat="1" applyFont="1" applyFill="1" applyBorder="1" applyAlignment="1">
      <alignment horizontal="right" vertical="center"/>
    </xf>
    <xf numFmtId="0" fontId="27" fillId="0" borderId="24" xfId="0" applyFont="1" applyFill="1" applyBorder="1" applyAlignment="1" applyProtection="1">
      <alignment vertical="center"/>
      <protection/>
    </xf>
    <xf numFmtId="0" fontId="10" fillId="0" borderId="22" xfId="0" applyFont="1" applyFill="1" applyBorder="1" applyAlignment="1" applyProtection="1">
      <alignment horizontal="left" vertical="center"/>
      <protection/>
    </xf>
    <xf numFmtId="190" fontId="12" fillId="0" borderId="33" xfId="0" applyNumberFormat="1" applyFont="1" applyFill="1" applyBorder="1" applyAlignment="1" applyProtection="1">
      <alignment horizontal="center" vertical="center"/>
      <protection/>
    </xf>
    <xf numFmtId="0" fontId="12" fillId="0" borderId="33" xfId="0" applyFont="1" applyFill="1" applyBorder="1" applyAlignment="1" applyProtection="1">
      <alignment vertical="center"/>
      <protection locked="0"/>
    </xf>
    <xf numFmtId="4" fontId="12" fillId="0" borderId="33" xfId="40" applyNumberFormat="1" applyFont="1" applyFill="1" applyBorder="1" applyAlignment="1" applyProtection="1">
      <alignment vertical="center"/>
      <protection locked="0"/>
    </xf>
    <xf numFmtId="3" fontId="12" fillId="0" borderId="33" xfId="40" applyNumberFormat="1" applyFont="1" applyFill="1" applyBorder="1" applyAlignment="1" applyProtection="1">
      <alignment vertical="center"/>
      <protection locked="0"/>
    </xf>
    <xf numFmtId="4" fontId="12" fillId="0" borderId="33" xfId="40" applyNumberFormat="1" applyFont="1" applyFill="1" applyBorder="1" applyAlignment="1" applyProtection="1">
      <alignment vertical="center"/>
      <protection/>
    </xf>
    <xf numFmtId="3" fontId="12" fillId="0" borderId="33" xfId="40" applyNumberFormat="1" applyFont="1" applyFill="1" applyBorder="1" applyAlignment="1" applyProtection="1">
      <alignment vertical="center"/>
      <protection/>
    </xf>
    <xf numFmtId="3" fontId="12" fillId="0" borderId="33" xfId="70" applyNumberFormat="1" applyFont="1" applyFill="1" applyBorder="1" applyAlignment="1" applyProtection="1">
      <alignment vertical="center"/>
      <protection/>
    </xf>
    <xf numFmtId="4" fontId="12" fillId="0" borderId="33" xfId="70" applyNumberFormat="1" applyFont="1" applyFill="1" applyBorder="1" applyAlignment="1" applyProtection="1">
      <alignment vertical="center"/>
      <protection/>
    </xf>
    <xf numFmtId="192" fontId="12" fillId="0" borderId="33" xfId="70" applyNumberFormat="1" applyFont="1" applyFill="1" applyBorder="1" applyAlignment="1" applyProtection="1">
      <alignment vertical="center"/>
      <protection/>
    </xf>
    <xf numFmtId="4" fontId="27" fillId="0" borderId="33" xfId="42" applyNumberFormat="1" applyFont="1" applyFill="1" applyBorder="1" applyAlignment="1" applyProtection="1">
      <alignment vertical="center"/>
      <protection locked="0"/>
    </xf>
    <xf numFmtId="3" fontId="27" fillId="0" borderId="33" xfId="42" applyNumberFormat="1" applyFont="1" applyFill="1" applyBorder="1" applyAlignment="1" applyProtection="1">
      <alignment vertical="center"/>
      <protection locked="0"/>
    </xf>
    <xf numFmtId="4" fontId="12" fillId="0" borderId="33" xfId="42" applyNumberFormat="1" applyFont="1" applyFill="1" applyBorder="1" applyAlignment="1" applyProtection="1">
      <alignment vertical="center"/>
      <protection locked="0"/>
    </xf>
    <xf numFmtId="3" fontId="12" fillId="0" borderId="33" xfId="42" applyNumberFormat="1" applyFont="1" applyFill="1" applyBorder="1" applyAlignment="1" applyProtection="1">
      <alignment vertical="center"/>
      <protection locked="0"/>
    </xf>
    <xf numFmtId="4" fontId="12" fillId="0" borderId="34" xfId="70" applyNumberFormat="1" applyFont="1" applyFill="1" applyBorder="1" applyAlignment="1" applyProtection="1">
      <alignment vertical="center"/>
      <protection/>
    </xf>
    <xf numFmtId="204" fontId="12" fillId="0" borderId="22" xfId="0" applyNumberFormat="1" applyFont="1" applyFill="1" applyBorder="1" applyAlignment="1">
      <alignment vertical="center" shrinkToFit="1"/>
    </xf>
    <xf numFmtId="190" fontId="12" fillId="0" borderId="22" xfId="0" applyNumberFormat="1" applyFont="1" applyFill="1" applyBorder="1" applyAlignment="1">
      <alignment horizontal="center" vertical="center" shrinkToFit="1"/>
    </xf>
    <xf numFmtId="0" fontId="12" fillId="0" borderId="22" xfId="0" applyFont="1" applyFill="1" applyBorder="1" applyAlignment="1">
      <alignment vertical="center" shrinkToFit="1"/>
    </xf>
    <xf numFmtId="4" fontId="27" fillId="0" borderId="22" xfId="43" applyNumberFormat="1" applyFont="1" applyFill="1" applyBorder="1" applyAlignment="1" applyProtection="1">
      <alignment vertical="center"/>
      <protection locked="0"/>
    </xf>
    <xf numFmtId="3" fontId="27" fillId="0" borderId="22" xfId="43" applyNumberFormat="1" applyFont="1" applyFill="1" applyBorder="1" applyAlignment="1" applyProtection="1">
      <alignment vertical="center"/>
      <protection locked="0"/>
    </xf>
    <xf numFmtId="3" fontId="12" fillId="0" borderId="22" xfId="43" applyNumberFormat="1" applyFont="1" applyFill="1" applyBorder="1" applyAlignment="1" applyProtection="1">
      <alignment vertical="center"/>
      <protection locked="0"/>
    </xf>
    <xf numFmtId="4" fontId="27" fillId="0" borderId="22" xfId="0" applyNumberFormat="1" applyFont="1" applyFill="1" applyBorder="1" applyAlignment="1">
      <alignment vertical="center"/>
    </xf>
    <xf numFmtId="3" fontId="27" fillId="0" borderId="22" xfId="0" applyNumberFormat="1" applyFont="1" applyFill="1" applyBorder="1" applyAlignment="1">
      <alignment vertical="center"/>
    </xf>
    <xf numFmtId="4" fontId="27" fillId="0" borderId="22" xfId="40" applyNumberFormat="1" applyFont="1" applyFill="1" applyBorder="1" applyAlignment="1" applyProtection="1">
      <alignment vertical="center"/>
      <protection/>
    </xf>
    <xf numFmtId="3" fontId="27" fillId="0" borderId="22" xfId="40" applyNumberFormat="1" applyFont="1" applyFill="1" applyBorder="1" applyAlignment="1" applyProtection="1">
      <alignment vertical="center"/>
      <protection/>
    </xf>
    <xf numFmtId="4" fontId="27" fillId="0" borderId="22" xfId="40" applyNumberFormat="1" applyFont="1" applyFill="1" applyBorder="1" applyAlignment="1" applyProtection="1">
      <alignment vertical="center"/>
      <protection locked="0"/>
    </xf>
    <xf numFmtId="3" fontId="27" fillId="0" borderId="22" xfId="40" applyNumberFormat="1" applyFont="1" applyFill="1" applyBorder="1" applyAlignment="1" applyProtection="1">
      <alignment vertical="center"/>
      <protection locked="0"/>
    </xf>
    <xf numFmtId="4" fontId="27" fillId="0" borderId="22" xfId="0" applyNumberFormat="1" applyFont="1" applyFill="1" applyBorder="1" applyAlignment="1">
      <alignment vertical="center" wrapText="1"/>
    </xf>
    <xf numFmtId="4" fontId="12" fillId="0" borderId="22" xfId="0" applyNumberFormat="1" applyFont="1" applyFill="1" applyBorder="1" applyAlignment="1">
      <alignment vertical="center" wrapText="1"/>
    </xf>
    <xf numFmtId="190" fontId="12" fillId="0" borderId="22" xfId="0" applyNumberFormat="1" applyFont="1" applyFill="1" applyBorder="1" applyAlignment="1" applyProtection="1">
      <alignment horizontal="center" vertical="center"/>
      <protection locked="0"/>
    </xf>
    <xf numFmtId="0" fontId="48" fillId="0" borderId="35" xfId="0" applyFont="1" applyFill="1" applyBorder="1" applyAlignment="1" applyProtection="1">
      <alignment vertical="center"/>
      <protection/>
    </xf>
    <xf numFmtId="0" fontId="12" fillId="0" borderId="35" xfId="0" applyNumberFormat="1" applyFont="1" applyFill="1" applyBorder="1" applyAlignment="1" applyProtection="1">
      <alignment vertical="center"/>
      <protection/>
    </xf>
    <xf numFmtId="190" fontId="12" fillId="0" borderId="35" xfId="0" applyNumberFormat="1" applyFont="1" applyFill="1" applyBorder="1" applyAlignment="1" applyProtection="1">
      <alignment vertical="center"/>
      <protection/>
    </xf>
    <xf numFmtId="49" fontId="12" fillId="0" borderId="35" xfId="0" applyNumberFormat="1" applyFont="1" applyFill="1" applyBorder="1" applyAlignment="1" applyProtection="1">
      <alignment vertical="center"/>
      <protection/>
    </xf>
    <xf numFmtId="0" fontId="12" fillId="0" borderId="35" xfId="0" applyFont="1" applyFill="1" applyBorder="1" applyAlignment="1">
      <alignment vertical="center"/>
    </xf>
    <xf numFmtId="4" fontId="12" fillId="0" borderId="35" xfId="40" applyNumberFormat="1" applyFont="1" applyFill="1" applyBorder="1" applyAlignment="1">
      <alignment vertical="center"/>
    </xf>
    <xf numFmtId="3" fontId="12" fillId="0" borderId="35" xfId="40" applyNumberFormat="1" applyFont="1" applyFill="1" applyBorder="1" applyAlignment="1">
      <alignment vertical="center"/>
    </xf>
    <xf numFmtId="3" fontId="12" fillId="0" borderId="35" xfId="70" applyNumberFormat="1" applyFont="1" applyFill="1" applyBorder="1" applyAlignment="1" applyProtection="1">
      <alignment vertical="center"/>
      <protection/>
    </xf>
    <xf numFmtId="4" fontId="12" fillId="0" borderId="35" xfId="70" applyNumberFormat="1" applyFont="1" applyFill="1" applyBorder="1" applyAlignment="1" applyProtection="1">
      <alignment vertical="center"/>
      <protection/>
    </xf>
    <xf numFmtId="192" fontId="12" fillId="0" borderId="35" xfId="70" applyNumberFormat="1" applyFont="1" applyFill="1" applyBorder="1" applyAlignment="1" applyProtection="1">
      <alignment vertical="center"/>
      <protection/>
    </xf>
    <xf numFmtId="4" fontId="12" fillId="0" borderId="35" xfId="0" applyNumberFormat="1" applyFont="1" applyFill="1" applyBorder="1" applyAlignment="1">
      <alignment vertical="center"/>
    </xf>
    <xf numFmtId="3" fontId="12" fillId="0" borderId="35" xfId="0" applyNumberFormat="1" applyFont="1" applyFill="1" applyBorder="1" applyAlignment="1">
      <alignment vertical="center"/>
    </xf>
    <xf numFmtId="4" fontId="12" fillId="0" borderId="35" xfId="0" applyNumberFormat="1" applyFont="1" applyFill="1" applyBorder="1" applyAlignment="1">
      <alignment vertical="center"/>
    </xf>
    <xf numFmtId="4" fontId="12" fillId="0" borderId="36" xfId="70" applyNumberFormat="1" applyFont="1" applyFill="1" applyBorder="1" applyAlignment="1" applyProtection="1">
      <alignment vertical="center"/>
      <protection/>
    </xf>
    <xf numFmtId="0" fontId="0" fillId="33" borderId="0" xfId="0" applyFill="1" applyBorder="1" applyAlignment="1" applyProtection="1">
      <alignment horizontal="center" vertical="center"/>
      <protection/>
    </xf>
    <xf numFmtId="204" fontId="48" fillId="33" borderId="37" xfId="0" applyNumberFormat="1" applyFont="1" applyFill="1" applyBorder="1" applyAlignment="1" applyProtection="1">
      <alignment vertical="center"/>
      <protection/>
    </xf>
    <xf numFmtId="0" fontId="27" fillId="33" borderId="37" xfId="0" applyFont="1" applyFill="1" applyBorder="1" applyAlignment="1" applyProtection="1">
      <alignment vertical="center"/>
      <protection/>
    </xf>
    <xf numFmtId="0" fontId="48" fillId="33" borderId="37" xfId="0" applyNumberFormat="1" applyFont="1" applyFill="1" applyBorder="1" applyAlignment="1" applyProtection="1">
      <alignment vertical="center"/>
      <protection/>
    </xf>
    <xf numFmtId="0" fontId="48" fillId="33" borderId="37" xfId="57" applyFont="1" applyFill="1" applyBorder="1" applyAlignment="1" applyProtection="1">
      <alignment vertical="center"/>
      <protection/>
    </xf>
    <xf numFmtId="0" fontId="48" fillId="33" borderId="37" xfId="0" applyFont="1" applyFill="1" applyBorder="1" applyAlignment="1" applyProtection="1">
      <alignment vertical="center"/>
      <protection/>
    </xf>
    <xf numFmtId="0" fontId="48" fillId="0" borderId="37" xfId="0" applyNumberFormat="1" applyFont="1" applyFill="1" applyBorder="1" applyAlignment="1" applyProtection="1">
      <alignment vertical="center"/>
      <protection/>
    </xf>
    <xf numFmtId="0" fontId="48" fillId="0" borderId="37" xfId="0" applyFont="1" applyFill="1" applyBorder="1" applyAlignment="1" applyProtection="1">
      <alignment vertical="center"/>
      <protection/>
    </xf>
    <xf numFmtId="204" fontId="48" fillId="0" borderId="37" xfId="0" applyNumberFormat="1" applyFont="1" applyFill="1" applyBorder="1" applyAlignment="1" applyProtection="1">
      <alignment vertical="center"/>
      <protection/>
    </xf>
    <xf numFmtId="0" fontId="48" fillId="0" borderId="37" xfId="0" applyFont="1" applyFill="1" applyBorder="1" applyAlignment="1" applyProtection="1">
      <alignment vertical="center"/>
      <protection/>
    </xf>
    <xf numFmtId="0" fontId="10" fillId="0" borderId="37" xfId="0" applyFont="1" applyFill="1" applyBorder="1" applyAlignment="1" applyProtection="1">
      <alignment vertical="center"/>
      <protection/>
    </xf>
    <xf numFmtId="0" fontId="27" fillId="0" borderId="37" xfId="0" applyFont="1" applyFill="1" applyBorder="1" applyAlignment="1" applyProtection="1">
      <alignment vertical="center"/>
      <protection/>
    </xf>
    <xf numFmtId="0" fontId="48" fillId="0" borderId="38" xfId="0" applyFont="1" applyFill="1" applyBorder="1" applyAlignment="1" applyProtection="1">
      <alignment vertical="center"/>
      <protection/>
    </xf>
    <xf numFmtId="204" fontId="48" fillId="33" borderId="39" xfId="0" applyNumberFormat="1" applyFont="1" applyFill="1" applyBorder="1" applyAlignment="1" applyProtection="1">
      <alignment vertical="center"/>
      <protection/>
    </xf>
    <xf numFmtId="0" fontId="78" fillId="0" borderId="40" xfId="0" applyFont="1" applyFill="1" applyBorder="1" applyAlignment="1" applyProtection="1">
      <alignment horizontal="center" vertical="center"/>
      <protection/>
    </xf>
    <xf numFmtId="0" fontId="12" fillId="0" borderId="22" xfId="0" applyFont="1" applyFill="1" applyBorder="1" applyAlignment="1">
      <alignment horizontal="left" vertical="center"/>
    </xf>
    <xf numFmtId="0" fontId="12" fillId="0" borderId="22" xfId="0" applyFont="1" applyFill="1" applyBorder="1" applyAlignment="1" applyProtection="1">
      <alignment horizontal="left" vertical="center"/>
      <protection/>
    </xf>
    <xf numFmtId="0" fontId="78" fillId="33" borderId="40" xfId="0" applyFont="1" applyFill="1" applyBorder="1" applyAlignment="1" applyProtection="1">
      <alignment horizontal="center" vertical="center"/>
      <protection/>
    </xf>
    <xf numFmtId="0" fontId="12" fillId="0" borderId="22" xfId="0" applyFont="1" applyFill="1" applyBorder="1" applyAlignment="1" applyProtection="1">
      <alignment horizontal="left" vertical="center"/>
      <protection locked="0"/>
    </xf>
    <xf numFmtId="204" fontId="48" fillId="33" borderId="24" xfId="0" applyNumberFormat="1" applyFont="1" applyFill="1" applyBorder="1" applyAlignment="1" applyProtection="1">
      <alignment horizontal="center" vertical="center"/>
      <protection/>
    </xf>
    <xf numFmtId="204" fontId="48" fillId="0" borderId="41" xfId="0" applyNumberFormat="1" applyFont="1" applyFill="1" applyBorder="1" applyAlignment="1" applyProtection="1">
      <alignment horizontal="center" vertical="center"/>
      <protection/>
    </xf>
    <xf numFmtId="0" fontId="48" fillId="33" borderId="40" xfId="0" applyFont="1" applyFill="1" applyBorder="1" applyAlignment="1" applyProtection="1">
      <alignment horizontal="center" vertical="center"/>
      <protection/>
    </xf>
    <xf numFmtId="0" fontId="27" fillId="33" borderId="24" xfId="0" applyFont="1" applyFill="1" applyBorder="1" applyAlignment="1" applyProtection="1">
      <alignment horizontal="center" vertical="center"/>
      <protection/>
    </xf>
    <xf numFmtId="0" fontId="27" fillId="0" borderId="41" xfId="0" applyFont="1" applyFill="1" applyBorder="1" applyAlignment="1" applyProtection="1">
      <alignment horizontal="center" vertical="center"/>
      <protection/>
    </xf>
    <xf numFmtId="0" fontId="12" fillId="0" borderId="22" xfId="0" applyNumberFormat="1" applyFont="1" applyFill="1" applyBorder="1" applyAlignment="1" applyProtection="1">
      <alignment horizontal="right" vertical="center"/>
      <protection/>
    </xf>
    <xf numFmtId="0" fontId="12" fillId="0" borderId="22" xfId="0" applyFont="1" applyFill="1" applyBorder="1" applyAlignment="1">
      <alignment horizontal="left" vertical="center"/>
    </xf>
    <xf numFmtId="49" fontId="12" fillId="0" borderId="22" xfId="0" applyNumberFormat="1" applyFont="1" applyFill="1" applyBorder="1" applyAlignment="1" applyProtection="1">
      <alignment horizontal="left" vertical="center"/>
      <protection/>
    </xf>
    <xf numFmtId="0" fontId="48" fillId="33" borderId="24" xfId="0" applyNumberFormat="1" applyFont="1" applyFill="1" applyBorder="1" applyAlignment="1" applyProtection="1">
      <alignment horizontal="center" vertical="center"/>
      <protection/>
    </xf>
    <xf numFmtId="0" fontId="48" fillId="0" borderId="41" xfId="0" applyNumberFormat="1" applyFont="1" applyFill="1" applyBorder="1" applyAlignment="1" applyProtection="1">
      <alignment horizontal="center" vertical="center"/>
      <protection/>
    </xf>
    <xf numFmtId="204" fontId="12" fillId="0" borderId="22" xfId="0" applyNumberFormat="1" applyFont="1" applyFill="1" applyBorder="1" applyAlignment="1">
      <alignment horizontal="left" vertical="center"/>
    </xf>
    <xf numFmtId="0" fontId="49" fillId="35" borderId="24" xfId="0" applyFont="1" applyFill="1" applyBorder="1" applyAlignment="1" applyProtection="1">
      <alignment horizontal="center" vertical="center"/>
      <protection/>
    </xf>
    <xf numFmtId="0" fontId="49" fillId="0" borderId="41" xfId="0" applyFont="1" applyFill="1" applyBorder="1" applyAlignment="1" applyProtection="1">
      <alignment horizontal="center" vertical="center"/>
      <protection/>
    </xf>
    <xf numFmtId="0" fontId="49" fillId="0" borderId="40" xfId="0" applyFont="1" applyFill="1" applyBorder="1" applyAlignment="1" applyProtection="1">
      <alignment horizontal="center" vertical="center"/>
      <protection/>
    </xf>
    <xf numFmtId="49" fontId="12" fillId="0" borderId="22" xfId="0" applyNumberFormat="1" applyFont="1" applyFill="1" applyBorder="1" applyAlignment="1">
      <alignment horizontal="left" vertical="center"/>
    </xf>
    <xf numFmtId="204" fontId="12" fillId="0" borderId="22" xfId="0" applyNumberFormat="1" applyFont="1" applyFill="1" applyBorder="1" applyAlignment="1" applyProtection="1">
      <alignment horizontal="left" vertical="center"/>
      <protection/>
    </xf>
    <xf numFmtId="0" fontId="12" fillId="0" borderId="22" xfId="57" applyFont="1" applyFill="1" applyBorder="1" applyAlignment="1" applyProtection="1">
      <alignment horizontal="left" vertical="center"/>
      <protection/>
    </xf>
    <xf numFmtId="0" fontId="48" fillId="33" borderId="24" xfId="57" applyFont="1" applyFill="1" applyBorder="1" applyAlignment="1" applyProtection="1">
      <alignment horizontal="center" vertical="center"/>
      <protection/>
    </xf>
    <xf numFmtId="0" fontId="48" fillId="0" borderId="41" xfId="57" applyFont="1" applyFill="1" applyBorder="1" applyAlignment="1" applyProtection="1">
      <alignment horizontal="center" vertical="center"/>
      <protection/>
    </xf>
    <xf numFmtId="0" fontId="12" fillId="0" borderId="22" xfId="0" applyFont="1" applyFill="1" applyBorder="1" applyAlignment="1" applyProtection="1">
      <alignment horizontal="right" vertical="center"/>
      <protection/>
    </xf>
    <xf numFmtId="0" fontId="48" fillId="33" borderId="24" xfId="0" applyFont="1" applyFill="1" applyBorder="1" applyAlignment="1" applyProtection="1">
      <alignment horizontal="center" vertical="center"/>
      <protection/>
    </xf>
    <xf numFmtId="0" fontId="48" fillId="0" borderId="41" xfId="0" applyFont="1" applyFill="1" applyBorder="1" applyAlignment="1" applyProtection="1">
      <alignment horizontal="center" vertical="center"/>
      <protection/>
    </xf>
    <xf numFmtId="0" fontId="12" fillId="0" borderId="22" xfId="0" applyFont="1" applyFill="1" applyBorder="1" applyAlignment="1" applyProtection="1">
      <alignment horizontal="left" vertical="center"/>
      <protection/>
    </xf>
    <xf numFmtId="0" fontId="12" fillId="0" borderId="22" xfId="0" applyNumberFormat="1" applyFont="1" applyFill="1" applyBorder="1" applyAlignment="1" applyProtection="1">
      <alignment horizontal="left" vertical="center"/>
      <protection/>
    </xf>
    <xf numFmtId="0" fontId="48" fillId="0" borderId="24" xfId="0" applyNumberFormat="1" applyFont="1" applyFill="1" applyBorder="1" applyAlignment="1" applyProtection="1">
      <alignment horizontal="center" vertical="center"/>
      <protection/>
    </xf>
    <xf numFmtId="0" fontId="48" fillId="0" borderId="40" xfId="0" applyFont="1" applyFill="1" applyBorder="1" applyAlignment="1" applyProtection="1">
      <alignment horizontal="center" vertical="center"/>
      <protection/>
    </xf>
    <xf numFmtId="0" fontId="12" fillId="0" borderId="22" xfId="0" applyNumberFormat="1" applyFont="1" applyFill="1" applyBorder="1" applyAlignment="1">
      <alignment horizontal="right" vertical="center"/>
    </xf>
    <xf numFmtId="0" fontId="49" fillId="36" borderId="40" xfId="0" applyFont="1" applyFill="1" applyBorder="1" applyAlignment="1" applyProtection="1">
      <alignment horizontal="center" vertical="center"/>
      <protection/>
    </xf>
    <xf numFmtId="0" fontId="12" fillId="0" borderId="22" xfId="0" applyNumberFormat="1" applyFont="1" applyFill="1" applyBorder="1" applyAlignment="1" applyProtection="1">
      <alignment horizontal="left" vertical="center"/>
      <protection locked="0"/>
    </xf>
    <xf numFmtId="0" fontId="48" fillId="0" borderId="24" xfId="0" applyFont="1" applyFill="1" applyBorder="1" applyAlignment="1" applyProtection="1">
      <alignment horizontal="center" vertical="center"/>
      <protection/>
    </xf>
    <xf numFmtId="49" fontId="27" fillId="0" borderId="40" xfId="0" applyNumberFormat="1" applyFont="1" applyFill="1" applyBorder="1" applyAlignment="1">
      <alignment horizontal="center" vertical="center"/>
    </xf>
    <xf numFmtId="3" fontId="12" fillId="0" borderId="22" xfId="71" applyNumberFormat="1" applyFont="1" applyFill="1" applyBorder="1" applyAlignment="1" applyProtection="1">
      <alignment horizontal="right" vertical="center"/>
      <protection/>
    </xf>
    <xf numFmtId="204" fontId="48" fillId="0" borderId="24" xfId="0" applyNumberFormat="1" applyFont="1" applyFill="1" applyBorder="1" applyAlignment="1" applyProtection="1">
      <alignment horizontal="center" vertical="center"/>
      <protection/>
    </xf>
    <xf numFmtId="0" fontId="78" fillId="0" borderId="24" xfId="0" applyFont="1" applyFill="1" applyBorder="1" applyAlignment="1" applyProtection="1">
      <alignment horizontal="center" vertical="center"/>
      <protection/>
    </xf>
    <xf numFmtId="0" fontId="78" fillId="0" borderId="41" xfId="0" applyFont="1" applyFill="1" applyBorder="1" applyAlignment="1" applyProtection="1">
      <alignment horizontal="center" vertical="center"/>
      <protection/>
    </xf>
    <xf numFmtId="0" fontId="48" fillId="0" borderId="24" xfId="57" applyFont="1" applyFill="1" applyBorder="1" applyAlignment="1" applyProtection="1">
      <alignment horizontal="center" vertical="center"/>
      <protection/>
    </xf>
    <xf numFmtId="0" fontId="48" fillId="0" borderId="42" xfId="0" applyFont="1" applyFill="1" applyBorder="1" applyAlignment="1" applyProtection="1">
      <alignment horizontal="center" vertical="center"/>
      <protection/>
    </xf>
    <xf numFmtId="0" fontId="49" fillId="37" borderId="41" xfId="0" applyFont="1" applyFill="1" applyBorder="1" applyAlignment="1" applyProtection="1">
      <alignment horizontal="center" vertical="center"/>
      <protection/>
    </xf>
    <xf numFmtId="204" fontId="48" fillId="0" borderId="22" xfId="0" applyNumberFormat="1" applyFont="1" applyFill="1" applyBorder="1" applyAlignment="1" applyProtection="1">
      <alignment horizontal="center" vertical="center"/>
      <protection/>
    </xf>
    <xf numFmtId="0" fontId="27" fillId="0" borderId="22" xfId="0" applyFont="1" applyFill="1" applyBorder="1" applyAlignment="1" applyProtection="1">
      <alignment horizontal="center" vertical="center"/>
      <protection/>
    </xf>
    <xf numFmtId="0" fontId="48" fillId="0" borderId="42" xfId="0" applyNumberFormat="1"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3" fontId="12" fillId="0" borderId="22" xfId="0" applyNumberFormat="1" applyFont="1" applyFill="1" applyBorder="1" applyAlignment="1">
      <alignment horizontal="right"/>
    </xf>
    <xf numFmtId="4" fontId="12" fillId="0" borderId="22" xfId="0" applyNumberFormat="1" applyFont="1" applyFill="1" applyBorder="1" applyAlignment="1" applyProtection="1">
      <alignment horizontal="right" vertical="center"/>
      <protection/>
    </xf>
    <xf numFmtId="0" fontId="12" fillId="0" borderId="22" xfId="0" applyFont="1" applyFill="1" applyBorder="1" applyAlignment="1">
      <alignment horizontal="right"/>
    </xf>
    <xf numFmtId="4" fontId="12" fillId="0" borderId="22" xfId="40" applyNumberFormat="1" applyFont="1" applyFill="1" applyBorder="1" applyAlignment="1">
      <alignment horizontal="right"/>
    </xf>
    <xf numFmtId="3" fontId="12" fillId="0" borderId="22" xfId="40" applyNumberFormat="1" applyFont="1" applyFill="1" applyBorder="1" applyAlignment="1">
      <alignment horizontal="right"/>
    </xf>
    <xf numFmtId="4" fontId="12" fillId="0" borderId="22" xfId="40" applyNumberFormat="1" applyFont="1" applyFill="1" applyBorder="1" applyAlignment="1">
      <alignment horizontal="right"/>
    </xf>
    <xf numFmtId="3" fontId="12" fillId="0" borderId="22" xfId="40" applyNumberFormat="1" applyFont="1" applyFill="1" applyBorder="1" applyAlignment="1">
      <alignment horizontal="right"/>
    </xf>
    <xf numFmtId="4" fontId="12" fillId="0" borderId="22" xfId="0" applyNumberFormat="1" applyFont="1" applyFill="1" applyBorder="1" applyAlignment="1" applyProtection="1">
      <alignment horizontal="right" vertical="center"/>
      <protection/>
    </xf>
    <xf numFmtId="3" fontId="12" fillId="0" borderId="22" xfId="0" applyNumberFormat="1" applyFont="1" applyFill="1" applyBorder="1" applyAlignment="1">
      <alignment horizontal="right"/>
    </xf>
    <xf numFmtId="4" fontId="12" fillId="0" borderId="22" xfId="43" applyNumberFormat="1" applyFont="1" applyFill="1" applyBorder="1" applyAlignment="1">
      <alignment horizontal="right" vertical="center" shrinkToFit="1"/>
    </xf>
    <xf numFmtId="4" fontId="12" fillId="0" borderId="22" xfId="0" applyNumberFormat="1" applyFont="1" applyFill="1" applyBorder="1" applyAlignment="1">
      <alignment horizontal="right"/>
    </xf>
    <xf numFmtId="4" fontId="12" fillId="0" borderId="22" xfId="40" applyNumberFormat="1" applyFont="1" applyFill="1" applyBorder="1" applyAlignment="1">
      <alignment horizontal="right" wrapText="1"/>
    </xf>
    <xf numFmtId="4" fontId="12" fillId="0" borderId="22" xfId="0" applyNumberFormat="1" applyFont="1" applyFill="1" applyBorder="1" applyAlignment="1">
      <alignment horizontal="right"/>
    </xf>
    <xf numFmtId="4" fontId="12" fillId="0" borderId="22" xfId="40" applyNumberFormat="1" applyFont="1" applyFill="1" applyBorder="1" applyAlignment="1">
      <alignment horizontal="right"/>
    </xf>
    <xf numFmtId="4" fontId="12" fillId="0" borderId="22" xfId="0" applyNumberFormat="1" applyFont="1" applyFill="1" applyBorder="1" applyAlignment="1">
      <alignment horizontal="right" vertical="center" shrinkToFit="1"/>
    </xf>
    <xf numFmtId="4" fontId="12" fillId="0" borderId="22" xfId="42" applyNumberFormat="1" applyFont="1" applyFill="1" applyBorder="1" applyAlignment="1" applyProtection="1">
      <alignment horizontal="right" vertical="center"/>
      <protection/>
    </xf>
    <xf numFmtId="3" fontId="12" fillId="0" borderId="22" xfId="43" applyNumberFormat="1" applyFont="1" applyFill="1" applyBorder="1" applyAlignment="1">
      <alignment horizontal="right" vertical="center" shrinkToFit="1"/>
    </xf>
    <xf numFmtId="3" fontId="12" fillId="0" borderId="22" xfId="43" applyNumberFormat="1" applyFont="1" applyFill="1" applyBorder="1" applyAlignment="1" applyProtection="1">
      <alignment horizontal="right" vertical="center" shrinkToFit="1"/>
      <protection locked="0"/>
    </xf>
    <xf numFmtId="0" fontId="12" fillId="0" borderId="22" xfId="0" applyFont="1" applyFill="1" applyBorder="1" applyAlignment="1">
      <alignment horizontal="right" vertical="center" shrinkToFit="1"/>
    </xf>
    <xf numFmtId="0" fontId="12" fillId="0" borderId="22" xfId="0" applyFont="1" applyFill="1" applyBorder="1" applyAlignment="1">
      <alignment horizontal="right"/>
    </xf>
    <xf numFmtId="0" fontId="12" fillId="0" borderId="22" xfId="0" applyFont="1" applyFill="1" applyBorder="1" applyAlignment="1">
      <alignment horizontal="right"/>
    </xf>
    <xf numFmtId="4" fontId="27" fillId="38" borderId="22" xfId="40" applyNumberFormat="1" applyFont="1" applyFill="1" applyBorder="1" applyAlignment="1" applyProtection="1">
      <alignment horizontal="right" vertical="center"/>
      <protection/>
    </xf>
    <xf numFmtId="3" fontId="27" fillId="38" borderId="22" xfId="40" applyNumberFormat="1" applyFont="1" applyFill="1" applyBorder="1" applyAlignment="1" applyProtection="1">
      <alignment horizontal="right" vertical="center"/>
      <protection/>
    </xf>
    <xf numFmtId="4" fontId="27" fillId="38" borderId="22" xfId="40" applyNumberFormat="1" applyFont="1" applyFill="1" applyBorder="1" applyAlignment="1">
      <alignment horizontal="right" vertical="center"/>
    </xf>
    <xf numFmtId="3" fontId="27" fillId="38" borderId="22" xfId="40" applyNumberFormat="1" applyFont="1" applyFill="1" applyBorder="1" applyAlignment="1">
      <alignment horizontal="right" vertical="center"/>
    </xf>
    <xf numFmtId="4" fontId="27" fillId="38" borderId="22" xfId="0" applyNumberFormat="1" applyFont="1" applyFill="1" applyBorder="1" applyAlignment="1">
      <alignment horizontal="right" vertical="center"/>
    </xf>
    <xf numFmtId="3" fontId="27" fillId="38" borderId="22" xfId="0" applyNumberFormat="1" applyFont="1" applyFill="1" applyBorder="1" applyAlignment="1">
      <alignment horizontal="right" vertical="center"/>
    </xf>
    <xf numFmtId="0" fontId="61" fillId="34" borderId="0" xfId="0" applyFont="1" applyFill="1" applyBorder="1" applyAlignment="1" applyProtection="1">
      <alignment horizontal="right" vertical="center" wrapText="1"/>
      <protection/>
    </xf>
    <xf numFmtId="0" fontId="62" fillId="34" borderId="0" xfId="0" applyFont="1" applyFill="1" applyBorder="1" applyAlignment="1" applyProtection="1">
      <alignment horizontal="right" vertical="center" wrapText="1"/>
      <protection/>
    </xf>
    <xf numFmtId="0" fontId="2" fillId="33" borderId="0" xfId="51" applyFill="1" applyBorder="1" applyAlignment="1" applyProtection="1">
      <alignment horizontal="center" vertical="center" wrapText="1"/>
      <protection/>
    </xf>
    <xf numFmtId="0" fontId="41" fillId="33" borderId="0" xfId="0" applyFont="1" applyFill="1" applyBorder="1" applyAlignment="1">
      <alignment horizontal="center" vertical="center" wrapText="1"/>
    </xf>
    <xf numFmtId="1" fontId="65" fillId="33" borderId="0" xfId="0" applyNumberFormat="1"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wrapText="1"/>
      <protection/>
    </xf>
    <xf numFmtId="1" fontId="24" fillId="33" borderId="0" xfId="0" applyNumberFormat="1" applyFont="1" applyFill="1" applyBorder="1" applyAlignment="1" applyProtection="1">
      <alignment horizontal="center" vertical="center" wrapText="1"/>
      <protection/>
    </xf>
    <xf numFmtId="0" fontId="25" fillId="33" borderId="0" xfId="0" applyFont="1" applyFill="1" applyBorder="1" applyAlignment="1" applyProtection="1">
      <alignment horizontal="center" vertical="center" wrapText="1"/>
      <protection/>
    </xf>
    <xf numFmtId="1" fontId="45" fillId="33" borderId="11" xfId="51" applyNumberFormat="1" applyFont="1" applyFill="1" applyBorder="1" applyAlignment="1" applyProtection="1">
      <alignment horizontal="center" vertical="center" wrapText="1"/>
      <protection/>
    </xf>
    <xf numFmtId="0" fontId="44" fillId="33" borderId="11" xfId="0" applyFont="1" applyFill="1" applyBorder="1" applyAlignment="1" applyProtection="1">
      <alignment horizontal="center" vertical="center" wrapText="1"/>
      <protection/>
    </xf>
    <xf numFmtId="0" fontId="30" fillId="34" borderId="43" xfId="0" applyFont="1" applyFill="1" applyBorder="1" applyAlignment="1" applyProtection="1">
      <alignment horizontal="right" vertical="center" wrapText="1"/>
      <protection/>
    </xf>
    <xf numFmtId="0" fontId="31" fillId="34" borderId="43" xfId="0" applyFont="1" applyFill="1" applyBorder="1" applyAlignment="1" applyProtection="1">
      <alignment horizontal="right" vertical="center" wrapText="1"/>
      <protection/>
    </xf>
    <xf numFmtId="3" fontId="75" fillId="0" borderId="43" xfId="0" applyNumberFormat="1" applyFont="1" applyFill="1" applyBorder="1" applyAlignment="1" applyProtection="1">
      <alignment horizontal="center" vertical="center" wrapText="1"/>
      <protection/>
    </xf>
    <xf numFmtId="0" fontId="76" fillId="0" borderId="43" xfId="0" applyFont="1" applyFill="1" applyBorder="1" applyAlignment="1">
      <alignment horizontal="center" wrapText="1"/>
    </xf>
    <xf numFmtId="0" fontId="76" fillId="0" borderId="44" xfId="0" applyFont="1" applyFill="1" applyBorder="1" applyAlignment="1">
      <alignment horizontal="center" wrapText="1"/>
    </xf>
    <xf numFmtId="3" fontId="77" fillId="0" borderId="11" xfId="0" applyNumberFormat="1" applyFont="1" applyFill="1" applyBorder="1" applyAlignment="1" applyProtection="1">
      <alignment horizontal="center" vertical="center" wrapText="1"/>
      <protection/>
    </xf>
    <xf numFmtId="0" fontId="76" fillId="0" borderId="11" xfId="0" applyFont="1" applyFill="1" applyBorder="1" applyAlignment="1">
      <alignment horizontal="center" wrapText="1"/>
    </xf>
    <xf numFmtId="0" fontId="76" fillId="0" borderId="45" xfId="0" applyFont="1" applyFill="1" applyBorder="1" applyAlignment="1">
      <alignment horizontal="center" wrapText="1"/>
    </xf>
    <xf numFmtId="0" fontId="55" fillId="33" borderId="46" xfId="0" applyFont="1" applyFill="1" applyBorder="1" applyAlignment="1" applyProtection="1">
      <alignment horizontal="center" vertical="center" wrapText="1"/>
      <protection/>
    </xf>
    <xf numFmtId="0" fontId="55" fillId="33" borderId="45" xfId="0" applyFont="1" applyFill="1" applyBorder="1" applyAlignment="1" applyProtection="1">
      <alignment horizontal="center" vertical="center" wrapText="1"/>
      <protection/>
    </xf>
    <xf numFmtId="0" fontId="18" fillId="34" borderId="27" xfId="0" applyFont="1" applyFill="1" applyBorder="1" applyAlignment="1" applyProtection="1">
      <alignment horizontal="center" vertical="center" wrapText="1"/>
      <protection/>
    </xf>
    <xf numFmtId="0" fontId="17" fillId="34" borderId="47" xfId="0" applyFont="1" applyFill="1" applyBorder="1" applyAlignment="1" applyProtection="1">
      <alignment horizontal="center" vertical="center" wrapText="1"/>
      <protection/>
    </xf>
    <xf numFmtId="0" fontId="17" fillId="34" borderId="48"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0" fontId="19" fillId="34" borderId="47" xfId="0" applyFont="1" applyFill="1" applyBorder="1" applyAlignment="1" applyProtection="1">
      <alignment horizontal="center" vertical="center" wrapText="1"/>
      <protection/>
    </xf>
    <xf numFmtId="0" fontId="19" fillId="34" borderId="48" xfId="0" applyFont="1" applyFill="1" applyBorder="1" applyAlignment="1" applyProtection="1">
      <alignment horizontal="center" vertical="center" wrapText="1"/>
      <protection/>
    </xf>
    <xf numFmtId="0" fontId="19" fillId="34" borderId="10" xfId="0" applyFont="1" applyFill="1" applyBorder="1" applyAlignment="1" applyProtection="1">
      <alignment horizontal="center" vertical="center" wrapText="1"/>
      <protection/>
    </xf>
    <xf numFmtId="0" fontId="28" fillId="34" borderId="10" xfId="0" applyFont="1" applyFill="1" applyBorder="1" applyAlignment="1" applyProtection="1">
      <alignment horizontal="center" vertical="center" wrapText="1"/>
      <protection/>
    </xf>
    <xf numFmtId="0" fontId="76" fillId="0" borderId="43" xfId="0" applyFont="1" applyFill="1" applyBorder="1" applyAlignment="1">
      <alignment horizontal="center" vertical="center" wrapText="1"/>
    </xf>
    <xf numFmtId="0" fontId="76" fillId="0" borderId="44"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45" xfId="0" applyFont="1" applyFill="1" applyBorder="1" applyAlignment="1">
      <alignment horizontal="center" vertical="center" wrapText="1"/>
    </xf>
    <xf numFmtId="3" fontId="59" fillId="33" borderId="49" xfId="0" applyNumberFormat="1" applyFont="1" applyFill="1" applyBorder="1" applyAlignment="1" applyProtection="1">
      <alignment horizontal="right" vertical="center" wrapText="1" indent="1"/>
      <protection/>
    </xf>
    <xf numFmtId="0" fontId="52" fillId="0" borderId="44" xfId="0" applyFont="1" applyBorder="1" applyAlignment="1">
      <alignment horizontal="right" indent="1"/>
    </xf>
    <xf numFmtId="0" fontId="52" fillId="0" borderId="50" xfId="0" applyFont="1" applyBorder="1" applyAlignment="1">
      <alignment horizontal="right" indent="1"/>
    </xf>
    <xf numFmtId="0" fontId="52" fillId="0" borderId="45" xfId="0" applyFont="1" applyBorder="1" applyAlignment="1">
      <alignment horizontal="right" indent="1"/>
    </xf>
    <xf numFmtId="4" fontId="39" fillId="33" borderId="49" xfId="0" applyNumberFormat="1" applyFont="1" applyFill="1" applyBorder="1" applyAlignment="1">
      <alignment horizontal="right" vertical="center" wrapText="1" indent="1"/>
    </xf>
    <xf numFmtId="0" fontId="0" fillId="0" borderId="44" xfId="0" applyBorder="1" applyAlignment="1">
      <alignment horizontal="right" indent="1"/>
    </xf>
    <xf numFmtId="0" fontId="0" fillId="0" borderId="50" xfId="0" applyBorder="1" applyAlignment="1">
      <alignment horizontal="right" indent="1"/>
    </xf>
    <xf numFmtId="0" fontId="0" fillId="0" borderId="45" xfId="0" applyBorder="1" applyAlignment="1">
      <alignment horizontal="right" indent="1"/>
    </xf>
    <xf numFmtId="3" fontId="39" fillId="33" borderId="49" xfId="0" applyNumberFormat="1" applyFont="1" applyFill="1" applyBorder="1" applyAlignment="1" applyProtection="1">
      <alignment horizontal="right" vertical="center" wrapText="1" indent="1"/>
      <protection/>
    </xf>
    <xf numFmtId="3" fontId="56" fillId="33" borderId="0" xfId="0" applyNumberFormat="1" applyFont="1" applyFill="1" applyBorder="1" applyAlignment="1" applyProtection="1">
      <alignment horizontal="right" vertical="center" wrapText="1"/>
      <protection/>
    </xf>
    <xf numFmtId="0" fontId="58" fillId="0" borderId="0" xfId="0" applyFont="1" applyAlignment="1">
      <alignment vertical="center" wrapText="1"/>
    </xf>
    <xf numFmtId="0" fontId="0" fillId="0" borderId="0" xfId="0" applyAlignment="1">
      <alignment vertical="center" wrapText="1"/>
    </xf>
    <xf numFmtId="190" fontId="15" fillId="33" borderId="51" xfId="0" applyNumberFormat="1" applyFont="1" applyFill="1" applyBorder="1" applyAlignment="1" applyProtection="1">
      <alignment horizontal="left" vertical="center" wrapText="1"/>
      <protection/>
    </xf>
    <xf numFmtId="0" fontId="0" fillId="33" borderId="0" xfId="0" applyFill="1" applyBorder="1" applyAlignment="1" applyProtection="1">
      <alignment vertical="center" wrapText="1"/>
      <protection/>
    </xf>
    <xf numFmtId="0" fontId="0" fillId="33" borderId="51" xfId="0" applyFill="1" applyBorder="1" applyAlignment="1" applyProtection="1">
      <alignment vertical="center" wrapText="1"/>
      <protection/>
    </xf>
    <xf numFmtId="0" fontId="18" fillId="34" borderId="52" xfId="0" applyFont="1" applyFill="1" applyBorder="1" applyAlignment="1" applyProtection="1">
      <alignment horizontal="center" vertical="center" wrapText="1"/>
      <protection/>
    </xf>
    <xf numFmtId="2" fontId="54" fillId="33" borderId="53" xfId="0" applyNumberFormat="1" applyFont="1" applyFill="1" applyBorder="1" applyAlignment="1">
      <alignment horizontal="right" vertical="center" wrapText="1" indent="1"/>
    </xf>
    <xf numFmtId="0" fontId="0" fillId="0" borderId="54" xfId="0" applyBorder="1" applyAlignment="1">
      <alignment horizontal="right" indent="1"/>
    </xf>
    <xf numFmtId="2" fontId="54" fillId="33" borderId="54" xfId="0" applyNumberFormat="1" applyFont="1" applyFill="1" applyBorder="1" applyAlignment="1">
      <alignment horizontal="right" vertical="center" wrapText="1" indent="1"/>
    </xf>
    <xf numFmtId="2" fontId="53" fillId="33" borderId="55" xfId="0" applyNumberFormat="1" applyFont="1" applyFill="1" applyBorder="1" applyAlignment="1">
      <alignment horizontal="right" vertical="center" wrapText="1" indent="1"/>
    </xf>
    <xf numFmtId="2" fontId="53" fillId="33" borderId="54" xfId="0" applyNumberFormat="1" applyFont="1" applyFill="1" applyBorder="1" applyAlignment="1">
      <alignment horizontal="right" vertical="center" wrapText="1" indent="1"/>
    </xf>
    <xf numFmtId="2" fontId="53" fillId="33" borderId="53" xfId="0" applyNumberFormat="1" applyFont="1" applyFill="1" applyBorder="1" applyAlignment="1">
      <alignment horizontal="right" vertical="center" wrapText="1" indent="1"/>
    </xf>
    <xf numFmtId="4" fontId="59" fillId="33" borderId="49" xfId="0" applyNumberFormat="1" applyFont="1" applyFill="1" applyBorder="1" applyAlignment="1">
      <alignment horizontal="right" vertical="center" wrapText="1" indent="1"/>
    </xf>
    <xf numFmtId="4" fontId="59" fillId="33" borderId="44" xfId="0" applyNumberFormat="1" applyFont="1" applyFill="1" applyBorder="1" applyAlignment="1">
      <alignment horizontal="right" vertical="center" wrapText="1" indent="1"/>
    </xf>
    <xf numFmtId="4" fontId="59" fillId="33" borderId="50" xfId="0" applyNumberFormat="1" applyFont="1" applyFill="1" applyBorder="1" applyAlignment="1">
      <alignment horizontal="right" vertical="center" wrapText="1" indent="1"/>
    </xf>
    <xf numFmtId="4" fontId="59" fillId="33" borderId="45" xfId="0" applyNumberFormat="1" applyFont="1" applyFill="1" applyBorder="1" applyAlignment="1">
      <alignment horizontal="right" vertical="center" wrapText="1" indent="1"/>
    </xf>
    <xf numFmtId="190" fontId="15" fillId="33" borderId="49" xfId="0" applyNumberFormat="1" applyFont="1" applyFill="1" applyBorder="1" applyAlignment="1" applyProtection="1">
      <alignment horizontal="left" vertical="center" wrapText="1"/>
      <protection/>
    </xf>
    <xf numFmtId="0" fontId="0" fillId="33" borderId="43" xfId="0" applyFill="1" applyBorder="1" applyAlignment="1" applyProtection="1">
      <alignment vertical="center" wrapText="1"/>
      <protection/>
    </xf>
    <xf numFmtId="0" fontId="0" fillId="33" borderId="44" xfId="0" applyFill="1" applyBorder="1" applyAlignment="1" applyProtection="1">
      <alignment vertical="center" wrapText="1"/>
      <protection/>
    </xf>
    <xf numFmtId="0" fontId="0" fillId="33" borderId="46" xfId="0" applyFill="1" applyBorder="1" applyAlignment="1" applyProtection="1">
      <alignment vertical="center" wrapText="1"/>
      <protection/>
    </xf>
    <xf numFmtId="0" fontId="0" fillId="33" borderId="50"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45" xfId="0" applyFill="1" applyBorder="1" applyAlignment="1" applyProtection="1">
      <alignment vertical="center" wrapText="1"/>
      <protection/>
    </xf>
    <xf numFmtId="0" fontId="18" fillId="33" borderId="12"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0" fontId="17" fillId="33" borderId="47" xfId="0" applyFont="1" applyFill="1" applyBorder="1" applyAlignment="1" applyProtection="1">
      <alignment horizontal="center" vertical="center" wrapText="1"/>
      <protection/>
    </xf>
    <xf numFmtId="0" fontId="17" fillId="33" borderId="48" xfId="0" applyFont="1" applyFill="1" applyBorder="1" applyAlignment="1" applyProtection="1">
      <alignment horizontal="center" vertical="center" wrapText="1"/>
      <protection/>
    </xf>
    <xf numFmtId="0" fontId="19" fillId="33" borderId="47" xfId="0" applyFont="1" applyFill="1" applyBorder="1" applyAlignment="1" applyProtection="1">
      <alignment horizontal="center" vertical="center" wrapText="1"/>
      <protection/>
    </xf>
    <xf numFmtId="0" fontId="19" fillId="33" borderId="48" xfId="0" applyFont="1" applyFill="1" applyBorder="1" applyAlignment="1" applyProtection="1">
      <alignment horizontal="center" vertical="center" wrapText="1"/>
      <protection/>
    </xf>
    <xf numFmtId="0" fontId="51" fillId="33" borderId="11" xfId="0" applyFont="1" applyFill="1" applyBorder="1" applyAlignment="1" applyProtection="1">
      <alignment horizontal="center" vertical="center" wrapText="1"/>
      <protection/>
    </xf>
    <xf numFmtId="1" fontId="71" fillId="33" borderId="0" xfId="0" applyNumberFormat="1" applyFont="1" applyFill="1" applyBorder="1" applyAlignment="1" applyProtection="1">
      <alignment horizontal="center" vertical="center" wrapText="1"/>
      <protection/>
    </xf>
    <xf numFmtId="0" fontId="43" fillId="33" borderId="0" xfId="0" applyFont="1" applyFill="1" applyBorder="1" applyAlignment="1" applyProtection="1">
      <alignment horizontal="center" vertical="center" wrapText="1"/>
      <protection/>
    </xf>
    <xf numFmtId="0" fontId="69" fillId="34" borderId="11" xfId="0" applyFont="1" applyFill="1" applyBorder="1" applyAlignment="1" applyProtection="1">
      <alignment horizontal="right" vertical="center" wrapText="1"/>
      <protection/>
    </xf>
    <xf numFmtId="0" fontId="70" fillId="34" borderId="11" xfId="0" applyFont="1" applyFill="1" applyBorder="1" applyAlignment="1" applyProtection="1">
      <alignment horizontal="right" vertical="center" wrapText="1"/>
      <protection/>
    </xf>
    <xf numFmtId="0" fontId="0" fillId="33" borderId="11" xfId="0" applyFill="1" applyBorder="1" applyAlignment="1" applyProtection="1">
      <alignment horizontal="center" vertical="center" wrapText="1"/>
      <protection/>
    </xf>
    <xf numFmtId="1" fontId="34"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66" fillId="34" borderId="43" xfId="0" applyFont="1" applyFill="1" applyBorder="1" applyAlignment="1" applyProtection="1">
      <alignment horizontal="right" vertical="center" wrapText="1"/>
      <protection/>
    </xf>
    <xf numFmtId="0" fontId="68" fillId="34" borderId="43" xfId="0" applyFont="1" applyFill="1" applyBorder="1" applyAlignment="1" applyProtection="1">
      <alignment horizontal="right" vertical="center" wrapText="1"/>
      <protection/>
    </xf>
    <xf numFmtId="0" fontId="19" fillId="33" borderId="10" xfId="0" applyFont="1" applyFill="1" applyBorder="1" applyAlignment="1" applyProtection="1">
      <alignment horizontal="center" vertical="center" wrapText="1"/>
      <protection/>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 name="Yüzde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4449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2887325" y="0"/>
          <a:ext cx="1562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609600</xdr:colOff>
      <xdr:row>3</xdr:row>
      <xdr:rowOff>123825</xdr:rowOff>
    </xdr:from>
    <xdr:to>
      <xdr:col>9</xdr:col>
      <xdr:colOff>76200</xdr:colOff>
      <xdr:row>4</xdr:row>
      <xdr:rowOff>333375</xdr:rowOff>
    </xdr:to>
    <xdr:pic>
      <xdr:nvPicPr>
        <xdr:cNvPr id="3" name="Picture 13" descr="LOGO"/>
        <xdr:cNvPicPr preferRelativeResize="1">
          <a:picLocks noChangeAspect="1"/>
        </xdr:cNvPicPr>
      </xdr:nvPicPr>
      <xdr:blipFill>
        <a:blip r:embed="rId1"/>
        <a:stretch>
          <a:fillRect/>
        </a:stretch>
      </xdr:blipFill>
      <xdr:spPr>
        <a:xfrm>
          <a:off x="4933950" y="1438275"/>
          <a:ext cx="17335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22</xdr:col>
      <xdr:colOff>0</xdr:colOff>
      <xdr:row>0</xdr:row>
      <xdr:rowOff>0</xdr:rowOff>
    </xdr:to>
    <xdr:sp fLocksText="0">
      <xdr:nvSpPr>
        <xdr:cNvPr id="2" name="Text Box 2"/>
        <xdr:cNvSpPr txBox="1">
          <a:spLocks noChangeArrowheads="1"/>
        </xdr:cNvSpPr>
      </xdr:nvSpPr>
      <xdr:spPr>
        <a:xfrm>
          <a:off x="9848850" y="0"/>
          <a:ext cx="11049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4" name="Text Box 4"/>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0</xdr:colOff>
      <xdr:row>0</xdr:row>
      <xdr:rowOff>0</xdr:rowOff>
    </xdr:to>
    <xdr:sp>
      <xdr:nvSpPr>
        <xdr:cNvPr id="5" name="Text Box 5"/>
        <xdr:cNvSpPr txBox="1">
          <a:spLocks noChangeArrowheads="1"/>
        </xdr:cNvSpPr>
      </xdr:nvSpPr>
      <xdr:spPr>
        <a:xfrm>
          <a:off x="19050" y="0"/>
          <a:ext cx="109347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0</xdr:rowOff>
    </xdr:from>
    <xdr:to>
      <xdr:col>22</xdr:col>
      <xdr:colOff>0</xdr:colOff>
      <xdr:row>0</xdr:row>
      <xdr:rowOff>0</xdr:rowOff>
    </xdr:to>
    <xdr:sp fLocksText="0">
      <xdr:nvSpPr>
        <xdr:cNvPr id="6" name="Text Box 6"/>
        <xdr:cNvSpPr txBox="1">
          <a:spLocks noChangeArrowheads="1"/>
        </xdr:cNvSpPr>
      </xdr:nvSpPr>
      <xdr:spPr>
        <a:xfrm>
          <a:off x="10058400" y="0"/>
          <a:ext cx="89535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8" name="Text Box 8"/>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0</xdr:colOff>
      <xdr:row>0</xdr:row>
      <xdr:rowOff>0</xdr:rowOff>
    </xdr:to>
    <xdr:sp>
      <xdr:nvSpPr>
        <xdr:cNvPr id="9" name="Text Box 9"/>
        <xdr:cNvSpPr txBox="1">
          <a:spLocks noChangeArrowheads="1"/>
        </xdr:cNvSpPr>
      </xdr:nvSpPr>
      <xdr:spPr>
        <a:xfrm>
          <a:off x="19050" y="0"/>
          <a:ext cx="10934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15</xdr:col>
      <xdr:colOff>390525</xdr:colOff>
      <xdr:row>0</xdr:row>
      <xdr:rowOff>0</xdr:rowOff>
    </xdr:from>
    <xdr:to>
      <xdr:col>22</xdr:col>
      <xdr:colOff>0</xdr:colOff>
      <xdr:row>0</xdr:row>
      <xdr:rowOff>0</xdr:rowOff>
    </xdr:to>
    <xdr:sp fLocksText="0">
      <xdr:nvSpPr>
        <xdr:cNvPr id="10" name="Text Box 10"/>
        <xdr:cNvSpPr txBox="1">
          <a:spLocks noChangeArrowheads="1"/>
        </xdr:cNvSpPr>
      </xdr:nvSpPr>
      <xdr:spPr>
        <a:xfrm>
          <a:off x="7267575" y="0"/>
          <a:ext cx="36861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22</xdr:col>
      <xdr:colOff>0</xdr:colOff>
      <xdr:row>0</xdr:row>
      <xdr:rowOff>0</xdr:rowOff>
    </xdr:to>
    <xdr:sp fLocksText="0">
      <xdr:nvSpPr>
        <xdr:cNvPr id="11" name="Text Box 11"/>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22</xdr:col>
      <xdr:colOff>0</xdr:colOff>
      <xdr:row>0</xdr:row>
      <xdr:rowOff>0</xdr:rowOff>
    </xdr:to>
    <xdr:sp fLocksText="0">
      <xdr:nvSpPr>
        <xdr:cNvPr id="12" name="Text Box 12"/>
        <xdr:cNvSpPr txBox="1">
          <a:spLocks noChangeArrowheads="1"/>
        </xdr:cNvSpPr>
      </xdr:nvSpPr>
      <xdr:spPr>
        <a:xfrm>
          <a:off x="9848850" y="0"/>
          <a:ext cx="11049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14" name="Text Box 14"/>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342900</xdr:colOff>
      <xdr:row>0</xdr:row>
      <xdr:rowOff>0</xdr:rowOff>
    </xdr:from>
    <xdr:to>
      <xdr:col>22</xdr:col>
      <xdr:colOff>0</xdr:colOff>
      <xdr:row>0</xdr:row>
      <xdr:rowOff>0</xdr:rowOff>
    </xdr:to>
    <xdr:sp fLocksText="0">
      <xdr:nvSpPr>
        <xdr:cNvPr id="15" name="Text Box 16"/>
        <xdr:cNvSpPr txBox="1">
          <a:spLocks noChangeArrowheads="1"/>
        </xdr:cNvSpPr>
      </xdr:nvSpPr>
      <xdr:spPr>
        <a:xfrm>
          <a:off x="10058400" y="0"/>
          <a:ext cx="89535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17" name="Text Box 18"/>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0</xdr:colOff>
      <xdr:row>0</xdr:row>
      <xdr:rowOff>0</xdr:rowOff>
    </xdr:to>
    <xdr:sp>
      <xdr:nvSpPr>
        <xdr:cNvPr id="18" name="Text Box 19"/>
        <xdr:cNvSpPr txBox="1">
          <a:spLocks noChangeArrowheads="1"/>
        </xdr:cNvSpPr>
      </xdr:nvSpPr>
      <xdr:spPr>
        <a:xfrm>
          <a:off x="19050" y="0"/>
          <a:ext cx="10934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22</xdr:col>
      <xdr:colOff>0</xdr:colOff>
      <xdr:row>0</xdr:row>
      <xdr:rowOff>0</xdr:rowOff>
    </xdr:to>
    <xdr:sp>
      <xdr:nvSpPr>
        <xdr:cNvPr id="19" name="Text Box 21"/>
        <xdr:cNvSpPr txBox="1">
          <a:spLocks noChangeArrowheads="1"/>
        </xdr:cNvSpPr>
      </xdr:nvSpPr>
      <xdr:spPr>
        <a:xfrm>
          <a:off x="19050" y="0"/>
          <a:ext cx="109347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21</xdr:col>
      <xdr:colOff>400050</xdr:colOff>
      <xdr:row>0</xdr:row>
      <xdr:rowOff>0</xdr:rowOff>
    </xdr:from>
    <xdr:to>
      <xdr:col>22</xdr:col>
      <xdr:colOff>0</xdr:colOff>
      <xdr:row>0</xdr:row>
      <xdr:rowOff>0</xdr:rowOff>
    </xdr:to>
    <xdr:sp fLocksText="0">
      <xdr:nvSpPr>
        <xdr:cNvPr id="20" name="Text Box 22"/>
        <xdr:cNvSpPr txBox="1">
          <a:spLocks noChangeArrowheads="1"/>
        </xdr:cNvSpPr>
      </xdr:nvSpPr>
      <xdr:spPr>
        <a:xfrm>
          <a:off x="10868025" y="0"/>
          <a:ext cx="8572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22" name="Text Box 24"/>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24" name="Text Box 28"/>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26" name="Text Box 32"/>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28" name="Text Box 36"/>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30" name="Text Box 40"/>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32" name="Text Box 44"/>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34" name="Text Box 48"/>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36" name="Text Box 52"/>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38" name="Text Box 56"/>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35</xdr:col>
      <xdr:colOff>104775</xdr:colOff>
      <xdr:row>0</xdr:row>
      <xdr:rowOff>0</xdr:rowOff>
    </xdr:to>
    <xdr:sp>
      <xdr:nvSpPr>
        <xdr:cNvPr id="39" name="Text Box 57"/>
        <xdr:cNvSpPr txBox="1">
          <a:spLocks noChangeArrowheads="1"/>
        </xdr:cNvSpPr>
      </xdr:nvSpPr>
      <xdr:spPr>
        <a:xfrm>
          <a:off x="19050" y="0"/>
          <a:ext cx="15935325"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41" name="Text Box 60"/>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43" name="Text Box 64"/>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45" name="Text Box 68"/>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14</xdr:col>
      <xdr:colOff>657225</xdr:colOff>
      <xdr:row>0</xdr:row>
      <xdr:rowOff>0</xdr:rowOff>
    </xdr:to>
    <xdr:sp>
      <xdr:nvSpPr>
        <xdr:cNvPr id="46" name="Text Box 71"/>
        <xdr:cNvSpPr txBox="1">
          <a:spLocks noChangeArrowheads="1"/>
        </xdr:cNvSpPr>
      </xdr:nvSpPr>
      <xdr:spPr>
        <a:xfrm>
          <a:off x="28575" y="0"/>
          <a:ext cx="723900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15</xdr:col>
      <xdr:colOff>47625</xdr:colOff>
      <xdr:row>0</xdr:row>
      <xdr:rowOff>0</xdr:rowOff>
    </xdr:from>
    <xdr:to>
      <xdr:col>22</xdr:col>
      <xdr:colOff>0</xdr:colOff>
      <xdr:row>0</xdr:row>
      <xdr:rowOff>0</xdr:rowOff>
    </xdr:to>
    <xdr:sp fLocksText="0">
      <xdr:nvSpPr>
        <xdr:cNvPr id="47" name="Text Box 72"/>
        <xdr:cNvSpPr txBox="1">
          <a:spLocks noChangeArrowheads="1"/>
        </xdr:cNvSpPr>
      </xdr:nvSpPr>
      <xdr:spPr>
        <a:xfrm>
          <a:off x="7267575" y="0"/>
          <a:ext cx="36861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22</xdr:col>
      <xdr:colOff>0</xdr:colOff>
      <xdr:row>0</xdr:row>
      <xdr:rowOff>0</xdr:rowOff>
    </xdr:to>
    <xdr:sp fLocksText="0">
      <xdr:nvSpPr>
        <xdr:cNvPr id="48" name="Text Box 73"/>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49" name="Text Box 74"/>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50" name="Text Box 77"/>
        <xdr:cNvSpPr txBox="1">
          <a:spLocks noChangeArrowheads="1"/>
        </xdr:cNvSpPr>
      </xdr:nvSpPr>
      <xdr:spPr>
        <a:xfrm>
          <a:off x="0" y="0"/>
          <a:ext cx="10953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51" name="Text Box 78"/>
        <xdr:cNvSpPr txBox="1">
          <a:spLocks noChangeArrowheads="1"/>
        </xdr:cNvSpPr>
      </xdr:nvSpPr>
      <xdr:spPr>
        <a:xfrm>
          <a:off x="9344025"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866775</xdr:colOff>
      <xdr:row>3</xdr:row>
      <xdr:rowOff>171450</xdr:rowOff>
    </xdr:from>
    <xdr:to>
      <xdr:col>9</xdr:col>
      <xdr:colOff>85725</xdr:colOff>
      <xdr:row>4</xdr:row>
      <xdr:rowOff>323850</xdr:rowOff>
    </xdr:to>
    <xdr:pic>
      <xdr:nvPicPr>
        <xdr:cNvPr id="52" name="Picture 80" descr="LOGO"/>
        <xdr:cNvPicPr preferRelativeResize="1">
          <a:picLocks noChangeAspect="1"/>
        </xdr:cNvPicPr>
      </xdr:nvPicPr>
      <xdr:blipFill>
        <a:blip r:embed="rId1"/>
        <a:stretch>
          <a:fillRect/>
        </a:stretch>
      </xdr:blipFill>
      <xdr:spPr>
        <a:xfrm>
          <a:off x="5267325" y="1209675"/>
          <a:ext cx="1504950"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20(week%2037)'"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28"/>
  <sheetViews>
    <sheetView tabSelected="1" zoomScale="85" zoomScaleNormal="85" zoomScalePageLayoutView="0" workbookViewId="0" topLeftCell="A1">
      <pane xSplit="10" ySplit="10" topLeftCell="K44" activePane="bottomRight" state="frozen"/>
      <selection pane="topLeft" activeCell="A1" sqref="A1"/>
      <selection pane="topRight" activeCell="J1" sqref="J1"/>
      <selection pane="bottomLeft" activeCell="A12" sqref="A12"/>
      <selection pane="bottomRight" activeCell="G46" sqref="G46"/>
    </sheetView>
  </sheetViews>
  <sheetFormatPr defaultColWidth="65.7109375" defaultRowHeight="12.75"/>
  <cols>
    <col min="1" max="1" width="4.7109375" style="44" bestFit="1" customWidth="1"/>
    <col min="2" max="2" width="2.140625" style="45" bestFit="1" customWidth="1"/>
    <col min="3" max="3" width="2.00390625" style="45" bestFit="1" customWidth="1"/>
    <col min="4" max="4" width="1.8515625" style="46" bestFit="1" customWidth="1"/>
    <col min="5" max="5" width="46.00390625" style="47" customWidth="1"/>
    <col min="6" max="6" width="8.140625" style="48" customWidth="1"/>
    <col min="7" max="7" width="19.8515625" style="45" bestFit="1" customWidth="1"/>
    <col min="8" max="8" width="6.00390625" style="48" bestFit="1" customWidth="1"/>
    <col min="9" max="9" width="8.140625" style="49" customWidth="1"/>
    <col min="10" max="10" width="8.140625" style="50" customWidth="1"/>
    <col min="11" max="11" width="10.28125" style="49" bestFit="1" customWidth="1"/>
    <col min="12" max="12" width="6.7109375" style="50" bestFit="1" customWidth="1"/>
    <col min="13" max="13" width="10.28125" style="49" bestFit="1" customWidth="1"/>
    <col min="14" max="14" width="6.7109375" style="50" bestFit="1" customWidth="1"/>
    <col min="15" max="15" width="10.28125" style="51" bestFit="1" customWidth="1"/>
    <col min="16" max="16" width="10.00390625" style="52" customWidth="1"/>
    <col min="17" max="17" width="11.7109375" style="94" bestFit="1" customWidth="1"/>
    <col min="18" max="18" width="7.7109375" style="95" bestFit="1" customWidth="1"/>
    <col min="19" max="19" width="10.57421875" style="53" bestFit="1" customWidth="1"/>
    <col min="20" max="20" width="7.7109375" style="55" bestFit="1" customWidth="1"/>
    <col min="21" max="21" width="10.28125" style="55" bestFit="1" customWidth="1"/>
    <col min="22" max="22" width="7.421875" style="56" bestFit="1" customWidth="1"/>
    <col min="23" max="23" width="10.28125" style="55" hidden="1" customWidth="1"/>
    <col min="24" max="24" width="6.7109375" style="69" hidden="1" customWidth="1"/>
    <col min="25" max="25" width="11.7109375" style="73" hidden="1" customWidth="1"/>
    <col min="26" max="26" width="7.7109375" style="68" hidden="1" customWidth="1"/>
    <col min="27" max="28" width="8.00390625" style="75" hidden="1" customWidth="1"/>
    <col min="29" max="29" width="6.421875" style="57" hidden="1" customWidth="1"/>
    <col min="30" max="30" width="7.7109375" style="74" hidden="1" customWidth="1"/>
    <col min="31" max="31" width="11.7109375" style="49" hidden="1" customWidth="1"/>
    <col min="32" max="32" width="7.421875" style="50" hidden="1" customWidth="1"/>
    <col min="33" max="33" width="12.7109375" style="49" bestFit="1" customWidth="1"/>
    <col min="34" max="34" width="9.28125" style="47" bestFit="1" customWidth="1"/>
    <col min="35" max="35" width="9.421875" style="47" bestFit="1" customWidth="1"/>
    <col min="36" max="36" width="4.7109375" style="47" bestFit="1" customWidth="1"/>
    <col min="37" max="16384" width="65.7109375" style="47" customWidth="1"/>
  </cols>
  <sheetData>
    <row r="1" spans="1:36" s="3" customFormat="1" ht="50.25" thickBot="1">
      <c r="A1" s="365" t="s">
        <v>83</v>
      </c>
      <c r="B1" s="366"/>
      <c r="C1" s="366"/>
      <c r="D1" s="366"/>
      <c r="E1" s="366"/>
      <c r="F1" s="366"/>
      <c r="G1" s="366"/>
      <c r="H1" s="366"/>
      <c r="I1" s="366"/>
      <c r="J1" s="366"/>
      <c r="K1" s="89"/>
      <c r="L1" s="93"/>
      <c r="M1" s="89"/>
      <c r="N1" s="93"/>
      <c r="O1" s="89"/>
      <c r="P1" s="402" t="s">
        <v>82</v>
      </c>
      <c r="Q1" s="403"/>
      <c r="R1" s="403"/>
      <c r="S1" s="403"/>
      <c r="T1" s="403"/>
      <c r="U1" s="403"/>
      <c r="V1" s="403"/>
      <c r="W1" s="403"/>
      <c r="X1" s="403"/>
      <c r="Y1" s="403"/>
      <c r="Z1" s="403"/>
      <c r="AA1" s="403"/>
      <c r="AB1" s="403"/>
      <c r="AC1" s="403"/>
      <c r="AD1" s="403"/>
      <c r="AE1" s="403"/>
      <c r="AF1" s="403"/>
      <c r="AG1" s="403"/>
      <c r="AH1" s="403"/>
      <c r="AI1" s="404"/>
      <c r="AJ1" s="404"/>
    </row>
    <row r="2" spans="1:36" s="3" customFormat="1" ht="26.25">
      <c r="A2" s="367" t="s">
        <v>101</v>
      </c>
      <c r="B2" s="368"/>
      <c r="C2" s="368"/>
      <c r="D2" s="368"/>
      <c r="E2" s="368"/>
      <c r="F2" s="368"/>
      <c r="G2" s="368"/>
      <c r="H2" s="368"/>
      <c r="I2" s="368"/>
      <c r="J2" s="368"/>
      <c r="K2" s="90"/>
      <c r="N2" s="379" t="s">
        <v>81</v>
      </c>
      <c r="O2" s="409">
        <f>AG2*100/Q122</f>
        <v>0.5820626862120609</v>
      </c>
      <c r="P2" s="409">
        <f>AI2*100/R122</f>
        <v>1.34376968210296</v>
      </c>
      <c r="Q2" s="373" t="s">
        <v>78</v>
      </c>
      <c r="R2" s="389"/>
      <c r="S2" s="389"/>
      <c r="T2" s="389"/>
      <c r="U2" s="389"/>
      <c r="V2" s="390"/>
      <c r="W2" s="70"/>
      <c r="X2" s="65"/>
      <c r="Y2" s="79"/>
      <c r="Z2" s="80"/>
      <c r="AA2" s="81"/>
      <c r="AB2" s="81"/>
      <c r="AC2" s="80"/>
      <c r="AD2" s="79"/>
      <c r="AG2" s="415">
        <f>Q38+Q40+Q46+Q48+Q53+Q56+Q67+Q88</f>
        <v>15082.5</v>
      </c>
      <c r="AH2" s="416"/>
      <c r="AI2" s="393">
        <f>R88+R67+R56+R53+R48+R46+R40+R38</f>
        <v>3243</v>
      </c>
      <c r="AJ2" s="394"/>
    </row>
    <row r="3" spans="1:36" s="3" customFormat="1" ht="27" thickBot="1">
      <c r="A3" s="369" t="s">
        <v>56</v>
      </c>
      <c r="B3" s="370"/>
      <c r="C3" s="370"/>
      <c r="D3" s="370"/>
      <c r="E3" s="370"/>
      <c r="F3" s="370"/>
      <c r="G3" s="370"/>
      <c r="H3" s="370"/>
      <c r="I3" s="370"/>
      <c r="J3" s="370"/>
      <c r="K3" s="91"/>
      <c r="N3" s="379"/>
      <c r="O3" s="410"/>
      <c r="P3" s="411"/>
      <c r="Q3" s="376" t="s">
        <v>77</v>
      </c>
      <c r="R3" s="391"/>
      <c r="S3" s="391"/>
      <c r="T3" s="391"/>
      <c r="U3" s="391"/>
      <c r="V3" s="392"/>
      <c r="W3" s="71"/>
      <c r="X3" s="66"/>
      <c r="Y3" s="76"/>
      <c r="Z3" s="77"/>
      <c r="AA3" s="76"/>
      <c r="AB3" s="76"/>
      <c r="AC3" s="78"/>
      <c r="AD3" s="76"/>
      <c r="AG3" s="417"/>
      <c r="AH3" s="418"/>
      <c r="AI3" s="395"/>
      <c r="AJ3" s="396"/>
    </row>
    <row r="4" spans="1:36" s="3" customFormat="1" ht="32.25">
      <c r="A4" s="371" t="s">
        <v>134</v>
      </c>
      <c r="B4" s="372"/>
      <c r="C4" s="372"/>
      <c r="D4" s="372"/>
      <c r="E4" s="372"/>
      <c r="F4" s="372"/>
      <c r="G4" s="105"/>
      <c r="H4" s="6"/>
      <c r="I4" s="6"/>
      <c r="J4" s="6"/>
      <c r="K4" s="92"/>
      <c r="N4" s="379"/>
      <c r="O4" s="412">
        <f>AG4*100/Q122</f>
        <v>99.41793731378795</v>
      </c>
      <c r="P4" s="414">
        <f>AI4*100/R122</f>
        <v>98.65623031789704</v>
      </c>
      <c r="Q4" s="373" t="s">
        <v>79</v>
      </c>
      <c r="R4" s="374"/>
      <c r="S4" s="374"/>
      <c r="T4" s="374"/>
      <c r="U4" s="374"/>
      <c r="V4" s="375"/>
      <c r="W4" s="72"/>
      <c r="X4" s="67"/>
      <c r="Y4" s="363"/>
      <c r="Z4" s="364"/>
      <c r="AA4" s="364"/>
      <c r="AB4" s="364"/>
      <c r="AC4" s="364"/>
      <c r="AD4" s="63"/>
      <c r="AG4" s="397">
        <f>Q122-AG2</f>
        <v>2576133.25</v>
      </c>
      <c r="AH4" s="398"/>
      <c r="AI4" s="401">
        <f>R122-AI2</f>
        <v>238093</v>
      </c>
      <c r="AJ4" s="398"/>
    </row>
    <row r="5" spans="1:36" s="3" customFormat="1" ht="33" thickBot="1">
      <c r="A5" s="361" t="s">
        <v>133</v>
      </c>
      <c r="B5" s="362"/>
      <c r="C5" s="362"/>
      <c r="D5" s="362"/>
      <c r="E5" s="362"/>
      <c r="F5" s="362"/>
      <c r="G5" s="105"/>
      <c r="H5" s="6"/>
      <c r="I5" s="6"/>
      <c r="J5" s="6"/>
      <c r="K5" s="92"/>
      <c r="N5" s="380"/>
      <c r="O5" s="413"/>
      <c r="P5" s="413"/>
      <c r="Q5" s="376" t="s">
        <v>80</v>
      </c>
      <c r="R5" s="377"/>
      <c r="S5" s="377"/>
      <c r="T5" s="377"/>
      <c r="U5" s="377"/>
      <c r="V5" s="378"/>
      <c r="W5" s="72"/>
      <c r="X5" s="67"/>
      <c r="Y5" s="82"/>
      <c r="Z5" s="273"/>
      <c r="AA5" s="273"/>
      <c r="AB5" s="273"/>
      <c r="AC5" s="273"/>
      <c r="AD5" s="273"/>
      <c r="AG5" s="399"/>
      <c r="AH5" s="400"/>
      <c r="AI5" s="399"/>
      <c r="AJ5" s="400"/>
    </row>
    <row r="6" spans="1:36" s="10" customFormat="1" ht="15.75" thickBot="1">
      <c r="A6" s="83"/>
      <c r="B6" s="134"/>
      <c r="C6" s="134"/>
      <c r="D6" s="134"/>
      <c r="E6" s="381" t="s">
        <v>113</v>
      </c>
      <c r="F6" s="381"/>
      <c r="G6" s="381"/>
      <c r="H6" s="381"/>
      <c r="I6" s="381" t="s">
        <v>46</v>
      </c>
      <c r="J6" s="381"/>
      <c r="K6" s="381" t="s">
        <v>75</v>
      </c>
      <c r="L6" s="381"/>
      <c r="M6" s="381"/>
      <c r="N6" s="381"/>
      <c r="O6" s="381"/>
      <c r="P6" s="381"/>
      <c r="Q6" s="381"/>
      <c r="R6" s="381"/>
      <c r="S6" s="381"/>
      <c r="T6" s="381"/>
      <c r="U6" s="381"/>
      <c r="V6" s="381"/>
      <c r="W6" s="381" t="s">
        <v>45</v>
      </c>
      <c r="X6" s="381"/>
      <c r="Y6" s="381" t="s">
        <v>49</v>
      </c>
      <c r="Z6" s="381"/>
      <c r="AA6" s="381" t="s">
        <v>48</v>
      </c>
      <c r="AB6" s="381"/>
      <c r="AC6" s="381" t="s">
        <v>53</v>
      </c>
      <c r="AD6" s="381"/>
      <c r="AE6" s="134"/>
      <c r="AF6" s="134"/>
      <c r="AG6" s="381" t="s">
        <v>76</v>
      </c>
      <c r="AH6" s="381"/>
      <c r="AI6" s="381"/>
      <c r="AJ6" s="408"/>
    </row>
    <row r="7" spans="1:36" s="14" customFormat="1" ht="12.75">
      <c r="A7" s="84"/>
      <c r="B7" s="135"/>
      <c r="C7" s="135"/>
      <c r="D7" s="135"/>
      <c r="E7" s="136"/>
      <c r="F7" s="137" t="s">
        <v>18</v>
      </c>
      <c r="G7" s="136"/>
      <c r="H7" s="136" t="s">
        <v>21</v>
      </c>
      <c r="I7" s="136" t="s">
        <v>21</v>
      </c>
      <c r="J7" s="136" t="s">
        <v>23</v>
      </c>
      <c r="K7" s="382" t="s">
        <v>2</v>
      </c>
      <c r="L7" s="383"/>
      <c r="M7" s="382" t="s">
        <v>3</v>
      </c>
      <c r="N7" s="383"/>
      <c r="O7" s="382" t="s">
        <v>4</v>
      </c>
      <c r="P7" s="383"/>
      <c r="Q7" s="384" t="s">
        <v>11</v>
      </c>
      <c r="R7" s="384"/>
      <c r="S7" s="384" t="s">
        <v>33</v>
      </c>
      <c r="T7" s="384"/>
      <c r="U7" s="384" t="s">
        <v>0</v>
      </c>
      <c r="V7" s="384"/>
      <c r="W7" s="384"/>
      <c r="X7" s="384"/>
      <c r="Y7" s="388"/>
      <c r="Z7" s="388"/>
      <c r="AA7" s="384" t="s">
        <v>44</v>
      </c>
      <c r="AB7" s="384"/>
      <c r="AC7" s="384" t="s">
        <v>54</v>
      </c>
      <c r="AD7" s="384"/>
      <c r="AE7" s="384" t="s">
        <v>114</v>
      </c>
      <c r="AF7" s="384"/>
      <c r="AG7" s="384"/>
      <c r="AH7" s="384"/>
      <c r="AI7" s="138" t="s">
        <v>33</v>
      </c>
      <c r="AJ7" s="139"/>
    </row>
    <row r="8" spans="1:36" s="14" customFormat="1" ht="13.5" thickBot="1">
      <c r="A8" s="85"/>
      <c r="B8" s="140"/>
      <c r="C8" s="140"/>
      <c r="D8" s="140"/>
      <c r="E8" s="141" t="s">
        <v>9</v>
      </c>
      <c r="F8" s="142" t="s">
        <v>19</v>
      </c>
      <c r="G8" s="143" t="s">
        <v>1</v>
      </c>
      <c r="H8" s="143" t="s">
        <v>20</v>
      </c>
      <c r="I8" s="143" t="s">
        <v>22</v>
      </c>
      <c r="J8" s="143" t="s">
        <v>18</v>
      </c>
      <c r="K8" s="144" t="s">
        <v>7</v>
      </c>
      <c r="L8" s="145" t="s">
        <v>6</v>
      </c>
      <c r="M8" s="144" t="s">
        <v>7</v>
      </c>
      <c r="N8" s="145" t="s">
        <v>6</v>
      </c>
      <c r="O8" s="144" t="s">
        <v>7</v>
      </c>
      <c r="P8" s="145" t="s">
        <v>6</v>
      </c>
      <c r="Q8" s="144" t="s">
        <v>7</v>
      </c>
      <c r="R8" s="145" t="s">
        <v>6</v>
      </c>
      <c r="S8" s="145" t="s">
        <v>50</v>
      </c>
      <c r="T8" s="144" t="s">
        <v>34</v>
      </c>
      <c r="U8" s="144" t="s">
        <v>7</v>
      </c>
      <c r="V8" s="146" t="s">
        <v>5</v>
      </c>
      <c r="W8" s="144" t="s">
        <v>7</v>
      </c>
      <c r="X8" s="145" t="s">
        <v>6</v>
      </c>
      <c r="Y8" s="147" t="s">
        <v>7</v>
      </c>
      <c r="Z8" s="148" t="s">
        <v>6</v>
      </c>
      <c r="AA8" s="146" t="s">
        <v>6</v>
      </c>
      <c r="AB8" s="146" t="s">
        <v>6</v>
      </c>
      <c r="AC8" s="145" t="s">
        <v>6</v>
      </c>
      <c r="AD8" s="144" t="s">
        <v>34</v>
      </c>
      <c r="AE8" s="144" t="s">
        <v>7</v>
      </c>
      <c r="AF8" s="146" t="s">
        <v>5</v>
      </c>
      <c r="AG8" s="144" t="s">
        <v>7</v>
      </c>
      <c r="AH8" s="145" t="s">
        <v>6</v>
      </c>
      <c r="AI8" s="144" t="s">
        <v>34</v>
      </c>
      <c r="AJ8" s="149"/>
    </row>
    <row r="9" spans="1:36" s="24" customFormat="1" ht="12.75">
      <c r="A9" s="86"/>
      <c r="B9" s="150"/>
      <c r="C9" s="150"/>
      <c r="D9" s="150"/>
      <c r="E9" s="150"/>
      <c r="F9" s="151" t="s">
        <v>25</v>
      </c>
      <c r="G9" s="150"/>
      <c r="H9" s="150" t="s">
        <v>28</v>
      </c>
      <c r="I9" s="150" t="s">
        <v>30</v>
      </c>
      <c r="J9" s="150" t="s">
        <v>31</v>
      </c>
      <c r="K9" s="385" t="s">
        <v>35</v>
      </c>
      <c r="L9" s="386"/>
      <c r="M9" s="385" t="s">
        <v>36</v>
      </c>
      <c r="N9" s="386"/>
      <c r="O9" s="385" t="s">
        <v>37</v>
      </c>
      <c r="P9" s="386"/>
      <c r="Q9" s="387" t="s">
        <v>51</v>
      </c>
      <c r="R9" s="387"/>
      <c r="S9" s="387" t="s">
        <v>39</v>
      </c>
      <c r="T9" s="387"/>
      <c r="U9" s="387" t="s">
        <v>52</v>
      </c>
      <c r="V9" s="387"/>
      <c r="W9" s="152"/>
      <c r="X9" s="153"/>
      <c r="Y9" s="154"/>
      <c r="Z9" s="155"/>
      <c r="AA9" s="387" t="s">
        <v>43</v>
      </c>
      <c r="AB9" s="387"/>
      <c r="AC9" s="387" t="s">
        <v>55</v>
      </c>
      <c r="AD9" s="387"/>
      <c r="AE9" s="387" t="s">
        <v>115</v>
      </c>
      <c r="AF9" s="387"/>
      <c r="AG9" s="152"/>
      <c r="AH9" s="153"/>
      <c r="AI9" s="156" t="s">
        <v>39</v>
      </c>
      <c r="AJ9" s="157"/>
    </row>
    <row r="10" spans="1:36" s="24" customFormat="1" ht="13.5" thickBot="1">
      <c r="A10" s="87"/>
      <c r="B10" s="158"/>
      <c r="C10" s="158"/>
      <c r="D10" s="159"/>
      <c r="E10" s="158" t="s">
        <v>24</v>
      </c>
      <c r="F10" s="160" t="s">
        <v>26</v>
      </c>
      <c r="G10" s="159" t="s">
        <v>27</v>
      </c>
      <c r="H10" s="159" t="s">
        <v>29</v>
      </c>
      <c r="I10" s="159" t="s">
        <v>29</v>
      </c>
      <c r="J10" s="159" t="s">
        <v>32</v>
      </c>
      <c r="K10" s="161" t="s">
        <v>41</v>
      </c>
      <c r="L10" s="162" t="s">
        <v>38</v>
      </c>
      <c r="M10" s="161" t="s">
        <v>41</v>
      </c>
      <c r="N10" s="162" t="s">
        <v>38</v>
      </c>
      <c r="O10" s="161" t="s">
        <v>41</v>
      </c>
      <c r="P10" s="162" t="s">
        <v>38</v>
      </c>
      <c r="Q10" s="161" t="s">
        <v>41</v>
      </c>
      <c r="R10" s="162" t="s">
        <v>38</v>
      </c>
      <c r="S10" s="162" t="s">
        <v>38</v>
      </c>
      <c r="T10" s="161" t="s">
        <v>40</v>
      </c>
      <c r="U10" s="161" t="s">
        <v>41</v>
      </c>
      <c r="V10" s="163" t="s">
        <v>42</v>
      </c>
      <c r="W10" s="161" t="s">
        <v>41</v>
      </c>
      <c r="X10" s="162" t="s">
        <v>38</v>
      </c>
      <c r="Y10" s="164" t="s">
        <v>41</v>
      </c>
      <c r="Z10" s="165" t="s">
        <v>38</v>
      </c>
      <c r="AA10" s="163" t="s">
        <v>38</v>
      </c>
      <c r="AB10" s="163" t="s">
        <v>38</v>
      </c>
      <c r="AC10" s="162" t="s">
        <v>38</v>
      </c>
      <c r="AD10" s="161" t="s">
        <v>40</v>
      </c>
      <c r="AE10" s="161" t="s">
        <v>41</v>
      </c>
      <c r="AF10" s="163" t="s">
        <v>42</v>
      </c>
      <c r="AG10" s="161" t="s">
        <v>38</v>
      </c>
      <c r="AH10" s="162" t="s">
        <v>40</v>
      </c>
      <c r="AI10" s="161" t="s">
        <v>40</v>
      </c>
      <c r="AJ10" s="166"/>
    </row>
    <row r="11" spans="1:36" s="30" customFormat="1" ht="10.5" customHeight="1">
      <c r="A11" s="29">
        <v>1</v>
      </c>
      <c r="B11" s="303" t="s">
        <v>155</v>
      </c>
      <c r="C11" s="301"/>
      <c r="D11" s="317"/>
      <c r="E11" s="289" t="s">
        <v>156</v>
      </c>
      <c r="F11" s="97">
        <v>40795</v>
      </c>
      <c r="G11" s="289" t="s">
        <v>10</v>
      </c>
      <c r="H11" s="117">
        <v>142</v>
      </c>
      <c r="I11" s="117">
        <v>143</v>
      </c>
      <c r="J11" s="117">
        <v>1</v>
      </c>
      <c r="K11" s="118">
        <v>209934</v>
      </c>
      <c r="L11" s="119">
        <v>18084</v>
      </c>
      <c r="M11" s="118">
        <v>283373</v>
      </c>
      <c r="N11" s="119">
        <v>24319</v>
      </c>
      <c r="O11" s="118">
        <v>331338</v>
      </c>
      <c r="P11" s="119">
        <v>28742</v>
      </c>
      <c r="Q11" s="355">
        <f>+K11+M11+O11</f>
        <v>824645</v>
      </c>
      <c r="R11" s="356">
        <f>+L11+N11+P11</f>
        <v>71145</v>
      </c>
      <c r="S11" s="109">
        <f aca="true" t="shared" si="0" ref="S11:S20">IF(Q11&lt;&gt;0,R11/I11,"")</f>
        <v>497.5174825174825</v>
      </c>
      <c r="T11" s="110">
        <f>IF(Q11&lt;&gt;0,Q11/R11,"")</f>
        <v>11.591046454424063</v>
      </c>
      <c r="U11" s="107"/>
      <c r="V11" s="111">
        <f>IF(U11&lt;&gt;0,-(U11-Q11)/U11,"")</f>
      </c>
      <c r="W11" s="110">
        <f aca="true" t="shared" si="1" ref="W11:X16">Y11-Q11</f>
        <v>-822555</v>
      </c>
      <c r="X11" s="109">
        <f t="shared" si="1"/>
        <v>-70846</v>
      </c>
      <c r="Y11" s="112">
        <v>2090</v>
      </c>
      <c r="Z11" s="113">
        <v>299</v>
      </c>
      <c r="AA11" s="111">
        <f aca="true" t="shared" si="2" ref="AA11:AA16">R11*1/Z11</f>
        <v>237.94314381270902</v>
      </c>
      <c r="AB11" s="111">
        <f aca="true" t="shared" si="3" ref="AB11:AB16">X11*1/Z11</f>
        <v>-236.94314381270902</v>
      </c>
      <c r="AC11" s="109">
        <f aca="true" t="shared" si="4" ref="AC11:AC16">Z11/I11</f>
        <v>2.090909090909091</v>
      </c>
      <c r="AD11" s="110">
        <f aca="true" t="shared" si="5" ref="AD11:AD16">Y11/Z11</f>
        <v>6.989966555183947</v>
      </c>
      <c r="AE11" s="110">
        <v>214</v>
      </c>
      <c r="AF11" s="110">
        <f>IF(AE11&lt;&gt;0,-(AE11-Y11)/AE11,"")</f>
        <v>8.766355140186915</v>
      </c>
      <c r="AG11" s="118">
        <v>824645</v>
      </c>
      <c r="AH11" s="119">
        <v>71145</v>
      </c>
      <c r="AI11" s="110">
        <f>+AG11/AH11</f>
        <v>11.591046454424063</v>
      </c>
      <c r="AJ11" s="167">
        <v>1</v>
      </c>
    </row>
    <row r="12" spans="1:36" s="30" customFormat="1" ht="10.5" customHeight="1">
      <c r="A12" s="29">
        <v>2</v>
      </c>
      <c r="B12" s="327"/>
      <c r="C12" s="329" t="s">
        <v>154</v>
      </c>
      <c r="D12" s="317"/>
      <c r="E12" s="288" t="s">
        <v>103</v>
      </c>
      <c r="F12" s="132">
        <v>40774</v>
      </c>
      <c r="G12" s="289" t="s">
        <v>12</v>
      </c>
      <c r="H12" s="122">
        <v>123</v>
      </c>
      <c r="I12" s="106">
        <v>171</v>
      </c>
      <c r="J12" s="106">
        <v>4</v>
      </c>
      <c r="K12" s="339">
        <v>70525</v>
      </c>
      <c r="L12" s="340">
        <v>6434</v>
      </c>
      <c r="M12" s="339">
        <v>121266</v>
      </c>
      <c r="N12" s="340">
        <v>11040</v>
      </c>
      <c r="O12" s="339">
        <v>131951</v>
      </c>
      <c r="P12" s="340">
        <v>12196</v>
      </c>
      <c r="Q12" s="355">
        <f aca="true" t="shared" si="6" ref="Q12:R14">SUM(K12+M12+O12)</f>
        <v>323742</v>
      </c>
      <c r="R12" s="356">
        <f t="shared" si="6"/>
        <v>29670</v>
      </c>
      <c r="S12" s="109">
        <f t="shared" si="0"/>
        <v>173.50877192982455</v>
      </c>
      <c r="T12" s="110">
        <f>IF(Q12&lt;&gt;0,Q12/R12,"")</f>
        <v>10.911425682507584</v>
      </c>
      <c r="U12" s="107">
        <v>584782</v>
      </c>
      <c r="V12" s="111">
        <f>IF(U12&lt;&gt;0,-(U12-Q12)/U12,"")</f>
        <v>-0.4463885687315957</v>
      </c>
      <c r="W12" s="110">
        <f t="shared" si="1"/>
        <v>660086</v>
      </c>
      <c r="X12" s="109">
        <f t="shared" si="1"/>
        <v>65809</v>
      </c>
      <c r="Y12" s="123">
        <v>983828</v>
      </c>
      <c r="Z12" s="124">
        <v>95479</v>
      </c>
      <c r="AA12" s="111">
        <f t="shared" si="2"/>
        <v>0.3107489605044041</v>
      </c>
      <c r="AB12" s="111">
        <f t="shared" si="3"/>
        <v>0.6892510394955959</v>
      </c>
      <c r="AC12" s="109">
        <f t="shared" si="4"/>
        <v>558.3567251461989</v>
      </c>
      <c r="AD12" s="110">
        <f t="shared" si="5"/>
        <v>10.304129703913949</v>
      </c>
      <c r="AE12" s="110">
        <v>2889779</v>
      </c>
      <c r="AF12" s="110">
        <f>IF(AE12&lt;&gt;0,-(AE12-Y12)/AE12,"")</f>
        <v>-0.6595490520209331</v>
      </c>
      <c r="AG12" s="339">
        <v>5791868</v>
      </c>
      <c r="AH12" s="340">
        <v>542558</v>
      </c>
      <c r="AI12" s="335">
        <f>AG12/AH12</f>
        <v>10.67511307546843</v>
      </c>
      <c r="AJ12" s="167">
        <v>2</v>
      </c>
    </row>
    <row r="13" spans="1:36" s="30" customFormat="1" ht="10.5" customHeight="1">
      <c r="A13" s="29">
        <v>3</v>
      </c>
      <c r="B13" s="312"/>
      <c r="C13" s="313"/>
      <c r="D13" s="294"/>
      <c r="E13" s="308" t="s">
        <v>128</v>
      </c>
      <c r="F13" s="97">
        <v>40788</v>
      </c>
      <c r="G13" s="289" t="s">
        <v>12</v>
      </c>
      <c r="H13" s="122">
        <v>89</v>
      </c>
      <c r="I13" s="122">
        <v>234</v>
      </c>
      <c r="J13" s="122">
        <v>2</v>
      </c>
      <c r="K13" s="337">
        <v>74855</v>
      </c>
      <c r="L13" s="338">
        <v>6572</v>
      </c>
      <c r="M13" s="337">
        <v>113084</v>
      </c>
      <c r="N13" s="338">
        <v>9809</v>
      </c>
      <c r="O13" s="337">
        <v>115298</v>
      </c>
      <c r="P13" s="338">
        <v>10373</v>
      </c>
      <c r="Q13" s="355">
        <f t="shared" si="6"/>
        <v>303237</v>
      </c>
      <c r="R13" s="356">
        <f t="shared" si="6"/>
        <v>26754</v>
      </c>
      <c r="S13" s="109">
        <f t="shared" si="0"/>
        <v>114.33333333333333</v>
      </c>
      <c r="T13" s="110">
        <f>IF(Q13&lt;&gt;0,Q13/R13,"")</f>
        <v>11.334267773043283</v>
      </c>
      <c r="U13" s="107">
        <v>652453</v>
      </c>
      <c r="V13" s="111"/>
      <c r="W13" s="110">
        <f t="shared" si="1"/>
        <v>726842</v>
      </c>
      <c r="X13" s="109">
        <f t="shared" si="1"/>
        <v>71817</v>
      </c>
      <c r="Y13" s="128">
        <v>1030079</v>
      </c>
      <c r="Z13" s="129">
        <v>98571</v>
      </c>
      <c r="AA13" s="111">
        <f t="shared" si="2"/>
        <v>0.27141857138509295</v>
      </c>
      <c r="AB13" s="111">
        <f t="shared" si="3"/>
        <v>0.728581428614907</v>
      </c>
      <c r="AC13" s="109">
        <f t="shared" si="4"/>
        <v>421.2435897435897</v>
      </c>
      <c r="AD13" s="110">
        <f t="shared" si="5"/>
        <v>10.45012224690832</v>
      </c>
      <c r="AE13" s="110"/>
      <c r="AF13" s="110"/>
      <c r="AG13" s="337">
        <v>1333316</v>
      </c>
      <c r="AH13" s="338">
        <v>125325</v>
      </c>
      <c r="AI13" s="335">
        <f>AG13/AH13</f>
        <v>10.638866945940554</v>
      </c>
      <c r="AJ13" s="167">
        <v>3</v>
      </c>
    </row>
    <row r="14" spans="1:36" s="30" customFormat="1" ht="10.5" customHeight="1">
      <c r="A14" s="29">
        <v>4</v>
      </c>
      <c r="B14" s="300"/>
      <c r="C14" s="329" t="s">
        <v>154</v>
      </c>
      <c r="D14" s="294"/>
      <c r="E14" s="291" t="s">
        <v>91</v>
      </c>
      <c r="F14" s="258">
        <v>40760</v>
      </c>
      <c r="G14" s="289" t="s">
        <v>10</v>
      </c>
      <c r="H14" s="122">
        <v>184</v>
      </c>
      <c r="I14" s="117">
        <v>122</v>
      </c>
      <c r="J14" s="117">
        <v>6</v>
      </c>
      <c r="K14" s="118">
        <v>52455</v>
      </c>
      <c r="L14" s="119">
        <v>5527</v>
      </c>
      <c r="M14" s="118">
        <v>82664</v>
      </c>
      <c r="N14" s="119">
        <v>8278</v>
      </c>
      <c r="O14" s="118">
        <v>98029</v>
      </c>
      <c r="P14" s="119">
        <v>9685</v>
      </c>
      <c r="Q14" s="355">
        <f t="shared" si="6"/>
        <v>233148</v>
      </c>
      <c r="R14" s="356">
        <f t="shared" si="6"/>
        <v>23490</v>
      </c>
      <c r="S14" s="109">
        <f t="shared" si="0"/>
        <v>192.54098360655738</v>
      </c>
      <c r="T14" s="110">
        <f>+Q14/R14</f>
        <v>9.925415070242657</v>
      </c>
      <c r="U14" s="107">
        <v>377313</v>
      </c>
      <c r="V14" s="111">
        <f>IF(U14&lt;&gt;0,-(U14-Q14)/U14,"")</f>
        <v>-0.38208331014303776</v>
      </c>
      <c r="W14" s="110">
        <f t="shared" si="1"/>
        <v>402462</v>
      </c>
      <c r="X14" s="109">
        <f t="shared" si="1"/>
        <v>46698</v>
      </c>
      <c r="Y14" s="112">
        <v>635610</v>
      </c>
      <c r="Z14" s="113">
        <v>70188</v>
      </c>
      <c r="AA14" s="111">
        <f t="shared" si="2"/>
        <v>0.3346725936057446</v>
      </c>
      <c r="AB14" s="111">
        <f t="shared" si="3"/>
        <v>0.6653274063942555</v>
      </c>
      <c r="AC14" s="109">
        <f t="shared" si="4"/>
        <v>575.311475409836</v>
      </c>
      <c r="AD14" s="110">
        <f t="shared" si="5"/>
        <v>9.055821507950077</v>
      </c>
      <c r="AE14" s="110">
        <v>1382610</v>
      </c>
      <c r="AF14" s="110">
        <f>IF(AE14&lt;&gt;0,-(AE14-Y14)/AE14,"")</f>
        <v>-0.5402825091674441</v>
      </c>
      <c r="AG14" s="118">
        <v>10341484</v>
      </c>
      <c r="AH14" s="119">
        <v>988058</v>
      </c>
      <c r="AI14" s="335">
        <f>+AG14/AH14</f>
        <v>10.466474640152704</v>
      </c>
      <c r="AJ14" s="167">
        <v>4</v>
      </c>
    </row>
    <row r="15" spans="1:36" s="30" customFormat="1" ht="10.5" customHeight="1">
      <c r="A15" s="29">
        <v>5</v>
      </c>
      <c r="B15" s="303" t="s">
        <v>155</v>
      </c>
      <c r="C15" s="293"/>
      <c r="D15" s="294"/>
      <c r="E15" s="291" t="s">
        <v>137</v>
      </c>
      <c r="F15" s="258">
        <v>40795</v>
      </c>
      <c r="G15" s="289" t="s">
        <v>10</v>
      </c>
      <c r="H15" s="122">
        <v>70</v>
      </c>
      <c r="I15" s="117">
        <v>70</v>
      </c>
      <c r="J15" s="117">
        <v>1</v>
      </c>
      <c r="K15" s="118">
        <v>53378</v>
      </c>
      <c r="L15" s="119">
        <v>4490</v>
      </c>
      <c r="M15" s="118">
        <v>80241</v>
      </c>
      <c r="N15" s="119">
        <v>6632</v>
      </c>
      <c r="O15" s="118">
        <v>85626</v>
      </c>
      <c r="P15" s="119">
        <v>7246</v>
      </c>
      <c r="Q15" s="355">
        <f>+K15+M15+O15</f>
        <v>219245</v>
      </c>
      <c r="R15" s="356">
        <f>+L15+N15+P15</f>
        <v>18368</v>
      </c>
      <c r="S15" s="109">
        <f t="shared" si="0"/>
        <v>262.4</v>
      </c>
      <c r="T15" s="110">
        <f aca="true" t="shared" si="7" ref="T15:T20">IF(Q15&lt;&gt;0,Q15/R15,"")</f>
        <v>11.936247822299652</v>
      </c>
      <c r="U15" s="123"/>
      <c r="V15" s="111">
        <f>IF(U15&lt;&gt;0,-(U15-Q15)/U15,"")</f>
      </c>
      <c r="W15" s="110">
        <f t="shared" si="1"/>
        <v>-214968</v>
      </c>
      <c r="X15" s="109">
        <f t="shared" si="1"/>
        <v>-18135</v>
      </c>
      <c r="Y15" s="112">
        <v>4277</v>
      </c>
      <c r="Z15" s="113">
        <v>233</v>
      </c>
      <c r="AA15" s="111">
        <f t="shared" si="2"/>
        <v>78.83261802575107</v>
      </c>
      <c r="AB15" s="111">
        <f t="shared" si="3"/>
        <v>-77.83261802575107</v>
      </c>
      <c r="AC15" s="109">
        <f t="shared" si="4"/>
        <v>3.3285714285714287</v>
      </c>
      <c r="AD15" s="110">
        <f t="shared" si="5"/>
        <v>18.356223175965667</v>
      </c>
      <c r="AE15" s="110"/>
      <c r="AF15" s="110"/>
      <c r="AG15" s="118">
        <v>223521</v>
      </c>
      <c r="AH15" s="119">
        <v>18601</v>
      </c>
      <c r="AI15" s="110">
        <f>+AG15/AH15</f>
        <v>12.016612010106984</v>
      </c>
      <c r="AJ15" s="167">
        <v>5</v>
      </c>
    </row>
    <row r="16" spans="1:36" s="30" customFormat="1" ht="10.5" customHeight="1">
      <c r="A16" s="29">
        <v>6</v>
      </c>
      <c r="B16" s="292"/>
      <c r="C16" s="293"/>
      <c r="D16" s="294"/>
      <c r="E16" s="302" t="s">
        <v>109</v>
      </c>
      <c r="F16" s="132">
        <v>40781</v>
      </c>
      <c r="G16" s="289" t="s">
        <v>13</v>
      </c>
      <c r="H16" s="122">
        <v>96</v>
      </c>
      <c r="I16" s="352">
        <v>96</v>
      </c>
      <c r="J16" s="352">
        <v>3</v>
      </c>
      <c r="K16" s="343">
        <v>53822</v>
      </c>
      <c r="L16" s="350">
        <v>5085</v>
      </c>
      <c r="M16" s="343">
        <v>79252.5</v>
      </c>
      <c r="N16" s="350">
        <v>7240</v>
      </c>
      <c r="O16" s="343">
        <v>84053.75</v>
      </c>
      <c r="P16" s="350">
        <v>7889</v>
      </c>
      <c r="Q16" s="355">
        <f>+K16+M16+O16</f>
        <v>217128.25</v>
      </c>
      <c r="R16" s="356">
        <f>+L16+N16+P16</f>
        <v>20214</v>
      </c>
      <c r="S16" s="109">
        <f t="shared" si="0"/>
        <v>210.5625</v>
      </c>
      <c r="T16" s="110">
        <f t="shared" si="7"/>
        <v>10.74147867814386</v>
      </c>
      <c r="U16" s="123">
        <v>345331.5</v>
      </c>
      <c r="V16" s="111">
        <f>IF(U16&lt;&gt;0,-(U16-Q16)/U16,"")</f>
        <v>-0.3712469033378073</v>
      </c>
      <c r="W16" s="110">
        <f t="shared" si="1"/>
        <v>401346</v>
      </c>
      <c r="X16" s="109">
        <f t="shared" si="1"/>
        <v>43134</v>
      </c>
      <c r="Y16" s="115">
        <v>618474.25</v>
      </c>
      <c r="Z16" s="116">
        <v>63348</v>
      </c>
      <c r="AA16" s="111">
        <f t="shared" si="2"/>
        <v>0.3190945254783103</v>
      </c>
      <c r="AB16" s="111">
        <f t="shared" si="3"/>
        <v>0.6809054745216897</v>
      </c>
      <c r="AC16" s="109">
        <f t="shared" si="4"/>
        <v>659.875</v>
      </c>
      <c r="AD16" s="110">
        <f t="shared" si="5"/>
        <v>9.76312196123003</v>
      </c>
      <c r="AE16" s="110">
        <v>2263</v>
      </c>
      <c r="AF16" s="110">
        <f>IF(AE16&lt;&gt;0,-(AE16-Y16)/AE16,"")</f>
        <v>272.2983870967742</v>
      </c>
      <c r="AG16" s="348">
        <v>1709532.5</v>
      </c>
      <c r="AH16" s="351">
        <v>168804</v>
      </c>
      <c r="AI16" s="110">
        <f>+AG16/AH16</f>
        <v>10.12732221985261</v>
      </c>
      <c r="AJ16" s="167">
        <v>6</v>
      </c>
    </row>
    <row r="17" spans="1:36" s="30" customFormat="1" ht="10.5" customHeight="1">
      <c r="A17" s="29">
        <v>7</v>
      </c>
      <c r="B17" s="303" t="s">
        <v>155</v>
      </c>
      <c r="C17" s="313"/>
      <c r="D17" s="294"/>
      <c r="E17" s="298" t="s">
        <v>151</v>
      </c>
      <c r="F17" s="132">
        <v>40795</v>
      </c>
      <c r="G17" s="289" t="s">
        <v>12</v>
      </c>
      <c r="H17" s="122">
        <v>40</v>
      </c>
      <c r="I17" s="122">
        <v>39</v>
      </c>
      <c r="J17" s="122">
        <v>1</v>
      </c>
      <c r="K17" s="337">
        <v>20516</v>
      </c>
      <c r="L17" s="338">
        <v>1501</v>
      </c>
      <c r="M17" s="337">
        <v>30559</v>
      </c>
      <c r="N17" s="338">
        <v>2321</v>
      </c>
      <c r="O17" s="337">
        <v>35728</v>
      </c>
      <c r="P17" s="338">
        <v>2738</v>
      </c>
      <c r="Q17" s="355">
        <f>SUM(K17+M17+O17)</f>
        <v>86803</v>
      </c>
      <c r="R17" s="356">
        <f>SUM(L17+N17+P17)</f>
        <v>6560</v>
      </c>
      <c r="S17" s="109">
        <f t="shared" si="0"/>
        <v>168.2051282051282</v>
      </c>
      <c r="T17" s="110">
        <f t="shared" si="7"/>
        <v>13.232164634146342</v>
      </c>
      <c r="U17" s="107"/>
      <c r="V17" s="111"/>
      <c r="W17" s="110"/>
      <c r="X17" s="109"/>
      <c r="Y17" s="123"/>
      <c r="Z17" s="124"/>
      <c r="AA17" s="111"/>
      <c r="AB17" s="111"/>
      <c r="AC17" s="109"/>
      <c r="AD17" s="110"/>
      <c r="AE17" s="110"/>
      <c r="AF17" s="110"/>
      <c r="AG17" s="337">
        <v>86803</v>
      </c>
      <c r="AH17" s="338">
        <v>6560</v>
      </c>
      <c r="AI17" s="335">
        <f>AG17/AH17</f>
        <v>13.232164634146342</v>
      </c>
      <c r="AJ17" s="167">
        <v>7</v>
      </c>
    </row>
    <row r="18" spans="1:36" s="30" customFormat="1" ht="10.5" customHeight="1">
      <c r="A18" s="29">
        <v>8</v>
      </c>
      <c r="B18" s="312"/>
      <c r="C18" s="313"/>
      <c r="D18" s="294"/>
      <c r="E18" s="302" t="s">
        <v>94</v>
      </c>
      <c r="F18" s="97">
        <v>40760</v>
      </c>
      <c r="G18" s="289" t="s">
        <v>13</v>
      </c>
      <c r="H18" s="122">
        <v>101</v>
      </c>
      <c r="I18" s="352">
        <v>101</v>
      </c>
      <c r="J18" s="352">
        <v>6</v>
      </c>
      <c r="K18" s="343">
        <v>12932</v>
      </c>
      <c r="L18" s="350">
        <v>1670</v>
      </c>
      <c r="M18" s="343">
        <v>16895</v>
      </c>
      <c r="N18" s="350">
        <v>2211</v>
      </c>
      <c r="O18" s="343">
        <v>18901</v>
      </c>
      <c r="P18" s="350">
        <v>2425</v>
      </c>
      <c r="Q18" s="355">
        <f>SUM(K18+M18+O18)</f>
        <v>48728</v>
      </c>
      <c r="R18" s="356">
        <f>SUM(L18+N18+P18)</f>
        <v>6306</v>
      </c>
      <c r="S18" s="109">
        <f t="shared" si="0"/>
        <v>62.43564356435643</v>
      </c>
      <c r="T18" s="110">
        <f t="shared" si="7"/>
        <v>7.727243894703457</v>
      </c>
      <c r="U18" s="107">
        <v>95519</v>
      </c>
      <c r="V18" s="111">
        <f>IF(U18&lt;&gt;0,-(U18-Q18)/U18,"")</f>
        <v>-0.48986065599514234</v>
      </c>
      <c r="W18" s="110">
        <f aca="true" t="shared" si="8" ref="W18:W37">Y18-Q18</f>
        <v>109905</v>
      </c>
      <c r="X18" s="109">
        <f aca="true" t="shared" si="9" ref="X18:X37">Z18-R18</f>
        <v>13612</v>
      </c>
      <c r="Y18" s="115">
        <v>158633</v>
      </c>
      <c r="Z18" s="116">
        <v>19918</v>
      </c>
      <c r="AA18" s="111">
        <f aca="true" t="shared" si="10" ref="AA18:AA37">R18*1/Z18</f>
        <v>0.31659805201325436</v>
      </c>
      <c r="AB18" s="111">
        <f aca="true" t="shared" si="11" ref="AB18:AB37">X18*1/Z18</f>
        <v>0.6834019479867457</v>
      </c>
      <c r="AC18" s="109">
        <f aca="true" t="shared" si="12" ref="AC18:AC37">Z18/I18</f>
        <v>197.20792079207922</v>
      </c>
      <c r="AD18" s="110">
        <f aca="true" t="shared" si="13" ref="AD18:AD37">Y18/Z18</f>
        <v>7.9643036449442715</v>
      </c>
      <c r="AE18" s="110">
        <v>450599</v>
      </c>
      <c r="AF18" s="110">
        <f>IF(AE18&lt;&gt;0,-(AE18-Y18)/AE18,"")</f>
        <v>-0.6479508387723897</v>
      </c>
      <c r="AG18" s="348">
        <v>2839444</v>
      </c>
      <c r="AH18" s="351">
        <v>284015</v>
      </c>
      <c r="AI18" s="335">
        <f>+AG18/AH18</f>
        <v>9.99751421579846</v>
      </c>
      <c r="AJ18" s="167">
        <v>8</v>
      </c>
    </row>
    <row r="19" spans="1:36" s="30" customFormat="1" ht="10.5" customHeight="1">
      <c r="A19" s="29">
        <v>9</v>
      </c>
      <c r="B19" s="300"/>
      <c r="C19" s="301"/>
      <c r="D19" s="294"/>
      <c r="E19" s="306" t="s">
        <v>124</v>
      </c>
      <c r="F19" s="132">
        <v>40788</v>
      </c>
      <c r="G19" s="289" t="s">
        <v>10</v>
      </c>
      <c r="H19" s="122">
        <v>60</v>
      </c>
      <c r="I19" s="117">
        <v>59</v>
      </c>
      <c r="J19" s="117">
        <v>2</v>
      </c>
      <c r="K19" s="118">
        <v>12288</v>
      </c>
      <c r="L19" s="119">
        <v>1082</v>
      </c>
      <c r="M19" s="118">
        <v>15693</v>
      </c>
      <c r="N19" s="119">
        <v>1343</v>
      </c>
      <c r="O19" s="118">
        <v>16777</v>
      </c>
      <c r="P19" s="119">
        <v>1477</v>
      </c>
      <c r="Q19" s="355">
        <f aca="true" t="shared" si="14" ref="Q19:R21">+K19+M19+O19</f>
        <v>44758</v>
      </c>
      <c r="R19" s="356">
        <f t="shared" si="14"/>
        <v>3902</v>
      </c>
      <c r="S19" s="109">
        <f t="shared" si="0"/>
        <v>66.13559322033899</v>
      </c>
      <c r="T19" s="110">
        <f t="shared" si="7"/>
        <v>11.470527934392619</v>
      </c>
      <c r="U19" s="123">
        <v>80849</v>
      </c>
      <c r="V19" s="111">
        <f>IF(U19&lt;&gt;0,-(U19-Q19)/U19,"")</f>
        <v>-0.4464000791599154</v>
      </c>
      <c r="W19" s="110">
        <f t="shared" si="8"/>
        <v>96420</v>
      </c>
      <c r="X19" s="109">
        <f t="shared" si="9"/>
        <v>9672</v>
      </c>
      <c r="Y19" s="112">
        <v>141178</v>
      </c>
      <c r="Z19" s="113">
        <v>13574</v>
      </c>
      <c r="AA19" s="111">
        <f t="shared" si="10"/>
        <v>0.28746132311772504</v>
      </c>
      <c r="AB19" s="111">
        <f t="shared" si="11"/>
        <v>0.7125386768822749</v>
      </c>
      <c r="AC19" s="109">
        <f t="shared" si="12"/>
        <v>230.0677966101695</v>
      </c>
      <c r="AD19" s="110">
        <f t="shared" si="13"/>
        <v>10.400618830116398</v>
      </c>
      <c r="AE19" s="110"/>
      <c r="AF19" s="110">
        <f>IF(AE19&lt;&gt;0,-(AE19-Y19)/AE19,"")</f>
      </c>
      <c r="AG19" s="118">
        <v>188459</v>
      </c>
      <c r="AH19" s="119">
        <v>17605</v>
      </c>
      <c r="AI19" s="110">
        <f>+AG19/AH19</f>
        <v>10.704856574836693</v>
      </c>
      <c r="AJ19" s="167">
        <v>9</v>
      </c>
    </row>
    <row r="20" spans="1:36" s="30" customFormat="1" ht="10.5" customHeight="1">
      <c r="A20" s="29">
        <v>10</v>
      </c>
      <c r="B20" s="312"/>
      <c r="C20" s="313"/>
      <c r="D20" s="294"/>
      <c r="E20" s="298" t="s">
        <v>111</v>
      </c>
      <c r="F20" s="132">
        <v>40781</v>
      </c>
      <c r="G20" s="299" t="s">
        <v>12</v>
      </c>
      <c r="H20" s="127">
        <v>74</v>
      </c>
      <c r="I20" s="122">
        <v>73</v>
      </c>
      <c r="J20" s="122">
        <v>3</v>
      </c>
      <c r="K20" s="337">
        <v>7344</v>
      </c>
      <c r="L20" s="338">
        <v>765</v>
      </c>
      <c r="M20" s="337">
        <v>11601</v>
      </c>
      <c r="N20" s="338">
        <v>1212</v>
      </c>
      <c r="O20" s="337">
        <v>14136</v>
      </c>
      <c r="P20" s="338">
        <v>1495</v>
      </c>
      <c r="Q20" s="355">
        <f t="shared" si="14"/>
        <v>33081</v>
      </c>
      <c r="R20" s="356">
        <f t="shared" si="14"/>
        <v>3472</v>
      </c>
      <c r="S20" s="109">
        <f t="shared" si="0"/>
        <v>47.56164383561644</v>
      </c>
      <c r="T20" s="110">
        <f t="shared" si="7"/>
        <v>9.527937788018432</v>
      </c>
      <c r="U20" s="123">
        <v>113368</v>
      </c>
      <c r="V20" s="111">
        <f>IF(U20&lt;&gt;0,-(U20-Q20)/U20,"")</f>
        <v>-0.7081980805871145</v>
      </c>
      <c r="W20" s="110">
        <f t="shared" si="8"/>
        <v>161195</v>
      </c>
      <c r="X20" s="109">
        <f t="shared" si="9"/>
        <v>14967</v>
      </c>
      <c r="Y20" s="123">
        <v>194276</v>
      </c>
      <c r="Z20" s="124">
        <v>18439</v>
      </c>
      <c r="AA20" s="111">
        <f t="shared" si="10"/>
        <v>0.18829654536580076</v>
      </c>
      <c r="AB20" s="111">
        <f t="shared" si="11"/>
        <v>0.8117034546341992</v>
      </c>
      <c r="AC20" s="109">
        <f t="shared" si="12"/>
        <v>252.58904109589042</v>
      </c>
      <c r="AD20" s="110">
        <f t="shared" si="13"/>
        <v>10.536146211833614</v>
      </c>
      <c r="AE20" s="110">
        <v>1010</v>
      </c>
      <c r="AF20" s="110">
        <f>IF(AE20&lt;&gt;0,-(AE20-Y20)/AE20,"")</f>
        <v>191.35247524752475</v>
      </c>
      <c r="AG20" s="337">
        <v>536362</v>
      </c>
      <c r="AH20" s="338">
        <v>49421</v>
      </c>
      <c r="AI20" s="110">
        <f>+AG20/AH20</f>
        <v>10.852916776269197</v>
      </c>
      <c r="AJ20" s="167">
        <v>10</v>
      </c>
    </row>
    <row r="21" spans="1:36" s="30" customFormat="1" ht="10.5" customHeight="1">
      <c r="A21" s="29">
        <v>11</v>
      </c>
      <c r="B21" s="300"/>
      <c r="C21" s="301"/>
      <c r="D21" s="294"/>
      <c r="E21" s="307" t="s">
        <v>110</v>
      </c>
      <c r="F21" s="132">
        <v>40781</v>
      </c>
      <c r="G21" s="289" t="s">
        <v>13</v>
      </c>
      <c r="H21" s="122">
        <v>25</v>
      </c>
      <c r="I21" s="352">
        <v>25</v>
      </c>
      <c r="J21" s="352">
        <v>3</v>
      </c>
      <c r="K21" s="343">
        <v>6531</v>
      </c>
      <c r="L21" s="350">
        <v>617</v>
      </c>
      <c r="M21" s="343">
        <v>11448.5</v>
      </c>
      <c r="N21" s="350">
        <v>1030</v>
      </c>
      <c r="O21" s="343">
        <v>13643</v>
      </c>
      <c r="P21" s="350">
        <v>1265</v>
      </c>
      <c r="Q21" s="355">
        <f t="shared" si="14"/>
        <v>31622.5</v>
      </c>
      <c r="R21" s="356">
        <f t="shared" si="14"/>
        <v>2912</v>
      </c>
      <c r="S21" s="125">
        <f>+R21/I21</f>
        <v>116.48</v>
      </c>
      <c r="T21" s="110">
        <f>+Q21/R21</f>
        <v>10.859375</v>
      </c>
      <c r="U21" s="107">
        <v>65862.5</v>
      </c>
      <c r="V21" s="111">
        <f>IF(U21&lt;&gt;0,-(U21-Q21)/U21,"")</f>
        <v>-0.5198709432529892</v>
      </c>
      <c r="W21" s="110">
        <f t="shared" si="8"/>
        <v>80947.5</v>
      </c>
      <c r="X21" s="109">
        <f t="shared" si="9"/>
        <v>7153</v>
      </c>
      <c r="Y21" s="115">
        <v>112570</v>
      </c>
      <c r="Z21" s="116">
        <v>10065</v>
      </c>
      <c r="AA21" s="111">
        <f t="shared" si="10"/>
        <v>0.2893194237456533</v>
      </c>
      <c r="AB21" s="111">
        <f t="shared" si="11"/>
        <v>0.7106805762543468</v>
      </c>
      <c r="AC21" s="109">
        <f t="shared" si="12"/>
        <v>402.6</v>
      </c>
      <c r="AD21" s="110">
        <f t="shared" si="13"/>
        <v>11.184302036761054</v>
      </c>
      <c r="AE21" s="110">
        <v>4041</v>
      </c>
      <c r="AF21" s="110">
        <f>IF(AE21&lt;&gt;0,-(AE21-Y21)/AE21,"")</f>
        <v>26.856966097500617</v>
      </c>
      <c r="AG21" s="348">
        <v>288925.5</v>
      </c>
      <c r="AH21" s="351">
        <v>24646</v>
      </c>
      <c r="AI21" s="110">
        <f>+AG21/AH21</f>
        <v>11.723017933944657</v>
      </c>
      <c r="AJ21" s="167">
        <v>11</v>
      </c>
    </row>
    <row r="22" spans="1:36" s="30" customFormat="1" ht="10.5" customHeight="1">
      <c r="A22" s="29">
        <v>12</v>
      </c>
      <c r="B22" s="292"/>
      <c r="C22" s="293"/>
      <c r="D22" s="294"/>
      <c r="E22" s="308" t="s">
        <v>130</v>
      </c>
      <c r="F22" s="97">
        <v>40788</v>
      </c>
      <c r="G22" s="289" t="s">
        <v>12</v>
      </c>
      <c r="H22" s="122">
        <v>40</v>
      </c>
      <c r="I22" s="122">
        <v>40</v>
      </c>
      <c r="J22" s="122">
        <v>2</v>
      </c>
      <c r="K22" s="337">
        <v>7452</v>
      </c>
      <c r="L22" s="338">
        <v>595</v>
      </c>
      <c r="M22" s="337">
        <v>10484</v>
      </c>
      <c r="N22" s="338">
        <v>805</v>
      </c>
      <c r="O22" s="337">
        <v>11420</v>
      </c>
      <c r="P22" s="338">
        <v>896</v>
      </c>
      <c r="Q22" s="355">
        <f>SUM(K22+M22+O22)</f>
        <v>29356</v>
      </c>
      <c r="R22" s="356">
        <f>SUM(L22+N22+P22)</f>
        <v>2296</v>
      </c>
      <c r="S22" s="109">
        <f>IF(Q22&lt;&gt;0,R22/I22,"")</f>
        <v>57.4</v>
      </c>
      <c r="T22" s="110">
        <f>IF(Q22&lt;&gt;0,Q22/R22,"")</f>
        <v>12.785714285714286</v>
      </c>
      <c r="U22" s="107">
        <v>55859</v>
      </c>
      <c r="V22" s="111"/>
      <c r="W22" s="110">
        <f t="shared" si="8"/>
        <v>70359</v>
      </c>
      <c r="X22" s="109">
        <f t="shared" si="9"/>
        <v>6159</v>
      </c>
      <c r="Y22" s="128">
        <v>99715</v>
      </c>
      <c r="Z22" s="129">
        <v>8455</v>
      </c>
      <c r="AA22" s="111">
        <f t="shared" si="10"/>
        <v>0.2715552927261975</v>
      </c>
      <c r="AB22" s="111">
        <f t="shared" si="11"/>
        <v>0.7284447072738025</v>
      </c>
      <c r="AC22" s="109">
        <f t="shared" si="12"/>
        <v>211.375</v>
      </c>
      <c r="AD22" s="110">
        <f t="shared" si="13"/>
        <v>11.793613246599644</v>
      </c>
      <c r="AE22" s="110"/>
      <c r="AF22" s="110"/>
      <c r="AG22" s="337">
        <v>129071</v>
      </c>
      <c r="AH22" s="338">
        <v>10751</v>
      </c>
      <c r="AI22" s="335">
        <f>AG22/AH22</f>
        <v>12.00548786159427</v>
      </c>
      <c r="AJ22" s="167">
        <v>12</v>
      </c>
    </row>
    <row r="23" spans="1:36" s="30" customFormat="1" ht="10.5" customHeight="1">
      <c r="A23" s="29">
        <v>13</v>
      </c>
      <c r="B23" s="312"/>
      <c r="C23" s="313"/>
      <c r="D23" s="294"/>
      <c r="E23" s="289" t="s">
        <v>96</v>
      </c>
      <c r="F23" s="97">
        <v>40767</v>
      </c>
      <c r="G23" s="289" t="s">
        <v>10</v>
      </c>
      <c r="H23" s="311">
        <v>56</v>
      </c>
      <c r="I23" s="117">
        <v>56</v>
      </c>
      <c r="J23" s="117">
        <v>5</v>
      </c>
      <c r="K23" s="118">
        <v>7711</v>
      </c>
      <c r="L23" s="119">
        <v>729</v>
      </c>
      <c r="M23" s="118">
        <v>10796</v>
      </c>
      <c r="N23" s="119">
        <v>1037</v>
      </c>
      <c r="O23" s="118">
        <v>10546</v>
      </c>
      <c r="P23" s="119">
        <v>1047</v>
      </c>
      <c r="Q23" s="355">
        <f>+K23+M23+O23</f>
        <v>29053</v>
      </c>
      <c r="R23" s="356">
        <f>+L23+N23+P23</f>
        <v>2813</v>
      </c>
      <c r="S23" s="109">
        <f>IF(Q23&lt;&gt;0,R23/I23,"")</f>
        <v>50.232142857142854</v>
      </c>
      <c r="T23" s="110">
        <f>IF(Q23&lt;&gt;0,Q23/R23,"")</f>
        <v>10.328119445431923</v>
      </c>
      <c r="U23" s="120">
        <v>43601</v>
      </c>
      <c r="V23" s="111">
        <f aca="true" t="shared" si="15" ref="V23:V37">IF(U23&lt;&gt;0,-(U23-Q23)/U23,"")</f>
        <v>-0.33366207197082637</v>
      </c>
      <c r="W23" s="110">
        <f t="shared" si="8"/>
        <v>46158</v>
      </c>
      <c r="X23" s="109">
        <f t="shared" si="9"/>
        <v>4191</v>
      </c>
      <c r="Y23" s="112">
        <v>75211</v>
      </c>
      <c r="Z23" s="113">
        <v>7004</v>
      </c>
      <c r="AA23" s="111">
        <f t="shared" si="10"/>
        <v>0.40162764134780127</v>
      </c>
      <c r="AB23" s="111">
        <f t="shared" si="11"/>
        <v>0.5983723586521987</v>
      </c>
      <c r="AC23" s="109">
        <f t="shared" si="12"/>
        <v>125.07142857142857</v>
      </c>
      <c r="AD23" s="110">
        <f t="shared" si="13"/>
        <v>10.738292404340378</v>
      </c>
      <c r="AE23" s="110">
        <v>329185</v>
      </c>
      <c r="AF23" s="110">
        <f aca="true" t="shared" si="16" ref="AF23:AF35">IF(AE23&lt;&gt;0,-(AE23-Y23)/AE23,"")</f>
        <v>-0.7715236113431657</v>
      </c>
      <c r="AG23" s="118">
        <v>1160322</v>
      </c>
      <c r="AH23" s="119">
        <v>99527</v>
      </c>
      <c r="AI23" s="110">
        <f>+AG23/AH23</f>
        <v>11.658364062013323</v>
      </c>
      <c r="AJ23" s="167">
        <v>13</v>
      </c>
    </row>
    <row r="24" spans="1:36" s="30" customFormat="1" ht="10.5" customHeight="1">
      <c r="A24" s="29">
        <v>14</v>
      </c>
      <c r="B24" s="300"/>
      <c r="C24" s="301"/>
      <c r="D24" s="294"/>
      <c r="E24" s="308" t="s">
        <v>112</v>
      </c>
      <c r="F24" s="97">
        <v>40781</v>
      </c>
      <c r="G24" s="289" t="s">
        <v>10</v>
      </c>
      <c r="H24" s="297">
        <v>93</v>
      </c>
      <c r="I24" s="117">
        <v>39</v>
      </c>
      <c r="J24" s="117">
        <v>3</v>
      </c>
      <c r="K24" s="118">
        <v>4657</v>
      </c>
      <c r="L24" s="119">
        <v>468</v>
      </c>
      <c r="M24" s="118">
        <v>6542</v>
      </c>
      <c r="N24" s="119">
        <v>623</v>
      </c>
      <c r="O24" s="118">
        <v>6928</v>
      </c>
      <c r="P24" s="119">
        <v>712</v>
      </c>
      <c r="Q24" s="357">
        <f aca="true" t="shared" si="17" ref="Q24:R28">SUM(K24+M24+O24)</f>
        <v>18127</v>
      </c>
      <c r="R24" s="358">
        <f t="shared" si="17"/>
        <v>1803</v>
      </c>
      <c r="S24" s="109">
        <f>IF(Q24&lt;&gt;0,R24/I24,"")</f>
        <v>46.23076923076923</v>
      </c>
      <c r="T24" s="110">
        <f>IF(Q24&lt;&gt;0,Q24/R24,"")</f>
        <v>10.053799223516362</v>
      </c>
      <c r="U24" s="126">
        <v>130960</v>
      </c>
      <c r="V24" s="111">
        <f t="shared" si="15"/>
        <v>-0.861583689676237</v>
      </c>
      <c r="W24" s="110">
        <f t="shared" si="8"/>
        <v>212822</v>
      </c>
      <c r="X24" s="109">
        <f t="shared" si="9"/>
        <v>18952</v>
      </c>
      <c r="Y24" s="112">
        <v>230949</v>
      </c>
      <c r="Z24" s="113">
        <v>20755</v>
      </c>
      <c r="AA24" s="111">
        <f t="shared" si="10"/>
        <v>0.08687063358226933</v>
      </c>
      <c r="AB24" s="111">
        <f t="shared" si="11"/>
        <v>0.9131293664177307</v>
      </c>
      <c r="AC24" s="109">
        <f t="shared" si="12"/>
        <v>532.1794871794872</v>
      </c>
      <c r="AD24" s="110">
        <f t="shared" si="13"/>
        <v>11.127390990122862</v>
      </c>
      <c r="AE24" s="110">
        <v>7140</v>
      </c>
      <c r="AF24" s="110">
        <f t="shared" si="16"/>
        <v>31.34579831932773</v>
      </c>
      <c r="AG24" s="118">
        <v>783174</v>
      </c>
      <c r="AH24" s="119">
        <v>66876</v>
      </c>
      <c r="AI24" s="110">
        <f>+AG24/AH24</f>
        <v>11.710837968778037</v>
      </c>
      <c r="AJ24" s="167">
        <v>14</v>
      </c>
    </row>
    <row r="25" spans="1:36" s="30" customFormat="1" ht="10.5" customHeight="1">
      <c r="A25" s="29">
        <v>15</v>
      </c>
      <c r="B25" s="300"/>
      <c r="C25" s="301"/>
      <c r="D25" s="294"/>
      <c r="E25" s="314" t="s">
        <v>105</v>
      </c>
      <c r="F25" s="131">
        <v>40774</v>
      </c>
      <c r="G25" s="314" t="s">
        <v>15</v>
      </c>
      <c r="H25" s="122">
        <v>25</v>
      </c>
      <c r="I25" s="353">
        <v>25</v>
      </c>
      <c r="J25" s="353">
        <v>4</v>
      </c>
      <c r="K25" s="344">
        <v>3386.5</v>
      </c>
      <c r="L25" s="334">
        <v>419</v>
      </c>
      <c r="M25" s="344">
        <v>4858</v>
      </c>
      <c r="N25" s="334">
        <v>579</v>
      </c>
      <c r="O25" s="344">
        <v>6032</v>
      </c>
      <c r="P25" s="334">
        <v>723</v>
      </c>
      <c r="Q25" s="355">
        <f t="shared" si="17"/>
        <v>14276.5</v>
      </c>
      <c r="R25" s="356">
        <f t="shared" si="17"/>
        <v>1721</v>
      </c>
      <c r="S25" s="125">
        <f>+R25/I25</f>
        <v>68.84</v>
      </c>
      <c r="T25" s="110">
        <f>IF(Q25&lt;&gt;0,Q25/R25,"")</f>
        <v>8.29546775130738</v>
      </c>
      <c r="U25" s="107">
        <v>23123</v>
      </c>
      <c r="V25" s="111">
        <f t="shared" si="15"/>
        <v>-0.38258443973532846</v>
      </c>
      <c r="W25" s="110">
        <f t="shared" si="8"/>
        <v>25800.5</v>
      </c>
      <c r="X25" s="109">
        <f t="shared" si="9"/>
        <v>2463</v>
      </c>
      <c r="Y25" s="123">
        <v>40077</v>
      </c>
      <c r="Z25" s="124">
        <v>4184</v>
      </c>
      <c r="AA25" s="111">
        <f t="shared" si="10"/>
        <v>0.41132887189292544</v>
      </c>
      <c r="AB25" s="111">
        <f t="shared" si="11"/>
        <v>0.5886711281070746</v>
      </c>
      <c r="AC25" s="109">
        <f t="shared" si="12"/>
        <v>167.36</v>
      </c>
      <c r="AD25" s="110">
        <f t="shared" si="13"/>
        <v>9.578632887189293</v>
      </c>
      <c r="AE25" s="110">
        <v>149293.5</v>
      </c>
      <c r="AF25" s="110">
        <f t="shared" si="16"/>
        <v>-0.731555627003185</v>
      </c>
      <c r="AG25" s="344">
        <v>298703</v>
      </c>
      <c r="AH25" s="334">
        <v>25291</v>
      </c>
      <c r="AI25" s="335">
        <f>+AG25/AH25</f>
        <v>11.81064410264521</v>
      </c>
      <c r="AJ25" s="167">
        <v>15</v>
      </c>
    </row>
    <row r="26" spans="1:36" s="30" customFormat="1" ht="10.5" customHeight="1">
      <c r="A26" s="29">
        <v>16</v>
      </c>
      <c r="B26" s="300"/>
      <c r="C26" s="301"/>
      <c r="D26" s="294"/>
      <c r="E26" s="289" t="s">
        <v>74</v>
      </c>
      <c r="F26" s="131">
        <v>40739</v>
      </c>
      <c r="G26" s="289" t="s">
        <v>10</v>
      </c>
      <c r="H26" s="117">
        <v>277</v>
      </c>
      <c r="I26" s="117">
        <v>46</v>
      </c>
      <c r="J26" s="117">
        <v>9</v>
      </c>
      <c r="K26" s="118">
        <v>3035</v>
      </c>
      <c r="L26" s="119">
        <v>459</v>
      </c>
      <c r="M26" s="118">
        <v>4010</v>
      </c>
      <c r="N26" s="119">
        <v>609</v>
      </c>
      <c r="O26" s="118">
        <v>3865</v>
      </c>
      <c r="P26" s="119">
        <v>595</v>
      </c>
      <c r="Q26" s="355">
        <f t="shared" si="17"/>
        <v>10910</v>
      </c>
      <c r="R26" s="356">
        <f t="shared" si="17"/>
        <v>1663</v>
      </c>
      <c r="S26" s="109">
        <f>IF(Q26&lt;&gt;0,R26/I26,"")</f>
        <v>36.15217391304348</v>
      </c>
      <c r="T26" s="110">
        <f>+Q26/R26</f>
        <v>6.56043295249549</v>
      </c>
      <c r="U26" s="107">
        <v>19797</v>
      </c>
      <c r="V26" s="111">
        <f t="shared" si="15"/>
        <v>-0.44890639995958986</v>
      </c>
      <c r="W26" s="110">
        <f t="shared" si="8"/>
        <v>27238</v>
      </c>
      <c r="X26" s="109">
        <f t="shared" si="9"/>
        <v>4564</v>
      </c>
      <c r="Y26" s="112">
        <v>38148</v>
      </c>
      <c r="Z26" s="113">
        <v>6227</v>
      </c>
      <c r="AA26" s="111">
        <f t="shared" si="10"/>
        <v>0.2670627910711418</v>
      </c>
      <c r="AB26" s="111">
        <f t="shared" si="11"/>
        <v>0.7329372089288582</v>
      </c>
      <c r="AC26" s="109">
        <f t="shared" si="12"/>
        <v>135.3695652173913</v>
      </c>
      <c r="AD26" s="110">
        <f t="shared" si="13"/>
        <v>6.126224506182752</v>
      </c>
      <c r="AE26" s="110">
        <v>118811</v>
      </c>
      <c r="AF26" s="110">
        <f t="shared" si="16"/>
        <v>-0.6789186186464217</v>
      </c>
      <c r="AG26" s="118">
        <v>7884624</v>
      </c>
      <c r="AH26" s="119">
        <v>790558</v>
      </c>
      <c r="AI26" s="110">
        <f>+AG26/AH26</f>
        <v>9.973492140994082</v>
      </c>
      <c r="AJ26" s="167">
        <v>16</v>
      </c>
    </row>
    <row r="27" spans="1:36" s="30" customFormat="1" ht="10.5" customHeight="1">
      <c r="A27" s="29">
        <v>17</v>
      </c>
      <c r="B27" s="300"/>
      <c r="C27" s="301"/>
      <c r="D27" s="294"/>
      <c r="E27" s="307" t="s">
        <v>73</v>
      </c>
      <c r="F27" s="131">
        <v>40739</v>
      </c>
      <c r="G27" s="289" t="s">
        <v>13</v>
      </c>
      <c r="H27" s="122">
        <v>17</v>
      </c>
      <c r="I27" s="352">
        <v>17</v>
      </c>
      <c r="J27" s="352">
        <v>9</v>
      </c>
      <c r="K27" s="343">
        <v>1931</v>
      </c>
      <c r="L27" s="350">
        <v>194</v>
      </c>
      <c r="M27" s="343">
        <v>2922</v>
      </c>
      <c r="N27" s="350">
        <v>301</v>
      </c>
      <c r="O27" s="343">
        <v>3755</v>
      </c>
      <c r="P27" s="350">
        <v>394</v>
      </c>
      <c r="Q27" s="355">
        <f t="shared" si="17"/>
        <v>8608</v>
      </c>
      <c r="R27" s="356">
        <f t="shared" si="17"/>
        <v>889</v>
      </c>
      <c r="S27" s="109">
        <f>IF(Q27&lt;&gt;0,R27/I27,"")</f>
        <v>52.294117647058826</v>
      </c>
      <c r="T27" s="110">
        <f>+Q27/R27</f>
        <v>9.682789651293588</v>
      </c>
      <c r="U27" s="107">
        <v>4903</v>
      </c>
      <c r="V27" s="111">
        <f t="shared" si="15"/>
        <v>0.7556598001223741</v>
      </c>
      <c r="W27" s="110">
        <f t="shared" si="8"/>
        <v>961.5</v>
      </c>
      <c r="X27" s="109">
        <f t="shared" si="9"/>
        <v>240</v>
      </c>
      <c r="Y27" s="115">
        <v>9569.5</v>
      </c>
      <c r="Z27" s="116">
        <v>1129</v>
      </c>
      <c r="AA27" s="111">
        <f t="shared" si="10"/>
        <v>0.787422497785651</v>
      </c>
      <c r="AB27" s="111">
        <f t="shared" si="11"/>
        <v>0.21257750221434898</v>
      </c>
      <c r="AC27" s="109">
        <f t="shared" si="12"/>
        <v>66.41176470588235</v>
      </c>
      <c r="AD27" s="110">
        <f t="shared" si="13"/>
        <v>8.476085031000887</v>
      </c>
      <c r="AE27" s="110">
        <v>26553.5</v>
      </c>
      <c r="AF27" s="110">
        <f t="shared" si="16"/>
        <v>-0.6396143634549117</v>
      </c>
      <c r="AG27" s="348">
        <v>186865</v>
      </c>
      <c r="AH27" s="351">
        <v>20016</v>
      </c>
      <c r="AI27" s="335">
        <f>AG27/AH27</f>
        <v>9.33578137490008</v>
      </c>
      <c r="AJ27" s="167">
        <v>17</v>
      </c>
    </row>
    <row r="28" spans="1:36" s="30" customFormat="1" ht="10.5" customHeight="1">
      <c r="A28" s="29">
        <v>18</v>
      </c>
      <c r="B28" s="300"/>
      <c r="C28" s="301"/>
      <c r="E28" s="302" t="s">
        <v>100</v>
      </c>
      <c r="F28" s="132">
        <v>40767</v>
      </c>
      <c r="G28" s="289" t="s">
        <v>13</v>
      </c>
      <c r="H28" s="122">
        <v>39</v>
      </c>
      <c r="I28" s="352">
        <v>15</v>
      </c>
      <c r="J28" s="352">
        <v>5</v>
      </c>
      <c r="K28" s="343">
        <v>1368.5</v>
      </c>
      <c r="L28" s="350">
        <v>176</v>
      </c>
      <c r="M28" s="343">
        <v>3227.5</v>
      </c>
      <c r="N28" s="350">
        <v>408</v>
      </c>
      <c r="O28" s="343">
        <v>3940.5</v>
      </c>
      <c r="P28" s="350">
        <v>488</v>
      </c>
      <c r="Q28" s="359">
        <f t="shared" si="17"/>
        <v>8536.5</v>
      </c>
      <c r="R28" s="360">
        <f t="shared" si="17"/>
        <v>1072</v>
      </c>
      <c r="S28" s="129">
        <f>R28/I28</f>
        <v>71.46666666666667</v>
      </c>
      <c r="T28" s="110">
        <f>IF(Q28&lt;&gt;0,Q28/R28,"")</f>
        <v>7.963152985074627</v>
      </c>
      <c r="U28" s="128">
        <v>12602.5</v>
      </c>
      <c r="V28" s="111">
        <f t="shared" si="15"/>
        <v>-0.3226343979369173</v>
      </c>
      <c r="W28" s="110">
        <f t="shared" si="8"/>
        <v>13282.5</v>
      </c>
      <c r="X28" s="109">
        <f t="shared" si="9"/>
        <v>1809</v>
      </c>
      <c r="Y28" s="115">
        <v>21819</v>
      </c>
      <c r="Z28" s="116">
        <v>2881</v>
      </c>
      <c r="AA28" s="111">
        <f t="shared" si="10"/>
        <v>0.37209302325581395</v>
      </c>
      <c r="AB28" s="111">
        <f t="shared" si="11"/>
        <v>0.627906976744186</v>
      </c>
      <c r="AC28" s="109">
        <f t="shared" si="12"/>
        <v>192.06666666666666</v>
      </c>
      <c r="AD28" s="110">
        <f t="shared" si="13"/>
        <v>7.573412009718847</v>
      </c>
      <c r="AE28" s="110">
        <v>93706</v>
      </c>
      <c r="AF28" s="110">
        <f t="shared" si="16"/>
        <v>-0.7671547179476235</v>
      </c>
      <c r="AG28" s="348">
        <v>388023.5</v>
      </c>
      <c r="AH28" s="351">
        <v>38898</v>
      </c>
      <c r="AI28" s="110">
        <f>+AG28/AH28</f>
        <v>9.975410046789039</v>
      </c>
      <c r="AJ28" s="167">
        <v>18</v>
      </c>
    </row>
    <row r="29" spans="1:36" s="30" customFormat="1" ht="10.5" customHeight="1">
      <c r="A29" s="29">
        <v>19</v>
      </c>
      <c r="B29" s="316"/>
      <c r="C29" s="301"/>
      <c r="D29" s="317"/>
      <c r="E29" s="315" t="s">
        <v>87</v>
      </c>
      <c r="F29" s="131">
        <v>40746</v>
      </c>
      <c r="G29" s="299" t="s">
        <v>8</v>
      </c>
      <c r="H29" s="127">
        <v>26</v>
      </c>
      <c r="I29" s="127">
        <v>25</v>
      </c>
      <c r="J29" s="127">
        <v>8</v>
      </c>
      <c r="K29" s="118">
        <v>1019</v>
      </c>
      <c r="L29" s="119">
        <v>145</v>
      </c>
      <c r="M29" s="118">
        <v>3133</v>
      </c>
      <c r="N29" s="119">
        <v>441</v>
      </c>
      <c r="O29" s="118">
        <v>3374</v>
      </c>
      <c r="P29" s="119">
        <v>472</v>
      </c>
      <c r="Q29" s="355">
        <f>+K29+M29+O29</f>
        <v>7526</v>
      </c>
      <c r="R29" s="356">
        <f>+L29+N29+P29</f>
        <v>1058</v>
      </c>
      <c r="S29" s="109">
        <f>IF(Q29&lt;&gt;0,R29/I29,"")</f>
        <v>42.32</v>
      </c>
      <c r="T29" s="110">
        <f>IF(Q29&lt;&gt;0,Q29/R29,"")</f>
        <v>7.113421550094518</v>
      </c>
      <c r="U29" s="107">
        <v>14051</v>
      </c>
      <c r="V29" s="111">
        <f t="shared" si="15"/>
        <v>-0.46437975944772614</v>
      </c>
      <c r="W29" s="110">
        <f t="shared" si="8"/>
        <v>19398</v>
      </c>
      <c r="X29" s="109">
        <f t="shared" si="9"/>
        <v>2487</v>
      </c>
      <c r="Y29" s="118">
        <v>26924</v>
      </c>
      <c r="Z29" s="119">
        <v>3545</v>
      </c>
      <c r="AA29" s="111">
        <f t="shared" si="10"/>
        <v>0.2984485190409027</v>
      </c>
      <c r="AB29" s="111">
        <f t="shared" si="11"/>
        <v>0.7015514809590974</v>
      </c>
      <c r="AC29" s="109">
        <f t="shared" si="12"/>
        <v>141.8</v>
      </c>
      <c r="AD29" s="110">
        <f t="shared" si="13"/>
        <v>7.594922425952045</v>
      </c>
      <c r="AE29" s="110">
        <v>23393</v>
      </c>
      <c r="AF29" s="110">
        <f t="shared" si="16"/>
        <v>0.15094258966357457</v>
      </c>
      <c r="AG29" s="118">
        <v>484942</v>
      </c>
      <c r="AH29" s="119">
        <v>45077</v>
      </c>
      <c r="AI29" s="335">
        <f>AG29/AH29</f>
        <v>10.758080617609867</v>
      </c>
      <c r="AJ29" s="167">
        <v>19</v>
      </c>
    </row>
    <row r="30" spans="1:36" s="30" customFormat="1" ht="10.5" customHeight="1">
      <c r="A30" s="29">
        <v>20</v>
      </c>
      <c r="B30" s="321"/>
      <c r="C30" s="313"/>
      <c r="D30" s="322"/>
      <c r="E30" s="302" t="s">
        <v>104</v>
      </c>
      <c r="F30" s="132">
        <v>40774</v>
      </c>
      <c r="G30" s="289" t="s">
        <v>13</v>
      </c>
      <c r="H30" s="122">
        <v>25</v>
      </c>
      <c r="I30" s="352">
        <v>21</v>
      </c>
      <c r="J30" s="352">
        <v>4</v>
      </c>
      <c r="K30" s="343">
        <v>1291</v>
      </c>
      <c r="L30" s="350">
        <v>211</v>
      </c>
      <c r="M30" s="343">
        <v>1702</v>
      </c>
      <c r="N30" s="350">
        <v>262</v>
      </c>
      <c r="O30" s="343">
        <v>2345</v>
      </c>
      <c r="P30" s="350">
        <v>337</v>
      </c>
      <c r="Q30" s="355">
        <f>+K30+M30+O30</f>
        <v>5338</v>
      </c>
      <c r="R30" s="356">
        <f>+L30+N30+P30</f>
        <v>810</v>
      </c>
      <c r="S30" s="109">
        <f>IF(Q30&lt;&gt;0,R30/I30,"")</f>
        <v>38.57142857142857</v>
      </c>
      <c r="T30" s="110">
        <f>IF(Q30&lt;&gt;0,Q30/R30,"")</f>
        <v>6.590123456790123</v>
      </c>
      <c r="U30" s="128">
        <v>3405</v>
      </c>
      <c r="V30" s="111">
        <f t="shared" si="15"/>
        <v>0.5676945668135095</v>
      </c>
      <c r="W30" s="110">
        <f t="shared" si="8"/>
        <v>707</v>
      </c>
      <c r="X30" s="109">
        <f t="shared" si="9"/>
        <v>-63</v>
      </c>
      <c r="Y30" s="115">
        <v>6045</v>
      </c>
      <c r="Z30" s="116">
        <v>747</v>
      </c>
      <c r="AA30" s="111">
        <f t="shared" si="10"/>
        <v>1.0843373493975903</v>
      </c>
      <c r="AB30" s="111">
        <f t="shared" si="11"/>
        <v>-0.08433734939759036</v>
      </c>
      <c r="AC30" s="109">
        <f t="shared" si="12"/>
        <v>35.57142857142857</v>
      </c>
      <c r="AD30" s="110">
        <f t="shared" si="13"/>
        <v>8.092369477911646</v>
      </c>
      <c r="AE30" s="110">
        <v>71665</v>
      </c>
      <c r="AF30" s="110">
        <f t="shared" si="16"/>
        <v>-0.9156492011442127</v>
      </c>
      <c r="AG30" s="348">
        <v>106216</v>
      </c>
      <c r="AH30" s="351">
        <v>9450</v>
      </c>
      <c r="AI30" s="110">
        <f>+AG30/AH30</f>
        <v>11.23978835978836</v>
      </c>
      <c r="AJ30" s="167">
        <v>20</v>
      </c>
    </row>
    <row r="31" spans="1:36" s="30" customFormat="1" ht="10.5" customHeight="1">
      <c r="A31" s="29">
        <v>21</v>
      </c>
      <c r="B31" s="316"/>
      <c r="C31" s="301"/>
      <c r="D31" s="317"/>
      <c r="E31" s="314" t="s">
        <v>106</v>
      </c>
      <c r="F31" s="132">
        <v>40774</v>
      </c>
      <c r="G31" s="314" t="s">
        <v>15</v>
      </c>
      <c r="H31" s="122">
        <v>7</v>
      </c>
      <c r="I31" s="353">
        <v>7</v>
      </c>
      <c r="J31" s="353">
        <v>4</v>
      </c>
      <c r="K31" s="344">
        <v>1284</v>
      </c>
      <c r="L31" s="334">
        <v>172</v>
      </c>
      <c r="M31" s="344">
        <v>1667</v>
      </c>
      <c r="N31" s="334">
        <v>224</v>
      </c>
      <c r="O31" s="344">
        <v>2246</v>
      </c>
      <c r="P31" s="334">
        <v>295</v>
      </c>
      <c r="Q31" s="359">
        <f>SUM(K31+M31+O31)</f>
        <v>5197</v>
      </c>
      <c r="R31" s="360">
        <f>SUM(L31+N31+P31)</f>
        <v>691</v>
      </c>
      <c r="S31" s="129">
        <f>R31/I31</f>
        <v>98.71428571428571</v>
      </c>
      <c r="T31" s="123">
        <f>Q31/R31</f>
        <v>7.520984081041968</v>
      </c>
      <c r="U31" s="128">
        <v>6962</v>
      </c>
      <c r="V31" s="111">
        <f t="shared" si="15"/>
        <v>-0.25351910370583164</v>
      </c>
      <c r="W31" s="110">
        <f t="shared" si="8"/>
        <v>6191</v>
      </c>
      <c r="X31" s="109">
        <f t="shared" si="9"/>
        <v>781</v>
      </c>
      <c r="Y31" s="123">
        <v>11388</v>
      </c>
      <c r="Z31" s="124">
        <v>1472</v>
      </c>
      <c r="AA31" s="111">
        <f t="shared" si="10"/>
        <v>0.469429347826087</v>
      </c>
      <c r="AB31" s="111">
        <f t="shared" si="11"/>
        <v>0.5305706521739131</v>
      </c>
      <c r="AC31" s="109">
        <f t="shared" si="12"/>
        <v>210.28571428571428</v>
      </c>
      <c r="AD31" s="110">
        <f t="shared" si="13"/>
        <v>7.736413043478261</v>
      </c>
      <c r="AE31" s="110">
        <v>27361</v>
      </c>
      <c r="AF31" s="110">
        <f t="shared" si="16"/>
        <v>-0.5837871422828113</v>
      </c>
      <c r="AG31" s="344">
        <v>68017.5</v>
      </c>
      <c r="AH31" s="334">
        <v>7560</v>
      </c>
      <c r="AI31" s="335">
        <f>+AG31/AH31</f>
        <v>8.99702380952381</v>
      </c>
      <c r="AJ31" s="167">
        <v>21</v>
      </c>
    </row>
    <row r="32" spans="1:36" s="30" customFormat="1" ht="10.5" customHeight="1">
      <c r="A32" s="29">
        <v>22</v>
      </c>
      <c r="B32" s="325"/>
      <c r="C32" s="326"/>
      <c r="D32" s="287"/>
      <c r="E32" s="298" t="s">
        <v>69</v>
      </c>
      <c r="F32" s="132">
        <v>40732</v>
      </c>
      <c r="G32" s="314" t="s">
        <v>15</v>
      </c>
      <c r="H32" s="122">
        <v>15</v>
      </c>
      <c r="I32" s="353">
        <v>13</v>
      </c>
      <c r="J32" s="353">
        <v>10</v>
      </c>
      <c r="K32" s="344">
        <v>1096</v>
      </c>
      <c r="L32" s="334">
        <v>154</v>
      </c>
      <c r="M32" s="344">
        <v>1621</v>
      </c>
      <c r="N32" s="334">
        <v>222</v>
      </c>
      <c r="O32" s="344">
        <v>2229</v>
      </c>
      <c r="P32" s="334">
        <v>305</v>
      </c>
      <c r="Q32" s="355">
        <f>+K32+M32+O32</f>
        <v>4946</v>
      </c>
      <c r="R32" s="356">
        <f>+L32+N32+P32</f>
        <v>681</v>
      </c>
      <c r="S32" s="125">
        <f>+R32/I32</f>
        <v>52.38461538461539</v>
      </c>
      <c r="T32" s="110">
        <f aca="true" t="shared" si="18" ref="T32:T41">IF(Q32&lt;&gt;0,Q32/R32,"")</f>
        <v>7.262848751835536</v>
      </c>
      <c r="U32" s="107">
        <v>4525</v>
      </c>
      <c r="V32" s="111">
        <f t="shared" si="15"/>
        <v>0.09303867403314917</v>
      </c>
      <c r="W32" s="110">
        <f t="shared" si="8"/>
        <v>3727</v>
      </c>
      <c r="X32" s="109">
        <f t="shared" si="9"/>
        <v>617</v>
      </c>
      <c r="Y32" s="123">
        <v>8673</v>
      </c>
      <c r="Z32" s="124">
        <v>1298</v>
      </c>
      <c r="AA32" s="111">
        <f t="shared" si="10"/>
        <v>0.524653312788906</v>
      </c>
      <c r="AB32" s="111">
        <f t="shared" si="11"/>
        <v>0.47534668721109397</v>
      </c>
      <c r="AC32" s="109">
        <f t="shared" si="12"/>
        <v>99.84615384615384</v>
      </c>
      <c r="AD32" s="110">
        <f t="shared" si="13"/>
        <v>6.681818181818182</v>
      </c>
      <c r="AE32" s="110">
        <v>21825</v>
      </c>
      <c r="AF32" s="110">
        <f t="shared" si="16"/>
        <v>-0.6026116838487973</v>
      </c>
      <c r="AG32" s="344">
        <v>172444</v>
      </c>
      <c r="AH32" s="334">
        <v>20840</v>
      </c>
      <c r="AI32" s="110">
        <f>+AG32/AH32</f>
        <v>8.274664107485604</v>
      </c>
      <c r="AJ32" s="167">
        <v>22</v>
      </c>
    </row>
    <row r="33" spans="1:36" s="30" customFormat="1" ht="10.5" customHeight="1">
      <c r="A33" s="29">
        <v>23</v>
      </c>
      <c r="B33" s="316"/>
      <c r="C33" s="301"/>
      <c r="D33" s="287"/>
      <c r="E33" s="315" t="s">
        <v>92</v>
      </c>
      <c r="F33" s="97">
        <v>40760</v>
      </c>
      <c r="G33" s="299" t="s">
        <v>8</v>
      </c>
      <c r="H33" s="127">
        <v>15</v>
      </c>
      <c r="I33" s="127">
        <v>15</v>
      </c>
      <c r="J33" s="127">
        <v>6</v>
      </c>
      <c r="K33" s="118">
        <v>1042</v>
      </c>
      <c r="L33" s="119">
        <v>137</v>
      </c>
      <c r="M33" s="118">
        <v>1702</v>
      </c>
      <c r="N33" s="119">
        <v>221</v>
      </c>
      <c r="O33" s="118">
        <v>2175</v>
      </c>
      <c r="P33" s="119">
        <v>293</v>
      </c>
      <c r="Q33" s="355">
        <f>SUM(K33+M33+O33)</f>
        <v>4919</v>
      </c>
      <c r="R33" s="356">
        <f>SUM(L33+N33+P33)</f>
        <v>651</v>
      </c>
      <c r="S33" s="109">
        <f>IF(Q33&lt;&gt;0,R33/I33,"")</f>
        <v>43.4</v>
      </c>
      <c r="T33" s="110">
        <f t="shared" si="18"/>
        <v>7.556067588325653</v>
      </c>
      <c r="U33" s="107">
        <v>6788</v>
      </c>
      <c r="V33" s="111">
        <f t="shared" si="15"/>
        <v>-0.2753388332351208</v>
      </c>
      <c r="W33" s="110">
        <f t="shared" si="8"/>
        <v>6739</v>
      </c>
      <c r="X33" s="109">
        <f t="shared" si="9"/>
        <v>932</v>
      </c>
      <c r="Y33" s="118">
        <v>11658</v>
      </c>
      <c r="Z33" s="119">
        <v>1583</v>
      </c>
      <c r="AA33" s="111">
        <f t="shared" si="10"/>
        <v>0.41124447252053065</v>
      </c>
      <c r="AB33" s="111">
        <f t="shared" si="11"/>
        <v>0.5887555274794694</v>
      </c>
      <c r="AC33" s="109">
        <f t="shared" si="12"/>
        <v>105.53333333333333</v>
      </c>
      <c r="AD33" s="110">
        <f t="shared" si="13"/>
        <v>7.364497789008213</v>
      </c>
      <c r="AE33" s="110">
        <v>37132</v>
      </c>
      <c r="AF33" s="110">
        <f t="shared" si="16"/>
        <v>-0.6860389960142196</v>
      </c>
      <c r="AG33" s="118">
        <v>178057</v>
      </c>
      <c r="AH33" s="119">
        <v>15197</v>
      </c>
      <c r="AI33" s="110">
        <f>+AG33/AH33</f>
        <v>11.716588800421135</v>
      </c>
      <c r="AJ33" s="167">
        <v>23</v>
      </c>
    </row>
    <row r="34" spans="1:36" s="30" customFormat="1" ht="10.5" customHeight="1">
      <c r="A34" s="29">
        <v>24</v>
      </c>
      <c r="B34" s="324"/>
      <c r="C34" s="330"/>
      <c r="D34" s="317"/>
      <c r="E34" s="320" t="s">
        <v>98</v>
      </c>
      <c r="F34" s="97">
        <v>40767</v>
      </c>
      <c r="G34" s="299" t="s">
        <v>8</v>
      </c>
      <c r="H34" s="127">
        <v>35</v>
      </c>
      <c r="I34" s="127">
        <v>16</v>
      </c>
      <c r="J34" s="127">
        <v>5</v>
      </c>
      <c r="K34" s="118">
        <v>794</v>
      </c>
      <c r="L34" s="119">
        <v>99</v>
      </c>
      <c r="M34" s="118">
        <v>1528</v>
      </c>
      <c r="N34" s="119">
        <v>186</v>
      </c>
      <c r="O34" s="118">
        <v>1785</v>
      </c>
      <c r="P34" s="119">
        <v>214</v>
      </c>
      <c r="Q34" s="355">
        <f>SUM(K34+M34+O34)</f>
        <v>4107</v>
      </c>
      <c r="R34" s="356">
        <f>SUM(L34+N34+P34)</f>
        <v>499</v>
      </c>
      <c r="S34" s="109">
        <f>IF(Q34&lt;&gt;0,R34/I34,"")</f>
        <v>31.1875</v>
      </c>
      <c r="T34" s="110">
        <f t="shared" si="18"/>
        <v>8.230460921843687</v>
      </c>
      <c r="U34" s="128">
        <v>6314</v>
      </c>
      <c r="V34" s="111">
        <f t="shared" si="15"/>
        <v>-0.3495407031992398</v>
      </c>
      <c r="W34" s="110">
        <f t="shared" si="8"/>
        <v>6873</v>
      </c>
      <c r="X34" s="109">
        <f t="shared" si="9"/>
        <v>1068</v>
      </c>
      <c r="Y34" s="118">
        <v>10980</v>
      </c>
      <c r="Z34" s="119">
        <v>1567</v>
      </c>
      <c r="AA34" s="111">
        <f t="shared" si="10"/>
        <v>0.3184428844926611</v>
      </c>
      <c r="AB34" s="111">
        <f t="shared" si="11"/>
        <v>0.6815571155073389</v>
      </c>
      <c r="AC34" s="109">
        <f t="shared" si="12"/>
        <v>97.9375</v>
      </c>
      <c r="AD34" s="110">
        <f t="shared" si="13"/>
        <v>7.007019783024888</v>
      </c>
      <c r="AE34" s="110">
        <v>39499</v>
      </c>
      <c r="AF34" s="110">
        <f t="shared" si="16"/>
        <v>-0.7220182789437707</v>
      </c>
      <c r="AG34" s="118">
        <v>136052</v>
      </c>
      <c r="AH34" s="119">
        <v>14578</v>
      </c>
      <c r="AI34" s="335">
        <f>AG34/AH34</f>
        <v>9.33269309919056</v>
      </c>
      <c r="AJ34" s="167">
        <v>24</v>
      </c>
    </row>
    <row r="35" spans="1:36" s="30" customFormat="1" ht="10.5" customHeight="1">
      <c r="A35" s="29">
        <v>25</v>
      </c>
      <c r="B35" s="324"/>
      <c r="C35" s="293"/>
      <c r="D35" s="317"/>
      <c r="E35" s="308" t="s">
        <v>118</v>
      </c>
      <c r="F35" s="97">
        <v>40753</v>
      </c>
      <c r="G35" s="289" t="s">
        <v>119</v>
      </c>
      <c r="H35" s="122">
        <v>10</v>
      </c>
      <c r="I35" s="318">
        <v>10</v>
      </c>
      <c r="J35" s="318">
        <v>7</v>
      </c>
      <c r="K35" s="123">
        <v>1001</v>
      </c>
      <c r="L35" s="124">
        <v>130</v>
      </c>
      <c r="M35" s="123">
        <v>1309</v>
      </c>
      <c r="N35" s="124">
        <v>159</v>
      </c>
      <c r="O35" s="123">
        <v>1658</v>
      </c>
      <c r="P35" s="124">
        <v>199</v>
      </c>
      <c r="Q35" s="355">
        <f>+K35+M35+O35</f>
        <v>3968</v>
      </c>
      <c r="R35" s="356">
        <f>+L35+N35+P35</f>
        <v>488</v>
      </c>
      <c r="S35" s="109">
        <f>IF(Q35&lt;&gt;0,R35/I35,"")</f>
        <v>48.8</v>
      </c>
      <c r="T35" s="110">
        <f t="shared" si="18"/>
        <v>8.131147540983607</v>
      </c>
      <c r="U35" s="107">
        <v>7666</v>
      </c>
      <c r="V35" s="111">
        <f t="shared" si="15"/>
        <v>-0.4823897730237412</v>
      </c>
      <c r="W35" s="110">
        <f t="shared" si="8"/>
        <v>9473</v>
      </c>
      <c r="X35" s="109">
        <f t="shared" si="9"/>
        <v>1259</v>
      </c>
      <c r="Y35" s="118">
        <v>13441</v>
      </c>
      <c r="Z35" s="119">
        <v>1747</v>
      </c>
      <c r="AA35" s="111">
        <f t="shared" si="10"/>
        <v>0.27933600457927876</v>
      </c>
      <c r="AB35" s="111">
        <f t="shared" si="11"/>
        <v>0.7206639954207212</v>
      </c>
      <c r="AC35" s="109">
        <f t="shared" si="12"/>
        <v>174.7</v>
      </c>
      <c r="AD35" s="110">
        <f t="shared" si="13"/>
        <v>7.693760732684602</v>
      </c>
      <c r="AE35" s="110"/>
      <c r="AF35" s="110">
        <f t="shared" si="16"/>
      </c>
      <c r="AG35" s="123">
        <v>108279</v>
      </c>
      <c r="AH35" s="124">
        <v>12810</v>
      </c>
      <c r="AI35" s="110">
        <f>+AG35/AH35</f>
        <v>8.452693208430913</v>
      </c>
      <c r="AJ35" s="167">
        <v>25</v>
      </c>
    </row>
    <row r="36" spans="1:36" s="30" customFormat="1" ht="10.5" customHeight="1">
      <c r="A36" s="29">
        <v>26</v>
      </c>
      <c r="B36" s="324"/>
      <c r="C36" s="293"/>
      <c r="E36" s="291" t="s">
        <v>116</v>
      </c>
      <c r="F36" s="258">
        <v>40760</v>
      </c>
      <c r="G36" s="289" t="s">
        <v>117</v>
      </c>
      <c r="H36" s="117">
        <v>50</v>
      </c>
      <c r="I36" s="117">
        <v>17</v>
      </c>
      <c r="J36" s="117">
        <v>6</v>
      </c>
      <c r="K36" s="118">
        <v>993</v>
      </c>
      <c r="L36" s="119">
        <v>146</v>
      </c>
      <c r="M36" s="118">
        <v>1459</v>
      </c>
      <c r="N36" s="119">
        <v>203</v>
      </c>
      <c r="O36" s="118">
        <v>1311</v>
      </c>
      <c r="P36" s="119">
        <v>181</v>
      </c>
      <c r="Q36" s="355">
        <f>+K36+M36+O36</f>
        <v>3763</v>
      </c>
      <c r="R36" s="356">
        <f>+L36+N36+P36</f>
        <v>530</v>
      </c>
      <c r="S36" s="109">
        <f>IF(Q36&lt;&gt;0,R36/I36,"")</f>
        <v>31.176470588235293</v>
      </c>
      <c r="T36" s="110">
        <f t="shared" si="18"/>
        <v>7.1</v>
      </c>
      <c r="U36" s="107">
        <v>10363</v>
      </c>
      <c r="V36" s="111">
        <f t="shared" si="15"/>
        <v>-0.6368812120042459</v>
      </c>
      <c r="W36" s="110">
        <f t="shared" si="8"/>
        <v>14362.5</v>
      </c>
      <c r="X36" s="109">
        <f t="shared" si="9"/>
        <v>1934</v>
      </c>
      <c r="Y36" s="107">
        <v>18125.5</v>
      </c>
      <c r="Z36" s="108">
        <v>2464</v>
      </c>
      <c r="AA36" s="111">
        <f t="shared" si="10"/>
        <v>0.2150974025974026</v>
      </c>
      <c r="AB36" s="111">
        <f t="shared" si="11"/>
        <v>0.7849025974025974</v>
      </c>
      <c r="AC36" s="109">
        <f t="shared" si="12"/>
        <v>144.94117647058823</v>
      </c>
      <c r="AD36" s="110">
        <f t="shared" si="13"/>
        <v>7.356128246753247</v>
      </c>
      <c r="AE36" s="110"/>
      <c r="AF36" s="110"/>
      <c r="AG36" s="349">
        <v>187103</v>
      </c>
      <c r="AH36" s="129">
        <v>22210</v>
      </c>
      <c r="AI36" s="110">
        <f>+AG36/AH36</f>
        <v>8.424268347591175</v>
      </c>
      <c r="AJ36" s="167">
        <v>26</v>
      </c>
    </row>
    <row r="37" spans="1:36" s="30" customFormat="1" ht="10.5" customHeight="1">
      <c r="A37" s="29">
        <v>27</v>
      </c>
      <c r="B37" s="324"/>
      <c r="C37" s="293"/>
      <c r="D37" s="317"/>
      <c r="E37" s="289" t="s">
        <v>66</v>
      </c>
      <c r="F37" s="97">
        <v>40725</v>
      </c>
      <c r="G37" s="289" t="s">
        <v>15</v>
      </c>
      <c r="H37" s="122">
        <v>18</v>
      </c>
      <c r="I37" s="353">
        <v>11</v>
      </c>
      <c r="J37" s="353">
        <v>11</v>
      </c>
      <c r="K37" s="344">
        <v>944</v>
      </c>
      <c r="L37" s="334">
        <v>134</v>
      </c>
      <c r="M37" s="344">
        <v>1232</v>
      </c>
      <c r="N37" s="334">
        <v>178</v>
      </c>
      <c r="O37" s="344">
        <v>1509</v>
      </c>
      <c r="P37" s="334">
        <v>214</v>
      </c>
      <c r="Q37" s="355">
        <f>SUM(K37+M37+O37)</f>
        <v>3685</v>
      </c>
      <c r="R37" s="356">
        <f>SUM(L37+N37+P37)</f>
        <v>526</v>
      </c>
      <c r="S37" s="125">
        <f>+R37/I37</f>
        <v>47.81818181818182</v>
      </c>
      <c r="T37" s="110">
        <f t="shared" si="18"/>
        <v>7.005703422053232</v>
      </c>
      <c r="U37" s="107">
        <v>3034</v>
      </c>
      <c r="V37" s="111">
        <f t="shared" si="15"/>
        <v>0.21456822676334872</v>
      </c>
      <c r="W37" s="110">
        <f t="shared" si="8"/>
        <v>2031.5</v>
      </c>
      <c r="X37" s="109">
        <f t="shared" si="9"/>
        <v>293</v>
      </c>
      <c r="Y37" s="123">
        <v>5716.5</v>
      </c>
      <c r="Z37" s="124">
        <v>819</v>
      </c>
      <c r="AA37" s="111">
        <f t="shared" si="10"/>
        <v>0.6422466422466423</v>
      </c>
      <c r="AB37" s="111">
        <f t="shared" si="11"/>
        <v>0.35775335775335776</v>
      </c>
      <c r="AC37" s="109">
        <f t="shared" si="12"/>
        <v>74.45454545454545</v>
      </c>
      <c r="AD37" s="110">
        <f t="shared" si="13"/>
        <v>6.97985347985348</v>
      </c>
      <c r="AE37" s="110">
        <v>12839.5</v>
      </c>
      <c r="AF37" s="110">
        <f>IF(AE37&lt;&gt;0,-(AE37-Y37)/AE37,"")</f>
        <v>-0.5547723821021068</v>
      </c>
      <c r="AG37" s="344">
        <v>226366.5</v>
      </c>
      <c r="AH37" s="334">
        <v>24303</v>
      </c>
      <c r="AI37" s="110">
        <f>+AG37/AH37</f>
        <v>9.314343908159486</v>
      </c>
      <c r="AJ37" s="167">
        <v>27</v>
      </c>
    </row>
    <row r="38" spans="1:36" s="30" customFormat="1" ht="10.5" customHeight="1">
      <c r="A38" s="29">
        <v>28</v>
      </c>
      <c r="B38" s="300"/>
      <c r="C38" s="301"/>
      <c r="D38" s="319" t="s">
        <v>153</v>
      </c>
      <c r="E38" s="291" t="s">
        <v>148</v>
      </c>
      <c r="F38" s="258">
        <v>40550</v>
      </c>
      <c r="G38" s="289" t="s">
        <v>150</v>
      </c>
      <c r="H38" s="117">
        <v>243</v>
      </c>
      <c r="I38" s="336">
        <v>1</v>
      </c>
      <c r="J38" s="336">
        <v>20</v>
      </c>
      <c r="K38" s="337">
        <v>1050</v>
      </c>
      <c r="L38" s="338">
        <v>210</v>
      </c>
      <c r="M38" s="337">
        <v>1153</v>
      </c>
      <c r="N38" s="338">
        <v>230</v>
      </c>
      <c r="O38" s="337">
        <v>1400</v>
      </c>
      <c r="P38" s="338">
        <v>280</v>
      </c>
      <c r="Q38" s="355">
        <f>+K38+M38+O38</f>
        <v>3603</v>
      </c>
      <c r="R38" s="356">
        <f>+L38+N38+P38</f>
        <v>720</v>
      </c>
      <c r="S38" s="109">
        <f>IF(Q38&lt;&gt;0,R38/I38,"")</f>
        <v>720</v>
      </c>
      <c r="T38" s="110">
        <f t="shared" si="18"/>
        <v>5.004166666666666</v>
      </c>
      <c r="U38" s="107"/>
      <c r="V38" s="111"/>
      <c r="W38" s="110"/>
      <c r="X38" s="109"/>
      <c r="Y38" s="107"/>
      <c r="Z38" s="108"/>
      <c r="AA38" s="111"/>
      <c r="AB38" s="111"/>
      <c r="AC38" s="109"/>
      <c r="AD38" s="110"/>
      <c r="AE38" s="110"/>
      <c r="AF38" s="110"/>
      <c r="AG38" s="339">
        <v>7304621.5</v>
      </c>
      <c r="AH38" s="338">
        <v>952405</v>
      </c>
      <c r="AI38" s="110">
        <f>+AG38/AH38</f>
        <v>7.669658916112368</v>
      </c>
      <c r="AJ38" s="167">
        <v>28</v>
      </c>
    </row>
    <row r="39" spans="1:36" s="30" customFormat="1" ht="10.5" customHeight="1">
      <c r="A39" s="29">
        <v>29</v>
      </c>
      <c r="B39" s="312"/>
      <c r="C39" s="313"/>
      <c r="D39" s="294"/>
      <c r="E39" s="298" t="s">
        <v>90</v>
      </c>
      <c r="F39" s="132">
        <v>40753</v>
      </c>
      <c r="G39" s="289" t="s">
        <v>13</v>
      </c>
      <c r="H39" s="122">
        <v>13</v>
      </c>
      <c r="I39" s="352">
        <v>13</v>
      </c>
      <c r="J39" s="352">
        <v>7</v>
      </c>
      <c r="K39" s="343">
        <v>650.5</v>
      </c>
      <c r="L39" s="350">
        <v>98</v>
      </c>
      <c r="M39" s="343">
        <v>1472</v>
      </c>
      <c r="N39" s="350">
        <v>206</v>
      </c>
      <c r="O39" s="343">
        <v>1455.5</v>
      </c>
      <c r="P39" s="350">
        <v>210</v>
      </c>
      <c r="Q39" s="359">
        <f aca="true" t="shared" si="19" ref="Q39:R45">SUM(K39+M39+O39)</f>
        <v>3578</v>
      </c>
      <c r="R39" s="360">
        <f t="shared" si="19"/>
        <v>514</v>
      </c>
      <c r="S39" s="323">
        <f>IF(Q39&lt;&gt;0,R39/I39,"")</f>
        <v>39.53846153846154</v>
      </c>
      <c r="T39" s="110">
        <f t="shared" si="18"/>
        <v>6.961089494163424</v>
      </c>
      <c r="U39" s="128">
        <v>3339</v>
      </c>
      <c r="V39" s="111">
        <f>IF(U39&lt;&gt;0,-(U39-Q39)/U39,"")</f>
        <v>0.07157831686133573</v>
      </c>
      <c r="W39" s="110">
        <f aca="true" t="shared" si="20" ref="W39:X45">Y39-Q39</f>
        <v>2179</v>
      </c>
      <c r="X39" s="109">
        <f t="shared" si="20"/>
        <v>277</v>
      </c>
      <c r="Y39" s="115">
        <v>5757</v>
      </c>
      <c r="Z39" s="116">
        <v>791</v>
      </c>
      <c r="AA39" s="111">
        <f aca="true" t="shared" si="21" ref="AA39:AA45">R39*1/Z39</f>
        <v>0.649810366624526</v>
      </c>
      <c r="AB39" s="111">
        <f aca="true" t="shared" si="22" ref="AB39:AB45">X39*1/Z39</f>
        <v>0.3501896333754741</v>
      </c>
      <c r="AC39" s="109">
        <f aca="true" t="shared" si="23" ref="AC39:AC45">Z39/I39</f>
        <v>60.84615384615385</v>
      </c>
      <c r="AD39" s="110">
        <f aca="true" t="shared" si="24" ref="AD39:AD45">Y39/Z39</f>
        <v>7.278128950695322</v>
      </c>
      <c r="AE39" s="110">
        <v>8213.5</v>
      </c>
      <c r="AF39" s="110">
        <f>IF(AE39&lt;&gt;0,-(AE39-Y39)/AE39,"")</f>
        <v>-0.299080781639983</v>
      </c>
      <c r="AG39" s="348">
        <v>79498.5</v>
      </c>
      <c r="AH39" s="351">
        <v>8079</v>
      </c>
      <c r="AI39" s="110">
        <f>+AG39/AH39</f>
        <v>9.840141106572595</v>
      </c>
      <c r="AJ39" s="167">
        <v>29</v>
      </c>
    </row>
    <row r="40" spans="1:36" s="30" customFormat="1" ht="10.5" customHeight="1">
      <c r="A40" s="29">
        <v>30</v>
      </c>
      <c r="B40" s="300"/>
      <c r="C40" s="301"/>
      <c r="D40" s="319" t="s">
        <v>153</v>
      </c>
      <c r="E40" s="298" t="s">
        <v>138</v>
      </c>
      <c r="F40" s="132">
        <v>40550</v>
      </c>
      <c r="G40" s="289" t="s">
        <v>12</v>
      </c>
      <c r="H40" s="122">
        <v>356</v>
      </c>
      <c r="I40" s="122">
        <v>1</v>
      </c>
      <c r="J40" s="122">
        <v>36</v>
      </c>
      <c r="K40" s="337">
        <v>1178</v>
      </c>
      <c r="L40" s="338">
        <v>350</v>
      </c>
      <c r="M40" s="337">
        <v>1178</v>
      </c>
      <c r="N40" s="338">
        <v>350</v>
      </c>
      <c r="O40" s="337">
        <v>1179</v>
      </c>
      <c r="P40" s="338">
        <v>350</v>
      </c>
      <c r="Q40" s="355">
        <f t="shared" si="19"/>
        <v>3535</v>
      </c>
      <c r="R40" s="356">
        <f t="shared" si="19"/>
        <v>1050</v>
      </c>
      <c r="S40" s="109">
        <f>IF(Q40&lt;&gt;0,R40/I40,"")</f>
        <v>1050</v>
      </c>
      <c r="T40" s="110">
        <f t="shared" si="18"/>
        <v>3.3666666666666667</v>
      </c>
      <c r="U40" s="107"/>
      <c r="V40" s="111"/>
      <c r="W40" s="110">
        <f t="shared" si="20"/>
        <v>-1120</v>
      </c>
      <c r="X40" s="109">
        <f t="shared" si="20"/>
        <v>-175</v>
      </c>
      <c r="Y40" s="128">
        <v>2415</v>
      </c>
      <c r="Z40" s="129">
        <v>875</v>
      </c>
      <c r="AA40" s="111">
        <f t="shared" si="21"/>
        <v>1.2</v>
      </c>
      <c r="AB40" s="111">
        <f t="shared" si="22"/>
        <v>-0.2</v>
      </c>
      <c r="AC40" s="109">
        <f t="shared" si="23"/>
        <v>875</v>
      </c>
      <c r="AD40" s="110">
        <f t="shared" si="24"/>
        <v>2.76</v>
      </c>
      <c r="AE40" s="110"/>
      <c r="AF40" s="110"/>
      <c r="AG40" s="337">
        <v>36670257</v>
      </c>
      <c r="AH40" s="338">
        <v>3960453</v>
      </c>
      <c r="AI40" s="335">
        <f>AG40/AH40</f>
        <v>9.25910672339755</v>
      </c>
      <c r="AJ40" s="167">
        <v>30</v>
      </c>
    </row>
    <row r="41" spans="1:36" s="30" customFormat="1" ht="10.5" customHeight="1">
      <c r="A41" s="29">
        <v>31</v>
      </c>
      <c r="B41" s="300"/>
      <c r="C41" s="301"/>
      <c r="D41" s="294"/>
      <c r="E41" s="307" t="s">
        <v>89</v>
      </c>
      <c r="F41" s="97">
        <v>40753</v>
      </c>
      <c r="G41" s="289" t="s">
        <v>13</v>
      </c>
      <c r="H41" s="122">
        <v>58</v>
      </c>
      <c r="I41" s="352">
        <v>17</v>
      </c>
      <c r="J41" s="352">
        <v>7</v>
      </c>
      <c r="K41" s="343">
        <v>886</v>
      </c>
      <c r="L41" s="350">
        <v>144</v>
      </c>
      <c r="M41" s="343">
        <v>1141.5</v>
      </c>
      <c r="N41" s="350">
        <v>151</v>
      </c>
      <c r="O41" s="343">
        <v>1507.5</v>
      </c>
      <c r="P41" s="350">
        <v>214</v>
      </c>
      <c r="Q41" s="359">
        <f t="shared" si="19"/>
        <v>3535</v>
      </c>
      <c r="R41" s="360">
        <f t="shared" si="19"/>
        <v>509</v>
      </c>
      <c r="S41" s="129">
        <f>R41/I41</f>
        <v>29.941176470588236</v>
      </c>
      <c r="T41" s="110">
        <f t="shared" si="18"/>
        <v>6.944990176817289</v>
      </c>
      <c r="U41" s="128">
        <v>17576</v>
      </c>
      <c r="V41" s="111">
        <f>IF(U41&lt;&gt;0,-(U41-Q41)/U41,"")</f>
        <v>-0.7988734638142923</v>
      </c>
      <c r="W41" s="110">
        <f t="shared" si="20"/>
        <v>89410.5</v>
      </c>
      <c r="X41" s="109">
        <f t="shared" si="20"/>
        <v>4057</v>
      </c>
      <c r="Y41" s="115">
        <v>92945.5</v>
      </c>
      <c r="Z41" s="116">
        <v>4566</v>
      </c>
      <c r="AA41" s="111">
        <f t="shared" si="21"/>
        <v>0.11147612790188349</v>
      </c>
      <c r="AB41" s="111">
        <f t="shared" si="22"/>
        <v>0.8885238720981166</v>
      </c>
      <c r="AC41" s="109">
        <f t="shared" si="23"/>
        <v>268.5882352941176</v>
      </c>
      <c r="AD41" s="110">
        <f t="shared" si="24"/>
        <v>20.356000876040298</v>
      </c>
      <c r="AE41" s="110">
        <v>24455</v>
      </c>
      <c r="AF41" s="110">
        <f>IF(AE41&lt;&gt;0,-(AE41-Y41)/AE41,"")</f>
        <v>2.800674708648538</v>
      </c>
      <c r="AG41" s="348">
        <v>450384</v>
      </c>
      <c r="AH41" s="351">
        <v>52578</v>
      </c>
      <c r="AI41" s="335">
        <f>+AG41/AH41</f>
        <v>8.566016204496178</v>
      </c>
      <c r="AJ41" s="167">
        <v>31</v>
      </c>
    </row>
    <row r="42" spans="1:36" s="30" customFormat="1" ht="10.5" customHeight="1">
      <c r="A42" s="29">
        <v>32</v>
      </c>
      <c r="B42" s="309"/>
      <c r="C42" s="293"/>
      <c r="D42" s="294"/>
      <c r="E42" s="307" t="s">
        <v>65</v>
      </c>
      <c r="F42" s="97">
        <v>40718</v>
      </c>
      <c r="G42" s="289" t="s">
        <v>13</v>
      </c>
      <c r="H42" s="122">
        <v>42</v>
      </c>
      <c r="I42" s="352">
        <v>13</v>
      </c>
      <c r="J42" s="352">
        <v>12</v>
      </c>
      <c r="K42" s="343">
        <v>854</v>
      </c>
      <c r="L42" s="350">
        <v>109</v>
      </c>
      <c r="M42" s="343">
        <v>1122.5</v>
      </c>
      <c r="N42" s="350">
        <v>147</v>
      </c>
      <c r="O42" s="343">
        <v>1508.5</v>
      </c>
      <c r="P42" s="350">
        <v>196</v>
      </c>
      <c r="Q42" s="355">
        <f t="shared" si="19"/>
        <v>3485</v>
      </c>
      <c r="R42" s="356">
        <f t="shared" si="19"/>
        <v>452</v>
      </c>
      <c r="S42" s="125">
        <f>+R42/I42</f>
        <v>34.76923076923077</v>
      </c>
      <c r="T42" s="126">
        <f>+Q42/R42</f>
        <v>7.710176991150442</v>
      </c>
      <c r="U42" s="107">
        <v>5224</v>
      </c>
      <c r="V42" s="111">
        <f>IF(U42&lt;&gt;0,-(U42-Q42)/U42,"")</f>
        <v>-0.33288667687595713</v>
      </c>
      <c r="W42" s="110">
        <f t="shared" si="20"/>
        <v>6140</v>
      </c>
      <c r="X42" s="109">
        <f t="shared" si="20"/>
        <v>1064</v>
      </c>
      <c r="Y42" s="115">
        <v>9625</v>
      </c>
      <c r="Z42" s="116">
        <v>1516</v>
      </c>
      <c r="AA42" s="111">
        <f t="shared" si="21"/>
        <v>0.29815303430079154</v>
      </c>
      <c r="AB42" s="111">
        <f t="shared" si="22"/>
        <v>0.7018469656992085</v>
      </c>
      <c r="AC42" s="109">
        <f t="shared" si="23"/>
        <v>116.61538461538461</v>
      </c>
      <c r="AD42" s="110">
        <f t="shared" si="24"/>
        <v>6.348944591029023</v>
      </c>
      <c r="AE42" s="110">
        <v>7886.5</v>
      </c>
      <c r="AF42" s="110">
        <f>IF(AE42&lt;&gt;0,-(AE42-Y42)/AE42,"")</f>
        <v>0.22043999239206238</v>
      </c>
      <c r="AG42" s="348">
        <v>650528.5</v>
      </c>
      <c r="AH42" s="351">
        <v>71690</v>
      </c>
      <c r="AI42" s="335">
        <f>AG42/AH42</f>
        <v>9.074187473845724</v>
      </c>
      <c r="AJ42" s="167">
        <v>32</v>
      </c>
    </row>
    <row r="43" spans="1:36" s="30" customFormat="1" ht="10.5" customHeight="1">
      <c r="A43" s="29">
        <v>33</v>
      </c>
      <c r="B43" s="292"/>
      <c r="C43" s="293"/>
      <c r="D43" s="294"/>
      <c r="E43" s="314" t="s">
        <v>93</v>
      </c>
      <c r="F43" s="131">
        <v>40760</v>
      </c>
      <c r="G43" s="314" t="s">
        <v>15</v>
      </c>
      <c r="H43" s="122">
        <v>15</v>
      </c>
      <c r="I43" s="353">
        <v>13</v>
      </c>
      <c r="J43" s="353">
        <v>6</v>
      </c>
      <c r="K43" s="344">
        <v>669</v>
      </c>
      <c r="L43" s="334">
        <v>92</v>
      </c>
      <c r="M43" s="344">
        <v>1184</v>
      </c>
      <c r="N43" s="334">
        <v>163</v>
      </c>
      <c r="O43" s="344">
        <v>1554.5</v>
      </c>
      <c r="P43" s="334">
        <v>215</v>
      </c>
      <c r="Q43" s="355">
        <f t="shared" si="19"/>
        <v>3407.5</v>
      </c>
      <c r="R43" s="356">
        <f t="shared" si="19"/>
        <v>470</v>
      </c>
      <c r="S43" s="109">
        <f aca="true" t="shared" si="25" ref="S43:S52">IF(Q43&lt;&gt;0,R43/I43,"")</f>
        <v>36.15384615384615</v>
      </c>
      <c r="T43" s="110">
        <f aca="true" t="shared" si="26" ref="T43:T51">IF(Q43&lt;&gt;0,Q43/R43,"")</f>
        <v>7.25</v>
      </c>
      <c r="U43" s="120">
        <v>10826</v>
      </c>
      <c r="V43" s="111">
        <f>IF(U43&lt;&gt;0,-(U43-Q43)/U43,"")</f>
        <v>-0.6852484758913726</v>
      </c>
      <c r="W43" s="110">
        <f t="shared" si="20"/>
        <v>14941.5</v>
      </c>
      <c r="X43" s="109">
        <f t="shared" si="20"/>
        <v>2243</v>
      </c>
      <c r="Y43" s="123">
        <v>18349</v>
      </c>
      <c r="Z43" s="124">
        <v>2713</v>
      </c>
      <c r="AA43" s="111">
        <f t="shared" si="21"/>
        <v>0.17323995576852194</v>
      </c>
      <c r="AB43" s="111">
        <f t="shared" si="22"/>
        <v>0.8267600442314781</v>
      </c>
      <c r="AC43" s="109">
        <f t="shared" si="23"/>
        <v>208.69230769230768</v>
      </c>
      <c r="AD43" s="110">
        <f t="shared" si="24"/>
        <v>6.763361592333211</v>
      </c>
      <c r="AE43" s="110">
        <v>20890</v>
      </c>
      <c r="AF43" s="110">
        <f>IF(AE43&lt;&gt;0,-(AE43-Y43)/AE43,"")</f>
        <v>-0.12163714696026807</v>
      </c>
      <c r="AG43" s="344">
        <v>129393.5</v>
      </c>
      <c r="AH43" s="334">
        <v>16465</v>
      </c>
      <c r="AI43" s="335">
        <f>+AG43/AH43</f>
        <v>7.858700273307015</v>
      </c>
      <c r="AJ43" s="167">
        <v>33</v>
      </c>
    </row>
    <row r="44" spans="1:36" s="30" customFormat="1" ht="10.5" customHeight="1">
      <c r="A44" s="29">
        <v>34</v>
      </c>
      <c r="B44" s="300"/>
      <c r="C44" s="301"/>
      <c r="D44" s="294"/>
      <c r="E44" s="298" t="s">
        <v>107</v>
      </c>
      <c r="F44" s="97">
        <v>40723</v>
      </c>
      <c r="G44" s="289" t="s">
        <v>12</v>
      </c>
      <c r="H44" s="122">
        <v>75</v>
      </c>
      <c r="I44" s="122">
        <v>11</v>
      </c>
      <c r="J44" s="122">
        <v>11</v>
      </c>
      <c r="K44" s="337">
        <v>936</v>
      </c>
      <c r="L44" s="338">
        <v>157</v>
      </c>
      <c r="M44" s="337">
        <v>927</v>
      </c>
      <c r="N44" s="338">
        <v>152</v>
      </c>
      <c r="O44" s="337">
        <v>1486</v>
      </c>
      <c r="P44" s="338">
        <v>231</v>
      </c>
      <c r="Q44" s="355">
        <f t="shared" si="19"/>
        <v>3349</v>
      </c>
      <c r="R44" s="356">
        <f t="shared" si="19"/>
        <v>540</v>
      </c>
      <c r="S44" s="109">
        <f t="shared" si="25"/>
        <v>49.09090909090909</v>
      </c>
      <c r="T44" s="110">
        <f t="shared" si="26"/>
        <v>6.201851851851852</v>
      </c>
      <c r="U44" s="107">
        <v>8290</v>
      </c>
      <c r="V44" s="111">
        <f>IF(U44&lt;&gt;0,-(U44-Q44)/U44,"")</f>
        <v>-0.5960193003618818</v>
      </c>
      <c r="W44" s="110">
        <f t="shared" si="20"/>
        <v>14987</v>
      </c>
      <c r="X44" s="109">
        <f t="shared" si="20"/>
        <v>2450</v>
      </c>
      <c r="Y44" s="123">
        <v>18336</v>
      </c>
      <c r="Z44" s="124">
        <v>2990</v>
      </c>
      <c r="AA44" s="111">
        <f t="shared" si="21"/>
        <v>0.1806020066889632</v>
      </c>
      <c r="AB44" s="111">
        <f t="shared" si="22"/>
        <v>0.8193979933110368</v>
      </c>
      <c r="AC44" s="109">
        <f t="shared" si="23"/>
        <v>271.8181818181818</v>
      </c>
      <c r="AD44" s="110">
        <f t="shared" si="24"/>
        <v>6.132441471571906</v>
      </c>
      <c r="AE44" s="110">
        <v>49316</v>
      </c>
      <c r="AF44" s="110">
        <f>IF(AE44&lt;&gt;0,-(AE44-Y44)/AE44,"")</f>
        <v>-0.6281936896747505</v>
      </c>
      <c r="AG44" s="337">
        <v>6841905</v>
      </c>
      <c r="AH44" s="338">
        <v>643621</v>
      </c>
      <c r="AI44" s="110">
        <f>+AG44/AH44</f>
        <v>10.63033213645919</v>
      </c>
      <c r="AJ44" s="167">
        <v>34</v>
      </c>
    </row>
    <row r="45" spans="1:36" s="30" customFormat="1" ht="10.5" customHeight="1">
      <c r="A45" s="29">
        <v>35</v>
      </c>
      <c r="B45" s="300"/>
      <c r="C45" s="329" t="s">
        <v>154</v>
      </c>
      <c r="D45" s="294"/>
      <c r="E45" s="314" t="s">
        <v>62</v>
      </c>
      <c r="F45" s="97">
        <v>40704</v>
      </c>
      <c r="G45" s="289" t="s">
        <v>12</v>
      </c>
      <c r="H45" s="122">
        <v>144</v>
      </c>
      <c r="I45" s="122">
        <v>11</v>
      </c>
      <c r="J45" s="122">
        <v>14</v>
      </c>
      <c r="K45" s="337">
        <v>848</v>
      </c>
      <c r="L45" s="338">
        <v>132</v>
      </c>
      <c r="M45" s="337">
        <v>1187</v>
      </c>
      <c r="N45" s="338">
        <v>179</v>
      </c>
      <c r="O45" s="337">
        <v>1047</v>
      </c>
      <c r="P45" s="338">
        <v>151</v>
      </c>
      <c r="Q45" s="355">
        <f t="shared" si="19"/>
        <v>3082</v>
      </c>
      <c r="R45" s="356">
        <f t="shared" si="19"/>
        <v>462</v>
      </c>
      <c r="S45" s="109">
        <f t="shared" si="25"/>
        <v>42</v>
      </c>
      <c r="T45" s="110">
        <f t="shared" si="26"/>
        <v>6.670995670995671</v>
      </c>
      <c r="U45" s="107">
        <v>4752</v>
      </c>
      <c r="V45" s="111">
        <f>IF(U45&lt;&gt;0,-(U45-Q45)/U45,"")</f>
        <v>-0.3514309764309764</v>
      </c>
      <c r="W45" s="110">
        <f t="shared" si="20"/>
        <v>7283</v>
      </c>
      <c r="X45" s="109">
        <f t="shared" si="20"/>
        <v>1143</v>
      </c>
      <c r="Y45" s="123">
        <v>10365</v>
      </c>
      <c r="Z45" s="124">
        <v>1605</v>
      </c>
      <c r="AA45" s="111">
        <f t="shared" si="21"/>
        <v>0.28785046728971964</v>
      </c>
      <c r="AB45" s="111">
        <f t="shared" si="22"/>
        <v>0.7121495327102804</v>
      </c>
      <c r="AC45" s="109">
        <f t="shared" si="23"/>
        <v>145.9090909090909</v>
      </c>
      <c r="AD45" s="110">
        <f t="shared" si="24"/>
        <v>6.457943925233645</v>
      </c>
      <c r="AE45" s="110">
        <v>12546</v>
      </c>
      <c r="AF45" s="110">
        <f>IF(AE45&lt;&gt;0,-(AE45-Y45)/AE45,"")</f>
        <v>-0.17384026781444284</v>
      </c>
      <c r="AG45" s="337">
        <v>3687704</v>
      </c>
      <c r="AH45" s="338">
        <v>336533</v>
      </c>
      <c r="AI45" s="341">
        <f>AG45/AH45</f>
        <v>10.957926860070186</v>
      </c>
      <c r="AJ45" s="167">
        <v>35</v>
      </c>
    </row>
    <row r="46" spans="1:36" s="30" customFormat="1" ht="10.5" customHeight="1">
      <c r="A46" s="29">
        <v>36</v>
      </c>
      <c r="B46" s="309"/>
      <c r="C46" s="310"/>
      <c r="D46" s="319" t="s">
        <v>153</v>
      </c>
      <c r="E46" s="291">
        <v>120</v>
      </c>
      <c r="F46" s="258">
        <v>39493</v>
      </c>
      <c r="G46" s="289" t="s">
        <v>150</v>
      </c>
      <c r="H46" s="117">
        <v>179</v>
      </c>
      <c r="I46" s="353">
        <v>1</v>
      </c>
      <c r="J46" s="353">
        <v>49</v>
      </c>
      <c r="K46" s="345">
        <v>652</v>
      </c>
      <c r="L46" s="340">
        <v>130</v>
      </c>
      <c r="M46" s="339">
        <v>750</v>
      </c>
      <c r="N46" s="340">
        <v>150</v>
      </c>
      <c r="O46" s="345">
        <v>1000</v>
      </c>
      <c r="P46" s="340">
        <v>200</v>
      </c>
      <c r="Q46" s="355">
        <f>+K46+M46+O46</f>
        <v>2402</v>
      </c>
      <c r="R46" s="356">
        <f>+L46+N46+P46</f>
        <v>480</v>
      </c>
      <c r="S46" s="109">
        <f t="shared" si="25"/>
        <v>480</v>
      </c>
      <c r="T46" s="110">
        <f t="shared" si="26"/>
        <v>5.004166666666666</v>
      </c>
      <c r="U46" s="107"/>
      <c r="V46" s="111"/>
      <c r="W46" s="110"/>
      <c r="X46" s="109"/>
      <c r="Y46" s="107"/>
      <c r="Z46" s="108"/>
      <c r="AA46" s="111"/>
      <c r="AB46" s="111"/>
      <c r="AC46" s="109"/>
      <c r="AD46" s="110"/>
      <c r="AE46" s="110"/>
      <c r="AF46" s="110"/>
      <c r="AG46" s="339">
        <v>5046535.5</v>
      </c>
      <c r="AH46" s="340">
        <v>1039722</v>
      </c>
      <c r="AI46" s="110">
        <f>+AG46/AH46</f>
        <v>4.853735421583846</v>
      </c>
      <c r="AJ46" s="167">
        <v>36</v>
      </c>
    </row>
    <row r="47" spans="1:36" s="30" customFormat="1" ht="10.5" customHeight="1">
      <c r="A47" s="29">
        <v>37</v>
      </c>
      <c r="B47" s="292"/>
      <c r="C47" s="293"/>
      <c r="D47" s="294"/>
      <c r="E47" s="308" t="s">
        <v>16</v>
      </c>
      <c r="F47" s="97">
        <v>40682</v>
      </c>
      <c r="G47" s="289" t="s">
        <v>12</v>
      </c>
      <c r="H47" s="122">
        <v>115</v>
      </c>
      <c r="I47" s="122">
        <v>5</v>
      </c>
      <c r="J47" s="122">
        <v>18</v>
      </c>
      <c r="K47" s="337">
        <v>741</v>
      </c>
      <c r="L47" s="338">
        <v>223</v>
      </c>
      <c r="M47" s="337">
        <v>744</v>
      </c>
      <c r="N47" s="338">
        <v>227</v>
      </c>
      <c r="O47" s="337">
        <v>772</v>
      </c>
      <c r="P47" s="338">
        <v>228</v>
      </c>
      <c r="Q47" s="355">
        <f aca="true" t="shared" si="27" ref="Q47:R49">SUM(K47+M47+O47)</f>
        <v>2257</v>
      </c>
      <c r="R47" s="356">
        <f t="shared" si="27"/>
        <v>678</v>
      </c>
      <c r="S47" s="109">
        <f t="shared" si="25"/>
        <v>135.6</v>
      </c>
      <c r="T47" s="110">
        <f t="shared" si="26"/>
        <v>3.3289085545722714</v>
      </c>
      <c r="U47" s="107">
        <v>1304</v>
      </c>
      <c r="V47" s="111">
        <f>IF(U47&lt;&gt;0,-(U47-Q47)/U47,"")</f>
        <v>0.7308282208588958</v>
      </c>
      <c r="W47" s="110">
        <f>Y47-Q47</f>
        <v>1618</v>
      </c>
      <c r="X47" s="109">
        <f>Z47-R47</f>
        <v>151</v>
      </c>
      <c r="Y47" s="123">
        <v>3875</v>
      </c>
      <c r="Z47" s="124">
        <v>829</v>
      </c>
      <c r="AA47" s="111">
        <f>R47*1/Z47</f>
        <v>0.8178528347406514</v>
      </c>
      <c r="AB47" s="111">
        <f>X47*1/Z47</f>
        <v>0.18214716525934863</v>
      </c>
      <c r="AC47" s="109">
        <f>Z47/I47</f>
        <v>165.8</v>
      </c>
      <c r="AD47" s="110">
        <f>Y47/Z47</f>
        <v>4.674306393244874</v>
      </c>
      <c r="AE47" s="110">
        <v>7404</v>
      </c>
      <c r="AF47" s="110">
        <f>IF(AE47&lt;&gt;0,-(AE47-Y47)/AE47,"")</f>
        <v>-0.47663425175580765</v>
      </c>
      <c r="AG47" s="337">
        <v>13112059</v>
      </c>
      <c r="AH47" s="338">
        <v>1167089</v>
      </c>
      <c r="AI47" s="335">
        <f>AG47/AH47</f>
        <v>11.234840701951608</v>
      </c>
      <c r="AJ47" s="167">
        <v>37</v>
      </c>
    </row>
    <row r="48" spans="1:36" s="30" customFormat="1" ht="10.5" customHeight="1">
      <c r="A48" s="29">
        <v>38</v>
      </c>
      <c r="B48" s="303" t="s">
        <v>155</v>
      </c>
      <c r="C48" s="301"/>
      <c r="D48" s="319" t="s">
        <v>153</v>
      </c>
      <c r="E48" s="302" t="s">
        <v>144</v>
      </c>
      <c r="F48" s="132">
        <v>40795</v>
      </c>
      <c r="G48" s="289" t="s">
        <v>13</v>
      </c>
      <c r="H48" s="122">
        <v>3</v>
      </c>
      <c r="I48" s="352">
        <v>3</v>
      </c>
      <c r="J48" s="352">
        <v>1</v>
      </c>
      <c r="K48" s="343">
        <v>581.5</v>
      </c>
      <c r="L48" s="350">
        <v>54</v>
      </c>
      <c r="M48" s="343">
        <v>867</v>
      </c>
      <c r="N48" s="350">
        <v>87</v>
      </c>
      <c r="O48" s="343">
        <v>789</v>
      </c>
      <c r="P48" s="350">
        <v>81</v>
      </c>
      <c r="Q48" s="355">
        <f t="shared" si="27"/>
        <v>2237.5</v>
      </c>
      <c r="R48" s="356">
        <f t="shared" si="27"/>
        <v>222</v>
      </c>
      <c r="S48" s="109">
        <f t="shared" si="25"/>
        <v>74</v>
      </c>
      <c r="T48" s="110">
        <f t="shared" si="26"/>
        <v>10.07882882882883</v>
      </c>
      <c r="U48" s="107"/>
      <c r="V48" s="111"/>
      <c r="W48" s="110"/>
      <c r="X48" s="109"/>
      <c r="Y48" s="115"/>
      <c r="Z48" s="116"/>
      <c r="AA48" s="111"/>
      <c r="AB48" s="111"/>
      <c r="AC48" s="109"/>
      <c r="AD48" s="110"/>
      <c r="AE48" s="110"/>
      <c r="AF48" s="110"/>
      <c r="AG48" s="348">
        <v>2237.5</v>
      </c>
      <c r="AH48" s="351">
        <v>222</v>
      </c>
      <c r="AI48" s="335">
        <f>AG48/AH48</f>
        <v>10.07882882882883</v>
      </c>
      <c r="AJ48" s="167">
        <v>38</v>
      </c>
    </row>
    <row r="49" spans="1:36" s="30" customFormat="1" ht="10.5" customHeight="1">
      <c r="A49" s="29">
        <v>39</v>
      </c>
      <c r="B49" s="292"/>
      <c r="C49" s="293"/>
      <c r="D49" s="294"/>
      <c r="E49" s="307" t="s">
        <v>68</v>
      </c>
      <c r="F49" s="97">
        <v>40725</v>
      </c>
      <c r="G49" s="289" t="s">
        <v>13</v>
      </c>
      <c r="H49" s="122">
        <v>6</v>
      </c>
      <c r="I49" s="352">
        <v>5</v>
      </c>
      <c r="J49" s="352">
        <v>11</v>
      </c>
      <c r="K49" s="343">
        <v>398.5</v>
      </c>
      <c r="L49" s="350">
        <v>56</v>
      </c>
      <c r="M49" s="343">
        <v>668</v>
      </c>
      <c r="N49" s="350">
        <v>92</v>
      </c>
      <c r="O49" s="343">
        <v>1038.5</v>
      </c>
      <c r="P49" s="350">
        <v>142</v>
      </c>
      <c r="Q49" s="355">
        <f t="shared" si="27"/>
        <v>2105</v>
      </c>
      <c r="R49" s="356">
        <f t="shared" si="27"/>
        <v>290</v>
      </c>
      <c r="S49" s="109">
        <f t="shared" si="25"/>
        <v>58</v>
      </c>
      <c r="T49" s="110">
        <f t="shared" si="26"/>
        <v>7.258620689655173</v>
      </c>
      <c r="U49" s="107">
        <v>2711</v>
      </c>
      <c r="V49" s="111">
        <f aca="true" t="shared" si="28" ref="V49:V61">IF(U49&lt;&gt;0,-(U49-Q49)/U49,"")</f>
        <v>-0.2235337513832534</v>
      </c>
      <c r="W49" s="110">
        <f aca="true" t="shared" si="29" ref="W49:W64">Y49-Q49</f>
        <v>3357</v>
      </c>
      <c r="X49" s="109">
        <f aca="true" t="shared" si="30" ref="X49:X64">Z49-R49</f>
        <v>467</v>
      </c>
      <c r="Y49" s="115">
        <v>5462</v>
      </c>
      <c r="Z49" s="116">
        <v>757</v>
      </c>
      <c r="AA49" s="111">
        <f aca="true" t="shared" si="31" ref="AA49:AA64">R49*1/Z49</f>
        <v>0.38309114927344784</v>
      </c>
      <c r="AB49" s="111">
        <f aca="true" t="shared" si="32" ref="AB49:AB64">X49*1/Z49</f>
        <v>0.6169088507265522</v>
      </c>
      <c r="AC49" s="109">
        <f aca="true" t="shared" si="33" ref="AC49:AC64">Z49/I49</f>
        <v>151.4</v>
      </c>
      <c r="AD49" s="110">
        <f aca="true" t="shared" si="34" ref="AD49:AD64">Y49/Z49</f>
        <v>7.215323645970938</v>
      </c>
      <c r="AE49" s="110">
        <v>2355</v>
      </c>
      <c r="AF49" s="110">
        <f>IF(AE49&lt;&gt;0,-(AE49-Y49)/AE49,"")</f>
        <v>1.31932059447983</v>
      </c>
      <c r="AG49" s="348">
        <v>91823.5</v>
      </c>
      <c r="AH49" s="351">
        <v>11076</v>
      </c>
      <c r="AI49" s="335">
        <f>AG49/AH49</f>
        <v>8.290312387143373</v>
      </c>
      <c r="AJ49" s="167">
        <v>39</v>
      </c>
    </row>
    <row r="50" spans="1:36" s="30" customFormat="1" ht="10.5" customHeight="1">
      <c r="A50" s="29">
        <v>40</v>
      </c>
      <c r="B50" s="309"/>
      <c r="C50" s="310"/>
      <c r="D50" s="294"/>
      <c r="E50" s="291" t="s">
        <v>121</v>
      </c>
      <c r="F50" s="258">
        <v>40732</v>
      </c>
      <c r="G50" s="289" t="s">
        <v>117</v>
      </c>
      <c r="H50" s="117">
        <v>23</v>
      </c>
      <c r="I50" s="117">
        <v>9</v>
      </c>
      <c r="J50" s="117">
        <v>10</v>
      </c>
      <c r="K50" s="118">
        <v>594</v>
      </c>
      <c r="L50" s="119">
        <v>88</v>
      </c>
      <c r="M50" s="118">
        <v>727</v>
      </c>
      <c r="N50" s="119">
        <v>107</v>
      </c>
      <c r="O50" s="118">
        <v>722</v>
      </c>
      <c r="P50" s="119">
        <v>110</v>
      </c>
      <c r="Q50" s="355">
        <f>+K50+M50+O50</f>
        <v>2043</v>
      </c>
      <c r="R50" s="356">
        <f>+L50+N50+P50</f>
        <v>305</v>
      </c>
      <c r="S50" s="109">
        <f t="shared" si="25"/>
        <v>33.888888888888886</v>
      </c>
      <c r="T50" s="110">
        <f t="shared" si="26"/>
        <v>6.698360655737705</v>
      </c>
      <c r="U50" s="123">
        <v>4246</v>
      </c>
      <c r="V50" s="111">
        <f t="shared" si="28"/>
        <v>-0.5188412623645784</v>
      </c>
      <c r="W50" s="110">
        <f t="shared" si="29"/>
        <v>6360</v>
      </c>
      <c r="X50" s="109">
        <f t="shared" si="30"/>
        <v>1091</v>
      </c>
      <c r="Y50" s="107">
        <v>8403</v>
      </c>
      <c r="Z50" s="108">
        <v>1396</v>
      </c>
      <c r="AA50" s="111">
        <f t="shared" si="31"/>
        <v>0.2184813753581662</v>
      </c>
      <c r="AB50" s="111">
        <f t="shared" si="32"/>
        <v>0.7815186246418339</v>
      </c>
      <c r="AC50" s="109">
        <f t="shared" si="33"/>
        <v>155.11111111111111</v>
      </c>
      <c r="AD50" s="110">
        <f t="shared" si="34"/>
        <v>6.019340974212034</v>
      </c>
      <c r="AE50" s="110"/>
      <c r="AF50" s="110"/>
      <c r="AG50" s="107">
        <v>259577.5</v>
      </c>
      <c r="AH50" s="129">
        <v>29304</v>
      </c>
      <c r="AI50" s="110">
        <f>+AG50/AH50</f>
        <v>8.858091045591046</v>
      </c>
      <c r="AJ50" s="167">
        <v>40</v>
      </c>
    </row>
    <row r="51" spans="1:36" s="30" customFormat="1" ht="10.5" customHeight="1">
      <c r="A51" s="29">
        <v>41</v>
      </c>
      <c r="B51" s="292"/>
      <c r="C51" s="293"/>
      <c r="D51" s="317"/>
      <c r="E51" s="307" t="s">
        <v>88</v>
      </c>
      <c r="F51" s="131">
        <v>40746</v>
      </c>
      <c r="G51" s="289" t="s">
        <v>13</v>
      </c>
      <c r="H51" s="122">
        <v>8</v>
      </c>
      <c r="I51" s="352">
        <v>6</v>
      </c>
      <c r="J51" s="352">
        <v>8</v>
      </c>
      <c r="K51" s="343">
        <v>400</v>
      </c>
      <c r="L51" s="350">
        <v>52</v>
      </c>
      <c r="M51" s="343">
        <v>538</v>
      </c>
      <c r="N51" s="350">
        <v>70</v>
      </c>
      <c r="O51" s="343">
        <v>615</v>
      </c>
      <c r="P51" s="350">
        <v>81</v>
      </c>
      <c r="Q51" s="359">
        <f>SUM(K51+M51+O51)</f>
        <v>1553</v>
      </c>
      <c r="R51" s="360">
        <f>SUM(L51+N51+P51)</f>
        <v>203</v>
      </c>
      <c r="S51" s="109">
        <f t="shared" si="25"/>
        <v>33.833333333333336</v>
      </c>
      <c r="T51" s="110">
        <f t="shared" si="26"/>
        <v>7.650246305418719</v>
      </c>
      <c r="U51" s="123">
        <v>526</v>
      </c>
      <c r="V51" s="111">
        <f t="shared" si="28"/>
        <v>1.9524714828897338</v>
      </c>
      <c r="W51" s="110">
        <f t="shared" si="29"/>
        <v>-401</v>
      </c>
      <c r="X51" s="109">
        <f t="shared" si="30"/>
        <v>-48</v>
      </c>
      <c r="Y51" s="115">
        <v>1152</v>
      </c>
      <c r="Z51" s="116">
        <v>155</v>
      </c>
      <c r="AA51" s="111">
        <f t="shared" si="31"/>
        <v>1.3096774193548386</v>
      </c>
      <c r="AB51" s="111">
        <f t="shared" si="32"/>
        <v>-0.3096774193548387</v>
      </c>
      <c r="AC51" s="109">
        <f t="shared" si="33"/>
        <v>25.833333333333332</v>
      </c>
      <c r="AD51" s="110">
        <f t="shared" si="34"/>
        <v>7.432258064516129</v>
      </c>
      <c r="AE51" s="110">
        <v>3008.5</v>
      </c>
      <c r="AF51" s="110">
        <f>IF(AE51&lt;&gt;0,-(AE51-Y51)/AE51,"")</f>
        <v>-0.6170849260428785</v>
      </c>
      <c r="AG51" s="348">
        <v>85018</v>
      </c>
      <c r="AH51" s="351">
        <v>7300</v>
      </c>
      <c r="AI51" s="335">
        <f>AG51/AH51</f>
        <v>11.646301369863014</v>
      </c>
      <c r="AJ51" s="167">
        <v>41</v>
      </c>
    </row>
    <row r="52" spans="1:36" s="30" customFormat="1" ht="10.5" customHeight="1">
      <c r="A52" s="29">
        <v>42</v>
      </c>
      <c r="B52" s="321"/>
      <c r="C52" s="313"/>
      <c r="D52" s="317"/>
      <c r="E52" s="314" t="s">
        <v>67</v>
      </c>
      <c r="F52" s="97">
        <v>40725</v>
      </c>
      <c r="G52" s="314" t="s">
        <v>15</v>
      </c>
      <c r="H52" s="122">
        <v>3</v>
      </c>
      <c r="I52" s="353">
        <v>3</v>
      </c>
      <c r="J52" s="353">
        <v>11</v>
      </c>
      <c r="K52" s="344">
        <v>362</v>
      </c>
      <c r="L52" s="334">
        <v>45</v>
      </c>
      <c r="M52" s="344">
        <v>446</v>
      </c>
      <c r="N52" s="334">
        <v>55</v>
      </c>
      <c r="O52" s="344">
        <v>523</v>
      </c>
      <c r="P52" s="334">
        <v>73</v>
      </c>
      <c r="Q52" s="355">
        <f>SUM(K52+M52+O52)</f>
        <v>1331</v>
      </c>
      <c r="R52" s="356">
        <f>SUM(L52+N52+P52)</f>
        <v>173</v>
      </c>
      <c r="S52" s="109">
        <f t="shared" si="25"/>
        <v>57.666666666666664</v>
      </c>
      <c r="T52" s="110">
        <f>+Q52/R52</f>
        <v>7.69364161849711</v>
      </c>
      <c r="U52" s="120">
        <v>1312</v>
      </c>
      <c r="V52" s="111">
        <f t="shared" si="28"/>
        <v>0.014481707317073171</v>
      </c>
      <c r="W52" s="110">
        <f t="shared" si="29"/>
        <v>1087</v>
      </c>
      <c r="X52" s="109">
        <f t="shared" si="30"/>
        <v>143</v>
      </c>
      <c r="Y52" s="123">
        <v>2418</v>
      </c>
      <c r="Z52" s="124">
        <v>316</v>
      </c>
      <c r="AA52" s="111">
        <f t="shared" si="31"/>
        <v>0.5474683544303798</v>
      </c>
      <c r="AB52" s="111">
        <f t="shared" si="32"/>
        <v>0.4525316455696203</v>
      </c>
      <c r="AC52" s="109">
        <f t="shared" si="33"/>
        <v>105.33333333333333</v>
      </c>
      <c r="AD52" s="110">
        <f t="shared" si="34"/>
        <v>7.651898734177215</v>
      </c>
      <c r="AE52" s="110">
        <v>2286</v>
      </c>
      <c r="AF52" s="110">
        <f>IF(AE52&lt;&gt;0,-(AE52-Y52)/AE52,"")</f>
        <v>0.05774278215223097</v>
      </c>
      <c r="AG52" s="344">
        <v>44537</v>
      </c>
      <c r="AH52" s="334">
        <v>4857</v>
      </c>
      <c r="AI52" s="110">
        <f>+AG52/AH52</f>
        <v>9.169652048589665</v>
      </c>
      <c r="AJ52" s="167">
        <v>42</v>
      </c>
    </row>
    <row r="53" spans="1:36" s="30" customFormat="1" ht="10.5" customHeight="1">
      <c r="A53" s="29">
        <v>43</v>
      </c>
      <c r="B53" s="292"/>
      <c r="C53" s="293"/>
      <c r="D53" s="319" t="s">
        <v>153</v>
      </c>
      <c r="E53" s="291" t="s">
        <v>139</v>
      </c>
      <c r="F53" s="258">
        <v>40613</v>
      </c>
      <c r="G53" s="289" t="s">
        <v>10</v>
      </c>
      <c r="H53" s="127">
        <v>246</v>
      </c>
      <c r="I53" s="117">
        <v>1</v>
      </c>
      <c r="J53" s="117">
        <v>23</v>
      </c>
      <c r="K53" s="118">
        <v>380</v>
      </c>
      <c r="L53" s="119">
        <v>95</v>
      </c>
      <c r="M53" s="118">
        <v>464</v>
      </c>
      <c r="N53" s="119">
        <v>116</v>
      </c>
      <c r="O53" s="118">
        <v>484</v>
      </c>
      <c r="P53" s="119">
        <v>121</v>
      </c>
      <c r="Q53" s="355">
        <f>+K53+M53+O53</f>
        <v>1328</v>
      </c>
      <c r="R53" s="356">
        <f>+L53+N53+P53</f>
        <v>332</v>
      </c>
      <c r="S53" s="109"/>
      <c r="T53" s="110"/>
      <c r="U53" s="123"/>
      <c r="V53" s="111">
        <f t="shared" si="28"/>
      </c>
      <c r="W53" s="110">
        <f t="shared" si="29"/>
        <v>1053</v>
      </c>
      <c r="X53" s="109">
        <f t="shared" si="30"/>
        <v>8</v>
      </c>
      <c r="Y53" s="112">
        <v>2381</v>
      </c>
      <c r="Z53" s="113">
        <v>340</v>
      </c>
      <c r="AA53" s="111">
        <f t="shared" si="31"/>
        <v>0.9764705882352941</v>
      </c>
      <c r="AB53" s="111">
        <f t="shared" si="32"/>
        <v>0.023529411764705882</v>
      </c>
      <c r="AC53" s="109">
        <f t="shared" si="33"/>
        <v>340</v>
      </c>
      <c r="AD53" s="110">
        <f t="shared" si="34"/>
        <v>7.002941176470588</v>
      </c>
      <c r="AE53" s="110"/>
      <c r="AF53" s="110"/>
      <c r="AG53" s="118">
        <v>7551308</v>
      </c>
      <c r="AH53" s="119">
        <v>847814</v>
      </c>
      <c r="AI53" s="110">
        <f>+AG53/AH53</f>
        <v>8.906797953324668</v>
      </c>
      <c r="AJ53" s="167">
        <v>43</v>
      </c>
    </row>
    <row r="54" spans="1:36" s="30" customFormat="1" ht="10.5" customHeight="1">
      <c r="A54" s="29">
        <v>44</v>
      </c>
      <c r="B54" s="295"/>
      <c r="C54" s="331"/>
      <c r="E54" s="302" t="s">
        <v>95</v>
      </c>
      <c r="F54" s="132">
        <v>40760</v>
      </c>
      <c r="G54" s="289" t="s">
        <v>13</v>
      </c>
      <c r="H54" s="122">
        <v>8</v>
      </c>
      <c r="I54" s="352">
        <v>5</v>
      </c>
      <c r="J54" s="352">
        <v>6</v>
      </c>
      <c r="K54" s="343">
        <v>327</v>
      </c>
      <c r="L54" s="350">
        <v>52</v>
      </c>
      <c r="M54" s="343">
        <v>485</v>
      </c>
      <c r="N54" s="350">
        <v>83</v>
      </c>
      <c r="O54" s="343">
        <v>486</v>
      </c>
      <c r="P54" s="350">
        <v>87</v>
      </c>
      <c r="Q54" s="359">
        <f>SUM(K54+M54+O54)</f>
        <v>1298</v>
      </c>
      <c r="R54" s="360">
        <f>SUM(L54+N54+P54)</f>
        <v>222</v>
      </c>
      <c r="S54" s="129">
        <f>R54/I54</f>
        <v>44.4</v>
      </c>
      <c r="T54" s="110">
        <f aca="true" t="shared" si="35" ref="T54:T62">IF(Q54&lt;&gt;0,Q54/R54,"")</f>
        <v>5.846846846846847</v>
      </c>
      <c r="U54" s="123">
        <v>327</v>
      </c>
      <c r="V54" s="111">
        <f t="shared" si="28"/>
        <v>2.9694189602446484</v>
      </c>
      <c r="W54" s="110">
        <f t="shared" si="29"/>
        <v>-509</v>
      </c>
      <c r="X54" s="109">
        <f t="shared" si="30"/>
        <v>-111</v>
      </c>
      <c r="Y54" s="115">
        <v>789</v>
      </c>
      <c r="Z54" s="116">
        <v>111</v>
      </c>
      <c r="AA54" s="111">
        <f t="shared" si="31"/>
        <v>2</v>
      </c>
      <c r="AB54" s="111">
        <f t="shared" si="32"/>
        <v>-1</v>
      </c>
      <c r="AC54" s="109">
        <f t="shared" si="33"/>
        <v>22.2</v>
      </c>
      <c r="AD54" s="110">
        <f t="shared" si="34"/>
        <v>7.108108108108108</v>
      </c>
      <c r="AE54" s="110">
        <v>4614</v>
      </c>
      <c r="AF54" s="110">
        <f>IF(AE54&lt;&gt;0,-(AE54-Y54)/AE54,"")</f>
        <v>-0.8289986996098829</v>
      </c>
      <c r="AG54" s="348">
        <v>42241.5</v>
      </c>
      <c r="AH54" s="351">
        <v>4097</v>
      </c>
      <c r="AI54" s="335">
        <f>AG54/AH54</f>
        <v>10.310349035879913</v>
      </c>
      <c r="AJ54" s="167">
        <v>44</v>
      </c>
    </row>
    <row r="55" spans="1:36" s="30" customFormat="1" ht="10.5" customHeight="1">
      <c r="A55" s="29">
        <v>45</v>
      </c>
      <c r="B55" s="324"/>
      <c r="C55" s="293"/>
      <c r="D55" s="317"/>
      <c r="E55" s="291" t="s">
        <v>120</v>
      </c>
      <c r="F55" s="258">
        <v>40746</v>
      </c>
      <c r="G55" s="289" t="s">
        <v>117</v>
      </c>
      <c r="H55" s="117">
        <v>23</v>
      </c>
      <c r="I55" s="117">
        <v>9</v>
      </c>
      <c r="J55" s="117">
        <v>8</v>
      </c>
      <c r="K55" s="118">
        <v>376.5</v>
      </c>
      <c r="L55" s="119">
        <v>57</v>
      </c>
      <c r="M55" s="118">
        <v>406</v>
      </c>
      <c r="N55" s="119">
        <v>63</v>
      </c>
      <c r="O55" s="118">
        <v>454</v>
      </c>
      <c r="P55" s="119">
        <v>68</v>
      </c>
      <c r="Q55" s="355">
        <f aca="true" t="shared" si="36" ref="Q55:R57">+K55+M55+O55</f>
        <v>1236.5</v>
      </c>
      <c r="R55" s="356">
        <f t="shared" si="36"/>
        <v>188</v>
      </c>
      <c r="S55" s="109">
        <f aca="true" t="shared" si="37" ref="S55:S62">IF(Q55&lt;&gt;0,R55/I55,"")</f>
        <v>20.88888888888889</v>
      </c>
      <c r="T55" s="110">
        <f t="shared" si="35"/>
        <v>6.577127659574468</v>
      </c>
      <c r="U55" s="107">
        <v>3212</v>
      </c>
      <c r="V55" s="111">
        <f t="shared" si="28"/>
        <v>-0.6150373599003736</v>
      </c>
      <c r="W55" s="110">
        <f t="shared" si="29"/>
        <v>4853</v>
      </c>
      <c r="X55" s="109">
        <f t="shared" si="30"/>
        <v>704</v>
      </c>
      <c r="Y55" s="107">
        <v>6089.5</v>
      </c>
      <c r="Z55" s="108">
        <v>892</v>
      </c>
      <c r="AA55" s="111">
        <f t="shared" si="31"/>
        <v>0.21076233183856502</v>
      </c>
      <c r="AB55" s="111">
        <f t="shared" si="32"/>
        <v>0.7892376681614349</v>
      </c>
      <c r="AC55" s="109">
        <f t="shared" si="33"/>
        <v>99.11111111111111</v>
      </c>
      <c r="AD55" s="110">
        <f t="shared" si="34"/>
        <v>6.826793721973094</v>
      </c>
      <c r="AE55" s="110"/>
      <c r="AF55" s="110"/>
      <c r="AG55" s="107">
        <v>154834.5</v>
      </c>
      <c r="AH55" s="129">
        <v>16878</v>
      </c>
      <c r="AI55" s="110">
        <f aca="true" t="shared" si="38" ref="AI55:AI61">+AG55/AH55</f>
        <v>9.173746889441878</v>
      </c>
      <c r="AJ55" s="167">
        <v>45</v>
      </c>
    </row>
    <row r="56" spans="1:36" s="30" customFormat="1" ht="10.5" customHeight="1">
      <c r="A56" s="29">
        <v>46</v>
      </c>
      <c r="B56" s="316"/>
      <c r="D56" s="319" t="s">
        <v>153</v>
      </c>
      <c r="E56" s="302" t="s">
        <v>131</v>
      </c>
      <c r="F56" s="132">
        <v>40515</v>
      </c>
      <c r="G56" s="289" t="s">
        <v>10</v>
      </c>
      <c r="H56" s="122">
        <v>337</v>
      </c>
      <c r="I56" s="117">
        <v>1</v>
      </c>
      <c r="J56" s="117">
        <v>32</v>
      </c>
      <c r="K56" s="118">
        <v>368</v>
      </c>
      <c r="L56" s="119">
        <v>92</v>
      </c>
      <c r="M56" s="118">
        <v>416</v>
      </c>
      <c r="N56" s="119">
        <v>104</v>
      </c>
      <c r="O56" s="118">
        <v>440</v>
      </c>
      <c r="P56" s="119">
        <v>110</v>
      </c>
      <c r="Q56" s="355">
        <f t="shared" si="36"/>
        <v>1224</v>
      </c>
      <c r="R56" s="356">
        <f t="shared" si="36"/>
        <v>306</v>
      </c>
      <c r="S56" s="109">
        <f t="shared" si="37"/>
        <v>306</v>
      </c>
      <c r="T56" s="110">
        <f t="shared" si="35"/>
        <v>4</v>
      </c>
      <c r="U56" s="123"/>
      <c r="V56" s="111">
        <f t="shared" si="28"/>
      </c>
      <c r="W56" s="110">
        <f t="shared" si="29"/>
        <v>-1206</v>
      </c>
      <c r="X56" s="109">
        <f t="shared" si="30"/>
        <v>-303</v>
      </c>
      <c r="Y56" s="112">
        <v>18</v>
      </c>
      <c r="Z56" s="113">
        <v>3</v>
      </c>
      <c r="AA56" s="111">
        <f t="shared" si="31"/>
        <v>102</v>
      </c>
      <c r="AB56" s="111">
        <f t="shared" si="32"/>
        <v>-101</v>
      </c>
      <c r="AC56" s="109">
        <f t="shared" si="33"/>
        <v>3</v>
      </c>
      <c r="AD56" s="110">
        <f t="shared" si="34"/>
        <v>6</v>
      </c>
      <c r="AE56" s="110"/>
      <c r="AF56" s="110"/>
      <c r="AG56" s="118">
        <v>19719271</v>
      </c>
      <c r="AH56" s="119">
        <v>2115903</v>
      </c>
      <c r="AI56" s="110">
        <f t="shared" si="38"/>
        <v>9.31955340107746</v>
      </c>
      <c r="AJ56" s="167">
        <v>46</v>
      </c>
    </row>
    <row r="57" spans="1:36" s="30" customFormat="1" ht="10.5" customHeight="1">
      <c r="A57" s="29">
        <v>47</v>
      </c>
      <c r="B57" s="309"/>
      <c r="C57" s="329" t="s">
        <v>154</v>
      </c>
      <c r="D57" s="294"/>
      <c r="E57" s="302" t="s">
        <v>123</v>
      </c>
      <c r="F57" s="132">
        <v>40697</v>
      </c>
      <c r="G57" s="289" t="s">
        <v>13</v>
      </c>
      <c r="H57" s="122">
        <v>71</v>
      </c>
      <c r="I57" s="352">
        <v>8</v>
      </c>
      <c r="J57" s="352">
        <v>15</v>
      </c>
      <c r="K57" s="343">
        <v>230</v>
      </c>
      <c r="L57" s="350">
        <v>31</v>
      </c>
      <c r="M57" s="343">
        <v>533</v>
      </c>
      <c r="N57" s="350">
        <v>64</v>
      </c>
      <c r="O57" s="343">
        <v>455</v>
      </c>
      <c r="P57" s="350">
        <v>68</v>
      </c>
      <c r="Q57" s="359">
        <f t="shared" si="36"/>
        <v>1218</v>
      </c>
      <c r="R57" s="360">
        <f t="shared" si="36"/>
        <v>163</v>
      </c>
      <c r="S57" s="109">
        <f t="shared" si="37"/>
        <v>20.375</v>
      </c>
      <c r="T57" s="110">
        <f t="shared" si="35"/>
        <v>7.47239263803681</v>
      </c>
      <c r="U57" s="123">
        <v>1248.5</v>
      </c>
      <c r="V57" s="111">
        <f t="shared" si="28"/>
        <v>-0.024429315178213857</v>
      </c>
      <c r="W57" s="110">
        <f t="shared" si="29"/>
        <v>1787</v>
      </c>
      <c r="X57" s="109">
        <f t="shared" si="30"/>
        <v>494</v>
      </c>
      <c r="Y57" s="115">
        <v>3005</v>
      </c>
      <c r="Z57" s="116">
        <v>657</v>
      </c>
      <c r="AA57" s="111">
        <f t="shared" si="31"/>
        <v>0.2480974124809741</v>
      </c>
      <c r="AB57" s="111">
        <f t="shared" si="32"/>
        <v>0.7519025875190258</v>
      </c>
      <c r="AC57" s="109">
        <f t="shared" si="33"/>
        <v>82.125</v>
      </c>
      <c r="AD57" s="110">
        <f t="shared" si="34"/>
        <v>4.5738203957382035</v>
      </c>
      <c r="AE57" s="110"/>
      <c r="AF57" s="110"/>
      <c r="AG57" s="348">
        <v>434732.75</v>
      </c>
      <c r="AH57" s="351">
        <v>52312</v>
      </c>
      <c r="AI57" s="110">
        <f t="shared" si="38"/>
        <v>8.310382894938064</v>
      </c>
      <c r="AJ57" s="167">
        <v>47</v>
      </c>
    </row>
    <row r="58" spans="1:36" s="30" customFormat="1" ht="10.5" customHeight="1">
      <c r="A58" s="29">
        <v>48</v>
      </c>
      <c r="B58" s="300"/>
      <c r="C58" s="301"/>
      <c r="D58" s="294"/>
      <c r="E58" s="314" t="s">
        <v>108</v>
      </c>
      <c r="F58" s="131">
        <v>40781</v>
      </c>
      <c r="G58" s="314" t="s">
        <v>15</v>
      </c>
      <c r="H58" s="122">
        <v>10</v>
      </c>
      <c r="I58" s="353">
        <v>10</v>
      </c>
      <c r="J58" s="353">
        <v>3</v>
      </c>
      <c r="K58" s="344">
        <v>299</v>
      </c>
      <c r="L58" s="334">
        <v>34</v>
      </c>
      <c r="M58" s="344">
        <v>352</v>
      </c>
      <c r="N58" s="334">
        <v>40</v>
      </c>
      <c r="O58" s="344">
        <v>514</v>
      </c>
      <c r="P58" s="334">
        <v>58</v>
      </c>
      <c r="Q58" s="355">
        <f>SUM(K58+M58+O58)</f>
        <v>1165</v>
      </c>
      <c r="R58" s="356">
        <f>SUM(L58+N58+P58)</f>
        <v>132</v>
      </c>
      <c r="S58" s="109">
        <f t="shared" si="37"/>
        <v>13.2</v>
      </c>
      <c r="T58" s="110">
        <f t="shared" si="35"/>
        <v>8.825757575757576</v>
      </c>
      <c r="U58" s="107">
        <v>2786</v>
      </c>
      <c r="V58" s="111">
        <f t="shared" si="28"/>
        <v>-0.58183776022972</v>
      </c>
      <c r="W58" s="110">
        <f t="shared" si="29"/>
        <v>3761</v>
      </c>
      <c r="X58" s="109">
        <f t="shared" si="30"/>
        <v>582</v>
      </c>
      <c r="Y58" s="123">
        <v>4926</v>
      </c>
      <c r="Z58" s="124">
        <v>714</v>
      </c>
      <c r="AA58" s="111">
        <f t="shared" si="31"/>
        <v>0.18487394957983194</v>
      </c>
      <c r="AB58" s="111">
        <f t="shared" si="32"/>
        <v>0.8151260504201681</v>
      </c>
      <c r="AC58" s="109">
        <f t="shared" si="33"/>
        <v>71.4</v>
      </c>
      <c r="AD58" s="110">
        <f t="shared" si="34"/>
        <v>6.899159663865547</v>
      </c>
      <c r="AE58" s="110">
        <v>2405</v>
      </c>
      <c r="AF58" s="110">
        <f>IF(AE58&lt;&gt;0,-(AE58-Y58)/AE58,"")</f>
        <v>1.0482328482328482</v>
      </c>
      <c r="AG58" s="344">
        <v>22117</v>
      </c>
      <c r="AH58" s="334">
        <v>2622</v>
      </c>
      <c r="AI58" s="110">
        <f t="shared" si="38"/>
        <v>8.435163996948894</v>
      </c>
      <c r="AJ58" s="167">
        <v>48</v>
      </c>
    </row>
    <row r="59" spans="1:36" s="30" customFormat="1" ht="10.5" customHeight="1">
      <c r="A59" s="29">
        <v>49</v>
      </c>
      <c r="B59" s="292"/>
      <c r="C59" s="293"/>
      <c r="D59" s="294"/>
      <c r="E59" s="302" t="s">
        <v>122</v>
      </c>
      <c r="F59" s="132">
        <v>40718</v>
      </c>
      <c r="G59" s="289" t="s">
        <v>13</v>
      </c>
      <c r="H59" s="122">
        <v>25</v>
      </c>
      <c r="I59" s="352">
        <v>4</v>
      </c>
      <c r="J59" s="352">
        <v>12</v>
      </c>
      <c r="K59" s="343">
        <v>358.5</v>
      </c>
      <c r="L59" s="350">
        <v>73</v>
      </c>
      <c r="M59" s="343">
        <v>356</v>
      </c>
      <c r="N59" s="350">
        <v>57</v>
      </c>
      <c r="O59" s="343">
        <v>445</v>
      </c>
      <c r="P59" s="350">
        <v>65</v>
      </c>
      <c r="Q59" s="355">
        <f>+K59+M59+O59</f>
        <v>1159.5</v>
      </c>
      <c r="R59" s="356">
        <f>+L59+N59+P59</f>
        <v>195</v>
      </c>
      <c r="S59" s="109">
        <f t="shared" si="37"/>
        <v>48.75</v>
      </c>
      <c r="T59" s="110">
        <f t="shared" si="35"/>
        <v>5.946153846153846</v>
      </c>
      <c r="U59" s="123">
        <v>1571.5</v>
      </c>
      <c r="V59" s="111">
        <f t="shared" si="28"/>
        <v>-0.26216990136811963</v>
      </c>
      <c r="W59" s="110">
        <f t="shared" si="29"/>
        <v>1658.5</v>
      </c>
      <c r="X59" s="109">
        <f t="shared" si="30"/>
        <v>171</v>
      </c>
      <c r="Y59" s="115">
        <v>2818</v>
      </c>
      <c r="Z59" s="116">
        <v>366</v>
      </c>
      <c r="AA59" s="111">
        <f t="shared" si="31"/>
        <v>0.5327868852459017</v>
      </c>
      <c r="AB59" s="111">
        <f t="shared" si="32"/>
        <v>0.4672131147540984</v>
      </c>
      <c r="AC59" s="109">
        <f t="shared" si="33"/>
        <v>91.5</v>
      </c>
      <c r="AD59" s="110">
        <f t="shared" si="34"/>
        <v>7.699453551912568</v>
      </c>
      <c r="AE59" s="110"/>
      <c r="AF59" s="110"/>
      <c r="AG59" s="348">
        <v>214517</v>
      </c>
      <c r="AH59" s="351">
        <v>23967</v>
      </c>
      <c r="AI59" s="110">
        <f t="shared" si="38"/>
        <v>8.95051529185964</v>
      </c>
      <c r="AJ59" s="167">
        <v>49</v>
      </c>
    </row>
    <row r="60" spans="1:36" s="30" customFormat="1" ht="10.5" customHeight="1">
      <c r="A60" s="29">
        <v>50</v>
      </c>
      <c r="B60" s="312"/>
      <c r="C60" s="313"/>
      <c r="D60" s="294"/>
      <c r="E60" s="298" t="s">
        <v>60</v>
      </c>
      <c r="F60" s="132">
        <v>40697</v>
      </c>
      <c r="G60" s="314" t="s">
        <v>15</v>
      </c>
      <c r="H60" s="122">
        <v>15</v>
      </c>
      <c r="I60" s="353">
        <v>5</v>
      </c>
      <c r="J60" s="353">
        <v>15</v>
      </c>
      <c r="K60" s="344">
        <v>305</v>
      </c>
      <c r="L60" s="334">
        <v>45</v>
      </c>
      <c r="M60" s="344">
        <v>192</v>
      </c>
      <c r="N60" s="334">
        <v>30</v>
      </c>
      <c r="O60" s="344">
        <v>552</v>
      </c>
      <c r="P60" s="334">
        <v>81</v>
      </c>
      <c r="Q60" s="355">
        <f aca="true" t="shared" si="39" ref="Q60:R63">SUM(K60+M60+O60)</f>
        <v>1049</v>
      </c>
      <c r="R60" s="356">
        <f t="shared" si="39"/>
        <v>156</v>
      </c>
      <c r="S60" s="109">
        <f t="shared" si="37"/>
        <v>31.2</v>
      </c>
      <c r="T60" s="110">
        <f t="shared" si="35"/>
        <v>6.7243589743589745</v>
      </c>
      <c r="U60" s="107">
        <v>1212</v>
      </c>
      <c r="V60" s="111">
        <f t="shared" si="28"/>
        <v>-0.13448844884488448</v>
      </c>
      <c r="W60" s="110">
        <f t="shared" si="29"/>
        <v>2135</v>
      </c>
      <c r="X60" s="109">
        <f t="shared" si="30"/>
        <v>396</v>
      </c>
      <c r="Y60" s="123">
        <v>3184</v>
      </c>
      <c r="Z60" s="124">
        <v>552</v>
      </c>
      <c r="AA60" s="111">
        <f t="shared" si="31"/>
        <v>0.2826086956521739</v>
      </c>
      <c r="AB60" s="111">
        <f t="shared" si="32"/>
        <v>0.717391304347826</v>
      </c>
      <c r="AC60" s="109">
        <f t="shared" si="33"/>
        <v>110.4</v>
      </c>
      <c r="AD60" s="110">
        <f t="shared" si="34"/>
        <v>5.768115942028985</v>
      </c>
      <c r="AE60" s="110">
        <v>4748.5</v>
      </c>
      <c r="AF60" s="110">
        <f>IF(AE60&lt;&gt;0,-(AE60-Y60)/AE60,"")</f>
        <v>-0.3294724649889439</v>
      </c>
      <c r="AG60" s="344">
        <v>215450.5</v>
      </c>
      <c r="AH60" s="334">
        <v>28019</v>
      </c>
      <c r="AI60" s="110">
        <f t="shared" si="38"/>
        <v>7.689442878047039</v>
      </c>
      <c r="AJ60" s="167">
        <v>50</v>
      </c>
    </row>
    <row r="61" spans="1:36" s="30" customFormat="1" ht="10.5" customHeight="1">
      <c r="A61" s="29">
        <v>51</v>
      </c>
      <c r="B61" s="312"/>
      <c r="C61" s="313"/>
      <c r="D61" s="294"/>
      <c r="E61" s="314" t="s">
        <v>71</v>
      </c>
      <c r="F61" s="131">
        <v>40739</v>
      </c>
      <c r="G61" s="314" t="s">
        <v>15</v>
      </c>
      <c r="H61" s="122">
        <v>3</v>
      </c>
      <c r="I61" s="353">
        <v>3</v>
      </c>
      <c r="J61" s="353">
        <v>9</v>
      </c>
      <c r="K61" s="344">
        <v>294</v>
      </c>
      <c r="L61" s="334">
        <v>46</v>
      </c>
      <c r="M61" s="344">
        <v>290</v>
      </c>
      <c r="N61" s="334">
        <v>44</v>
      </c>
      <c r="O61" s="344">
        <v>388</v>
      </c>
      <c r="P61" s="334">
        <v>55</v>
      </c>
      <c r="Q61" s="355">
        <f t="shared" si="39"/>
        <v>972</v>
      </c>
      <c r="R61" s="356">
        <f t="shared" si="39"/>
        <v>145</v>
      </c>
      <c r="S61" s="109">
        <f t="shared" si="37"/>
        <v>48.333333333333336</v>
      </c>
      <c r="T61" s="110">
        <f t="shared" si="35"/>
        <v>6.703448275862069</v>
      </c>
      <c r="U61" s="120">
        <v>812</v>
      </c>
      <c r="V61" s="111">
        <f t="shared" si="28"/>
        <v>0.19704433497536947</v>
      </c>
      <c r="W61" s="110">
        <f t="shared" si="29"/>
        <v>254</v>
      </c>
      <c r="X61" s="109">
        <f t="shared" si="30"/>
        <v>-25</v>
      </c>
      <c r="Y61" s="123">
        <v>1226</v>
      </c>
      <c r="Z61" s="124">
        <v>120</v>
      </c>
      <c r="AA61" s="111">
        <f t="shared" si="31"/>
        <v>1.2083333333333333</v>
      </c>
      <c r="AB61" s="111">
        <f t="shared" si="32"/>
        <v>-0.20833333333333334</v>
      </c>
      <c r="AC61" s="109">
        <f t="shared" si="33"/>
        <v>40</v>
      </c>
      <c r="AD61" s="110">
        <f t="shared" si="34"/>
        <v>10.216666666666667</v>
      </c>
      <c r="AE61" s="110">
        <v>671</v>
      </c>
      <c r="AF61" s="110">
        <f>IF(AE61&lt;&gt;0,-(AE61-Y61)/AE61,"")</f>
        <v>0.827123695976155</v>
      </c>
      <c r="AG61" s="344">
        <v>31735</v>
      </c>
      <c r="AH61" s="334">
        <v>3134</v>
      </c>
      <c r="AI61" s="335">
        <f t="shared" si="38"/>
        <v>10.126037013401405</v>
      </c>
      <c r="AJ61" s="167">
        <v>51</v>
      </c>
    </row>
    <row r="62" spans="1:36" s="30" customFormat="1" ht="10.5" customHeight="1">
      <c r="A62" s="29">
        <v>52</v>
      </c>
      <c r="B62" s="312"/>
      <c r="C62" s="329" t="s">
        <v>154</v>
      </c>
      <c r="D62" s="294"/>
      <c r="E62" s="308" t="s">
        <v>129</v>
      </c>
      <c r="F62" s="97">
        <v>40648</v>
      </c>
      <c r="G62" s="289" t="s">
        <v>12</v>
      </c>
      <c r="H62" s="122">
        <v>76</v>
      </c>
      <c r="I62" s="122">
        <v>1</v>
      </c>
      <c r="J62" s="122">
        <v>22</v>
      </c>
      <c r="K62" s="337">
        <v>174</v>
      </c>
      <c r="L62" s="338">
        <v>28</v>
      </c>
      <c r="M62" s="337">
        <v>327</v>
      </c>
      <c r="N62" s="338">
        <v>54</v>
      </c>
      <c r="O62" s="337">
        <v>395</v>
      </c>
      <c r="P62" s="338">
        <v>65</v>
      </c>
      <c r="Q62" s="355">
        <f t="shared" si="39"/>
        <v>896</v>
      </c>
      <c r="R62" s="356">
        <f t="shared" si="39"/>
        <v>147</v>
      </c>
      <c r="S62" s="109">
        <f t="shared" si="37"/>
        <v>147</v>
      </c>
      <c r="T62" s="110">
        <f t="shared" si="35"/>
        <v>6.095238095238095</v>
      </c>
      <c r="U62" s="107">
        <v>516</v>
      </c>
      <c r="V62" s="111"/>
      <c r="W62" s="110">
        <f t="shared" si="29"/>
        <v>308</v>
      </c>
      <c r="X62" s="109">
        <f t="shared" si="30"/>
        <v>203</v>
      </c>
      <c r="Y62" s="123">
        <v>1204</v>
      </c>
      <c r="Z62" s="124">
        <v>350</v>
      </c>
      <c r="AA62" s="111">
        <f t="shared" si="31"/>
        <v>0.42</v>
      </c>
      <c r="AB62" s="111">
        <f t="shared" si="32"/>
        <v>0.58</v>
      </c>
      <c r="AC62" s="109">
        <f t="shared" si="33"/>
        <v>350</v>
      </c>
      <c r="AD62" s="110">
        <f t="shared" si="34"/>
        <v>3.44</v>
      </c>
      <c r="AE62" s="110"/>
      <c r="AF62" s="110"/>
      <c r="AG62" s="337">
        <v>565736</v>
      </c>
      <c r="AH62" s="338">
        <v>60385</v>
      </c>
      <c r="AI62" s="335">
        <f>AG62/AH62</f>
        <v>9.368816759128922</v>
      </c>
      <c r="AJ62" s="167">
        <v>52</v>
      </c>
    </row>
    <row r="63" spans="1:36" s="30" customFormat="1" ht="10.5" customHeight="1">
      <c r="A63" s="29">
        <v>53</v>
      </c>
      <c r="C63" s="313"/>
      <c r="E63" s="314" t="s">
        <v>132</v>
      </c>
      <c r="F63" s="131">
        <v>40746</v>
      </c>
      <c r="G63" s="314" t="s">
        <v>15</v>
      </c>
      <c r="H63" s="122">
        <v>35</v>
      </c>
      <c r="I63" s="353">
        <v>3</v>
      </c>
      <c r="J63" s="353">
        <v>8</v>
      </c>
      <c r="K63" s="344">
        <v>311.5</v>
      </c>
      <c r="L63" s="334">
        <v>31</v>
      </c>
      <c r="M63" s="344">
        <v>216.5</v>
      </c>
      <c r="N63" s="334">
        <v>21</v>
      </c>
      <c r="O63" s="344">
        <v>367.5</v>
      </c>
      <c r="P63" s="334">
        <v>37</v>
      </c>
      <c r="Q63" s="355">
        <f t="shared" si="39"/>
        <v>895.5</v>
      </c>
      <c r="R63" s="356">
        <f t="shared" si="39"/>
        <v>89</v>
      </c>
      <c r="S63" s="129">
        <f>R63/I63</f>
        <v>29.666666666666668</v>
      </c>
      <c r="T63" s="110">
        <f>+Q63/R63</f>
        <v>10.061797752808989</v>
      </c>
      <c r="U63" s="107">
        <v>1422</v>
      </c>
      <c r="V63" s="111">
        <f>IF(U63&lt;&gt;0,-(U63-Q63)/U63,"")</f>
        <v>-0.370253164556962</v>
      </c>
      <c r="W63" s="110">
        <f t="shared" si="29"/>
        <v>1648.5</v>
      </c>
      <c r="X63" s="109">
        <f t="shared" si="30"/>
        <v>284</v>
      </c>
      <c r="Y63" s="123">
        <v>2544</v>
      </c>
      <c r="Z63" s="124">
        <v>373</v>
      </c>
      <c r="AA63" s="111">
        <f t="shared" si="31"/>
        <v>0.2386058981233244</v>
      </c>
      <c r="AB63" s="111">
        <f t="shared" si="32"/>
        <v>0.7613941018766756</v>
      </c>
      <c r="AC63" s="109">
        <f t="shared" si="33"/>
        <v>124.33333333333333</v>
      </c>
      <c r="AD63" s="110">
        <f t="shared" si="34"/>
        <v>6.8203753351206435</v>
      </c>
      <c r="AE63" s="110">
        <v>1371</v>
      </c>
      <c r="AF63" s="110">
        <f>IF(AE63&lt;&gt;0,-(AE63-Y63)/AE63,"")</f>
        <v>0.8555798687089715</v>
      </c>
      <c r="AG63" s="344">
        <v>23829</v>
      </c>
      <c r="AH63" s="334">
        <v>2615</v>
      </c>
      <c r="AI63" s="335">
        <f>AG63/AH63</f>
        <v>9.11242829827916</v>
      </c>
      <c r="AJ63" s="167">
        <v>53</v>
      </c>
    </row>
    <row r="64" spans="1:36" s="30" customFormat="1" ht="10.5" customHeight="1">
      <c r="A64" s="29">
        <v>54</v>
      </c>
      <c r="B64" s="312"/>
      <c r="C64" s="313"/>
      <c r="D64" s="294"/>
      <c r="E64" s="306">
        <v>3</v>
      </c>
      <c r="F64" s="132">
        <v>40746</v>
      </c>
      <c r="G64" s="289" t="s">
        <v>13</v>
      </c>
      <c r="H64" s="122">
        <v>5</v>
      </c>
      <c r="I64" s="352">
        <v>4</v>
      </c>
      <c r="J64" s="352">
        <v>8</v>
      </c>
      <c r="K64" s="343">
        <v>125</v>
      </c>
      <c r="L64" s="350">
        <v>14</v>
      </c>
      <c r="M64" s="343">
        <v>229</v>
      </c>
      <c r="N64" s="350">
        <v>24</v>
      </c>
      <c r="O64" s="343">
        <v>388</v>
      </c>
      <c r="P64" s="350">
        <v>38</v>
      </c>
      <c r="Q64" s="355">
        <f>+K64+M64+O64</f>
        <v>742</v>
      </c>
      <c r="R64" s="356">
        <f>+L64+N64+P64</f>
        <v>76</v>
      </c>
      <c r="S64" s="109">
        <f>IF(Q64&lt;&gt;0,R64/I64,"")</f>
        <v>19</v>
      </c>
      <c r="T64" s="110">
        <f>IF(Q64&lt;&gt;0,Q64/R64,"")</f>
        <v>9.763157894736842</v>
      </c>
      <c r="U64" s="107">
        <v>3286</v>
      </c>
      <c r="V64" s="111">
        <f>IF(U64&lt;&gt;0,-(U64-Q64)/U64,"")</f>
        <v>-0.7741935483870968</v>
      </c>
      <c r="W64" s="110">
        <f t="shared" si="29"/>
        <v>5230</v>
      </c>
      <c r="X64" s="109">
        <f t="shared" si="30"/>
        <v>587</v>
      </c>
      <c r="Y64" s="115">
        <v>5972</v>
      </c>
      <c r="Z64" s="116">
        <v>663</v>
      </c>
      <c r="AA64" s="111">
        <f t="shared" si="31"/>
        <v>0.11463046757164404</v>
      </c>
      <c r="AB64" s="111">
        <f t="shared" si="32"/>
        <v>0.8853695324283559</v>
      </c>
      <c r="AC64" s="109">
        <f t="shared" si="33"/>
        <v>165.75</v>
      </c>
      <c r="AD64" s="110">
        <f t="shared" si="34"/>
        <v>9.007541478129713</v>
      </c>
      <c r="AE64" s="110"/>
      <c r="AF64" s="110"/>
      <c r="AG64" s="348">
        <v>39127</v>
      </c>
      <c r="AH64" s="351">
        <v>3885</v>
      </c>
      <c r="AI64" s="110">
        <f>+AG64/AH64</f>
        <v>10.071299871299871</v>
      </c>
      <c r="AJ64" s="167">
        <v>54</v>
      </c>
    </row>
    <row r="65" spans="1:36" s="30" customFormat="1" ht="10.5" customHeight="1">
      <c r="A65" s="29">
        <v>55</v>
      </c>
      <c r="B65" s="312"/>
      <c r="C65" s="313"/>
      <c r="D65" s="294"/>
      <c r="E65" s="289" t="s">
        <v>141</v>
      </c>
      <c r="F65" s="97">
        <v>40711</v>
      </c>
      <c r="G65" s="314" t="s">
        <v>15</v>
      </c>
      <c r="H65" s="122">
        <v>4</v>
      </c>
      <c r="I65" s="353">
        <v>1</v>
      </c>
      <c r="J65" s="353">
        <v>11</v>
      </c>
      <c r="K65" s="344">
        <v>110</v>
      </c>
      <c r="L65" s="334">
        <v>10</v>
      </c>
      <c r="M65" s="344">
        <v>311.5</v>
      </c>
      <c r="N65" s="334">
        <v>29</v>
      </c>
      <c r="O65" s="344">
        <v>313.5</v>
      </c>
      <c r="P65" s="334">
        <v>29</v>
      </c>
      <c r="Q65" s="355">
        <f aca="true" t="shared" si="40" ref="Q65:R67">SUM(K65+M65+O65)</f>
        <v>735</v>
      </c>
      <c r="R65" s="356">
        <f t="shared" si="40"/>
        <v>68</v>
      </c>
      <c r="S65" s="129">
        <f>R65/I65</f>
        <v>68</v>
      </c>
      <c r="T65" s="110">
        <f>+Q65/R65</f>
        <v>10.808823529411764</v>
      </c>
      <c r="U65" s="107"/>
      <c r="V65" s="111"/>
      <c r="W65" s="110"/>
      <c r="X65" s="109"/>
      <c r="Y65" s="123"/>
      <c r="Z65" s="124"/>
      <c r="AA65" s="111"/>
      <c r="AB65" s="111"/>
      <c r="AC65" s="109"/>
      <c r="AD65" s="110"/>
      <c r="AE65" s="110"/>
      <c r="AF65" s="110"/>
      <c r="AG65" s="344">
        <v>28216.5</v>
      </c>
      <c r="AH65" s="334">
        <v>2710</v>
      </c>
      <c r="AI65" s="335">
        <f>AG65/AH65</f>
        <v>10.411992619926199</v>
      </c>
      <c r="AJ65" s="167">
        <v>55</v>
      </c>
    </row>
    <row r="66" spans="1:36" s="30" customFormat="1" ht="10.5" customHeight="1">
      <c r="A66" s="29">
        <v>56</v>
      </c>
      <c r="B66" s="312"/>
      <c r="C66" s="313"/>
      <c r="D66" s="294"/>
      <c r="E66" s="289" t="s">
        <v>72</v>
      </c>
      <c r="F66" s="131">
        <v>40739</v>
      </c>
      <c r="G66" s="289" t="s">
        <v>15</v>
      </c>
      <c r="H66" s="297">
        <v>15</v>
      </c>
      <c r="I66" s="353">
        <v>4</v>
      </c>
      <c r="J66" s="353">
        <v>9</v>
      </c>
      <c r="K66" s="344">
        <v>265</v>
      </c>
      <c r="L66" s="334">
        <v>39</v>
      </c>
      <c r="M66" s="344">
        <v>147</v>
      </c>
      <c r="N66" s="334">
        <v>19</v>
      </c>
      <c r="O66" s="344">
        <v>302.5</v>
      </c>
      <c r="P66" s="334">
        <v>41</v>
      </c>
      <c r="Q66" s="359">
        <f t="shared" si="40"/>
        <v>714.5</v>
      </c>
      <c r="R66" s="360">
        <f t="shared" si="40"/>
        <v>99</v>
      </c>
      <c r="S66" s="129">
        <f>R66/I66</f>
        <v>24.75</v>
      </c>
      <c r="T66" s="110">
        <f>+Q66/R66</f>
        <v>7.217171717171717</v>
      </c>
      <c r="U66" s="123">
        <v>1181.5</v>
      </c>
      <c r="V66" s="111">
        <f>IF(U66&lt;&gt;0,-(U66-Q66)/U66,"")</f>
        <v>-0.3952602623783326</v>
      </c>
      <c r="W66" s="110">
        <f aca="true" t="shared" si="41" ref="W66:X71">Y66-Q66</f>
        <v>1412</v>
      </c>
      <c r="X66" s="109">
        <f t="shared" si="41"/>
        <v>208</v>
      </c>
      <c r="Y66" s="123">
        <v>2126.5</v>
      </c>
      <c r="Z66" s="124">
        <v>307</v>
      </c>
      <c r="AA66" s="111">
        <f aca="true" t="shared" si="42" ref="AA66:AA71">R66*1/Z66</f>
        <v>0.32247557003257327</v>
      </c>
      <c r="AB66" s="111">
        <f aca="true" t="shared" si="43" ref="AB66:AB71">X66*1/Z66</f>
        <v>0.6775244299674267</v>
      </c>
      <c r="AC66" s="109">
        <f aca="true" t="shared" si="44" ref="AC66:AC71">Z66/I66</f>
        <v>76.75</v>
      </c>
      <c r="AD66" s="110">
        <f aca="true" t="shared" si="45" ref="AD66:AD71">Y66/Z66</f>
        <v>6.9267100977198695</v>
      </c>
      <c r="AE66" s="110">
        <v>10698.5</v>
      </c>
      <c r="AF66" s="110">
        <f>IF(AE66&lt;&gt;0,-(AE66-Y66)/AE66,"")</f>
        <v>-0.8012338178249288</v>
      </c>
      <c r="AG66" s="344">
        <v>113872</v>
      </c>
      <c r="AH66" s="334">
        <v>12481</v>
      </c>
      <c r="AI66" s="110">
        <f>+AG66/AH66</f>
        <v>9.123627914429933</v>
      </c>
      <c r="AJ66" s="167">
        <v>56</v>
      </c>
    </row>
    <row r="67" spans="1:36" s="30" customFormat="1" ht="10.5" customHeight="1">
      <c r="A67" s="29">
        <v>57</v>
      </c>
      <c r="C67" s="304"/>
      <c r="D67" s="319" t="s">
        <v>153</v>
      </c>
      <c r="E67" s="306">
        <v>40</v>
      </c>
      <c r="F67" s="131">
        <v>40739</v>
      </c>
      <c r="G67" s="289" t="s">
        <v>13</v>
      </c>
      <c r="H67" s="122">
        <v>17</v>
      </c>
      <c r="I67" s="352">
        <v>5</v>
      </c>
      <c r="J67" s="352">
        <v>9</v>
      </c>
      <c r="K67" s="343">
        <v>122</v>
      </c>
      <c r="L67" s="350">
        <v>22</v>
      </c>
      <c r="M67" s="343">
        <v>265</v>
      </c>
      <c r="N67" s="350">
        <v>45</v>
      </c>
      <c r="O67" s="343">
        <v>324</v>
      </c>
      <c r="P67" s="350">
        <v>54</v>
      </c>
      <c r="Q67" s="359">
        <f t="shared" si="40"/>
        <v>711</v>
      </c>
      <c r="R67" s="360">
        <f t="shared" si="40"/>
        <v>121</v>
      </c>
      <c r="S67" s="323">
        <f aca="true" t="shared" si="46" ref="S67:S74">IF(Q67&lt;&gt;0,R67/I67,"")</f>
        <v>24.2</v>
      </c>
      <c r="T67" s="110">
        <f aca="true" t="shared" si="47" ref="T67:T77">IF(Q67&lt;&gt;0,Q67/R67,"")</f>
        <v>5.87603305785124</v>
      </c>
      <c r="U67" s="123">
        <v>1625</v>
      </c>
      <c r="V67" s="111">
        <f>IF(U67&lt;&gt;0,-(U67-Q67)/U67,"")</f>
        <v>-0.5624615384615385</v>
      </c>
      <c r="W67" s="110">
        <f t="shared" si="41"/>
        <v>2360</v>
      </c>
      <c r="X67" s="109">
        <f t="shared" si="41"/>
        <v>362</v>
      </c>
      <c r="Y67" s="115">
        <v>3071</v>
      </c>
      <c r="Z67" s="116">
        <v>483</v>
      </c>
      <c r="AA67" s="111">
        <f t="shared" si="42"/>
        <v>0.2505175983436853</v>
      </c>
      <c r="AB67" s="111">
        <f t="shared" si="43"/>
        <v>0.7494824016563147</v>
      </c>
      <c r="AC67" s="109">
        <f t="shared" si="44"/>
        <v>96.6</v>
      </c>
      <c r="AD67" s="110">
        <f t="shared" si="45"/>
        <v>6.358178053830228</v>
      </c>
      <c r="AE67" s="110">
        <v>8654.5</v>
      </c>
      <c r="AF67" s="110">
        <f>IF(AE67&lt;&gt;0,-(AE67-Y67)/AE67,"")</f>
        <v>-0.6451556993471604</v>
      </c>
      <c r="AG67" s="348">
        <v>271039.5</v>
      </c>
      <c r="AH67" s="351">
        <v>31465</v>
      </c>
      <c r="AI67" s="110">
        <f>+AG67/AH67</f>
        <v>8.613999682186556</v>
      </c>
      <c r="AJ67" s="167">
        <v>57</v>
      </c>
    </row>
    <row r="68" spans="1:36" s="30" customFormat="1" ht="10.5" customHeight="1">
      <c r="A68" s="29">
        <v>58</v>
      </c>
      <c r="D68" s="287"/>
      <c r="E68" s="315" t="s">
        <v>70</v>
      </c>
      <c r="F68" s="97">
        <v>40732</v>
      </c>
      <c r="G68" s="299" t="s">
        <v>8</v>
      </c>
      <c r="H68" s="127">
        <v>1</v>
      </c>
      <c r="I68" s="127">
        <v>1</v>
      </c>
      <c r="J68" s="127">
        <v>10</v>
      </c>
      <c r="K68" s="118">
        <v>188</v>
      </c>
      <c r="L68" s="119">
        <v>23</v>
      </c>
      <c r="M68" s="118">
        <v>270</v>
      </c>
      <c r="N68" s="119">
        <v>32</v>
      </c>
      <c r="O68" s="118">
        <v>154</v>
      </c>
      <c r="P68" s="119">
        <v>18</v>
      </c>
      <c r="Q68" s="355">
        <f>+K68+M68+O68</f>
        <v>612</v>
      </c>
      <c r="R68" s="356">
        <f>+L68+N68+P68</f>
        <v>73</v>
      </c>
      <c r="S68" s="109">
        <f t="shared" si="46"/>
        <v>73</v>
      </c>
      <c r="T68" s="110">
        <f t="shared" si="47"/>
        <v>8.383561643835616</v>
      </c>
      <c r="U68" s="107">
        <v>888</v>
      </c>
      <c r="V68" s="111">
        <f>IF(U68&lt;&gt;0,-(U68-Q68)/U68,"")</f>
        <v>-0.3108108108108108</v>
      </c>
      <c r="W68" s="110">
        <f t="shared" si="41"/>
        <v>796</v>
      </c>
      <c r="X68" s="109">
        <f t="shared" si="41"/>
        <v>103</v>
      </c>
      <c r="Y68" s="118">
        <v>1408</v>
      </c>
      <c r="Z68" s="119">
        <v>176</v>
      </c>
      <c r="AA68" s="111">
        <f t="shared" si="42"/>
        <v>0.4147727272727273</v>
      </c>
      <c r="AB68" s="111">
        <f t="shared" si="43"/>
        <v>0.5852272727272727</v>
      </c>
      <c r="AC68" s="109">
        <f t="shared" si="44"/>
        <v>176</v>
      </c>
      <c r="AD68" s="110">
        <f t="shared" si="45"/>
        <v>8</v>
      </c>
      <c r="AE68" s="110">
        <v>4110</v>
      </c>
      <c r="AF68" s="110">
        <f>IF(AE68&lt;&gt;0,-(AE68-Y68)/AE68,"")</f>
        <v>-0.6574209245742092</v>
      </c>
      <c r="AG68" s="118">
        <v>25320</v>
      </c>
      <c r="AH68" s="119">
        <v>2168</v>
      </c>
      <c r="AI68" s="335">
        <f>AG68/AH68</f>
        <v>11.678966789667896</v>
      </c>
      <c r="AJ68" s="167">
        <v>58</v>
      </c>
    </row>
    <row r="69" spans="1:36" s="30" customFormat="1" ht="10.5" customHeight="1">
      <c r="A69" s="29">
        <v>59</v>
      </c>
      <c r="C69" s="333"/>
      <c r="D69" s="294"/>
      <c r="E69" s="302" t="s">
        <v>97</v>
      </c>
      <c r="F69" s="132">
        <v>40662</v>
      </c>
      <c r="G69" s="289" t="s">
        <v>13</v>
      </c>
      <c r="H69" s="122">
        <v>19</v>
      </c>
      <c r="I69" s="352">
        <v>2</v>
      </c>
      <c r="J69" s="352">
        <v>20</v>
      </c>
      <c r="K69" s="343">
        <v>165</v>
      </c>
      <c r="L69" s="350">
        <v>25</v>
      </c>
      <c r="M69" s="343">
        <v>145</v>
      </c>
      <c r="N69" s="350">
        <v>20</v>
      </c>
      <c r="O69" s="343">
        <v>207</v>
      </c>
      <c r="P69" s="350">
        <v>30</v>
      </c>
      <c r="Q69" s="359">
        <f>SUM(K69+M69+O69)</f>
        <v>517</v>
      </c>
      <c r="R69" s="360">
        <f>SUM(L69+N69+P69)</f>
        <v>75</v>
      </c>
      <c r="S69" s="109">
        <f t="shared" si="46"/>
        <v>37.5</v>
      </c>
      <c r="T69" s="110">
        <f t="shared" si="47"/>
        <v>6.8933333333333335</v>
      </c>
      <c r="U69" s="123">
        <v>903</v>
      </c>
      <c r="V69" s="111">
        <f>IF(U69&lt;&gt;0,-(U69-Q69)/U69,"")</f>
        <v>-0.4274640088593577</v>
      </c>
      <c r="W69" s="110">
        <f t="shared" si="41"/>
        <v>1332.5</v>
      </c>
      <c r="X69" s="109">
        <f t="shared" si="41"/>
        <v>217</v>
      </c>
      <c r="Y69" s="115">
        <v>1849.5</v>
      </c>
      <c r="Z69" s="116">
        <v>292</v>
      </c>
      <c r="AA69" s="111">
        <f t="shared" si="42"/>
        <v>0.2568493150684932</v>
      </c>
      <c r="AB69" s="111">
        <f t="shared" si="43"/>
        <v>0.7431506849315068</v>
      </c>
      <c r="AC69" s="109">
        <f t="shared" si="44"/>
        <v>146</v>
      </c>
      <c r="AD69" s="110">
        <f t="shared" si="45"/>
        <v>6.333904109589041</v>
      </c>
      <c r="AE69" s="110">
        <v>2673</v>
      </c>
      <c r="AF69" s="110">
        <f>IF(AE69&lt;&gt;0,-(AE69-Y69)/AE69,"")</f>
        <v>-0.30808080808080807</v>
      </c>
      <c r="AG69" s="348">
        <v>368546.75</v>
      </c>
      <c r="AH69" s="351">
        <v>39243</v>
      </c>
      <c r="AI69" s="110">
        <f>+AG69/AH69</f>
        <v>9.391401014193614</v>
      </c>
      <c r="AJ69" s="167">
        <v>59</v>
      </c>
    </row>
    <row r="70" spans="1:36" s="30" customFormat="1" ht="10.5" customHeight="1">
      <c r="A70" s="29">
        <v>60</v>
      </c>
      <c r="C70" s="304"/>
      <c r="D70" s="294"/>
      <c r="E70" s="302" t="s">
        <v>140</v>
      </c>
      <c r="F70" s="132">
        <v>40725</v>
      </c>
      <c r="G70" s="289" t="s">
        <v>13</v>
      </c>
      <c r="H70" s="122">
        <v>5</v>
      </c>
      <c r="I70" s="352">
        <v>2</v>
      </c>
      <c r="J70" s="352">
        <v>11</v>
      </c>
      <c r="K70" s="343">
        <v>91</v>
      </c>
      <c r="L70" s="350">
        <v>13</v>
      </c>
      <c r="M70" s="343">
        <v>249</v>
      </c>
      <c r="N70" s="350">
        <v>39</v>
      </c>
      <c r="O70" s="343">
        <v>161</v>
      </c>
      <c r="P70" s="350">
        <v>23</v>
      </c>
      <c r="Q70" s="355">
        <f>SUM(K70+M70+O70)</f>
        <v>501</v>
      </c>
      <c r="R70" s="356">
        <f>SUM(L70+N70+P70)</f>
        <v>75</v>
      </c>
      <c r="S70" s="109">
        <f t="shared" si="46"/>
        <v>37.5</v>
      </c>
      <c r="T70" s="110">
        <f t="shared" si="47"/>
        <v>6.68</v>
      </c>
      <c r="U70" s="107"/>
      <c r="V70" s="111"/>
      <c r="W70" s="110">
        <f t="shared" si="41"/>
        <v>-417</v>
      </c>
      <c r="X70" s="109">
        <f t="shared" si="41"/>
        <v>-61</v>
      </c>
      <c r="Y70" s="115">
        <v>84</v>
      </c>
      <c r="Z70" s="116">
        <v>14</v>
      </c>
      <c r="AA70" s="111">
        <f t="shared" si="42"/>
        <v>5.357142857142857</v>
      </c>
      <c r="AB70" s="111">
        <f t="shared" si="43"/>
        <v>-4.357142857142857</v>
      </c>
      <c r="AC70" s="109">
        <f t="shared" si="44"/>
        <v>7</v>
      </c>
      <c r="AD70" s="110">
        <f t="shared" si="45"/>
        <v>6</v>
      </c>
      <c r="AE70" s="110"/>
      <c r="AF70" s="110"/>
      <c r="AG70" s="348">
        <v>24448</v>
      </c>
      <c r="AH70" s="351">
        <v>2371</v>
      </c>
      <c r="AI70" s="335">
        <f>+AG70/AH70</f>
        <v>10.311261071277942</v>
      </c>
      <c r="AJ70" s="167">
        <v>60</v>
      </c>
    </row>
    <row r="71" spans="1:36" s="30" customFormat="1" ht="10.5" customHeight="1">
      <c r="A71" s="29">
        <v>61</v>
      </c>
      <c r="C71" s="293"/>
      <c r="D71" s="294"/>
      <c r="E71" s="289" t="s">
        <v>126</v>
      </c>
      <c r="F71" s="97">
        <v>40725</v>
      </c>
      <c r="G71" s="289" t="s">
        <v>119</v>
      </c>
      <c r="H71" s="117">
        <v>32</v>
      </c>
      <c r="I71" s="318">
        <v>1</v>
      </c>
      <c r="J71" s="318">
        <v>11</v>
      </c>
      <c r="K71" s="123">
        <v>85</v>
      </c>
      <c r="L71" s="124">
        <v>12</v>
      </c>
      <c r="M71" s="123">
        <v>116</v>
      </c>
      <c r="N71" s="124">
        <v>17</v>
      </c>
      <c r="O71" s="123">
        <v>265</v>
      </c>
      <c r="P71" s="124">
        <v>38</v>
      </c>
      <c r="Q71" s="359">
        <f>+K71+M71+O71</f>
        <v>466</v>
      </c>
      <c r="R71" s="360">
        <f>+L71+N71+P71</f>
        <v>67</v>
      </c>
      <c r="S71" s="109">
        <f t="shared" si="46"/>
        <v>67</v>
      </c>
      <c r="T71" s="110">
        <f t="shared" si="47"/>
        <v>6.955223880597015</v>
      </c>
      <c r="U71" s="123">
        <v>312</v>
      </c>
      <c r="V71" s="111">
        <f>IF(U71&lt;&gt;0,-(U71-Q71)/U71,"")</f>
        <v>0.4935897435897436</v>
      </c>
      <c r="W71" s="110">
        <f t="shared" si="41"/>
        <v>813</v>
      </c>
      <c r="X71" s="109">
        <f t="shared" si="41"/>
        <v>108</v>
      </c>
      <c r="Y71" s="118">
        <v>1279</v>
      </c>
      <c r="Z71" s="119">
        <v>175</v>
      </c>
      <c r="AA71" s="111">
        <f t="shared" si="42"/>
        <v>0.38285714285714284</v>
      </c>
      <c r="AB71" s="111">
        <f t="shared" si="43"/>
        <v>0.6171428571428571</v>
      </c>
      <c r="AC71" s="109">
        <f t="shared" si="44"/>
        <v>175</v>
      </c>
      <c r="AD71" s="110">
        <f t="shared" si="45"/>
        <v>7.308571428571429</v>
      </c>
      <c r="AE71" s="110"/>
      <c r="AF71" s="110">
        <f>IF(AE71&lt;&gt;0,-(AE71-Y71)/AE71,"")</f>
      </c>
      <c r="AG71" s="123">
        <v>182902</v>
      </c>
      <c r="AH71" s="124">
        <v>21445</v>
      </c>
      <c r="AI71" s="110">
        <f>+AG71/AH71</f>
        <v>8.528887852646305</v>
      </c>
      <c r="AJ71" s="167">
        <v>61</v>
      </c>
    </row>
    <row r="72" spans="1:36" s="30" customFormat="1" ht="10.5" customHeight="1">
      <c r="A72" s="29">
        <v>62</v>
      </c>
      <c r="C72" s="293"/>
      <c r="D72" s="294"/>
      <c r="E72" s="298" t="s">
        <v>152</v>
      </c>
      <c r="F72" s="132">
        <v>40662</v>
      </c>
      <c r="G72" s="289" t="s">
        <v>12</v>
      </c>
      <c r="H72" s="122">
        <v>172</v>
      </c>
      <c r="I72" s="122">
        <v>1</v>
      </c>
      <c r="J72" s="122">
        <v>20</v>
      </c>
      <c r="K72" s="337">
        <v>186</v>
      </c>
      <c r="L72" s="338">
        <v>31</v>
      </c>
      <c r="M72" s="337">
        <v>132</v>
      </c>
      <c r="N72" s="338">
        <v>22</v>
      </c>
      <c r="O72" s="337">
        <v>120</v>
      </c>
      <c r="P72" s="338">
        <v>20</v>
      </c>
      <c r="Q72" s="355">
        <f>SUM(K72+M72+O72)</f>
        <v>438</v>
      </c>
      <c r="R72" s="356">
        <f>SUM(L72+N72+P72)</f>
        <v>73</v>
      </c>
      <c r="S72" s="109">
        <f t="shared" si="46"/>
        <v>73</v>
      </c>
      <c r="T72" s="110">
        <f t="shared" si="47"/>
        <v>6</v>
      </c>
      <c r="U72" s="107"/>
      <c r="V72" s="111"/>
      <c r="W72" s="110"/>
      <c r="X72" s="109"/>
      <c r="Y72" s="123"/>
      <c r="Z72" s="124"/>
      <c r="AA72" s="111"/>
      <c r="AB72" s="111"/>
      <c r="AC72" s="109"/>
      <c r="AD72" s="110"/>
      <c r="AE72" s="110"/>
      <c r="AF72" s="110"/>
      <c r="AG72" s="337">
        <v>6032108</v>
      </c>
      <c r="AH72" s="338">
        <v>664797</v>
      </c>
      <c r="AI72" s="335">
        <f>AG72/AH72</f>
        <v>9.073608936261746</v>
      </c>
      <c r="AJ72" s="167">
        <v>62</v>
      </c>
    </row>
    <row r="73" spans="1:36" s="30" customFormat="1" ht="10.5" customHeight="1">
      <c r="A73" s="29">
        <v>63</v>
      </c>
      <c r="C73" s="329" t="s">
        <v>154</v>
      </c>
      <c r="D73" s="294"/>
      <c r="E73" s="320" t="s">
        <v>99</v>
      </c>
      <c r="F73" s="97">
        <v>40669</v>
      </c>
      <c r="G73" s="299" t="s">
        <v>8</v>
      </c>
      <c r="H73" s="127">
        <v>51</v>
      </c>
      <c r="I73" s="127">
        <v>3</v>
      </c>
      <c r="J73" s="127">
        <v>18</v>
      </c>
      <c r="K73" s="118">
        <v>51</v>
      </c>
      <c r="L73" s="119">
        <v>10</v>
      </c>
      <c r="M73" s="118">
        <v>129</v>
      </c>
      <c r="N73" s="119">
        <v>24</v>
      </c>
      <c r="O73" s="118">
        <v>238</v>
      </c>
      <c r="P73" s="119">
        <v>48</v>
      </c>
      <c r="Q73" s="355">
        <f>SUM(K73+M73+O73)</f>
        <v>418</v>
      </c>
      <c r="R73" s="356">
        <f>SUM(L73+N73+P73)</f>
        <v>82</v>
      </c>
      <c r="S73" s="109">
        <f t="shared" si="46"/>
        <v>27.333333333333332</v>
      </c>
      <c r="T73" s="110">
        <f t="shared" si="47"/>
        <v>5.097560975609756</v>
      </c>
      <c r="U73" s="123">
        <v>561</v>
      </c>
      <c r="V73" s="111">
        <f>IF(U73&lt;&gt;0,-(U73-Q73)/U73,"")</f>
        <v>-0.2549019607843137</v>
      </c>
      <c r="W73" s="110">
        <f aca="true" t="shared" si="48" ref="W73:X76">Y73-Q73</f>
        <v>572</v>
      </c>
      <c r="X73" s="109">
        <f t="shared" si="48"/>
        <v>107</v>
      </c>
      <c r="Y73" s="118">
        <v>990</v>
      </c>
      <c r="Z73" s="119">
        <v>189</v>
      </c>
      <c r="AA73" s="111">
        <f>R73*1/Z73</f>
        <v>0.43386243386243384</v>
      </c>
      <c r="AB73" s="111">
        <f>X73*1/Z73</f>
        <v>0.5661375661375662</v>
      </c>
      <c r="AC73" s="109">
        <f>Z73/I73</f>
        <v>63</v>
      </c>
      <c r="AD73" s="110">
        <f>Y73/Z73</f>
        <v>5.238095238095238</v>
      </c>
      <c r="AE73" s="110">
        <v>422</v>
      </c>
      <c r="AF73" s="110">
        <f>IF(AE73&lt;&gt;0,-(AE73-Y73)/AE73,"")</f>
        <v>1.3459715639810426</v>
      </c>
      <c r="AG73" s="118">
        <v>475128</v>
      </c>
      <c r="AH73" s="119">
        <v>48609</v>
      </c>
      <c r="AI73" s="110">
        <f aca="true" t="shared" si="49" ref="AI73:AI79">+AG73/AH73</f>
        <v>9.7744862062581</v>
      </c>
      <c r="AJ73" s="167">
        <v>63</v>
      </c>
    </row>
    <row r="74" spans="1:36" s="30" customFormat="1" ht="10.5" customHeight="1">
      <c r="A74" s="29">
        <v>64</v>
      </c>
      <c r="C74" s="293"/>
      <c r="D74" s="294"/>
      <c r="E74" s="302" t="s">
        <v>102</v>
      </c>
      <c r="F74" s="132">
        <v>40648</v>
      </c>
      <c r="G74" s="289" t="s">
        <v>13</v>
      </c>
      <c r="H74" s="122">
        <v>72</v>
      </c>
      <c r="I74" s="352">
        <v>3</v>
      </c>
      <c r="J74" s="352">
        <v>22</v>
      </c>
      <c r="K74" s="343">
        <v>127</v>
      </c>
      <c r="L74" s="350">
        <v>20</v>
      </c>
      <c r="M74" s="343">
        <v>101</v>
      </c>
      <c r="N74" s="350">
        <v>15</v>
      </c>
      <c r="O74" s="343">
        <v>173</v>
      </c>
      <c r="P74" s="350">
        <v>28</v>
      </c>
      <c r="Q74" s="355">
        <f aca="true" t="shared" si="50" ref="Q74:R76">+K74+M74+O74</f>
        <v>401</v>
      </c>
      <c r="R74" s="356">
        <f t="shared" si="50"/>
        <v>63</v>
      </c>
      <c r="S74" s="109">
        <f t="shared" si="46"/>
        <v>21</v>
      </c>
      <c r="T74" s="110">
        <f t="shared" si="47"/>
        <v>6.365079365079365</v>
      </c>
      <c r="U74" s="123">
        <v>243</v>
      </c>
      <c r="V74" s="111">
        <f>IF(U74&lt;&gt;0,-(U74-Q74)/U74,"")</f>
        <v>0.6502057613168725</v>
      </c>
      <c r="W74" s="110">
        <f t="shared" si="48"/>
        <v>82</v>
      </c>
      <c r="X74" s="109">
        <f t="shared" si="48"/>
        <v>14</v>
      </c>
      <c r="Y74" s="115">
        <v>483</v>
      </c>
      <c r="Z74" s="116">
        <v>77</v>
      </c>
      <c r="AA74" s="111">
        <f>R74*1/Z74</f>
        <v>0.8181818181818182</v>
      </c>
      <c r="AB74" s="111">
        <f>X74*1/Z74</f>
        <v>0.18181818181818182</v>
      </c>
      <c r="AC74" s="109">
        <f>Z74/I74</f>
        <v>25.666666666666668</v>
      </c>
      <c r="AD74" s="110">
        <f>Y74/Z74</f>
        <v>6.2727272727272725</v>
      </c>
      <c r="AE74" s="110">
        <v>632</v>
      </c>
      <c r="AF74" s="110">
        <f>IF(AE74&lt;&gt;0,-(AE74-Y74)/AE74,"")</f>
        <v>-0.23575949367088608</v>
      </c>
      <c r="AG74" s="348">
        <v>866518</v>
      </c>
      <c r="AH74" s="351">
        <v>97267</v>
      </c>
      <c r="AI74" s="110">
        <f t="shared" si="49"/>
        <v>8.908653500159355</v>
      </c>
      <c r="AJ74" s="167">
        <v>64</v>
      </c>
    </row>
    <row r="75" spans="1:36" s="30" customFormat="1" ht="10.5" customHeight="1">
      <c r="A75" s="29">
        <v>65</v>
      </c>
      <c r="C75" s="293"/>
      <c r="D75" s="294"/>
      <c r="E75" s="298" t="s">
        <v>61</v>
      </c>
      <c r="F75" s="132">
        <v>40697</v>
      </c>
      <c r="G75" s="314" t="s">
        <v>15</v>
      </c>
      <c r="H75" s="122">
        <v>2</v>
      </c>
      <c r="I75" s="353">
        <v>1</v>
      </c>
      <c r="J75" s="353">
        <v>15</v>
      </c>
      <c r="K75" s="344">
        <v>120</v>
      </c>
      <c r="L75" s="334">
        <v>12</v>
      </c>
      <c r="M75" s="344">
        <v>124</v>
      </c>
      <c r="N75" s="334">
        <v>12</v>
      </c>
      <c r="O75" s="344">
        <v>134</v>
      </c>
      <c r="P75" s="334">
        <v>12</v>
      </c>
      <c r="Q75" s="355">
        <f t="shared" si="50"/>
        <v>378</v>
      </c>
      <c r="R75" s="356">
        <f t="shared" si="50"/>
        <v>36</v>
      </c>
      <c r="S75" s="125">
        <f>+R75/I75</f>
        <v>36</v>
      </c>
      <c r="T75" s="110">
        <f t="shared" si="47"/>
        <v>10.5</v>
      </c>
      <c r="U75" s="107">
        <v>692</v>
      </c>
      <c r="V75" s="111">
        <f>IF(U75&lt;&gt;0,-(U75-Q75)/U75,"")</f>
        <v>-0.45375722543352603</v>
      </c>
      <c r="W75" s="110">
        <f t="shared" si="48"/>
        <v>850</v>
      </c>
      <c r="X75" s="109">
        <f t="shared" si="48"/>
        <v>84</v>
      </c>
      <c r="Y75" s="123">
        <v>1228</v>
      </c>
      <c r="Z75" s="124">
        <v>120</v>
      </c>
      <c r="AA75" s="111">
        <f>R75*1/Z75</f>
        <v>0.3</v>
      </c>
      <c r="AB75" s="111">
        <f>X75*1/Z75</f>
        <v>0.7</v>
      </c>
      <c r="AC75" s="109">
        <f>Z75/I75</f>
        <v>120</v>
      </c>
      <c r="AD75" s="110">
        <f>Y75/Z75</f>
        <v>10.233333333333333</v>
      </c>
      <c r="AE75" s="110">
        <v>574</v>
      </c>
      <c r="AF75" s="110">
        <f>IF(AE75&lt;&gt;0,-(AE75-Y75)/AE75,"")</f>
        <v>1.1393728222996515</v>
      </c>
      <c r="AG75" s="344">
        <v>29311</v>
      </c>
      <c r="AH75" s="334">
        <v>3234</v>
      </c>
      <c r="AI75" s="335">
        <f t="shared" si="49"/>
        <v>9.063388991960421</v>
      </c>
      <c r="AJ75" s="167">
        <v>65</v>
      </c>
    </row>
    <row r="76" spans="1:36" s="30" customFormat="1" ht="10.5" customHeight="1">
      <c r="A76" s="29">
        <v>66</v>
      </c>
      <c r="B76" s="292"/>
      <c r="C76" s="329" t="s">
        <v>154</v>
      </c>
      <c r="D76" s="294"/>
      <c r="E76" s="291" t="s">
        <v>143</v>
      </c>
      <c r="F76" s="258">
        <v>40718</v>
      </c>
      <c r="G76" s="289" t="s">
        <v>117</v>
      </c>
      <c r="H76" s="117">
        <v>1</v>
      </c>
      <c r="I76" s="117">
        <v>1</v>
      </c>
      <c r="J76" s="117">
        <v>11</v>
      </c>
      <c r="K76" s="118">
        <v>91</v>
      </c>
      <c r="L76" s="119">
        <v>13</v>
      </c>
      <c r="M76" s="118">
        <v>72</v>
      </c>
      <c r="N76" s="119">
        <v>10</v>
      </c>
      <c r="O76" s="118">
        <v>153</v>
      </c>
      <c r="P76" s="119">
        <v>21</v>
      </c>
      <c r="Q76" s="355">
        <f t="shared" si="50"/>
        <v>316</v>
      </c>
      <c r="R76" s="356">
        <f t="shared" si="50"/>
        <v>44</v>
      </c>
      <c r="S76" s="109">
        <f aca="true" t="shared" si="51" ref="S76:S86">IF(Q76&lt;&gt;0,R76/I76,"")</f>
        <v>44</v>
      </c>
      <c r="T76" s="110">
        <f t="shared" si="47"/>
        <v>7.181818181818182</v>
      </c>
      <c r="U76" s="123"/>
      <c r="V76" s="111"/>
      <c r="W76" s="110">
        <f t="shared" si="48"/>
        <v>-67</v>
      </c>
      <c r="X76" s="109">
        <f t="shared" si="48"/>
        <v>-2</v>
      </c>
      <c r="Y76" s="107">
        <v>249</v>
      </c>
      <c r="Z76" s="108">
        <v>42</v>
      </c>
      <c r="AA76" s="111">
        <f>R76*1/Z76</f>
        <v>1.0476190476190477</v>
      </c>
      <c r="AB76" s="111">
        <f>X76*1/Z76</f>
        <v>-0.047619047619047616</v>
      </c>
      <c r="AC76" s="109">
        <f>Z76/I76</f>
        <v>42</v>
      </c>
      <c r="AD76" s="110">
        <f>Y76/Z76</f>
        <v>5.928571428571429</v>
      </c>
      <c r="AE76" s="110"/>
      <c r="AF76" s="110"/>
      <c r="AG76" s="107">
        <v>20632</v>
      </c>
      <c r="AH76" s="129">
        <v>1569</v>
      </c>
      <c r="AI76" s="110">
        <f t="shared" si="49"/>
        <v>13.149776927979605</v>
      </c>
      <c r="AJ76" s="167">
        <v>66</v>
      </c>
    </row>
    <row r="77" spans="1:36" s="30" customFormat="1" ht="10.5" customHeight="1">
      <c r="A77" s="29">
        <v>67</v>
      </c>
      <c r="B77" s="325"/>
      <c r="C77" s="293"/>
      <c r="E77" s="302" t="s">
        <v>145</v>
      </c>
      <c r="F77" s="132">
        <v>40704</v>
      </c>
      <c r="G77" s="289" t="s">
        <v>13</v>
      </c>
      <c r="H77" s="106">
        <v>25</v>
      </c>
      <c r="I77" s="352">
        <v>1</v>
      </c>
      <c r="J77" s="352">
        <v>13</v>
      </c>
      <c r="K77" s="343">
        <v>104</v>
      </c>
      <c r="L77" s="350">
        <v>13</v>
      </c>
      <c r="M77" s="343">
        <v>64</v>
      </c>
      <c r="N77" s="350">
        <v>8</v>
      </c>
      <c r="O77" s="343">
        <v>120</v>
      </c>
      <c r="P77" s="350">
        <v>15</v>
      </c>
      <c r="Q77" s="355">
        <f aca="true" t="shared" si="52" ref="Q77:R80">SUM(K77+M77+O77)</f>
        <v>288</v>
      </c>
      <c r="R77" s="356">
        <f t="shared" si="52"/>
        <v>36</v>
      </c>
      <c r="S77" s="109">
        <f t="shared" si="51"/>
        <v>36</v>
      </c>
      <c r="T77" s="110">
        <f t="shared" si="47"/>
        <v>8</v>
      </c>
      <c r="U77" s="107"/>
      <c r="V77" s="111"/>
      <c r="W77" s="110"/>
      <c r="X77" s="109"/>
      <c r="Y77" s="115"/>
      <c r="Z77" s="116"/>
      <c r="AA77" s="111"/>
      <c r="AB77" s="111"/>
      <c r="AC77" s="109"/>
      <c r="AD77" s="110"/>
      <c r="AE77" s="110"/>
      <c r="AF77" s="110"/>
      <c r="AG77" s="348">
        <v>387834.75</v>
      </c>
      <c r="AH77" s="351">
        <v>40513</v>
      </c>
      <c r="AI77" s="335">
        <f t="shared" si="49"/>
        <v>9.573093821736233</v>
      </c>
      <c r="AJ77" s="167">
        <v>67</v>
      </c>
    </row>
    <row r="78" spans="1:36" s="30" customFormat="1" ht="10.5" customHeight="1">
      <c r="A78" s="29">
        <v>68</v>
      </c>
      <c r="B78" s="325"/>
      <c r="C78" s="293"/>
      <c r="D78" s="294"/>
      <c r="E78" s="298" t="s">
        <v>63</v>
      </c>
      <c r="F78" s="132">
        <v>40711</v>
      </c>
      <c r="G78" s="314" t="s">
        <v>15</v>
      </c>
      <c r="H78" s="122">
        <v>10</v>
      </c>
      <c r="I78" s="353">
        <v>2</v>
      </c>
      <c r="J78" s="353">
        <v>13</v>
      </c>
      <c r="K78" s="344">
        <v>24</v>
      </c>
      <c r="L78" s="334">
        <v>4</v>
      </c>
      <c r="M78" s="344">
        <v>108</v>
      </c>
      <c r="N78" s="334">
        <v>16</v>
      </c>
      <c r="O78" s="344">
        <v>154</v>
      </c>
      <c r="P78" s="334">
        <v>24</v>
      </c>
      <c r="Q78" s="355">
        <f t="shared" si="52"/>
        <v>286</v>
      </c>
      <c r="R78" s="356">
        <f t="shared" si="52"/>
        <v>44</v>
      </c>
      <c r="S78" s="109">
        <f t="shared" si="51"/>
        <v>22</v>
      </c>
      <c r="T78" s="110">
        <f>+Q78/R78</f>
        <v>6.5</v>
      </c>
      <c r="U78" s="107">
        <v>1280</v>
      </c>
      <c r="V78" s="111">
        <f>IF(U78&lt;&gt;0,-(U78-Q78)/U78,"")</f>
        <v>-0.7765625</v>
      </c>
      <c r="W78" s="110">
        <f>Y78-Q78</f>
        <v>2024</v>
      </c>
      <c r="X78" s="109">
        <f>Z78-R78</f>
        <v>287</v>
      </c>
      <c r="Y78" s="123">
        <v>2310</v>
      </c>
      <c r="Z78" s="124">
        <v>331</v>
      </c>
      <c r="AA78" s="111">
        <f>R78*1/Z78</f>
        <v>0.13293051359516617</v>
      </c>
      <c r="AB78" s="111">
        <f>X78*1/Z78</f>
        <v>0.8670694864048338</v>
      </c>
      <c r="AC78" s="109">
        <f>Z78/I78</f>
        <v>165.5</v>
      </c>
      <c r="AD78" s="110">
        <f>Y78/Z78</f>
        <v>6.978851963746224</v>
      </c>
      <c r="AE78" s="110">
        <v>3890</v>
      </c>
      <c r="AF78" s="110">
        <f>IF(AE78&lt;&gt;0,-(AE78-Y78)/AE78,"")</f>
        <v>-0.40616966580976865</v>
      </c>
      <c r="AG78" s="344">
        <v>107573.5</v>
      </c>
      <c r="AH78" s="334">
        <v>12278</v>
      </c>
      <c r="AI78" s="335">
        <f t="shared" si="49"/>
        <v>8.761483955041538</v>
      </c>
      <c r="AJ78" s="167">
        <v>68</v>
      </c>
    </row>
    <row r="79" spans="1:36" s="30" customFormat="1" ht="10.5" customHeight="1">
      <c r="A79" s="29">
        <v>69</v>
      </c>
      <c r="B79" s="325"/>
      <c r="C79" s="293"/>
      <c r="D79" s="294"/>
      <c r="E79" s="308" t="s">
        <v>59</v>
      </c>
      <c r="F79" s="132">
        <v>40697</v>
      </c>
      <c r="G79" s="289" t="s">
        <v>12</v>
      </c>
      <c r="H79" s="122">
        <v>20</v>
      </c>
      <c r="I79" s="122">
        <v>1</v>
      </c>
      <c r="J79" s="122">
        <v>15</v>
      </c>
      <c r="K79" s="337">
        <v>32</v>
      </c>
      <c r="L79" s="338">
        <v>5</v>
      </c>
      <c r="M79" s="337">
        <v>96</v>
      </c>
      <c r="N79" s="338">
        <v>16</v>
      </c>
      <c r="O79" s="337">
        <v>114</v>
      </c>
      <c r="P79" s="338">
        <v>18</v>
      </c>
      <c r="Q79" s="355">
        <f t="shared" si="52"/>
        <v>242</v>
      </c>
      <c r="R79" s="356">
        <f t="shared" si="52"/>
        <v>39</v>
      </c>
      <c r="S79" s="109">
        <f t="shared" si="51"/>
        <v>39</v>
      </c>
      <c r="T79" s="110">
        <f aca="true" t="shared" si="53" ref="T79:T86">IF(Q79&lt;&gt;0,Q79/R79,"")</f>
        <v>6.205128205128205</v>
      </c>
      <c r="U79" s="107">
        <v>499</v>
      </c>
      <c r="V79" s="111">
        <f>IF(U79&lt;&gt;0,-(U79-Q79)/U79,"")</f>
        <v>-0.5150300601202404</v>
      </c>
      <c r="W79" s="110">
        <f>Y79-Q79</f>
        <v>537</v>
      </c>
      <c r="X79" s="109">
        <f>Z79-R79</f>
        <v>78</v>
      </c>
      <c r="Y79" s="123">
        <v>779</v>
      </c>
      <c r="Z79" s="124">
        <v>117</v>
      </c>
      <c r="AA79" s="111">
        <f>R79*1/Z79</f>
        <v>0.3333333333333333</v>
      </c>
      <c r="AB79" s="111">
        <f>X79*1/Z79</f>
        <v>0.6666666666666666</v>
      </c>
      <c r="AC79" s="109">
        <f>Z79/I79</f>
        <v>117</v>
      </c>
      <c r="AD79" s="110">
        <f>Y79/Z79</f>
        <v>6.6581196581196584</v>
      </c>
      <c r="AE79" s="110">
        <v>2920</v>
      </c>
      <c r="AF79" s="110">
        <f>IF(AE79&lt;&gt;0,-(AE79-Y79)/AE79,"")</f>
        <v>-0.7332191780821918</v>
      </c>
      <c r="AG79" s="337">
        <v>394495</v>
      </c>
      <c r="AH79" s="338">
        <v>41337</v>
      </c>
      <c r="AI79" s="335">
        <f t="shared" si="49"/>
        <v>9.543387280160632</v>
      </c>
      <c r="AJ79" s="167">
        <v>69</v>
      </c>
    </row>
    <row r="80" spans="1:36" s="30" customFormat="1" ht="10.5" customHeight="1">
      <c r="A80" s="29">
        <v>70</v>
      </c>
      <c r="B80" s="325"/>
      <c r="C80" s="293"/>
      <c r="D80" s="290"/>
      <c r="E80" s="302" t="s">
        <v>146</v>
      </c>
      <c r="F80" s="132">
        <v>40732</v>
      </c>
      <c r="G80" s="289" t="s">
        <v>13</v>
      </c>
      <c r="H80" s="122">
        <v>2</v>
      </c>
      <c r="I80" s="352">
        <v>1</v>
      </c>
      <c r="J80" s="352">
        <v>8</v>
      </c>
      <c r="K80" s="343">
        <v>21</v>
      </c>
      <c r="L80" s="350">
        <v>2</v>
      </c>
      <c r="M80" s="343">
        <v>20</v>
      </c>
      <c r="N80" s="350">
        <v>2</v>
      </c>
      <c r="O80" s="343">
        <v>114</v>
      </c>
      <c r="P80" s="350">
        <v>11</v>
      </c>
      <c r="Q80" s="355">
        <f t="shared" si="52"/>
        <v>155</v>
      </c>
      <c r="R80" s="356">
        <f t="shared" si="52"/>
        <v>15</v>
      </c>
      <c r="S80" s="109">
        <f t="shared" si="51"/>
        <v>15</v>
      </c>
      <c r="T80" s="110">
        <f t="shared" si="53"/>
        <v>10.333333333333334</v>
      </c>
      <c r="U80" s="107"/>
      <c r="V80" s="111"/>
      <c r="W80" s="110"/>
      <c r="X80" s="109"/>
      <c r="Y80" s="115"/>
      <c r="Z80" s="116"/>
      <c r="AA80" s="111"/>
      <c r="AB80" s="111"/>
      <c r="AC80" s="109"/>
      <c r="AD80" s="110"/>
      <c r="AE80" s="110"/>
      <c r="AF80" s="110"/>
      <c r="AG80" s="348">
        <v>7905.5</v>
      </c>
      <c r="AH80" s="351">
        <v>830</v>
      </c>
      <c r="AI80" s="335">
        <f>AG80/AH80</f>
        <v>9.524698795180722</v>
      </c>
      <c r="AJ80" s="167">
        <v>70</v>
      </c>
    </row>
    <row r="81" spans="1:36" s="30" customFormat="1" ht="10.5" customHeight="1">
      <c r="A81" s="29">
        <v>71</v>
      </c>
      <c r="B81" s="300"/>
      <c r="C81" s="296"/>
      <c r="D81" s="294"/>
      <c r="E81" s="291" t="s">
        <v>149</v>
      </c>
      <c r="F81" s="258">
        <v>40704</v>
      </c>
      <c r="G81" s="289" t="s">
        <v>150</v>
      </c>
      <c r="H81" s="117">
        <v>25</v>
      </c>
      <c r="I81" s="336">
        <v>2</v>
      </c>
      <c r="J81" s="336">
        <v>14</v>
      </c>
      <c r="K81" s="339">
        <v>42</v>
      </c>
      <c r="L81" s="340">
        <v>6</v>
      </c>
      <c r="M81" s="339">
        <v>56</v>
      </c>
      <c r="N81" s="340">
        <v>8</v>
      </c>
      <c r="O81" s="339">
        <v>56</v>
      </c>
      <c r="P81" s="340">
        <v>8</v>
      </c>
      <c r="Q81" s="355">
        <f aca="true" t="shared" si="54" ref="Q81:R83">+K81+M81+O81</f>
        <v>154</v>
      </c>
      <c r="R81" s="356">
        <f t="shared" si="54"/>
        <v>22</v>
      </c>
      <c r="S81" s="109">
        <f t="shared" si="51"/>
        <v>11</v>
      </c>
      <c r="T81" s="110">
        <f t="shared" si="53"/>
        <v>7</v>
      </c>
      <c r="U81" s="107"/>
      <c r="V81" s="111"/>
      <c r="W81" s="110"/>
      <c r="X81" s="109"/>
      <c r="Y81" s="107"/>
      <c r="Z81" s="108"/>
      <c r="AA81" s="111"/>
      <c r="AB81" s="111"/>
      <c r="AC81" s="109"/>
      <c r="AD81" s="110"/>
      <c r="AE81" s="110"/>
      <c r="AF81" s="110"/>
      <c r="AG81" s="347">
        <v>115688</v>
      </c>
      <c r="AH81" s="340">
        <v>15445</v>
      </c>
      <c r="AI81" s="110">
        <f>+AG81/AH81</f>
        <v>7.490320492068631</v>
      </c>
      <c r="AJ81" s="167">
        <v>71</v>
      </c>
    </row>
    <row r="82" spans="1:36" s="30" customFormat="1" ht="10.5" customHeight="1">
      <c r="A82" s="29">
        <v>72</v>
      </c>
      <c r="B82" s="292"/>
      <c r="C82" s="304"/>
      <c r="D82" s="305"/>
      <c r="E82" s="289" t="s">
        <v>57</v>
      </c>
      <c r="F82" s="132">
        <v>40697</v>
      </c>
      <c r="G82" s="289" t="s">
        <v>10</v>
      </c>
      <c r="H82" s="117">
        <v>101</v>
      </c>
      <c r="I82" s="117">
        <v>1</v>
      </c>
      <c r="J82" s="117">
        <v>15</v>
      </c>
      <c r="K82" s="118">
        <v>36</v>
      </c>
      <c r="L82" s="119">
        <v>6</v>
      </c>
      <c r="M82" s="118">
        <v>67</v>
      </c>
      <c r="N82" s="119">
        <v>9</v>
      </c>
      <c r="O82" s="118">
        <v>50</v>
      </c>
      <c r="P82" s="119">
        <v>7</v>
      </c>
      <c r="Q82" s="355">
        <f t="shared" si="54"/>
        <v>153</v>
      </c>
      <c r="R82" s="356">
        <f t="shared" si="54"/>
        <v>22</v>
      </c>
      <c r="S82" s="109">
        <f t="shared" si="51"/>
        <v>22</v>
      </c>
      <c r="T82" s="110">
        <f t="shared" si="53"/>
        <v>6.954545454545454</v>
      </c>
      <c r="U82" s="107">
        <v>1061</v>
      </c>
      <c r="V82" s="111">
        <f>IF(U82&lt;&gt;0,-(U82-Q82)/U82,"")</f>
        <v>-0.8557964184731386</v>
      </c>
      <c r="W82" s="110">
        <f aca="true" t="shared" si="55" ref="W82:X85">Y82-Q82</f>
        <v>1518</v>
      </c>
      <c r="X82" s="109">
        <f t="shared" si="55"/>
        <v>188</v>
      </c>
      <c r="Y82" s="112">
        <v>1671</v>
      </c>
      <c r="Z82" s="113">
        <v>210</v>
      </c>
      <c r="AA82" s="111">
        <f>R82*1/Z82</f>
        <v>0.10476190476190476</v>
      </c>
      <c r="AB82" s="111">
        <f>X82*1/Z82</f>
        <v>0.8952380952380953</v>
      </c>
      <c r="AC82" s="109">
        <f>Z82/I82</f>
        <v>210</v>
      </c>
      <c r="AD82" s="110">
        <f>Y82/Z82</f>
        <v>7.957142857142857</v>
      </c>
      <c r="AE82" s="110">
        <v>4651</v>
      </c>
      <c r="AF82" s="110">
        <f>IF(AE82&lt;&gt;0,-(AE82-Y82)/AE82,"")</f>
        <v>-0.640722425284885</v>
      </c>
      <c r="AG82" s="118">
        <v>3361813</v>
      </c>
      <c r="AH82" s="119">
        <v>316444</v>
      </c>
      <c r="AI82" s="110">
        <f>+AG82/AH82</f>
        <v>10.623721732755243</v>
      </c>
      <c r="AJ82" s="167">
        <v>72</v>
      </c>
    </row>
    <row r="83" spans="1:36" s="30" customFormat="1" ht="10.5" customHeight="1">
      <c r="A83" s="29">
        <v>73</v>
      </c>
      <c r="B83" s="312"/>
      <c r="C83" s="310"/>
      <c r="D83" s="294"/>
      <c r="E83" s="291" t="s">
        <v>125</v>
      </c>
      <c r="F83" s="258">
        <v>40627</v>
      </c>
      <c r="G83" s="289" t="s">
        <v>117</v>
      </c>
      <c r="H83" s="117">
        <v>2</v>
      </c>
      <c r="I83" s="117">
        <v>1</v>
      </c>
      <c r="J83" s="117">
        <v>17</v>
      </c>
      <c r="K83" s="118">
        <v>22</v>
      </c>
      <c r="L83" s="119">
        <v>2</v>
      </c>
      <c r="M83" s="118">
        <v>96</v>
      </c>
      <c r="N83" s="119">
        <v>9</v>
      </c>
      <c r="O83" s="118">
        <v>34</v>
      </c>
      <c r="P83" s="119">
        <v>3</v>
      </c>
      <c r="Q83" s="355">
        <f t="shared" si="54"/>
        <v>152</v>
      </c>
      <c r="R83" s="356">
        <f t="shared" si="54"/>
        <v>14</v>
      </c>
      <c r="S83" s="109">
        <f t="shared" si="51"/>
        <v>14</v>
      </c>
      <c r="T83" s="110">
        <f t="shared" si="53"/>
        <v>10.857142857142858</v>
      </c>
      <c r="U83" s="107">
        <v>94</v>
      </c>
      <c r="V83" s="111">
        <f>IF(U83&lt;&gt;0,-(U83-Q83)/U83,"")</f>
        <v>0.6170212765957447</v>
      </c>
      <c r="W83" s="110">
        <f t="shared" si="55"/>
        <v>144</v>
      </c>
      <c r="X83" s="109">
        <f t="shared" si="55"/>
        <v>17</v>
      </c>
      <c r="Y83" s="107">
        <v>296</v>
      </c>
      <c r="Z83" s="108">
        <v>31</v>
      </c>
      <c r="AA83" s="111">
        <f>R83*1/Z83</f>
        <v>0.45161290322580644</v>
      </c>
      <c r="AB83" s="111">
        <f>X83*1/Z83</f>
        <v>0.5483870967741935</v>
      </c>
      <c r="AC83" s="109">
        <f>Z83/I83</f>
        <v>31</v>
      </c>
      <c r="AD83" s="110">
        <f>Y83/Z83</f>
        <v>9.548387096774194</v>
      </c>
      <c r="AE83" s="110"/>
      <c r="AF83" s="110"/>
      <c r="AG83" s="107">
        <v>6982</v>
      </c>
      <c r="AH83" s="129">
        <v>793</v>
      </c>
      <c r="AI83" s="110">
        <f>+AG83/AH83</f>
        <v>8.804539722572509</v>
      </c>
      <c r="AJ83" s="167">
        <v>73</v>
      </c>
    </row>
    <row r="84" spans="1:36" s="30" customFormat="1" ht="10.5" customHeight="1">
      <c r="A84" s="29">
        <v>74</v>
      </c>
      <c r="B84" s="292"/>
      <c r="C84" s="296"/>
      <c r="D84" s="294"/>
      <c r="E84" s="302" t="s">
        <v>58</v>
      </c>
      <c r="F84" s="132">
        <v>40697</v>
      </c>
      <c r="G84" s="289" t="s">
        <v>13</v>
      </c>
      <c r="H84" s="122">
        <v>111</v>
      </c>
      <c r="I84" s="352">
        <v>1</v>
      </c>
      <c r="J84" s="352">
        <v>15</v>
      </c>
      <c r="K84" s="343">
        <v>35</v>
      </c>
      <c r="L84" s="350">
        <v>5</v>
      </c>
      <c r="M84" s="343">
        <v>49</v>
      </c>
      <c r="N84" s="350">
        <v>7</v>
      </c>
      <c r="O84" s="343">
        <v>56</v>
      </c>
      <c r="P84" s="350">
        <v>8</v>
      </c>
      <c r="Q84" s="355">
        <f aca="true" t="shared" si="56" ref="Q84:R88">SUM(K84+M84+O84)</f>
        <v>140</v>
      </c>
      <c r="R84" s="356">
        <f t="shared" si="56"/>
        <v>20</v>
      </c>
      <c r="S84" s="109">
        <f t="shared" si="51"/>
        <v>20</v>
      </c>
      <c r="T84" s="110">
        <f t="shared" si="53"/>
        <v>7</v>
      </c>
      <c r="U84" s="107">
        <v>115</v>
      </c>
      <c r="V84" s="111">
        <f>IF(U84&lt;&gt;0,-(U84-Q84)/U84,"")</f>
        <v>0.21739130434782608</v>
      </c>
      <c r="W84" s="110">
        <f t="shared" si="55"/>
        <v>81</v>
      </c>
      <c r="X84" s="109">
        <f t="shared" si="55"/>
        <v>11</v>
      </c>
      <c r="Y84" s="115">
        <v>221</v>
      </c>
      <c r="Z84" s="116">
        <v>31</v>
      </c>
      <c r="AA84" s="111">
        <f>R84*1/Z84</f>
        <v>0.6451612903225806</v>
      </c>
      <c r="AB84" s="111">
        <f>X84*1/Z84</f>
        <v>0.3548387096774194</v>
      </c>
      <c r="AC84" s="109">
        <f>Z84/I84</f>
        <v>31</v>
      </c>
      <c r="AD84" s="110">
        <f>Y84/Z84</f>
        <v>7.129032258064516</v>
      </c>
      <c r="AE84" s="110">
        <v>764</v>
      </c>
      <c r="AF84" s="110">
        <f>IF(AE84&lt;&gt;0,-(AE84-Y84)/AE84,"")</f>
        <v>-0.7107329842931938</v>
      </c>
      <c r="AG84" s="348">
        <v>2031480</v>
      </c>
      <c r="AH84" s="351">
        <v>207671</v>
      </c>
      <c r="AI84" s="335">
        <f>AG84/AH84</f>
        <v>9.782203581626707</v>
      </c>
      <c r="AJ84" s="167">
        <v>74</v>
      </c>
    </row>
    <row r="85" spans="1:36" s="30" customFormat="1" ht="10.5" customHeight="1">
      <c r="A85" s="29">
        <v>75</v>
      </c>
      <c r="B85" s="292"/>
      <c r="C85" s="329" t="s">
        <v>154</v>
      </c>
      <c r="D85" s="294"/>
      <c r="E85" s="308" t="s">
        <v>14</v>
      </c>
      <c r="F85" s="97">
        <v>40676</v>
      </c>
      <c r="G85" s="289" t="s">
        <v>12</v>
      </c>
      <c r="H85" s="122">
        <v>100</v>
      </c>
      <c r="I85" s="106">
        <v>1</v>
      </c>
      <c r="J85" s="106">
        <v>18</v>
      </c>
      <c r="K85" s="339">
        <v>0</v>
      </c>
      <c r="L85" s="340">
        <v>0</v>
      </c>
      <c r="M85" s="339">
        <v>83</v>
      </c>
      <c r="N85" s="340">
        <v>7</v>
      </c>
      <c r="O85" s="339">
        <v>35</v>
      </c>
      <c r="P85" s="340">
        <v>3</v>
      </c>
      <c r="Q85" s="355">
        <f t="shared" si="56"/>
        <v>118</v>
      </c>
      <c r="R85" s="356">
        <f t="shared" si="56"/>
        <v>10</v>
      </c>
      <c r="S85" s="109">
        <f t="shared" si="51"/>
        <v>10</v>
      </c>
      <c r="T85" s="110">
        <f t="shared" si="53"/>
        <v>11.8</v>
      </c>
      <c r="U85" s="107">
        <v>164</v>
      </c>
      <c r="V85" s="111">
        <f>IF(U85&lt;&gt;0,-(U85-Q85)/U85,"")</f>
        <v>-0.2804878048780488</v>
      </c>
      <c r="W85" s="110">
        <f t="shared" si="55"/>
        <v>246</v>
      </c>
      <c r="X85" s="109">
        <f t="shared" si="55"/>
        <v>48</v>
      </c>
      <c r="Y85" s="128">
        <v>364</v>
      </c>
      <c r="Z85" s="129">
        <v>58</v>
      </c>
      <c r="AA85" s="111">
        <f>R85*1/Z85</f>
        <v>0.1724137931034483</v>
      </c>
      <c r="AB85" s="111">
        <f>X85*1/Z85</f>
        <v>0.8275862068965517</v>
      </c>
      <c r="AC85" s="109">
        <f>Z85/I85</f>
        <v>58</v>
      </c>
      <c r="AD85" s="110">
        <f>Y85/Z85</f>
        <v>6.275862068965517</v>
      </c>
      <c r="AE85" s="110">
        <v>1222</v>
      </c>
      <c r="AF85" s="110">
        <f>IF(AE85&lt;&gt;0,-(AE85-Y85)/AE85,"")</f>
        <v>-0.7021276595744681</v>
      </c>
      <c r="AG85" s="339">
        <v>1172257</v>
      </c>
      <c r="AH85" s="340">
        <v>127964</v>
      </c>
      <c r="AI85" s="335">
        <f>AG85/AH85</f>
        <v>9.160834297146073</v>
      </c>
      <c r="AJ85" s="167">
        <v>75</v>
      </c>
    </row>
    <row r="86" spans="1:36" s="30" customFormat="1" ht="10.5" customHeight="1">
      <c r="A86" s="29">
        <v>76</v>
      </c>
      <c r="B86" s="312"/>
      <c r="C86" s="332"/>
      <c r="D86" s="317"/>
      <c r="E86" s="302" t="s">
        <v>147</v>
      </c>
      <c r="F86" s="132">
        <v>40711</v>
      </c>
      <c r="G86" s="289" t="s">
        <v>13</v>
      </c>
      <c r="H86" s="122">
        <v>1</v>
      </c>
      <c r="I86" s="352">
        <v>1</v>
      </c>
      <c r="J86" s="352">
        <v>8</v>
      </c>
      <c r="K86" s="343">
        <v>0</v>
      </c>
      <c r="L86" s="350">
        <v>0</v>
      </c>
      <c r="M86" s="343">
        <v>44</v>
      </c>
      <c r="N86" s="350">
        <v>8</v>
      </c>
      <c r="O86" s="343">
        <v>20</v>
      </c>
      <c r="P86" s="350">
        <v>4</v>
      </c>
      <c r="Q86" s="355">
        <f t="shared" si="56"/>
        <v>64</v>
      </c>
      <c r="R86" s="356">
        <f t="shared" si="56"/>
        <v>12</v>
      </c>
      <c r="S86" s="109">
        <f t="shared" si="51"/>
        <v>12</v>
      </c>
      <c r="T86" s="110">
        <f t="shared" si="53"/>
        <v>5.333333333333333</v>
      </c>
      <c r="U86" s="107"/>
      <c r="V86" s="111"/>
      <c r="W86" s="110"/>
      <c r="X86" s="109"/>
      <c r="Y86" s="115"/>
      <c r="Z86" s="116"/>
      <c r="AA86" s="111"/>
      <c r="AB86" s="111"/>
      <c r="AC86" s="109"/>
      <c r="AD86" s="110"/>
      <c r="AE86" s="110"/>
      <c r="AF86" s="110"/>
      <c r="AG86" s="348">
        <v>6337.75</v>
      </c>
      <c r="AH86" s="351">
        <v>746</v>
      </c>
      <c r="AI86" s="335">
        <f>+AG86/AH86</f>
        <v>8.495643431635388</v>
      </c>
      <c r="AJ86" s="167">
        <v>76</v>
      </c>
    </row>
    <row r="87" spans="1:36" s="30" customFormat="1" ht="10.5" customHeight="1">
      <c r="A87" s="29">
        <v>77</v>
      </c>
      <c r="B87" s="292"/>
      <c r="C87" s="313"/>
      <c r="E87" s="289" t="s">
        <v>64</v>
      </c>
      <c r="F87" s="97">
        <v>40718</v>
      </c>
      <c r="G87" s="314" t="s">
        <v>15</v>
      </c>
      <c r="H87" s="122">
        <v>5</v>
      </c>
      <c r="I87" s="354">
        <v>1</v>
      </c>
      <c r="J87" s="354">
        <v>12</v>
      </c>
      <c r="K87" s="346">
        <v>0</v>
      </c>
      <c r="L87" s="342">
        <v>0</v>
      </c>
      <c r="M87" s="346">
        <v>28</v>
      </c>
      <c r="N87" s="342">
        <v>4</v>
      </c>
      <c r="O87" s="346">
        <v>16</v>
      </c>
      <c r="P87" s="342">
        <v>2</v>
      </c>
      <c r="Q87" s="355">
        <f t="shared" si="56"/>
        <v>44</v>
      </c>
      <c r="R87" s="356">
        <f t="shared" si="56"/>
        <v>6</v>
      </c>
      <c r="S87" s="129">
        <f>R87/I87</f>
        <v>6</v>
      </c>
      <c r="T87" s="110">
        <f>+Q87/R87</f>
        <v>7.333333333333333</v>
      </c>
      <c r="U87" s="107">
        <v>110</v>
      </c>
      <c r="V87" s="111">
        <f>IF(U87&lt;&gt;0,-(U87-Q87)/U87,"")</f>
        <v>-0.6</v>
      </c>
      <c r="W87" s="110">
        <f>Y87-Q87</f>
        <v>252</v>
      </c>
      <c r="X87" s="109">
        <f>Z87-R87</f>
        <v>39</v>
      </c>
      <c r="Y87" s="128">
        <v>296</v>
      </c>
      <c r="Z87" s="129">
        <v>45</v>
      </c>
      <c r="AA87" s="111">
        <f>R87*1/Z87</f>
        <v>0.13333333333333333</v>
      </c>
      <c r="AB87" s="111">
        <f>X87*1/Z87</f>
        <v>0.8666666666666667</v>
      </c>
      <c r="AC87" s="109">
        <f>Z87/I87</f>
        <v>45</v>
      </c>
      <c r="AD87" s="110">
        <f>Y87/Z87</f>
        <v>6.5777777777777775</v>
      </c>
      <c r="AE87" s="110">
        <v>1379</v>
      </c>
      <c r="AF87" s="110">
        <f>IF(AE87&lt;&gt;0,-(AE87-Y87)/AE87,"")</f>
        <v>-0.78535170413343</v>
      </c>
      <c r="AG87" s="346">
        <v>28903.25</v>
      </c>
      <c r="AH87" s="342">
        <v>2950</v>
      </c>
      <c r="AI87" s="335">
        <f>AG87/AH87</f>
        <v>9.79771186440678</v>
      </c>
      <c r="AJ87" s="167">
        <v>77</v>
      </c>
    </row>
    <row r="88" spans="1:36" s="30" customFormat="1" ht="10.5" customHeight="1">
      <c r="A88" s="29">
        <v>78</v>
      </c>
      <c r="B88" s="312"/>
      <c r="C88" s="328"/>
      <c r="D88" s="319" t="s">
        <v>153</v>
      </c>
      <c r="E88" s="289" t="s">
        <v>142</v>
      </c>
      <c r="F88" s="97">
        <v>40683</v>
      </c>
      <c r="G88" s="314" t="s">
        <v>15</v>
      </c>
      <c r="H88" s="122">
        <v>33</v>
      </c>
      <c r="I88" s="354">
        <v>1</v>
      </c>
      <c r="J88" s="354">
        <v>13</v>
      </c>
      <c r="K88" s="346">
        <v>14</v>
      </c>
      <c r="L88" s="342">
        <v>4</v>
      </c>
      <c r="M88" s="346">
        <v>17.5</v>
      </c>
      <c r="N88" s="342">
        <v>5</v>
      </c>
      <c r="O88" s="346">
        <v>10.5</v>
      </c>
      <c r="P88" s="342">
        <v>3</v>
      </c>
      <c r="Q88" s="355">
        <f t="shared" si="56"/>
        <v>42</v>
      </c>
      <c r="R88" s="356">
        <f t="shared" si="56"/>
        <v>12</v>
      </c>
      <c r="S88" s="129">
        <f>R88/I88</f>
        <v>12</v>
      </c>
      <c r="T88" s="110">
        <f>+Q88/R88</f>
        <v>3.5</v>
      </c>
      <c r="U88" s="107"/>
      <c r="V88" s="111"/>
      <c r="W88" s="110"/>
      <c r="X88" s="109"/>
      <c r="Y88" s="128"/>
      <c r="Z88" s="129"/>
      <c r="AA88" s="111"/>
      <c r="AB88" s="111"/>
      <c r="AC88" s="109"/>
      <c r="AD88" s="110"/>
      <c r="AE88" s="110"/>
      <c r="AF88" s="110"/>
      <c r="AG88" s="346">
        <v>113071.75</v>
      </c>
      <c r="AH88" s="342">
        <v>13800</v>
      </c>
      <c r="AI88" s="335">
        <f>AG88/AH88</f>
        <v>8.193605072463768</v>
      </c>
      <c r="AJ88" s="167">
        <v>78</v>
      </c>
    </row>
    <row r="89" spans="1:36" s="30" customFormat="1" ht="10.5" customHeight="1">
      <c r="A89" s="29">
        <v>79</v>
      </c>
      <c r="B89" s="316"/>
      <c r="C89" s="301"/>
      <c r="E89" s="291" t="s">
        <v>127</v>
      </c>
      <c r="F89" s="258">
        <v>40690</v>
      </c>
      <c r="G89" s="289" t="s">
        <v>117</v>
      </c>
      <c r="H89" s="117">
        <v>5</v>
      </c>
      <c r="I89" s="117">
        <v>1</v>
      </c>
      <c r="J89" s="117">
        <v>16</v>
      </c>
      <c r="K89" s="118">
        <v>0</v>
      </c>
      <c r="L89" s="119">
        <v>0</v>
      </c>
      <c r="M89" s="118">
        <v>12</v>
      </c>
      <c r="N89" s="119">
        <v>2</v>
      </c>
      <c r="O89" s="118">
        <v>18</v>
      </c>
      <c r="P89" s="119">
        <v>3</v>
      </c>
      <c r="Q89" s="359">
        <f>+K89+M89+O89</f>
        <v>30</v>
      </c>
      <c r="R89" s="360">
        <f>+L89+N89+P89</f>
        <v>5</v>
      </c>
      <c r="S89" s="109">
        <f>IF(Q89&lt;&gt;0,R89/I89,"")</f>
        <v>5</v>
      </c>
      <c r="T89" s="110">
        <f>IF(Q89&lt;&gt;0,Q89/R89,"")</f>
        <v>6</v>
      </c>
      <c r="U89" s="107">
        <v>854.5</v>
      </c>
      <c r="V89" s="111">
        <f>IF(U89&lt;&gt;0,-(U89-Q89)/U89,"")</f>
        <v>-0.9648917495611469</v>
      </c>
      <c r="W89" s="110">
        <f>Y89-Q89</f>
        <v>1469.5</v>
      </c>
      <c r="X89" s="109">
        <f>Z89-R89</f>
        <v>205</v>
      </c>
      <c r="Y89" s="107">
        <v>1499.5</v>
      </c>
      <c r="Z89" s="108">
        <v>210</v>
      </c>
      <c r="AA89" s="111">
        <f>R89*1/Z89</f>
        <v>0.023809523809523808</v>
      </c>
      <c r="AB89" s="111">
        <f>X89*1/Z89</f>
        <v>0.9761904761904762</v>
      </c>
      <c r="AC89" s="109">
        <f>Z89/I89</f>
        <v>210</v>
      </c>
      <c r="AD89" s="110">
        <f>Y89/Z89</f>
        <v>7.140476190476191</v>
      </c>
      <c r="AE89" s="110"/>
      <c r="AF89" s="110"/>
      <c r="AG89" s="107">
        <v>25831.5</v>
      </c>
      <c r="AH89" s="129">
        <v>3500</v>
      </c>
      <c r="AI89" s="110">
        <f>+AG89/AH89</f>
        <v>7.380428571428571</v>
      </c>
      <c r="AJ89" s="167">
        <v>79</v>
      </c>
    </row>
    <row r="90" spans="1:36" s="30" customFormat="1" ht="10.5" customHeight="1">
      <c r="A90" s="29">
        <v>80</v>
      </c>
      <c r="B90" s="203"/>
      <c r="C90" s="281"/>
      <c r="D90" s="102"/>
      <c r="E90" s="192"/>
      <c r="F90" s="193"/>
      <c r="G90" s="192"/>
      <c r="H90" s="122"/>
      <c r="I90" s="122"/>
      <c r="J90" s="122"/>
      <c r="K90" s="123"/>
      <c r="L90" s="124"/>
      <c r="M90" s="123"/>
      <c r="N90" s="124"/>
      <c r="O90" s="123"/>
      <c r="P90" s="124"/>
      <c r="Q90" s="107"/>
      <c r="R90" s="108"/>
      <c r="S90" s="109"/>
      <c r="T90" s="110"/>
      <c r="U90" s="107"/>
      <c r="V90" s="111"/>
      <c r="W90" s="110"/>
      <c r="X90" s="109"/>
      <c r="Y90" s="210"/>
      <c r="Z90" s="211"/>
      <c r="AA90" s="111"/>
      <c r="AB90" s="111"/>
      <c r="AC90" s="109"/>
      <c r="AD90" s="110"/>
      <c r="AE90" s="110"/>
      <c r="AF90" s="110"/>
      <c r="AG90" s="123"/>
      <c r="AH90" s="124"/>
      <c r="AI90" s="114"/>
      <c r="AJ90" s="167">
        <v>80</v>
      </c>
    </row>
    <row r="91" spans="1:36" s="30" customFormat="1" ht="10.5" customHeight="1">
      <c r="A91" s="29">
        <v>81</v>
      </c>
      <c r="B91" s="202"/>
      <c r="C91" s="280"/>
      <c r="D91" s="204"/>
      <c r="E91" s="186"/>
      <c r="F91" s="190"/>
      <c r="G91" s="188"/>
      <c r="H91" s="122"/>
      <c r="I91" s="117"/>
      <c r="J91" s="117"/>
      <c r="K91" s="118"/>
      <c r="L91" s="119"/>
      <c r="M91" s="118"/>
      <c r="N91" s="119"/>
      <c r="O91" s="118"/>
      <c r="P91" s="119"/>
      <c r="Q91" s="107"/>
      <c r="R91" s="108"/>
      <c r="S91" s="109"/>
      <c r="T91" s="110"/>
      <c r="U91" s="123"/>
      <c r="V91" s="111"/>
      <c r="W91" s="110"/>
      <c r="X91" s="109"/>
      <c r="Y91" s="212"/>
      <c r="Z91" s="213"/>
      <c r="AA91" s="111"/>
      <c r="AB91" s="111"/>
      <c r="AC91" s="109"/>
      <c r="AD91" s="110"/>
      <c r="AE91" s="110"/>
      <c r="AF91" s="110"/>
      <c r="AG91" s="107"/>
      <c r="AH91" s="129"/>
      <c r="AI91" s="121"/>
      <c r="AJ91" s="167">
        <v>81</v>
      </c>
    </row>
    <row r="92" spans="1:36" s="30" customFormat="1" ht="10.5" customHeight="1">
      <c r="A92" s="29">
        <v>82</v>
      </c>
      <c r="B92" s="202"/>
      <c r="C92" s="280"/>
      <c r="D92" s="214"/>
      <c r="E92" s="186"/>
      <c r="F92" s="190"/>
      <c r="G92" s="188"/>
      <c r="H92" s="122"/>
      <c r="I92" s="122"/>
      <c r="J92" s="122"/>
      <c r="K92" s="215"/>
      <c r="L92" s="216"/>
      <c r="M92" s="215"/>
      <c r="N92" s="216"/>
      <c r="O92" s="215"/>
      <c r="P92" s="216"/>
      <c r="Q92" s="107"/>
      <c r="R92" s="108"/>
      <c r="S92" s="109"/>
      <c r="T92" s="110"/>
      <c r="U92" s="123"/>
      <c r="V92" s="111"/>
      <c r="W92" s="110"/>
      <c r="X92" s="109"/>
      <c r="Y92" s="217"/>
      <c r="Z92" s="218"/>
      <c r="AA92" s="111"/>
      <c r="AB92" s="111"/>
      <c r="AC92" s="109"/>
      <c r="AD92" s="110"/>
      <c r="AE92" s="110"/>
      <c r="AF92" s="110"/>
      <c r="AG92" s="115"/>
      <c r="AH92" s="116"/>
      <c r="AI92" s="121"/>
      <c r="AJ92" s="167">
        <v>82</v>
      </c>
    </row>
    <row r="93" spans="1:36" s="30" customFormat="1" ht="10.5" customHeight="1">
      <c r="A93" s="29">
        <v>83</v>
      </c>
      <c r="B93" s="196"/>
      <c r="C93" s="279"/>
      <c r="D93" s="102"/>
      <c r="E93" s="188"/>
      <c r="F93" s="187"/>
      <c r="G93" s="188"/>
      <c r="H93" s="117"/>
      <c r="I93" s="117"/>
      <c r="J93" s="117"/>
      <c r="K93" s="118"/>
      <c r="L93" s="119"/>
      <c r="M93" s="118"/>
      <c r="N93" s="119"/>
      <c r="O93" s="118"/>
      <c r="P93" s="119"/>
      <c r="Q93" s="107"/>
      <c r="R93" s="108"/>
      <c r="S93" s="109"/>
      <c r="T93" s="110"/>
      <c r="U93" s="107"/>
      <c r="V93" s="111"/>
      <c r="W93" s="110"/>
      <c r="X93" s="109"/>
      <c r="Y93" s="219"/>
      <c r="Z93" s="220"/>
      <c r="AA93" s="111"/>
      <c r="AB93" s="111"/>
      <c r="AC93" s="109"/>
      <c r="AD93" s="110"/>
      <c r="AE93" s="110"/>
      <c r="AF93" s="110"/>
      <c r="AG93" s="112"/>
      <c r="AH93" s="113"/>
      <c r="AI93" s="121"/>
      <c r="AJ93" s="167">
        <v>83</v>
      </c>
    </row>
    <row r="94" spans="1:36" s="30" customFormat="1" ht="10.5" customHeight="1">
      <c r="A94" s="29">
        <v>84</v>
      </c>
      <c r="B94" s="203"/>
      <c r="C94" s="281"/>
      <c r="D94" s="102"/>
      <c r="E94" s="186"/>
      <c r="F94" s="193"/>
      <c r="G94" s="188"/>
      <c r="H94" s="122"/>
      <c r="I94" s="122"/>
      <c r="J94" s="122"/>
      <c r="K94" s="221"/>
      <c r="L94" s="222"/>
      <c r="M94" s="221"/>
      <c r="N94" s="222"/>
      <c r="O94" s="221"/>
      <c r="P94" s="222"/>
      <c r="Q94" s="107"/>
      <c r="R94" s="108"/>
      <c r="S94" s="109"/>
      <c r="T94" s="110"/>
      <c r="U94" s="120"/>
      <c r="V94" s="111"/>
      <c r="W94" s="110"/>
      <c r="X94" s="109"/>
      <c r="Y94" s="217"/>
      <c r="Z94" s="218"/>
      <c r="AA94" s="111"/>
      <c r="AB94" s="111"/>
      <c r="AC94" s="109"/>
      <c r="AD94" s="110"/>
      <c r="AE94" s="110"/>
      <c r="AF94" s="110"/>
      <c r="AG94" s="115"/>
      <c r="AH94" s="116"/>
      <c r="AI94" s="114"/>
      <c r="AJ94" s="167">
        <v>84</v>
      </c>
    </row>
    <row r="95" spans="1:36" s="30" customFormat="1" ht="10.5" customHeight="1">
      <c r="A95" s="29">
        <v>85</v>
      </c>
      <c r="B95" s="196"/>
      <c r="C95" s="279"/>
      <c r="D95" s="102"/>
      <c r="E95" s="186"/>
      <c r="F95" s="190"/>
      <c r="G95" s="188"/>
      <c r="H95" s="122"/>
      <c r="I95" s="127"/>
      <c r="J95" s="127"/>
      <c r="K95" s="118"/>
      <c r="L95" s="119"/>
      <c r="M95" s="118"/>
      <c r="N95" s="119"/>
      <c r="O95" s="118"/>
      <c r="P95" s="119"/>
      <c r="Q95" s="107"/>
      <c r="R95" s="108"/>
      <c r="S95" s="109"/>
      <c r="T95" s="110"/>
      <c r="U95" s="123"/>
      <c r="V95" s="111"/>
      <c r="W95" s="110"/>
      <c r="X95" s="109"/>
      <c r="Y95" s="208"/>
      <c r="Z95" s="209"/>
      <c r="AA95" s="111"/>
      <c r="AB95" s="111"/>
      <c r="AC95" s="109"/>
      <c r="AD95" s="110"/>
      <c r="AE95" s="110"/>
      <c r="AF95" s="110"/>
      <c r="AG95" s="118"/>
      <c r="AH95" s="119"/>
      <c r="AI95" s="121"/>
      <c r="AJ95" s="167">
        <v>85</v>
      </c>
    </row>
    <row r="96" spans="1:36" s="30" customFormat="1" ht="10.5" customHeight="1">
      <c r="A96" s="29">
        <v>86</v>
      </c>
      <c r="B96" s="202"/>
      <c r="C96" s="280"/>
      <c r="D96" s="102"/>
      <c r="E96" s="189"/>
      <c r="F96" s="190"/>
      <c r="G96" s="188"/>
      <c r="H96" s="122"/>
      <c r="I96" s="127"/>
      <c r="J96" s="127"/>
      <c r="K96" s="118"/>
      <c r="L96" s="119"/>
      <c r="M96" s="118"/>
      <c r="N96" s="119"/>
      <c r="O96" s="118"/>
      <c r="P96" s="119"/>
      <c r="Q96" s="107"/>
      <c r="R96" s="108"/>
      <c r="S96" s="109"/>
      <c r="T96" s="110"/>
      <c r="U96" s="107"/>
      <c r="V96" s="111"/>
      <c r="W96" s="110"/>
      <c r="X96" s="109"/>
      <c r="Y96" s="208"/>
      <c r="Z96" s="209"/>
      <c r="AA96" s="111"/>
      <c r="AB96" s="111"/>
      <c r="AC96" s="109"/>
      <c r="AD96" s="110"/>
      <c r="AE96" s="110"/>
      <c r="AF96" s="110"/>
      <c r="AG96" s="118"/>
      <c r="AH96" s="119"/>
      <c r="AI96" s="114"/>
      <c r="AJ96" s="167">
        <v>86</v>
      </c>
    </row>
    <row r="97" spans="1:36" s="30" customFormat="1" ht="10.5" customHeight="1">
      <c r="A97" s="29">
        <v>87</v>
      </c>
      <c r="B97" s="223"/>
      <c r="C97" s="282"/>
      <c r="D97" s="102"/>
      <c r="E97" s="189"/>
      <c r="F97" s="190"/>
      <c r="G97" s="195"/>
      <c r="H97" s="117"/>
      <c r="I97" s="122"/>
      <c r="J97" s="122"/>
      <c r="K97" s="126"/>
      <c r="L97" s="125"/>
      <c r="M97" s="126"/>
      <c r="N97" s="125"/>
      <c r="O97" s="126"/>
      <c r="P97" s="125"/>
      <c r="Q97" s="107"/>
      <c r="R97" s="108"/>
      <c r="S97" s="109"/>
      <c r="T97" s="110"/>
      <c r="U97" s="107"/>
      <c r="V97" s="111"/>
      <c r="W97" s="110"/>
      <c r="X97" s="109"/>
      <c r="Y97" s="210"/>
      <c r="Z97" s="211"/>
      <c r="AA97" s="111"/>
      <c r="AB97" s="111"/>
      <c r="AC97" s="109"/>
      <c r="AD97" s="110"/>
      <c r="AE97" s="110"/>
      <c r="AF97" s="110"/>
      <c r="AG97" s="123"/>
      <c r="AH97" s="124"/>
      <c r="AI97" s="121"/>
      <c r="AJ97" s="167">
        <v>87</v>
      </c>
    </row>
    <row r="98" spans="1:36" s="30" customFormat="1" ht="10.5" customHeight="1">
      <c r="A98" s="29">
        <v>88</v>
      </c>
      <c r="B98" s="196"/>
      <c r="C98" s="279"/>
      <c r="D98" s="204"/>
      <c r="E98" s="186"/>
      <c r="F98" s="190"/>
      <c r="G98" s="188"/>
      <c r="H98" s="122"/>
      <c r="I98" s="122"/>
      <c r="J98" s="122"/>
      <c r="K98" s="221"/>
      <c r="L98" s="222"/>
      <c r="M98" s="221"/>
      <c r="N98" s="222"/>
      <c r="O98" s="221"/>
      <c r="P98" s="222"/>
      <c r="Q98" s="128"/>
      <c r="R98" s="129"/>
      <c r="S98" s="109"/>
      <c r="T98" s="110"/>
      <c r="U98" s="123"/>
      <c r="V98" s="111"/>
      <c r="W98" s="110"/>
      <c r="X98" s="109"/>
      <c r="Y98" s="217"/>
      <c r="Z98" s="218"/>
      <c r="AA98" s="111"/>
      <c r="AB98" s="111"/>
      <c r="AC98" s="109"/>
      <c r="AD98" s="110"/>
      <c r="AE98" s="110"/>
      <c r="AF98" s="110"/>
      <c r="AG98" s="115"/>
      <c r="AH98" s="116"/>
      <c r="AI98" s="114"/>
      <c r="AJ98" s="167">
        <v>88</v>
      </c>
    </row>
    <row r="99" spans="1:36" s="30" customFormat="1" ht="10.5" customHeight="1">
      <c r="A99" s="29">
        <v>89</v>
      </c>
      <c r="B99" s="202"/>
      <c r="C99" s="280"/>
      <c r="D99" s="204"/>
      <c r="E99" s="201"/>
      <c r="F99" s="190"/>
      <c r="G99" s="188"/>
      <c r="H99" s="122"/>
      <c r="I99" s="122"/>
      <c r="J99" s="122"/>
      <c r="K99" s="215"/>
      <c r="L99" s="216"/>
      <c r="M99" s="215"/>
      <c r="N99" s="216"/>
      <c r="O99" s="215"/>
      <c r="P99" s="216"/>
      <c r="Q99" s="107"/>
      <c r="R99" s="108"/>
      <c r="S99" s="109"/>
      <c r="T99" s="110"/>
      <c r="U99" s="123"/>
      <c r="V99" s="111"/>
      <c r="W99" s="110"/>
      <c r="X99" s="109"/>
      <c r="Y99" s="217"/>
      <c r="Z99" s="218"/>
      <c r="AA99" s="111"/>
      <c r="AB99" s="111"/>
      <c r="AC99" s="109"/>
      <c r="AD99" s="110"/>
      <c r="AE99" s="110"/>
      <c r="AF99" s="110"/>
      <c r="AG99" s="115"/>
      <c r="AH99" s="116"/>
      <c r="AI99" s="121"/>
      <c r="AJ99" s="167">
        <v>89</v>
      </c>
    </row>
    <row r="100" spans="1:36" s="30" customFormat="1" ht="10.5" customHeight="1">
      <c r="A100" s="29">
        <v>90</v>
      </c>
      <c r="B100" s="196"/>
      <c r="C100" s="279"/>
      <c r="D100" s="102"/>
      <c r="E100" s="169"/>
      <c r="F100" s="168"/>
      <c r="G100" s="188"/>
      <c r="H100" s="117"/>
      <c r="I100" s="117"/>
      <c r="J100" s="117"/>
      <c r="K100" s="118"/>
      <c r="L100" s="119"/>
      <c r="M100" s="118"/>
      <c r="N100" s="119"/>
      <c r="O100" s="118"/>
      <c r="P100" s="119"/>
      <c r="Q100" s="128"/>
      <c r="R100" s="129"/>
      <c r="S100" s="129"/>
      <c r="T100" s="110"/>
      <c r="U100" s="123"/>
      <c r="V100" s="111"/>
      <c r="W100" s="110"/>
      <c r="X100" s="109"/>
      <c r="Y100" s="212"/>
      <c r="Z100" s="213"/>
      <c r="AA100" s="111"/>
      <c r="AB100" s="111"/>
      <c r="AC100" s="109"/>
      <c r="AD100" s="110"/>
      <c r="AE100" s="110"/>
      <c r="AF100" s="110"/>
      <c r="AG100" s="107"/>
      <c r="AH100" s="129"/>
      <c r="AI100" s="121"/>
      <c r="AJ100" s="167">
        <v>90</v>
      </c>
    </row>
    <row r="101" spans="1:36" s="30" customFormat="1" ht="10.5" customHeight="1">
      <c r="A101" s="29">
        <v>91</v>
      </c>
      <c r="B101" s="203"/>
      <c r="C101" s="281"/>
      <c r="D101" s="204"/>
      <c r="E101" s="188"/>
      <c r="F101" s="187"/>
      <c r="G101" s="188"/>
      <c r="H101" s="117"/>
      <c r="I101" s="117"/>
      <c r="J101" s="117"/>
      <c r="K101" s="118"/>
      <c r="L101" s="119"/>
      <c r="M101" s="118"/>
      <c r="N101" s="119"/>
      <c r="O101" s="118"/>
      <c r="P101" s="119"/>
      <c r="Q101" s="107"/>
      <c r="R101" s="108"/>
      <c r="S101" s="125"/>
      <c r="T101" s="110"/>
      <c r="U101" s="107"/>
      <c r="V101" s="111"/>
      <c r="W101" s="110"/>
      <c r="X101" s="109"/>
      <c r="Y101" s="212"/>
      <c r="Z101" s="213"/>
      <c r="AA101" s="111"/>
      <c r="AB101" s="111"/>
      <c r="AC101" s="109"/>
      <c r="AD101" s="110"/>
      <c r="AE101" s="110"/>
      <c r="AF101" s="110"/>
      <c r="AG101" s="107"/>
      <c r="AH101" s="129"/>
      <c r="AI101" s="114"/>
      <c r="AJ101" s="167">
        <v>91</v>
      </c>
    </row>
    <row r="102" spans="1:36" s="30" customFormat="1" ht="10.5" customHeight="1">
      <c r="A102" s="29">
        <v>92</v>
      </c>
      <c r="B102" s="224"/>
      <c r="C102" s="283"/>
      <c r="D102" s="225"/>
      <c r="E102" s="186"/>
      <c r="F102" s="190"/>
      <c r="G102" s="188"/>
      <c r="H102" s="122"/>
      <c r="I102" s="106"/>
      <c r="J102" s="106"/>
      <c r="K102" s="221"/>
      <c r="L102" s="222"/>
      <c r="M102" s="221"/>
      <c r="N102" s="222"/>
      <c r="O102" s="221"/>
      <c r="P102" s="222"/>
      <c r="Q102" s="107"/>
      <c r="R102" s="108"/>
      <c r="S102" s="109"/>
      <c r="T102" s="110"/>
      <c r="U102" s="123"/>
      <c r="V102" s="111"/>
      <c r="W102" s="110"/>
      <c r="X102" s="109"/>
      <c r="Y102" s="217"/>
      <c r="Z102" s="218"/>
      <c r="AA102" s="111"/>
      <c r="AB102" s="111"/>
      <c r="AC102" s="109"/>
      <c r="AD102" s="110"/>
      <c r="AE102" s="110"/>
      <c r="AF102" s="110"/>
      <c r="AG102" s="115"/>
      <c r="AH102" s="116"/>
      <c r="AI102" s="121"/>
      <c r="AJ102" s="167">
        <v>92</v>
      </c>
    </row>
    <row r="103" spans="1:36" s="30" customFormat="1" ht="10.5" customHeight="1">
      <c r="A103" s="29">
        <v>93</v>
      </c>
      <c r="B103" s="202"/>
      <c r="C103" s="280"/>
      <c r="D103" s="204"/>
      <c r="E103" s="183"/>
      <c r="F103" s="187"/>
      <c r="G103" s="195"/>
      <c r="H103" s="122"/>
      <c r="I103" s="106"/>
      <c r="J103" s="106"/>
      <c r="K103" s="126"/>
      <c r="L103" s="125"/>
      <c r="M103" s="126"/>
      <c r="N103" s="125"/>
      <c r="O103" s="126"/>
      <c r="P103" s="125"/>
      <c r="Q103" s="126"/>
      <c r="R103" s="125"/>
      <c r="S103" s="109"/>
      <c r="T103" s="110"/>
      <c r="U103" s="126"/>
      <c r="V103" s="111"/>
      <c r="W103" s="110"/>
      <c r="X103" s="109"/>
      <c r="Y103" s="226"/>
      <c r="Z103" s="227"/>
      <c r="AA103" s="111"/>
      <c r="AB103" s="111"/>
      <c r="AC103" s="109"/>
      <c r="AD103" s="110"/>
      <c r="AE103" s="110"/>
      <c r="AF103" s="110"/>
      <c r="AG103" s="128"/>
      <c r="AH103" s="129"/>
      <c r="AI103" s="121"/>
      <c r="AJ103" s="167">
        <v>93</v>
      </c>
    </row>
    <row r="104" spans="1:36" s="30" customFormat="1" ht="10.5" customHeight="1">
      <c r="A104" s="29">
        <v>94</v>
      </c>
      <c r="B104" s="223"/>
      <c r="C104" s="282"/>
      <c r="D104" s="102"/>
      <c r="E104" s="191"/>
      <c r="F104" s="187"/>
      <c r="G104" s="195"/>
      <c r="H104" s="127"/>
      <c r="I104" s="127"/>
      <c r="J104" s="127"/>
      <c r="K104" s="118"/>
      <c r="L104" s="119"/>
      <c r="M104" s="118"/>
      <c r="N104" s="119"/>
      <c r="O104" s="118"/>
      <c r="P104" s="119"/>
      <c r="Q104" s="128"/>
      <c r="R104" s="129"/>
      <c r="S104" s="129"/>
      <c r="T104" s="110"/>
      <c r="U104" s="123"/>
      <c r="V104" s="111"/>
      <c r="W104" s="110"/>
      <c r="X104" s="109"/>
      <c r="Y104" s="208"/>
      <c r="Z104" s="209"/>
      <c r="AA104" s="111"/>
      <c r="AB104" s="111"/>
      <c r="AC104" s="109"/>
      <c r="AD104" s="110"/>
      <c r="AE104" s="110"/>
      <c r="AF104" s="110"/>
      <c r="AG104" s="118"/>
      <c r="AH104" s="119"/>
      <c r="AI104" s="121"/>
      <c r="AJ104" s="167">
        <v>94</v>
      </c>
    </row>
    <row r="105" spans="1:36" s="30" customFormat="1" ht="10.5" customHeight="1">
      <c r="A105" s="29">
        <v>95</v>
      </c>
      <c r="B105" s="202"/>
      <c r="C105" s="280"/>
      <c r="D105" s="204"/>
      <c r="E105" s="183"/>
      <c r="F105" s="187"/>
      <c r="G105" s="195"/>
      <c r="H105" s="127"/>
      <c r="I105" s="127"/>
      <c r="J105" s="127"/>
      <c r="K105" s="118"/>
      <c r="L105" s="119"/>
      <c r="M105" s="118"/>
      <c r="N105" s="119"/>
      <c r="O105" s="118"/>
      <c r="P105" s="119"/>
      <c r="Q105" s="107"/>
      <c r="R105" s="108"/>
      <c r="S105" s="109"/>
      <c r="T105" s="110"/>
      <c r="U105" s="107"/>
      <c r="V105" s="111"/>
      <c r="W105" s="110"/>
      <c r="X105" s="109"/>
      <c r="Y105" s="208"/>
      <c r="Z105" s="209"/>
      <c r="AA105" s="111"/>
      <c r="AB105" s="111"/>
      <c r="AC105" s="109"/>
      <c r="AD105" s="110"/>
      <c r="AE105" s="110"/>
      <c r="AF105" s="110"/>
      <c r="AG105" s="118"/>
      <c r="AH105" s="119"/>
      <c r="AI105" s="114"/>
      <c r="AJ105" s="167">
        <v>95</v>
      </c>
    </row>
    <row r="106" spans="1:36" s="30" customFormat="1" ht="10.5" customHeight="1">
      <c r="A106" s="29">
        <v>96</v>
      </c>
      <c r="B106" s="228"/>
      <c r="C106" s="284"/>
      <c r="D106" s="229"/>
      <c r="E106" s="188"/>
      <c r="F106" s="187"/>
      <c r="G106" s="188"/>
      <c r="H106" s="117"/>
      <c r="I106" s="117"/>
      <c r="J106" s="117"/>
      <c r="K106" s="118"/>
      <c r="L106" s="119"/>
      <c r="M106" s="118"/>
      <c r="N106" s="119"/>
      <c r="O106" s="118"/>
      <c r="P106" s="119"/>
      <c r="Q106" s="128"/>
      <c r="R106" s="129"/>
      <c r="S106" s="129"/>
      <c r="T106" s="110"/>
      <c r="U106" s="123"/>
      <c r="V106" s="111"/>
      <c r="W106" s="110"/>
      <c r="X106" s="109"/>
      <c r="Y106" s="212"/>
      <c r="Z106" s="213"/>
      <c r="AA106" s="111"/>
      <c r="AB106" s="111"/>
      <c r="AC106" s="109"/>
      <c r="AD106" s="110"/>
      <c r="AE106" s="110"/>
      <c r="AF106" s="110"/>
      <c r="AG106" s="107"/>
      <c r="AH106" s="129"/>
      <c r="AI106" s="121"/>
      <c r="AJ106" s="167">
        <v>96</v>
      </c>
    </row>
    <row r="107" spans="1:36" s="30" customFormat="1" ht="10.5" customHeight="1">
      <c r="A107" s="29">
        <v>97</v>
      </c>
      <c r="B107" s="203"/>
      <c r="C107" s="281"/>
      <c r="D107" s="102"/>
      <c r="E107" s="192"/>
      <c r="F107" s="193"/>
      <c r="G107" s="192"/>
      <c r="H107" s="122"/>
      <c r="I107" s="130"/>
      <c r="J107" s="130"/>
      <c r="K107" s="128"/>
      <c r="L107" s="129"/>
      <c r="M107" s="128"/>
      <c r="N107" s="129"/>
      <c r="O107" s="128"/>
      <c r="P107" s="129"/>
      <c r="Q107" s="107"/>
      <c r="R107" s="108"/>
      <c r="S107" s="109"/>
      <c r="T107" s="110"/>
      <c r="U107" s="107"/>
      <c r="V107" s="111"/>
      <c r="W107" s="110"/>
      <c r="X107" s="109"/>
      <c r="Y107" s="226"/>
      <c r="Z107" s="227"/>
      <c r="AA107" s="111"/>
      <c r="AB107" s="111"/>
      <c r="AC107" s="109"/>
      <c r="AD107" s="110"/>
      <c r="AE107" s="110"/>
      <c r="AF107" s="110"/>
      <c r="AG107" s="128"/>
      <c r="AH107" s="129"/>
      <c r="AI107" s="114"/>
      <c r="AJ107" s="167">
        <v>97</v>
      </c>
    </row>
    <row r="108" spans="1:36" s="30" customFormat="1" ht="10.5" customHeight="1">
      <c r="A108" s="29">
        <v>98</v>
      </c>
      <c r="B108" s="202"/>
      <c r="C108" s="280"/>
      <c r="D108" s="102"/>
      <c r="E108" s="189"/>
      <c r="F108" s="190"/>
      <c r="G108" s="195"/>
      <c r="H108" s="122"/>
      <c r="I108" s="122"/>
      <c r="J108" s="122"/>
      <c r="K108" s="126"/>
      <c r="L108" s="125"/>
      <c r="M108" s="126"/>
      <c r="N108" s="125"/>
      <c r="O108" s="126"/>
      <c r="P108" s="125"/>
      <c r="Q108" s="107"/>
      <c r="R108" s="108"/>
      <c r="S108" s="109"/>
      <c r="T108" s="110"/>
      <c r="U108" s="123"/>
      <c r="V108" s="111"/>
      <c r="W108" s="110"/>
      <c r="X108" s="109"/>
      <c r="Y108" s="210"/>
      <c r="Z108" s="211"/>
      <c r="AA108" s="111"/>
      <c r="AB108" s="111"/>
      <c r="AC108" s="109"/>
      <c r="AD108" s="110"/>
      <c r="AE108" s="110"/>
      <c r="AF108" s="110"/>
      <c r="AG108" s="123"/>
      <c r="AH108" s="124"/>
      <c r="AI108" s="121"/>
      <c r="AJ108" s="167">
        <v>98</v>
      </c>
    </row>
    <row r="109" spans="1:36" s="30" customFormat="1" ht="10.5" customHeight="1">
      <c r="A109" s="29">
        <v>99</v>
      </c>
      <c r="B109" s="205"/>
      <c r="C109" s="285"/>
      <c r="D109" s="206"/>
      <c r="E109" s="207"/>
      <c r="F109" s="230"/>
      <c r="G109" s="207"/>
      <c r="H109" s="231"/>
      <c r="I109" s="231"/>
      <c r="J109" s="231"/>
      <c r="K109" s="232"/>
      <c r="L109" s="233"/>
      <c r="M109" s="232"/>
      <c r="N109" s="233"/>
      <c r="O109" s="232"/>
      <c r="P109" s="233"/>
      <c r="Q109" s="234"/>
      <c r="R109" s="235"/>
      <c r="S109" s="236"/>
      <c r="T109" s="237"/>
      <c r="U109" s="234"/>
      <c r="V109" s="238"/>
      <c r="W109" s="237"/>
      <c r="X109" s="236"/>
      <c r="Y109" s="239"/>
      <c r="Z109" s="240"/>
      <c r="AA109" s="238"/>
      <c r="AB109" s="238"/>
      <c r="AC109" s="236"/>
      <c r="AD109" s="237"/>
      <c r="AE109" s="237"/>
      <c r="AF109" s="237"/>
      <c r="AG109" s="241"/>
      <c r="AH109" s="242"/>
      <c r="AI109" s="243"/>
      <c r="AJ109" s="167">
        <v>99</v>
      </c>
    </row>
    <row r="110" spans="1:36" s="30" customFormat="1" ht="10.5" customHeight="1">
      <c r="A110" s="29">
        <v>100</v>
      </c>
      <c r="B110" s="104"/>
      <c r="C110" s="276"/>
      <c r="D110" s="204"/>
      <c r="E110" s="244"/>
      <c r="F110" s="245"/>
      <c r="G110" s="188"/>
      <c r="H110" s="246"/>
      <c r="I110" s="246"/>
      <c r="J110" s="246"/>
      <c r="K110" s="178"/>
      <c r="L110" s="179"/>
      <c r="M110" s="178"/>
      <c r="N110" s="179"/>
      <c r="O110" s="178"/>
      <c r="P110" s="179"/>
      <c r="Q110" s="172"/>
      <c r="R110" s="199"/>
      <c r="S110" s="173"/>
      <c r="T110" s="174"/>
      <c r="U110" s="180"/>
      <c r="V110" s="175"/>
      <c r="W110" s="174"/>
      <c r="X110" s="173"/>
      <c r="Y110" s="247"/>
      <c r="Z110" s="248"/>
      <c r="AA110" s="175"/>
      <c r="AB110" s="175"/>
      <c r="AC110" s="173"/>
      <c r="AD110" s="174"/>
      <c r="AE110" s="174"/>
      <c r="AF110" s="174"/>
      <c r="AG110" s="181"/>
      <c r="AH110" s="249"/>
      <c r="AI110" s="182"/>
      <c r="AJ110" s="167">
        <v>100</v>
      </c>
    </row>
    <row r="111" spans="1:36" s="30" customFormat="1" ht="10.5" customHeight="1">
      <c r="A111" s="29">
        <v>101</v>
      </c>
      <c r="B111" s="104"/>
      <c r="C111" s="276"/>
      <c r="D111" s="204"/>
      <c r="E111" s="244"/>
      <c r="F111" s="245"/>
      <c r="G111" s="188"/>
      <c r="H111" s="246"/>
      <c r="I111" s="246"/>
      <c r="J111" s="246"/>
      <c r="K111" s="178"/>
      <c r="L111" s="179"/>
      <c r="M111" s="178"/>
      <c r="N111" s="179"/>
      <c r="O111" s="178"/>
      <c r="P111" s="179"/>
      <c r="Q111" s="172"/>
      <c r="R111" s="199"/>
      <c r="S111" s="173"/>
      <c r="T111" s="174"/>
      <c r="U111" s="180"/>
      <c r="V111" s="175"/>
      <c r="W111" s="174"/>
      <c r="X111" s="173"/>
      <c r="Y111" s="247"/>
      <c r="Z111" s="248"/>
      <c r="AA111" s="175"/>
      <c r="AB111" s="175"/>
      <c r="AC111" s="173"/>
      <c r="AD111" s="174"/>
      <c r="AE111" s="174"/>
      <c r="AF111" s="174"/>
      <c r="AG111" s="181"/>
      <c r="AH111" s="249"/>
      <c r="AI111" s="182"/>
      <c r="AJ111" s="167">
        <v>101</v>
      </c>
    </row>
    <row r="112" spans="1:36" s="30" customFormat="1" ht="10.5" customHeight="1">
      <c r="A112" s="29">
        <v>102</v>
      </c>
      <c r="B112" s="104"/>
      <c r="C112" s="276"/>
      <c r="D112" s="204"/>
      <c r="E112" s="244"/>
      <c r="F112" s="245"/>
      <c r="G112" s="188"/>
      <c r="H112" s="246"/>
      <c r="I112" s="246"/>
      <c r="J112" s="246"/>
      <c r="K112" s="170"/>
      <c r="L112" s="171"/>
      <c r="M112" s="170"/>
      <c r="N112" s="171"/>
      <c r="O112" s="170"/>
      <c r="P112" s="171"/>
      <c r="Q112" s="172"/>
      <c r="R112" s="199"/>
      <c r="S112" s="173"/>
      <c r="T112" s="174"/>
      <c r="U112" s="180"/>
      <c r="V112" s="175"/>
      <c r="W112" s="174"/>
      <c r="X112" s="173"/>
      <c r="Y112" s="247"/>
      <c r="Z112" s="248"/>
      <c r="AA112" s="175"/>
      <c r="AB112" s="175"/>
      <c r="AC112" s="173"/>
      <c r="AD112" s="174"/>
      <c r="AE112" s="174"/>
      <c r="AF112" s="174"/>
      <c r="AG112" s="181"/>
      <c r="AH112" s="249"/>
      <c r="AI112" s="182"/>
      <c r="AJ112" s="167">
        <v>102</v>
      </c>
    </row>
    <row r="113" spans="1:36" s="30" customFormat="1" ht="10.5" customHeight="1">
      <c r="A113" s="29">
        <v>103</v>
      </c>
      <c r="B113" s="104"/>
      <c r="C113" s="276"/>
      <c r="D113" s="204"/>
      <c r="E113" s="244"/>
      <c r="F113" s="245"/>
      <c r="G113" s="188"/>
      <c r="H113" s="246"/>
      <c r="I113" s="246"/>
      <c r="J113" s="246"/>
      <c r="K113" s="178"/>
      <c r="L113" s="179"/>
      <c r="M113" s="178"/>
      <c r="N113" s="179"/>
      <c r="O113" s="178"/>
      <c r="P113" s="179"/>
      <c r="Q113" s="172"/>
      <c r="R113" s="199"/>
      <c r="S113" s="173"/>
      <c r="T113" s="174"/>
      <c r="U113" s="180"/>
      <c r="V113" s="175"/>
      <c r="W113" s="174"/>
      <c r="X113" s="173"/>
      <c r="Y113" s="247"/>
      <c r="Z113" s="248"/>
      <c r="AA113" s="175"/>
      <c r="AB113" s="175"/>
      <c r="AC113" s="173"/>
      <c r="AD113" s="174"/>
      <c r="AE113" s="174"/>
      <c r="AF113" s="174"/>
      <c r="AG113" s="181"/>
      <c r="AH113" s="249"/>
      <c r="AI113" s="182"/>
      <c r="AJ113" s="167">
        <v>103</v>
      </c>
    </row>
    <row r="114" spans="1:36" s="30" customFormat="1" ht="10.5" customHeight="1">
      <c r="A114" s="29">
        <v>104</v>
      </c>
      <c r="B114" s="100"/>
      <c r="C114" s="277"/>
      <c r="D114" s="102"/>
      <c r="E114" s="192"/>
      <c r="F114" s="132"/>
      <c r="G114" s="192"/>
      <c r="H114" s="189"/>
      <c r="I114" s="189"/>
      <c r="J114" s="189"/>
      <c r="K114" s="180"/>
      <c r="L114" s="194"/>
      <c r="M114" s="180"/>
      <c r="N114" s="194"/>
      <c r="O114" s="180"/>
      <c r="P114" s="194"/>
      <c r="Q114" s="197"/>
      <c r="R114" s="198"/>
      <c r="S114" s="198"/>
      <c r="T114" s="197"/>
      <c r="U114" s="180"/>
      <c r="V114" s="175"/>
      <c r="W114" s="174"/>
      <c r="X114" s="173"/>
      <c r="Y114" s="250"/>
      <c r="Z114" s="251"/>
      <c r="AA114" s="175"/>
      <c r="AB114" s="175"/>
      <c r="AC114" s="173"/>
      <c r="AD114" s="174"/>
      <c r="AE114" s="174"/>
      <c r="AF114" s="174"/>
      <c r="AG114" s="180"/>
      <c r="AH114" s="194"/>
      <c r="AI114" s="176"/>
      <c r="AJ114" s="167">
        <v>104</v>
      </c>
    </row>
    <row r="115" spans="1:36" s="30" customFormat="1" ht="10.5" customHeight="1">
      <c r="A115" s="29">
        <v>105</v>
      </c>
      <c r="B115" s="101"/>
      <c r="C115" s="274"/>
      <c r="D115" s="102"/>
      <c r="E115" s="200"/>
      <c r="F115" s="97"/>
      <c r="G115" s="188"/>
      <c r="H115" s="177"/>
      <c r="I115" s="177"/>
      <c r="J115" s="177"/>
      <c r="K115" s="184"/>
      <c r="L115" s="185"/>
      <c r="M115" s="184"/>
      <c r="N115" s="185"/>
      <c r="O115" s="184"/>
      <c r="P115" s="185"/>
      <c r="Q115" s="172"/>
      <c r="R115" s="199"/>
      <c r="S115" s="173"/>
      <c r="T115" s="174"/>
      <c r="U115" s="172"/>
      <c r="V115" s="175"/>
      <c r="W115" s="174"/>
      <c r="X115" s="173"/>
      <c r="Y115" s="250"/>
      <c r="Z115" s="251"/>
      <c r="AA115" s="175"/>
      <c r="AB115" s="175"/>
      <c r="AC115" s="173"/>
      <c r="AD115" s="174"/>
      <c r="AE115" s="174"/>
      <c r="AF115" s="174"/>
      <c r="AG115" s="197"/>
      <c r="AH115" s="194"/>
      <c r="AI115" s="182"/>
      <c r="AJ115" s="167">
        <v>105</v>
      </c>
    </row>
    <row r="116" spans="1:36" s="30" customFormat="1" ht="10.5" customHeight="1">
      <c r="A116" s="29">
        <v>106</v>
      </c>
      <c r="B116" s="101"/>
      <c r="C116" s="274"/>
      <c r="D116" s="204"/>
      <c r="E116" s="188"/>
      <c r="F116" s="97"/>
      <c r="G116" s="188"/>
      <c r="H116" s="169"/>
      <c r="I116" s="169"/>
      <c r="J116" s="169"/>
      <c r="K116" s="170"/>
      <c r="L116" s="171"/>
      <c r="M116" s="170"/>
      <c r="N116" s="171"/>
      <c r="O116" s="170"/>
      <c r="P116" s="171"/>
      <c r="Q116" s="172"/>
      <c r="R116" s="199"/>
      <c r="S116" s="185"/>
      <c r="T116" s="174"/>
      <c r="U116" s="172"/>
      <c r="V116" s="175"/>
      <c r="W116" s="174"/>
      <c r="X116" s="173"/>
      <c r="Y116" s="252"/>
      <c r="Z116" s="253"/>
      <c r="AA116" s="175"/>
      <c r="AB116" s="175"/>
      <c r="AC116" s="173"/>
      <c r="AD116" s="174"/>
      <c r="AE116" s="174"/>
      <c r="AF116" s="174"/>
      <c r="AG116" s="172"/>
      <c r="AH116" s="198"/>
      <c r="AI116" s="176"/>
      <c r="AJ116" s="167">
        <v>106</v>
      </c>
    </row>
    <row r="117" spans="1:36" s="30" customFormat="1" ht="10.5" customHeight="1">
      <c r="A117" s="29">
        <v>107</v>
      </c>
      <c r="B117" s="99"/>
      <c r="C117" s="278"/>
      <c r="D117" s="102"/>
      <c r="E117" s="192"/>
      <c r="F117" s="131"/>
      <c r="G117" s="192"/>
      <c r="H117" s="189"/>
      <c r="I117" s="189"/>
      <c r="J117" s="189"/>
      <c r="K117" s="180"/>
      <c r="L117" s="194"/>
      <c r="M117" s="180"/>
      <c r="N117" s="194"/>
      <c r="O117" s="180"/>
      <c r="P117" s="194"/>
      <c r="Q117" s="172"/>
      <c r="R117" s="199"/>
      <c r="S117" s="173"/>
      <c r="T117" s="174"/>
      <c r="U117" s="172"/>
      <c r="V117" s="175"/>
      <c r="W117" s="174"/>
      <c r="X117" s="173"/>
      <c r="Y117" s="250"/>
      <c r="Z117" s="251"/>
      <c r="AA117" s="175"/>
      <c r="AB117" s="175"/>
      <c r="AC117" s="173"/>
      <c r="AD117" s="174"/>
      <c r="AE117" s="174"/>
      <c r="AF117" s="174"/>
      <c r="AG117" s="180"/>
      <c r="AH117" s="194"/>
      <c r="AI117" s="176"/>
      <c r="AJ117" s="167">
        <v>107</v>
      </c>
    </row>
    <row r="118" spans="1:36" s="30" customFormat="1" ht="10.5" customHeight="1">
      <c r="A118" s="29">
        <v>108</v>
      </c>
      <c r="B118" s="99"/>
      <c r="C118" s="278"/>
      <c r="D118" s="102"/>
      <c r="E118" s="191"/>
      <c r="F118" s="97"/>
      <c r="G118" s="195"/>
      <c r="H118" s="191"/>
      <c r="I118" s="191"/>
      <c r="J118" s="191"/>
      <c r="K118" s="170"/>
      <c r="L118" s="171"/>
      <c r="M118" s="170"/>
      <c r="N118" s="171"/>
      <c r="O118" s="170"/>
      <c r="P118" s="171"/>
      <c r="Q118" s="197"/>
      <c r="R118" s="198"/>
      <c r="S118" s="198"/>
      <c r="T118" s="174"/>
      <c r="U118" s="180"/>
      <c r="V118" s="175"/>
      <c r="W118" s="174"/>
      <c r="X118" s="173"/>
      <c r="Y118" s="254"/>
      <c r="Z118" s="255"/>
      <c r="AA118" s="175"/>
      <c r="AB118" s="175"/>
      <c r="AC118" s="173"/>
      <c r="AD118" s="174"/>
      <c r="AE118" s="174"/>
      <c r="AF118" s="174"/>
      <c r="AG118" s="170"/>
      <c r="AH118" s="171"/>
      <c r="AI118" s="176"/>
      <c r="AJ118" s="167">
        <v>108</v>
      </c>
    </row>
    <row r="119" spans="1:36" s="30" customFormat="1" ht="10.5" customHeight="1">
      <c r="A119" s="29">
        <v>109</v>
      </c>
      <c r="B119" s="101"/>
      <c r="C119" s="274"/>
      <c r="D119" s="102"/>
      <c r="E119" s="200"/>
      <c r="F119" s="97"/>
      <c r="G119" s="188"/>
      <c r="H119" s="177"/>
      <c r="I119" s="177"/>
      <c r="J119" s="177"/>
      <c r="K119" s="184"/>
      <c r="L119" s="185"/>
      <c r="M119" s="184"/>
      <c r="N119" s="185"/>
      <c r="O119" s="184"/>
      <c r="P119" s="185"/>
      <c r="Q119" s="172"/>
      <c r="R119" s="199"/>
      <c r="S119" s="173"/>
      <c r="T119" s="174"/>
      <c r="U119" s="172"/>
      <c r="V119" s="175"/>
      <c r="W119" s="174"/>
      <c r="X119" s="173"/>
      <c r="Y119" s="250"/>
      <c r="Z119" s="251"/>
      <c r="AA119" s="175"/>
      <c r="AB119" s="175"/>
      <c r="AC119" s="173"/>
      <c r="AD119" s="174"/>
      <c r="AE119" s="174"/>
      <c r="AF119" s="174"/>
      <c r="AG119" s="197"/>
      <c r="AH119" s="194"/>
      <c r="AI119" s="176"/>
      <c r="AJ119" s="167">
        <v>109</v>
      </c>
    </row>
    <row r="120" spans="1:36" s="30" customFormat="1" ht="10.5" customHeight="1">
      <c r="A120" s="29">
        <v>110</v>
      </c>
      <c r="B120" s="101"/>
      <c r="C120" s="274"/>
      <c r="D120" s="204"/>
      <c r="E120" s="183"/>
      <c r="F120" s="97"/>
      <c r="G120" s="195"/>
      <c r="H120" s="177"/>
      <c r="I120" s="177"/>
      <c r="J120" s="177"/>
      <c r="K120" s="184"/>
      <c r="L120" s="185"/>
      <c r="M120" s="184"/>
      <c r="N120" s="185"/>
      <c r="O120" s="184"/>
      <c r="P120" s="185"/>
      <c r="Q120" s="184"/>
      <c r="R120" s="185"/>
      <c r="S120" s="173"/>
      <c r="T120" s="174"/>
      <c r="U120" s="184"/>
      <c r="V120" s="175"/>
      <c r="W120" s="174"/>
      <c r="X120" s="173"/>
      <c r="Y120" s="256"/>
      <c r="Z120" s="251"/>
      <c r="AA120" s="175"/>
      <c r="AB120" s="175"/>
      <c r="AC120" s="173"/>
      <c r="AD120" s="174"/>
      <c r="AE120" s="174"/>
      <c r="AF120" s="174"/>
      <c r="AG120" s="257"/>
      <c r="AH120" s="194"/>
      <c r="AI120" s="176"/>
      <c r="AJ120" s="167">
        <v>110</v>
      </c>
    </row>
    <row r="121" spans="1:36" s="30" customFormat="1" ht="10.5" customHeight="1">
      <c r="A121" s="29">
        <v>111</v>
      </c>
      <c r="B121" s="103"/>
      <c r="C121" s="275"/>
      <c r="D121" s="102"/>
      <c r="E121" s="188"/>
      <c r="F121" s="97"/>
      <c r="G121" s="188"/>
      <c r="H121" s="169"/>
      <c r="I121" s="169"/>
      <c r="J121" s="169"/>
      <c r="K121" s="170"/>
      <c r="L121" s="171"/>
      <c r="M121" s="170"/>
      <c r="N121" s="171"/>
      <c r="O121" s="170"/>
      <c r="P121" s="171"/>
      <c r="Q121" s="197"/>
      <c r="R121" s="198"/>
      <c r="S121" s="198"/>
      <c r="T121" s="174"/>
      <c r="U121" s="180"/>
      <c r="V121" s="175"/>
      <c r="W121" s="174"/>
      <c r="X121" s="173"/>
      <c r="Y121" s="252"/>
      <c r="Z121" s="253"/>
      <c r="AA121" s="175"/>
      <c r="AB121" s="175"/>
      <c r="AC121" s="173"/>
      <c r="AD121" s="174"/>
      <c r="AE121" s="174"/>
      <c r="AF121" s="174"/>
      <c r="AG121" s="172"/>
      <c r="AH121" s="198"/>
      <c r="AI121" s="182"/>
      <c r="AJ121" s="167">
        <v>111</v>
      </c>
    </row>
    <row r="122" spans="1:36" s="30" customFormat="1" ht="15.75" thickBot="1">
      <c r="A122" s="29">
        <v>112</v>
      </c>
      <c r="B122" s="133"/>
      <c r="C122" s="286"/>
      <c r="D122" s="259"/>
      <c r="E122" s="260"/>
      <c r="F122" s="261"/>
      <c r="G122" s="262"/>
      <c r="H122" s="263"/>
      <c r="I122" s="263"/>
      <c r="J122" s="263"/>
      <c r="K122" s="264"/>
      <c r="L122" s="265"/>
      <c r="M122" s="264"/>
      <c r="N122" s="265"/>
      <c r="O122" s="264"/>
      <c r="P122" s="265"/>
      <c r="Q122" s="264">
        <f>SUM(Q11:Q121)</f>
        <v>2591215.75</v>
      </c>
      <c r="R122" s="265">
        <f>SUM(R11:R121)</f>
        <v>241336</v>
      </c>
      <c r="S122" s="266"/>
      <c r="T122" s="267"/>
      <c r="U122" s="264"/>
      <c r="V122" s="268"/>
      <c r="W122" s="267"/>
      <c r="X122" s="266"/>
      <c r="Y122" s="269"/>
      <c r="Z122" s="270"/>
      <c r="AA122" s="268"/>
      <c r="AB122" s="268"/>
      <c r="AC122" s="266"/>
      <c r="AD122" s="267"/>
      <c r="AE122" s="267"/>
      <c r="AF122" s="267"/>
      <c r="AG122" s="271"/>
      <c r="AH122" s="270"/>
      <c r="AI122" s="272"/>
      <c r="AJ122" s="167">
        <v>112</v>
      </c>
    </row>
    <row r="123" spans="1:36" s="43" customFormat="1" ht="12.75">
      <c r="A123" s="405" t="s">
        <v>17</v>
      </c>
      <c r="B123" s="406"/>
      <c r="C123" s="406"/>
      <c r="D123" s="406"/>
      <c r="E123" s="406"/>
      <c r="F123" s="406"/>
      <c r="G123" s="406"/>
      <c r="H123" s="406"/>
      <c r="I123" s="406"/>
      <c r="J123" s="406"/>
      <c r="K123" s="406"/>
      <c r="L123" s="406"/>
      <c r="M123" s="406"/>
      <c r="N123" s="406"/>
      <c r="O123" s="406"/>
      <c r="P123" s="406"/>
      <c r="Q123" s="406"/>
      <c r="R123" s="406"/>
      <c r="S123" s="406"/>
      <c r="T123" s="406"/>
      <c r="U123" s="406"/>
      <c r="V123" s="406"/>
      <c r="W123" s="406"/>
      <c r="X123" s="406"/>
      <c r="Y123" s="406"/>
      <c r="Z123" s="406"/>
      <c r="AA123" s="406"/>
      <c r="AB123" s="406"/>
      <c r="AC123" s="406"/>
      <c r="AD123" s="406"/>
      <c r="AE123" s="406"/>
      <c r="AF123" s="406"/>
      <c r="AG123" s="406"/>
      <c r="AH123" s="406"/>
      <c r="AI123" s="404"/>
      <c r="AJ123" s="404"/>
    </row>
    <row r="124" spans="1:36" s="43" customFormat="1" ht="12.75">
      <c r="A124" s="407"/>
      <c r="B124" s="406"/>
      <c r="C124" s="406"/>
      <c r="D124" s="406"/>
      <c r="E124" s="406"/>
      <c r="F124" s="406"/>
      <c r="G124" s="406"/>
      <c r="H124" s="406"/>
      <c r="I124" s="406"/>
      <c r="J124" s="406"/>
      <c r="K124" s="406"/>
      <c r="L124" s="406"/>
      <c r="M124" s="406"/>
      <c r="N124" s="406"/>
      <c r="O124" s="406"/>
      <c r="P124" s="406"/>
      <c r="Q124" s="406"/>
      <c r="R124" s="406"/>
      <c r="S124" s="406"/>
      <c r="T124" s="406"/>
      <c r="U124" s="406"/>
      <c r="V124" s="406"/>
      <c r="W124" s="406"/>
      <c r="X124" s="406"/>
      <c r="Y124" s="406"/>
      <c r="Z124" s="406"/>
      <c r="AA124" s="406"/>
      <c r="AB124" s="406"/>
      <c r="AC124" s="406"/>
      <c r="AD124" s="406"/>
      <c r="AE124" s="406"/>
      <c r="AF124" s="406"/>
      <c r="AG124" s="406"/>
      <c r="AH124" s="406"/>
      <c r="AI124" s="404"/>
      <c r="AJ124" s="404"/>
    </row>
    <row r="125" spans="1:36" s="43" customFormat="1" ht="12.75">
      <c r="A125" s="407"/>
      <c r="B125" s="406"/>
      <c r="C125" s="406"/>
      <c r="D125" s="406"/>
      <c r="E125" s="406"/>
      <c r="F125" s="406"/>
      <c r="G125" s="406"/>
      <c r="H125" s="406"/>
      <c r="I125" s="406"/>
      <c r="J125" s="406"/>
      <c r="K125" s="406"/>
      <c r="L125" s="406"/>
      <c r="M125" s="406"/>
      <c r="N125" s="406"/>
      <c r="O125" s="406"/>
      <c r="P125" s="406"/>
      <c r="Q125" s="406"/>
      <c r="R125" s="406"/>
      <c r="S125" s="406"/>
      <c r="T125" s="406"/>
      <c r="U125" s="406"/>
      <c r="V125" s="406"/>
      <c r="W125" s="406"/>
      <c r="X125" s="406"/>
      <c r="Y125" s="406"/>
      <c r="Z125" s="406"/>
      <c r="AA125" s="406"/>
      <c r="AB125" s="406"/>
      <c r="AC125" s="406"/>
      <c r="AD125" s="406"/>
      <c r="AE125" s="406"/>
      <c r="AF125" s="406"/>
      <c r="AG125" s="406"/>
      <c r="AH125" s="406"/>
      <c r="AI125" s="404"/>
      <c r="AJ125" s="404"/>
    </row>
    <row r="126" spans="1:36" s="43" customFormat="1" ht="12.75">
      <c r="A126" s="407"/>
      <c r="B126" s="406"/>
      <c r="C126" s="406"/>
      <c r="D126" s="406"/>
      <c r="E126" s="406"/>
      <c r="F126" s="406"/>
      <c r="G126" s="406"/>
      <c r="H126" s="406"/>
      <c r="I126" s="406"/>
      <c r="J126" s="406"/>
      <c r="K126" s="406"/>
      <c r="L126" s="406"/>
      <c r="M126" s="406"/>
      <c r="N126" s="406"/>
      <c r="O126" s="406"/>
      <c r="P126" s="406"/>
      <c r="Q126" s="406"/>
      <c r="R126" s="406"/>
      <c r="S126" s="406"/>
      <c r="T126" s="406"/>
      <c r="U126" s="406"/>
      <c r="V126" s="406"/>
      <c r="W126" s="406"/>
      <c r="X126" s="406"/>
      <c r="Y126" s="406"/>
      <c r="Z126" s="406"/>
      <c r="AA126" s="406"/>
      <c r="AB126" s="406"/>
      <c r="AC126" s="406"/>
      <c r="AD126" s="406"/>
      <c r="AE126" s="406"/>
      <c r="AF126" s="406"/>
      <c r="AG126" s="406"/>
      <c r="AH126" s="406"/>
      <c r="AI126" s="404"/>
      <c r="AJ126" s="404"/>
    </row>
    <row r="127" spans="1:36" s="43" customFormat="1" ht="12.75">
      <c r="A127" s="407"/>
      <c r="B127" s="406"/>
      <c r="C127" s="406"/>
      <c r="D127" s="406"/>
      <c r="E127" s="406"/>
      <c r="F127" s="406"/>
      <c r="G127" s="406"/>
      <c r="H127" s="406"/>
      <c r="I127" s="406"/>
      <c r="J127" s="406"/>
      <c r="K127" s="406"/>
      <c r="L127" s="406"/>
      <c r="M127" s="406"/>
      <c r="N127" s="406"/>
      <c r="O127" s="406"/>
      <c r="P127" s="406"/>
      <c r="Q127" s="406"/>
      <c r="R127" s="406"/>
      <c r="S127" s="406"/>
      <c r="T127" s="406"/>
      <c r="U127" s="406"/>
      <c r="V127" s="406"/>
      <c r="W127" s="406"/>
      <c r="X127" s="406"/>
      <c r="Y127" s="406"/>
      <c r="Z127" s="406"/>
      <c r="AA127" s="406"/>
      <c r="AB127" s="406"/>
      <c r="AC127" s="406"/>
      <c r="AD127" s="406"/>
      <c r="AE127" s="406"/>
      <c r="AF127" s="406"/>
      <c r="AG127" s="406"/>
      <c r="AH127" s="406"/>
      <c r="AI127" s="404"/>
      <c r="AJ127" s="404"/>
    </row>
    <row r="128" spans="1:36" s="43" customFormat="1" ht="12.75">
      <c r="A128" s="407"/>
      <c r="B128" s="406"/>
      <c r="C128" s="406"/>
      <c r="D128" s="406"/>
      <c r="E128" s="406"/>
      <c r="F128" s="406"/>
      <c r="G128" s="406"/>
      <c r="H128" s="406"/>
      <c r="I128" s="406"/>
      <c r="J128" s="406"/>
      <c r="K128" s="406"/>
      <c r="L128" s="406"/>
      <c r="M128" s="406"/>
      <c r="N128" s="406"/>
      <c r="O128" s="406"/>
      <c r="P128" s="406"/>
      <c r="Q128" s="406"/>
      <c r="R128" s="406"/>
      <c r="S128" s="406"/>
      <c r="T128" s="406"/>
      <c r="U128" s="406"/>
      <c r="V128" s="406"/>
      <c r="W128" s="406"/>
      <c r="X128" s="406"/>
      <c r="Y128" s="406"/>
      <c r="Z128" s="406"/>
      <c r="AA128" s="406"/>
      <c r="AB128" s="406"/>
      <c r="AC128" s="406"/>
      <c r="AD128" s="406"/>
      <c r="AE128" s="406"/>
      <c r="AF128" s="406"/>
      <c r="AG128" s="406"/>
      <c r="AH128" s="406"/>
      <c r="AI128" s="404"/>
      <c r="AJ128" s="404"/>
    </row>
  </sheetData>
  <sheetProtection formatCells="0" formatColumns="0" formatRows="0" insertColumns="0" insertRows="0" insertHyperlinks="0" deleteColumns="0" deleteRows="0" sort="0" autoFilter="0" pivotTables="0"/>
  <mergeCells count="50">
    <mergeCell ref="P2:P3"/>
    <mergeCell ref="O4:O5"/>
    <mergeCell ref="P4:P5"/>
    <mergeCell ref="AG2:AH3"/>
    <mergeCell ref="Q3:V3"/>
    <mergeCell ref="AI2:AJ3"/>
    <mergeCell ref="AG4:AH5"/>
    <mergeCell ref="AI4:AJ5"/>
    <mergeCell ref="P1:AJ1"/>
    <mergeCell ref="A123:AJ128"/>
    <mergeCell ref="AG6:AJ6"/>
    <mergeCell ref="AG7:AH7"/>
    <mergeCell ref="AE9:AF9"/>
    <mergeCell ref="O2:O3"/>
    <mergeCell ref="W6:X6"/>
    <mergeCell ref="Y6:Z6"/>
    <mergeCell ref="AA6:AB6"/>
    <mergeCell ref="AC6:AD6"/>
    <mergeCell ref="AA7:AB7"/>
    <mergeCell ref="S9:T9"/>
    <mergeCell ref="U9:V9"/>
    <mergeCell ref="W7:X7"/>
    <mergeCell ref="K9:L9"/>
    <mergeCell ref="M9:N9"/>
    <mergeCell ref="O9:P9"/>
    <mergeCell ref="Q9:R9"/>
    <mergeCell ref="AE7:AF7"/>
    <mergeCell ref="AC7:AD7"/>
    <mergeCell ref="AA9:AB9"/>
    <mergeCell ref="Y7:Z7"/>
    <mergeCell ref="AC9:AD9"/>
    <mergeCell ref="E6:H6"/>
    <mergeCell ref="I6:J6"/>
    <mergeCell ref="K6:V6"/>
    <mergeCell ref="K7:L7"/>
    <mergeCell ref="M7:N7"/>
    <mergeCell ref="O7:P7"/>
    <mergeCell ref="Q7:R7"/>
    <mergeCell ref="S7:T7"/>
    <mergeCell ref="U7:V7"/>
    <mergeCell ref="A5:F5"/>
    <mergeCell ref="Y4:AC4"/>
    <mergeCell ref="A1:J1"/>
    <mergeCell ref="A2:J2"/>
    <mergeCell ref="A3:J3"/>
    <mergeCell ref="A4:F4"/>
    <mergeCell ref="Q4:V4"/>
    <mergeCell ref="Q5:V5"/>
    <mergeCell ref="N2:N5"/>
    <mergeCell ref="Q2:V2"/>
  </mergeCells>
  <hyperlinks>
    <hyperlink ref="A3" r:id="rId1" display="http://www.antraktsinema.com"/>
  </hyperlinks>
  <printOptions/>
  <pageMargins left="0.3" right="0.13" top="0.18" bottom="0.21" header="0.13" footer="0.16"/>
  <pageSetup orientation="landscape" paperSize="9" scale="40" r:id="rId3"/>
  <ignoredErrors>
    <ignoredError sqref="AI54:AI89 S44:T48 Q44:R48 S23:T24 S22:T22 S14:T16 AI50 AI23:AI24 Q54:U85 Q50:U53 Q25:R43 AI22 AI25:AI49 S25:T43 Q23:R24 AI17:AI21 S17:T21 Q22:R22" formula="1"/>
  </ignoredErrors>
  <drawing r:id="rId2"/>
</worksheet>
</file>

<file path=xl/worksheets/sheet2.xml><?xml version="1.0" encoding="utf-8"?>
<worksheet xmlns="http://schemas.openxmlformats.org/spreadsheetml/2006/main" xmlns:r="http://schemas.openxmlformats.org/officeDocument/2006/relationships">
  <dimension ref="A1:Z37"/>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44" bestFit="1" customWidth="1"/>
    <col min="2" max="2" width="4.140625" style="45" bestFit="1" customWidth="1"/>
    <col min="3" max="3" width="4.140625" style="45" customWidth="1"/>
    <col min="4" max="4" width="5.28125" style="46" bestFit="1" customWidth="1"/>
    <col min="5" max="5" width="41.28125" style="47" bestFit="1" customWidth="1"/>
    <col min="6" max="6" width="7.8515625" style="48" bestFit="1" customWidth="1"/>
    <col min="7" max="7" width="19.7109375" style="48" bestFit="1" customWidth="1"/>
    <col min="8" max="8" width="5.8515625" style="48" bestFit="1" customWidth="1"/>
    <col min="9" max="9" width="8.7109375" style="49" customWidth="1"/>
    <col min="10" max="10" width="8.7109375" style="50" customWidth="1"/>
    <col min="11" max="11" width="9.8515625" style="49" hidden="1" customWidth="1"/>
    <col min="12" max="12" width="6.421875" style="50" hidden="1" customWidth="1"/>
    <col min="13" max="13" width="9.8515625" style="49" hidden="1" customWidth="1"/>
    <col min="14" max="14" width="6.421875" style="50" hidden="1" customWidth="1"/>
    <col min="15" max="15" width="9.8515625" style="51" hidden="1" customWidth="1"/>
    <col min="16" max="16" width="6.421875" style="52" hidden="1" customWidth="1"/>
    <col min="17" max="17" width="11.28125" style="53" bestFit="1" customWidth="1"/>
    <col min="18" max="18" width="7.421875" style="54" bestFit="1" customWidth="1"/>
    <col min="19" max="19" width="10.421875" style="55" bestFit="1" customWidth="1"/>
    <col min="20" max="20" width="7.57421875" style="56" bestFit="1" customWidth="1"/>
    <col min="21" max="21" width="11.28125" style="55" bestFit="1" customWidth="1"/>
    <col min="22" max="22" width="7.28125" style="53" bestFit="1" customWidth="1"/>
    <col min="23" max="23" width="12.28125" style="47" bestFit="1" customWidth="1"/>
    <col min="24" max="24" width="8.8515625" style="47" bestFit="1" customWidth="1"/>
    <col min="25" max="25" width="9.140625" style="47" bestFit="1" customWidth="1"/>
    <col min="26" max="26" width="3.28125" style="47" bestFit="1" customWidth="1"/>
    <col min="27" max="16384" width="4.421875" style="47" customWidth="1"/>
  </cols>
  <sheetData>
    <row r="1" spans="1:26" s="3" customFormat="1" ht="35.25" thickBot="1">
      <c r="A1" s="433" t="s">
        <v>84</v>
      </c>
      <c r="B1" s="434"/>
      <c r="C1" s="434"/>
      <c r="D1" s="434"/>
      <c r="E1" s="434"/>
      <c r="F1" s="434"/>
      <c r="G1" s="434"/>
      <c r="H1" s="434"/>
      <c r="I1" s="434"/>
      <c r="J1" s="434"/>
      <c r="K1" s="2"/>
      <c r="L1" s="2"/>
      <c r="M1" s="2"/>
      <c r="N1" s="2"/>
      <c r="O1" s="2"/>
      <c r="P1" s="2"/>
      <c r="Q1" s="2"/>
      <c r="R1" s="2"/>
      <c r="S1" s="2"/>
      <c r="T1" s="2"/>
      <c r="U1" s="2"/>
      <c r="V1" s="2"/>
      <c r="W1" s="432" t="s">
        <v>86</v>
      </c>
      <c r="X1" s="432"/>
      <c r="Y1" s="432"/>
      <c r="Z1" s="432"/>
    </row>
    <row r="2" spans="1:26" s="3" customFormat="1" ht="24" customHeight="1">
      <c r="A2" s="438" t="s">
        <v>85</v>
      </c>
      <c r="B2" s="439"/>
      <c r="C2" s="439"/>
      <c r="D2" s="439"/>
      <c r="E2" s="439"/>
      <c r="F2" s="439"/>
      <c r="G2" s="439"/>
      <c r="H2" s="439"/>
      <c r="I2" s="439"/>
      <c r="J2" s="439"/>
      <c r="K2" s="4"/>
      <c r="L2" s="4"/>
      <c r="M2" s="4"/>
      <c r="N2" s="4"/>
      <c r="O2" s="4"/>
      <c r="P2" s="4"/>
      <c r="Q2" s="4"/>
      <c r="R2" s="4"/>
      <c r="S2" s="4"/>
      <c r="T2" s="4"/>
      <c r="U2" s="4"/>
      <c r="V2" s="4"/>
      <c r="W2" s="58"/>
      <c r="X2" s="58"/>
      <c r="Y2" s="58"/>
      <c r="Z2" s="58"/>
    </row>
    <row r="3" spans="1:26" s="3" customFormat="1" ht="22.5" customHeight="1" thickBot="1">
      <c r="A3" s="369" t="s">
        <v>56</v>
      </c>
      <c r="B3" s="370"/>
      <c r="C3" s="370"/>
      <c r="D3" s="370"/>
      <c r="E3" s="370"/>
      <c r="F3" s="370"/>
      <c r="G3" s="370"/>
      <c r="H3" s="370"/>
      <c r="I3" s="370"/>
      <c r="J3" s="370"/>
      <c r="K3" s="5"/>
      <c r="L3" s="5"/>
      <c r="M3" s="5"/>
      <c r="N3" s="5"/>
      <c r="O3" s="5"/>
      <c r="P3" s="5"/>
      <c r="Q3" s="5"/>
      <c r="R3" s="5"/>
      <c r="S3" s="5"/>
      <c r="T3" s="5"/>
      <c r="U3" s="5"/>
      <c r="V3" s="5"/>
      <c r="W3" s="59"/>
      <c r="X3" s="60"/>
      <c r="Y3" s="61"/>
      <c r="Z3" s="62"/>
    </row>
    <row r="4" spans="1:26" s="3" customFormat="1" ht="32.25">
      <c r="A4" s="440" t="s">
        <v>135</v>
      </c>
      <c r="B4" s="441"/>
      <c r="C4" s="441"/>
      <c r="D4" s="441"/>
      <c r="E4" s="441"/>
      <c r="F4" s="441"/>
      <c r="G4" s="6"/>
      <c r="H4" s="6"/>
      <c r="I4" s="6"/>
      <c r="J4" s="6"/>
      <c r="K4" s="6"/>
      <c r="L4" s="6"/>
      <c r="M4" s="6"/>
      <c r="N4" s="6"/>
      <c r="O4" s="6"/>
      <c r="P4" s="6"/>
      <c r="Q4" s="6"/>
      <c r="R4" s="6"/>
      <c r="S4" s="6"/>
      <c r="T4" s="6"/>
      <c r="U4" s="6"/>
      <c r="V4" s="6"/>
      <c r="W4" s="63"/>
      <c r="X4" s="64"/>
      <c r="Y4" s="63"/>
      <c r="Z4" s="63"/>
    </row>
    <row r="5" spans="1:26" s="3" customFormat="1" ht="33" thickBot="1">
      <c r="A5" s="435" t="s">
        <v>136</v>
      </c>
      <c r="B5" s="436"/>
      <c r="C5" s="436"/>
      <c r="D5" s="436"/>
      <c r="E5" s="436"/>
      <c r="F5" s="436"/>
      <c r="G5" s="7"/>
      <c r="H5" s="7"/>
      <c r="I5" s="7"/>
      <c r="J5" s="7"/>
      <c r="K5" s="7"/>
      <c r="L5" s="7"/>
      <c r="M5" s="7"/>
      <c r="N5" s="7"/>
      <c r="O5" s="7"/>
      <c r="P5" s="7"/>
      <c r="Q5" s="7"/>
      <c r="R5" s="7"/>
      <c r="S5" s="7"/>
      <c r="T5" s="7"/>
      <c r="U5" s="7"/>
      <c r="V5" s="7"/>
      <c r="W5" s="437"/>
      <c r="X5" s="437"/>
      <c r="Y5" s="437"/>
      <c r="Z5" s="437"/>
    </row>
    <row r="6" spans="1:26" s="10" customFormat="1" ht="15.75" customHeight="1" thickBot="1">
      <c r="A6" s="8"/>
      <c r="B6" s="9"/>
      <c r="C6" s="9"/>
      <c r="D6" s="9"/>
      <c r="E6" s="426" t="s">
        <v>47</v>
      </c>
      <c r="F6" s="426"/>
      <c r="G6" s="426"/>
      <c r="H6" s="426"/>
      <c r="I6" s="426" t="s">
        <v>46</v>
      </c>
      <c r="J6" s="426"/>
      <c r="K6" s="426" t="s">
        <v>75</v>
      </c>
      <c r="L6" s="426"/>
      <c r="M6" s="426"/>
      <c r="N6" s="426"/>
      <c r="O6" s="426"/>
      <c r="P6" s="426"/>
      <c r="Q6" s="426"/>
      <c r="R6" s="426"/>
      <c r="S6" s="426"/>
      <c r="T6" s="426"/>
      <c r="U6" s="426"/>
      <c r="V6" s="426"/>
      <c r="W6" s="426" t="s">
        <v>76</v>
      </c>
      <c r="X6" s="426"/>
      <c r="Y6" s="426"/>
      <c r="Z6" s="426"/>
    </row>
    <row r="7" spans="1:26" s="14" customFormat="1" ht="12.75" customHeight="1">
      <c r="A7" s="11"/>
      <c r="B7" s="12"/>
      <c r="C7" s="12"/>
      <c r="D7" s="12"/>
      <c r="E7" s="1"/>
      <c r="F7" s="13" t="s">
        <v>18</v>
      </c>
      <c r="G7" s="1"/>
      <c r="H7" s="1" t="s">
        <v>21</v>
      </c>
      <c r="I7" s="1" t="s">
        <v>21</v>
      </c>
      <c r="J7" s="1" t="s">
        <v>23</v>
      </c>
      <c r="K7" s="428" t="s">
        <v>2</v>
      </c>
      <c r="L7" s="429"/>
      <c r="M7" s="428" t="s">
        <v>3</v>
      </c>
      <c r="N7" s="429"/>
      <c r="O7" s="428" t="s">
        <v>4</v>
      </c>
      <c r="P7" s="429"/>
      <c r="Q7" s="427" t="s">
        <v>11</v>
      </c>
      <c r="R7" s="427"/>
      <c r="S7" s="427" t="s">
        <v>33</v>
      </c>
      <c r="T7" s="427"/>
      <c r="U7" s="427" t="s">
        <v>0</v>
      </c>
      <c r="V7" s="427"/>
      <c r="W7" s="427"/>
      <c r="X7" s="427"/>
      <c r="Y7" s="12" t="s">
        <v>33</v>
      </c>
      <c r="Z7" s="12"/>
    </row>
    <row r="8" spans="1:26" s="14" customFormat="1" ht="13.5" thickBot="1">
      <c r="A8" s="15"/>
      <c r="B8" s="16"/>
      <c r="C8" s="16"/>
      <c r="D8" s="16"/>
      <c r="E8" s="17" t="s">
        <v>9</v>
      </c>
      <c r="F8" s="18" t="s">
        <v>19</v>
      </c>
      <c r="G8" s="19" t="s">
        <v>1</v>
      </c>
      <c r="H8" s="19" t="s">
        <v>20</v>
      </c>
      <c r="I8" s="19" t="s">
        <v>22</v>
      </c>
      <c r="J8" s="19" t="s">
        <v>18</v>
      </c>
      <c r="K8" s="16" t="s">
        <v>7</v>
      </c>
      <c r="L8" s="16" t="s">
        <v>6</v>
      </c>
      <c r="M8" s="16" t="s">
        <v>7</v>
      </c>
      <c r="N8" s="16" t="s">
        <v>6</v>
      </c>
      <c r="O8" s="16" t="s">
        <v>7</v>
      </c>
      <c r="P8" s="16" t="s">
        <v>6</v>
      </c>
      <c r="Q8" s="16" t="s">
        <v>7</v>
      </c>
      <c r="R8" s="16" t="s">
        <v>6</v>
      </c>
      <c r="S8" s="16" t="s">
        <v>50</v>
      </c>
      <c r="T8" s="16" t="s">
        <v>34</v>
      </c>
      <c r="U8" s="16" t="s">
        <v>7</v>
      </c>
      <c r="V8" s="16" t="s">
        <v>5</v>
      </c>
      <c r="W8" s="16" t="s">
        <v>7</v>
      </c>
      <c r="X8" s="16" t="s">
        <v>6</v>
      </c>
      <c r="Y8" s="16" t="s">
        <v>34</v>
      </c>
      <c r="Z8" s="16"/>
    </row>
    <row r="9" spans="1:26" s="24" customFormat="1" ht="12.75" customHeight="1">
      <c r="A9" s="20"/>
      <c r="B9" s="20"/>
      <c r="C9" s="20"/>
      <c r="D9" s="20"/>
      <c r="E9" s="20"/>
      <c r="F9" s="21" t="s">
        <v>25</v>
      </c>
      <c r="G9" s="20"/>
      <c r="H9" s="20" t="s">
        <v>28</v>
      </c>
      <c r="I9" s="20" t="s">
        <v>30</v>
      </c>
      <c r="J9" s="20" t="s">
        <v>31</v>
      </c>
      <c r="K9" s="430" t="s">
        <v>35</v>
      </c>
      <c r="L9" s="431"/>
      <c r="M9" s="430" t="s">
        <v>36</v>
      </c>
      <c r="N9" s="431"/>
      <c r="O9" s="430" t="s">
        <v>37</v>
      </c>
      <c r="P9" s="431"/>
      <c r="Q9" s="442" t="s">
        <v>51</v>
      </c>
      <c r="R9" s="442"/>
      <c r="S9" s="442" t="s">
        <v>39</v>
      </c>
      <c r="T9" s="442"/>
      <c r="U9" s="442" t="s">
        <v>52</v>
      </c>
      <c r="V9" s="442"/>
      <c r="W9" s="23"/>
      <c r="X9" s="23"/>
      <c r="Y9" s="22" t="s">
        <v>39</v>
      </c>
      <c r="Z9" s="22"/>
    </row>
    <row r="10" spans="1:26" s="24" customFormat="1" ht="13.5" thickBot="1">
      <c r="A10" s="25"/>
      <c r="B10" s="26"/>
      <c r="C10" s="26"/>
      <c r="D10" s="25"/>
      <c r="E10" s="26" t="s">
        <v>24</v>
      </c>
      <c r="F10" s="27" t="s">
        <v>26</v>
      </c>
      <c r="G10" s="25" t="s">
        <v>27</v>
      </c>
      <c r="H10" s="25" t="s">
        <v>29</v>
      </c>
      <c r="I10" s="25" t="s">
        <v>29</v>
      </c>
      <c r="J10" s="25" t="s">
        <v>32</v>
      </c>
      <c r="K10" s="28" t="s">
        <v>41</v>
      </c>
      <c r="L10" s="28" t="s">
        <v>38</v>
      </c>
      <c r="M10" s="28" t="s">
        <v>41</v>
      </c>
      <c r="N10" s="28" t="s">
        <v>38</v>
      </c>
      <c r="O10" s="28" t="s">
        <v>41</v>
      </c>
      <c r="P10" s="28" t="s">
        <v>38</v>
      </c>
      <c r="Q10" s="28" t="s">
        <v>41</v>
      </c>
      <c r="R10" s="28" t="s">
        <v>38</v>
      </c>
      <c r="S10" s="28" t="s">
        <v>38</v>
      </c>
      <c r="T10" s="28" t="s">
        <v>40</v>
      </c>
      <c r="U10" s="28" t="s">
        <v>41</v>
      </c>
      <c r="V10" s="28" t="s">
        <v>42</v>
      </c>
      <c r="W10" s="28" t="s">
        <v>38</v>
      </c>
      <c r="X10" s="28" t="s">
        <v>40</v>
      </c>
      <c r="Y10" s="28" t="s">
        <v>40</v>
      </c>
      <c r="Z10" s="25"/>
    </row>
    <row r="11" spans="1:26" s="30" customFormat="1" ht="13.5" customHeight="1">
      <c r="A11" s="29">
        <v>1</v>
      </c>
      <c r="B11" s="303" t="s">
        <v>155</v>
      </c>
      <c r="C11" s="301"/>
      <c r="D11" s="317"/>
      <c r="E11" s="289" t="s">
        <v>156</v>
      </c>
      <c r="F11" s="97">
        <v>40795</v>
      </c>
      <c r="G11" s="289" t="s">
        <v>10</v>
      </c>
      <c r="H11" s="117">
        <v>142</v>
      </c>
      <c r="I11" s="117">
        <v>143</v>
      </c>
      <c r="J11" s="117">
        <v>1</v>
      </c>
      <c r="K11" s="118">
        <v>209934</v>
      </c>
      <c r="L11" s="119">
        <v>18084</v>
      </c>
      <c r="M11" s="118">
        <v>283373</v>
      </c>
      <c r="N11" s="119">
        <v>24319</v>
      </c>
      <c r="O11" s="118">
        <v>331338</v>
      </c>
      <c r="P11" s="119">
        <v>28742</v>
      </c>
      <c r="Q11" s="355">
        <f>+K11+M11+O11</f>
        <v>824645</v>
      </c>
      <c r="R11" s="356">
        <f>+L11+N11+P11</f>
        <v>71145</v>
      </c>
      <c r="S11" s="109">
        <f aca="true" t="shared" si="0" ref="S11:S20">IF(Q11&lt;&gt;0,R11/I11,"")</f>
        <v>497.5174825174825</v>
      </c>
      <c r="T11" s="110">
        <f>IF(Q11&lt;&gt;0,Q11/R11,"")</f>
        <v>11.591046454424063</v>
      </c>
      <c r="U11" s="107"/>
      <c r="V11" s="111">
        <f>IF(U11&lt;&gt;0,-(U11-Q11)/U11,"")</f>
      </c>
      <c r="W11" s="118">
        <v>824645</v>
      </c>
      <c r="X11" s="119">
        <v>71145</v>
      </c>
      <c r="Y11" s="110">
        <f>+W11/X11</f>
        <v>11.591046454424063</v>
      </c>
      <c r="Z11" s="98">
        <v>1</v>
      </c>
    </row>
    <row r="12" spans="1:26" s="30" customFormat="1" ht="13.5" customHeight="1">
      <c r="A12" s="31">
        <v>2</v>
      </c>
      <c r="B12" s="327"/>
      <c r="C12" s="329" t="s">
        <v>154</v>
      </c>
      <c r="D12" s="317"/>
      <c r="E12" s="288" t="s">
        <v>103</v>
      </c>
      <c r="F12" s="132">
        <v>40774</v>
      </c>
      <c r="G12" s="289" t="s">
        <v>12</v>
      </c>
      <c r="H12" s="122">
        <v>123</v>
      </c>
      <c r="I12" s="106">
        <v>171</v>
      </c>
      <c r="J12" s="106">
        <v>4</v>
      </c>
      <c r="K12" s="339">
        <v>70525</v>
      </c>
      <c r="L12" s="340">
        <v>6434</v>
      </c>
      <c r="M12" s="339">
        <v>121266</v>
      </c>
      <c r="N12" s="340">
        <v>11040</v>
      </c>
      <c r="O12" s="339">
        <v>131951</v>
      </c>
      <c r="P12" s="340">
        <v>12196</v>
      </c>
      <c r="Q12" s="355">
        <f aca="true" t="shared" si="1" ref="Q12:R14">SUM(K12+M12+O12)</f>
        <v>323742</v>
      </c>
      <c r="R12" s="356">
        <f t="shared" si="1"/>
        <v>29670</v>
      </c>
      <c r="S12" s="109">
        <f t="shared" si="0"/>
        <v>173.50877192982455</v>
      </c>
      <c r="T12" s="110">
        <f>IF(Q12&lt;&gt;0,Q12/R12,"")</f>
        <v>10.911425682507584</v>
      </c>
      <c r="U12" s="107">
        <v>584782</v>
      </c>
      <c r="V12" s="111">
        <f>IF(U12&lt;&gt;0,-(U12-Q12)/U12,"")</f>
        <v>-0.4463885687315957</v>
      </c>
      <c r="W12" s="339">
        <v>5791868</v>
      </c>
      <c r="X12" s="340">
        <v>542558</v>
      </c>
      <c r="Y12" s="335">
        <f>W12/X12</f>
        <v>10.67511307546843</v>
      </c>
      <c r="Z12" s="88">
        <v>2</v>
      </c>
    </row>
    <row r="13" spans="1:26" s="30" customFormat="1" ht="13.5" customHeight="1">
      <c r="A13" s="31">
        <v>3</v>
      </c>
      <c r="B13" s="312"/>
      <c r="C13" s="313"/>
      <c r="D13" s="294"/>
      <c r="E13" s="308" t="s">
        <v>128</v>
      </c>
      <c r="F13" s="97">
        <v>40788</v>
      </c>
      <c r="G13" s="289" t="s">
        <v>12</v>
      </c>
      <c r="H13" s="122">
        <v>89</v>
      </c>
      <c r="I13" s="122">
        <v>234</v>
      </c>
      <c r="J13" s="122">
        <v>2</v>
      </c>
      <c r="K13" s="337">
        <v>74855</v>
      </c>
      <c r="L13" s="338">
        <v>6572</v>
      </c>
      <c r="M13" s="337">
        <v>113084</v>
      </c>
      <c r="N13" s="338">
        <v>9809</v>
      </c>
      <c r="O13" s="337">
        <v>115298</v>
      </c>
      <c r="P13" s="338">
        <v>10373</v>
      </c>
      <c r="Q13" s="355">
        <f t="shared" si="1"/>
        <v>303237</v>
      </c>
      <c r="R13" s="356">
        <f t="shared" si="1"/>
        <v>26754</v>
      </c>
      <c r="S13" s="109">
        <f t="shared" si="0"/>
        <v>114.33333333333333</v>
      </c>
      <c r="T13" s="110">
        <f>IF(Q13&lt;&gt;0,Q13/R13,"")</f>
        <v>11.334267773043283</v>
      </c>
      <c r="U13" s="107">
        <v>652453</v>
      </c>
      <c r="V13" s="111"/>
      <c r="W13" s="337">
        <v>1333316</v>
      </c>
      <c r="X13" s="338">
        <v>125325</v>
      </c>
      <c r="Y13" s="335">
        <f>W13/X13</f>
        <v>10.638866945940554</v>
      </c>
      <c r="Z13" s="88">
        <v>3</v>
      </c>
    </row>
    <row r="14" spans="1:26" s="30" customFormat="1" ht="13.5" customHeight="1">
      <c r="A14" s="31">
        <v>4</v>
      </c>
      <c r="B14" s="300"/>
      <c r="C14" s="329" t="s">
        <v>154</v>
      </c>
      <c r="D14" s="294"/>
      <c r="E14" s="291" t="s">
        <v>91</v>
      </c>
      <c r="F14" s="258">
        <v>40760</v>
      </c>
      <c r="G14" s="289" t="s">
        <v>10</v>
      </c>
      <c r="H14" s="122">
        <v>184</v>
      </c>
      <c r="I14" s="117">
        <v>122</v>
      </c>
      <c r="J14" s="117">
        <v>6</v>
      </c>
      <c r="K14" s="118">
        <v>52455</v>
      </c>
      <c r="L14" s="119">
        <v>5527</v>
      </c>
      <c r="M14" s="118">
        <v>82664</v>
      </c>
      <c r="N14" s="119">
        <v>8278</v>
      </c>
      <c r="O14" s="118">
        <v>98029</v>
      </c>
      <c r="P14" s="119">
        <v>9685</v>
      </c>
      <c r="Q14" s="355">
        <f t="shared" si="1"/>
        <v>233148</v>
      </c>
      <c r="R14" s="356">
        <f t="shared" si="1"/>
        <v>23490</v>
      </c>
      <c r="S14" s="109">
        <f t="shared" si="0"/>
        <v>192.54098360655738</v>
      </c>
      <c r="T14" s="110">
        <f>+Q14/R14</f>
        <v>9.925415070242657</v>
      </c>
      <c r="U14" s="107">
        <v>377313</v>
      </c>
      <c r="V14" s="111">
        <f>IF(U14&lt;&gt;0,-(U14-Q14)/U14,"")</f>
        <v>-0.38208331014303776</v>
      </c>
      <c r="W14" s="118">
        <v>10341484</v>
      </c>
      <c r="X14" s="119">
        <v>988058</v>
      </c>
      <c r="Y14" s="335">
        <f>+W14/X14</f>
        <v>10.466474640152704</v>
      </c>
      <c r="Z14" s="88">
        <v>4</v>
      </c>
    </row>
    <row r="15" spans="1:26" s="30" customFormat="1" ht="13.5" customHeight="1">
      <c r="A15" s="31">
        <v>5</v>
      </c>
      <c r="B15" s="303" t="s">
        <v>155</v>
      </c>
      <c r="C15" s="293"/>
      <c r="D15" s="294"/>
      <c r="E15" s="291" t="s">
        <v>137</v>
      </c>
      <c r="F15" s="258">
        <v>40795</v>
      </c>
      <c r="G15" s="289" t="s">
        <v>10</v>
      </c>
      <c r="H15" s="122">
        <v>70</v>
      </c>
      <c r="I15" s="117">
        <v>70</v>
      </c>
      <c r="J15" s="117">
        <v>1</v>
      </c>
      <c r="K15" s="118">
        <v>53378</v>
      </c>
      <c r="L15" s="119">
        <v>4490</v>
      </c>
      <c r="M15" s="118">
        <v>80241</v>
      </c>
      <c r="N15" s="119">
        <v>6632</v>
      </c>
      <c r="O15" s="118">
        <v>85626</v>
      </c>
      <c r="P15" s="119">
        <v>7246</v>
      </c>
      <c r="Q15" s="355">
        <f>+K15+M15+O15</f>
        <v>219245</v>
      </c>
      <c r="R15" s="356">
        <f>+L15+N15+P15</f>
        <v>18368</v>
      </c>
      <c r="S15" s="109">
        <f t="shared" si="0"/>
        <v>262.4</v>
      </c>
      <c r="T15" s="110">
        <f aca="true" t="shared" si="2" ref="T15:T20">IF(Q15&lt;&gt;0,Q15/R15,"")</f>
        <v>11.936247822299652</v>
      </c>
      <c r="U15" s="123"/>
      <c r="V15" s="111">
        <f>IF(U15&lt;&gt;0,-(U15-Q15)/U15,"")</f>
      </c>
      <c r="W15" s="118">
        <v>223521</v>
      </c>
      <c r="X15" s="119">
        <v>18601</v>
      </c>
      <c r="Y15" s="110">
        <f>+W15/X15</f>
        <v>12.016612010106984</v>
      </c>
      <c r="Z15" s="88">
        <v>5</v>
      </c>
    </row>
    <row r="16" spans="1:26" s="30" customFormat="1" ht="13.5" customHeight="1">
      <c r="A16" s="31">
        <v>6</v>
      </c>
      <c r="B16" s="292"/>
      <c r="C16" s="293"/>
      <c r="D16" s="294"/>
      <c r="E16" s="302" t="s">
        <v>109</v>
      </c>
      <c r="F16" s="132">
        <v>40781</v>
      </c>
      <c r="G16" s="289" t="s">
        <v>13</v>
      </c>
      <c r="H16" s="122">
        <v>96</v>
      </c>
      <c r="I16" s="352">
        <v>96</v>
      </c>
      <c r="J16" s="352">
        <v>3</v>
      </c>
      <c r="K16" s="343">
        <v>53822</v>
      </c>
      <c r="L16" s="350">
        <v>5085</v>
      </c>
      <c r="M16" s="343">
        <v>79252.5</v>
      </c>
      <c r="N16" s="350">
        <v>7240</v>
      </c>
      <c r="O16" s="343">
        <v>84053.75</v>
      </c>
      <c r="P16" s="350">
        <v>7889</v>
      </c>
      <c r="Q16" s="355">
        <f>+K16+M16+O16</f>
        <v>217128.25</v>
      </c>
      <c r="R16" s="356">
        <f>+L16+N16+P16</f>
        <v>20214</v>
      </c>
      <c r="S16" s="109">
        <f t="shared" si="0"/>
        <v>210.5625</v>
      </c>
      <c r="T16" s="110">
        <f t="shared" si="2"/>
        <v>10.74147867814386</v>
      </c>
      <c r="U16" s="123">
        <v>345331.5</v>
      </c>
      <c r="V16" s="111">
        <f>IF(U16&lt;&gt;0,-(U16-Q16)/U16,"")</f>
        <v>-0.3712469033378073</v>
      </c>
      <c r="W16" s="348">
        <v>1709532.5</v>
      </c>
      <c r="X16" s="351">
        <v>168804</v>
      </c>
      <c r="Y16" s="110">
        <f>+W16/X16</f>
        <v>10.12732221985261</v>
      </c>
      <c r="Z16" s="88">
        <v>6</v>
      </c>
    </row>
    <row r="17" spans="1:26" s="30" customFormat="1" ht="13.5" customHeight="1">
      <c r="A17" s="31">
        <v>7</v>
      </c>
      <c r="B17" s="303" t="s">
        <v>155</v>
      </c>
      <c r="C17" s="313"/>
      <c r="D17" s="294"/>
      <c r="E17" s="298" t="s">
        <v>151</v>
      </c>
      <c r="F17" s="132">
        <v>40795</v>
      </c>
      <c r="G17" s="289" t="s">
        <v>12</v>
      </c>
      <c r="H17" s="122">
        <v>40</v>
      </c>
      <c r="I17" s="122">
        <v>39</v>
      </c>
      <c r="J17" s="122">
        <v>1</v>
      </c>
      <c r="K17" s="337">
        <v>20516</v>
      </c>
      <c r="L17" s="338">
        <v>1501</v>
      </c>
      <c r="M17" s="337">
        <v>30559</v>
      </c>
      <c r="N17" s="338">
        <v>2321</v>
      </c>
      <c r="O17" s="337">
        <v>35728</v>
      </c>
      <c r="P17" s="338">
        <v>2738</v>
      </c>
      <c r="Q17" s="355">
        <f>SUM(K17+M17+O17)</f>
        <v>86803</v>
      </c>
      <c r="R17" s="356">
        <f>SUM(L17+N17+P17)</f>
        <v>6560</v>
      </c>
      <c r="S17" s="109">
        <f t="shared" si="0"/>
        <v>168.2051282051282</v>
      </c>
      <c r="T17" s="110">
        <f t="shared" si="2"/>
        <v>13.232164634146342</v>
      </c>
      <c r="U17" s="107"/>
      <c r="V17" s="111"/>
      <c r="W17" s="337">
        <v>86803</v>
      </c>
      <c r="X17" s="338">
        <v>6560</v>
      </c>
      <c r="Y17" s="335">
        <f>W17/X17</f>
        <v>13.232164634146342</v>
      </c>
      <c r="Z17" s="88">
        <v>7</v>
      </c>
    </row>
    <row r="18" spans="1:26" s="30" customFormat="1" ht="13.5" customHeight="1">
      <c r="A18" s="31">
        <v>8</v>
      </c>
      <c r="B18" s="312"/>
      <c r="C18" s="313"/>
      <c r="D18" s="294"/>
      <c r="E18" s="302" t="s">
        <v>94</v>
      </c>
      <c r="F18" s="97">
        <v>40760</v>
      </c>
      <c r="G18" s="289" t="s">
        <v>13</v>
      </c>
      <c r="H18" s="122">
        <v>101</v>
      </c>
      <c r="I18" s="352">
        <v>101</v>
      </c>
      <c r="J18" s="352">
        <v>6</v>
      </c>
      <c r="K18" s="343">
        <v>12932</v>
      </c>
      <c r="L18" s="350">
        <v>1670</v>
      </c>
      <c r="M18" s="343">
        <v>16895</v>
      </c>
      <c r="N18" s="350">
        <v>2211</v>
      </c>
      <c r="O18" s="343">
        <v>18901</v>
      </c>
      <c r="P18" s="350">
        <v>2425</v>
      </c>
      <c r="Q18" s="355">
        <f>SUM(K18+M18+O18)</f>
        <v>48728</v>
      </c>
      <c r="R18" s="356">
        <f>SUM(L18+N18+P18)</f>
        <v>6306</v>
      </c>
      <c r="S18" s="109">
        <f t="shared" si="0"/>
        <v>62.43564356435643</v>
      </c>
      <c r="T18" s="110">
        <f t="shared" si="2"/>
        <v>7.727243894703457</v>
      </c>
      <c r="U18" s="107">
        <v>95519</v>
      </c>
      <c r="V18" s="111">
        <f>IF(U18&lt;&gt;0,-(U18-Q18)/U18,"")</f>
        <v>-0.48986065599514234</v>
      </c>
      <c r="W18" s="348">
        <v>2839444</v>
      </c>
      <c r="X18" s="351">
        <v>284015</v>
      </c>
      <c r="Y18" s="335">
        <f>+W18/X18</f>
        <v>9.99751421579846</v>
      </c>
      <c r="Z18" s="88">
        <v>8</v>
      </c>
    </row>
    <row r="19" spans="1:26" s="30" customFormat="1" ht="13.5" customHeight="1">
      <c r="A19" s="31">
        <v>9</v>
      </c>
      <c r="B19" s="300"/>
      <c r="C19" s="301"/>
      <c r="D19" s="294"/>
      <c r="E19" s="306" t="s">
        <v>124</v>
      </c>
      <c r="F19" s="132">
        <v>40788</v>
      </c>
      <c r="G19" s="289" t="s">
        <v>10</v>
      </c>
      <c r="H19" s="122">
        <v>60</v>
      </c>
      <c r="I19" s="117">
        <v>59</v>
      </c>
      <c r="J19" s="117">
        <v>2</v>
      </c>
      <c r="K19" s="118">
        <v>12288</v>
      </c>
      <c r="L19" s="119">
        <v>1082</v>
      </c>
      <c r="M19" s="118">
        <v>15693</v>
      </c>
      <c r="N19" s="119">
        <v>1343</v>
      </c>
      <c r="O19" s="118">
        <v>16777</v>
      </c>
      <c r="P19" s="119">
        <v>1477</v>
      </c>
      <c r="Q19" s="355">
        <f aca="true" t="shared" si="3" ref="Q19:R21">+K19+M19+O19</f>
        <v>44758</v>
      </c>
      <c r="R19" s="356">
        <f t="shared" si="3"/>
        <v>3902</v>
      </c>
      <c r="S19" s="109">
        <f t="shared" si="0"/>
        <v>66.13559322033899</v>
      </c>
      <c r="T19" s="110">
        <f t="shared" si="2"/>
        <v>11.470527934392619</v>
      </c>
      <c r="U19" s="123">
        <v>80849</v>
      </c>
      <c r="V19" s="111">
        <f>IF(U19&lt;&gt;0,-(U19-Q19)/U19,"")</f>
        <v>-0.4464000791599154</v>
      </c>
      <c r="W19" s="118">
        <v>188459</v>
      </c>
      <c r="X19" s="119">
        <v>17605</v>
      </c>
      <c r="Y19" s="110">
        <f>+W19/X19</f>
        <v>10.704856574836693</v>
      </c>
      <c r="Z19" s="88">
        <v>9</v>
      </c>
    </row>
    <row r="20" spans="1:26" s="30" customFormat="1" ht="13.5" customHeight="1">
      <c r="A20" s="31">
        <v>10</v>
      </c>
      <c r="B20" s="312"/>
      <c r="C20" s="313"/>
      <c r="D20" s="294"/>
      <c r="E20" s="298" t="s">
        <v>111</v>
      </c>
      <c r="F20" s="132">
        <v>40781</v>
      </c>
      <c r="G20" s="299" t="s">
        <v>12</v>
      </c>
      <c r="H20" s="127">
        <v>74</v>
      </c>
      <c r="I20" s="122">
        <v>73</v>
      </c>
      <c r="J20" s="122">
        <v>3</v>
      </c>
      <c r="K20" s="337">
        <v>7344</v>
      </c>
      <c r="L20" s="338">
        <v>765</v>
      </c>
      <c r="M20" s="337">
        <v>11601</v>
      </c>
      <c r="N20" s="338">
        <v>1212</v>
      </c>
      <c r="O20" s="337">
        <v>14136</v>
      </c>
      <c r="P20" s="338">
        <v>1495</v>
      </c>
      <c r="Q20" s="355">
        <f t="shared" si="3"/>
        <v>33081</v>
      </c>
      <c r="R20" s="356">
        <f t="shared" si="3"/>
        <v>3472</v>
      </c>
      <c r="S20" s="109">
        <f t="shared" si="0"/>
        <v>47.56164383561644</v>
      </c>
      <c r="T20" s="110">
        <f t="shared" si="2"/>
        <v>9.527937788018432</v>
      </c>
      <c r="U20" s="123">
        <v>113368</v>
      </c>
      <c r="V20" s="111">
        <f>IF(U20&lt;&gt;0,-(U20-Q20)/U20,"")</f>
        <v>-0.7081980805871145</v>
      </c>
      <c r="W20" s="337">
        <v>536362</v>
      </c>
      <c r="X20" s="338">
        <v>49421</v>
      </c>
      <c r="Y20" s="110">
        <f>+W20/X20</f>
        <v>10.852916776269197</v>
      </c>
      <c r="Z20" s="88">
        <v>10</v>
      </c>
    </row>
    <row r="21" spans="1:26" s="30" customFormat="1" ht="13.5" customHeight="1">
      <c r="A21" s="31">
        <v>11</v>
      </c>
      <c r="B21" s="300"/>
      <c r="C21" s="301"/>
      <c r="D21" s="294"/>
      <c r="E21" s="307" t="s">
        <v>110</v>
      </c>
      <c r="F21" s="132">
        <v>40781</v>
      </c>
      <c r="G21" s="289" t="s">
        <v>13</v>
      </c>
      <c r="H21" s="122">
        <v>25</v>
      </c>
      <c r="I21" s="352">
        <v>25</v>
      </c>
      <c r="J21" s="352">
        <v>3</v>
      </c>
      <c r="K21" s="343">
        <v>6531</v>
      </c>
      <c r="L21" s="350">
        <v>617</v>
      </c>
      <c r="M21" s="343">
        <v>11448.5</v>
      </c>
      <c r="N21" s="350">
        <v>1030</v>
      </c>
      <c r="O21" s="343">
        <v>13643</v>
      </c>
      <c r="P21" s="350">
        <v>1265</v>
      </c>
      <c r="Q21" s="355">
        <f t="shared" si="3"/>
        <v>31622.5</v>
      </c>
      <c r="R21" s="356">
        <f t="shared" si="3"/>
        <v>2912</v>
      </c>
      <c r="S21" s="125">
        <f>+R21/I21</f>
        <v>116.48</v>
      </c>
      <c r="T21" s="110">
        <f>+Q21/R21</f>
        <v>10.859375</v>
      </c>
      <c r="U21" s="107">
        <v>65862.5</v>
      </c>
      <c r="V21" s="111">
        <f>IF(U21&lt;&gt;0,-(U21-Q21)/U21,"")</f>
        <v>-0.5198709432529892</v>
      </c>
      <c r="W21" s="348">
        <v>288925.5</v>
      </c>
      <c r="X21" s="351">
        <v>24646</v>
      </c>
      <c r="Y21" s="110">
        <f>+W21/X21</f>
        <v>11.723017933944657</v>
      </c>
      <c r="Z21" s="88">
        <v>11</v>
      </c>
    </row>
    <row r="22" spans="1:26" s="30" customFormat="1" ht="13.5" customHeight="1">
      <c r="A22" s="31">
        <v>12</v>
      </c>
      <c r="B22" s="292"/>
      <c r="C22" s="293"/>
      <c r="D22" s="294"/>
      <c r="E22" s="308" t="s">
        <v>130</v>
      </c>
      <c r="F22" s="97">
        <v>40788</v>
      </c>
      <c r="G22" s="289" t="s">
        <v>12</v>
      </c>
      <c r="H22" s="122">
        <v>40</v>
      </c>
      <c r="I22" s="122">
        <v>40</v>
      </c>
      <c r="J22" s="122">
        <v>2</v>
      </c>
      <c r="K22" s="337">
        <v>7452</v>
      </c>
      <c r="L22" s="338">
        <v>595</v>
      </c>
      <c r="M22" s="337">
        <v>10484</v>
      </c>
      <c r="N22" s="338">
        <v>805</v>
      </c>
      <c r="O22" s="337">
        <v>11420</v>
      </c>
      <c r="P22" s="338">
        <v>896</v>
      </c>
      <c r="Q22" s="355">
        <f>SUM(K22+M22+O22)</f>
        <v>29356</v>
      </c>
      <c r="R22" s="356">
        <f>SUM(L22+N22+P22)</f>
        <v>2296</v>
      </c>
      <c r="S22" s="109">
        <f>IF(Q22&lt;&gt;0,R22/I22,"")</f>
        <v>57.4</v>
      </c>
      <c r="T22" s="110">
        <f>IF(Q22&lt;&gt;0,Q22/R22,"")</f>
        <v>12.785714285714286</v>
      </c>
      <c r="U22" s="107">
        <v>55859</v>
      </c>
      <c r="V22" s="111"/>
      <c r="W22" s="337">
        <v>129071</v>
      </c>
      <c r="X22" s="338">
        <v>10751</v>
      </c>
      <c r="Y22" s="335">
        <f>W22/X22</f>
        <v>12.00548786159427</v>
      </c>
      <c r="Z22" s="88">
        <v>12</v>
      </c>
    </row>
    <row r="23" spans="1:26" s="30" customFormat="1" ht="13.5" customHeight="1">
      <c r="A23" s="31">
        <v>13</v>
      </c>
      <c r="B23" s="312"/>
      <c r="C23" s="313"/>
      <c r="D23" s="294"/>
      <c r="E23" s="289" t="s">
        <v>96</v>
      </c>
      <c r="F23" s="97">
        <v>40767</v>
      </c>
      <c r="G23" s="289" t="s">
        <v>10</v>
      </c>
      <c r="H23" s="311">
        <v>56</v>
      </c>
      <c r="I23" s="117">
        <v>56</v>
      </c>
      <c r="J23" s="117">
        <v>5</v>
      </c>
      <c r="K23" s="118">
        <v>7711</v>
      </c>
      <c r="L23" s="119">
        <v>729</v>
      </c>
      <c r="M23" s="118">
        <v>10796</v>
      </c>
      <c r="N23" s="119">
        <v>1037</v>
      </c>
      <c r="O23" s="118">
        <v>10546</v>
      </c>
      <c r="P23" s="119">
        <v>1047</v>
      </c>
      <c r="Q23" s="355">
        <f>+K23+M23+O23</f>
        <v>29053</v>
      </c>
      <c r="R23" s="356">
        <f>+L23+N23+P23</f>
        <v>2813</v>
      </c>
      <c r="S23" s="109">
        <f>IF(Q23&lt;&gt;0,R23/I23,"")</f>
        <v>50.232142857142854</v>
      </c>
      <c r="T23" s="110">
        <f>IF(Q23&lt;&gt;0,Q23/R23,"")</f>
        <v>10.328119445431923</v>
      </c>
      <c r="U23" s="120">
        <v>43601</v>
      </c>
      <c r="V23" s="111">
        <f aca="true" t="shared" si="4" ref="V23:V30">IF(U23&lt;&gt;0,-(U23-Q23)/U23,"")</f>
        <v>-0.33366207197082637</v>
      </c>
      <c r="W23" s="118">
        <v>1160322</v>
      </c>
      <c r="X23" s="119">
        <v>99527</v>
      </c>
      <c r="Y23" s="110">
        <f>+W23/X23</f>
        <v>11.658364062013323</v>
      </c>
      <c r="Z23" s="88">
        <v>13</v>
      </c>
    </row>
    <row r="24" spans="1:26" s="30" customFormat="1" ht="13.5" customHeight="1">
      <c r="A24" s="31">
        <v>14</v>
      </c>
      <c r="B24" s="300"/>
      <c r="C24" s="301"/>
      <c r="D24" s="294"/>
      <c r="E24" s="308" t="s">
        <v>112</v>
      </c>
      <c r="F24" s="97">
        <v>40781</v>
      </c>
      <c r="G24" s="289" t="s">
        <v>10</v>
      </c>
      <c r="H24" s="297">
        <v>93</v>
      </c>
      <c r="I24" s="117">
        <v>39</v>
      </c>
      <c r="J24" s="117">
        <v>3</v>
      </c>
      <c r="K24" s="118">
        <v>4657</v>
      </c>
      <c r="L24" s="119">
        <v>468</v>
      </c>
      <c r="M24" s="118">
        <v>6542</v>
      </c>
      <c r="N24" s="119">
        <v>623</v>
      </c>
      <c r="O24" s="118">
        <v>6928</v>
      </c>
      <c r="P24" s="119">
        <v>712</v>
      </c>
      <c r="Q24" s="357">
        <f aca="true" t="shared" si="5" ref="Q24:R28">SUM(K24+M24+O24)</f>
        <v>18127</v>
      </c>
      <c r="R24" s="358">
        <f t="shared" si="5"/>
        <v>1803</v>
      </c>
      <c r="S24" s="109">
        <f>IF(Q24&lt;&gt;0,R24/I24,"")</f>
        <v>46.23076923076923</v>
      </c>
      <c r="T24" s="110">
        <f>IF(Q24&lt;&gt;0,Q24/R24,"")</f>
        <v>10.053799223516362</v>
      </c>
      <c r="U24" s="126">
        <v>130960</v>
      </c>
      <c r="V24" s="111">
        <f t="shared" si="4"/>
        <v>-0.861583689676237</v>
      </c>
      <c r="W24" s="118">
        <v>783174</v>
      </c>
      <c r="X24" s="119">
        <v>66876</v>
      </c>
      <c r="Y24" s="110">
        <f>+W24/X24</f>
        <v>11.710837968778037</v>
      </c>
      <c r="Z24" s="88">
        <v>14</v>
      </c>
    </row>
    <row r="25" spans="1:26" s="30" customFormat="1" ht="13.5" customHeight="1">
      <c r="A25" s="31">
        <v>15</v>
      </c>
      <c r="B25" s="300"/>
      <c r="C25" s="301"/>
      <c r="D25" s="294"/>
      <c r="E25" s="314" t="s">
        <v>105</v>
      </c>
      <c r="F25" s="131">
        <v>40774</v>
      </c>
      <c r="G25" s="314" t="s">
        <v>15</v>
      </c>
      <c r="H25" s="122">
        <v>25</v>
      </c>
      <c r="I25" s="353">
        <v>25</v>
      </c>
      <c r="J25" s="353">
        <v>4</v>
      </c>
      <c r="K25" s="344">
        <v>3386.5</v>
      </c>
      <c r="L25" s="334">
        <v>419</v>
      </c>
      <c r="M25" s="344">
        <v>4858</v>
      </c>
      <c r="N25" s="334">
        <v>579</v>
      </c>
      <c r="O25" s="344">
        <v>6032</v>
      </c>
      <c r="P25" s="334">
        <v>723</v>
      </c>
      <c r="Q25" s="355">
        <f t="shared" si="5"/>
        <v>14276.5</v>
      </c>
      <c r="R25" s="356">
        <f t="shared" si="5"/>
        <v>1721</v>
      </c>
      <c r="S25" s="125">
        <f>+R25/I25</f>
        <v>68.84</v>
      </c>
      <c r="T25" s="110">
        <f>IF(Q25&lt;&gt;0,Q25/R25,"")</f>
        <v>8.29546775130738</v>
      </c>
      <c r="U25" s="107">
        <v>23123</v>
      </c>
      <c r="V25" s="111">
        <f t="shared" si="4"/>
        <v>-0.38258443973532846</v>
      </c>
      <c r="W25" s="344">
        <v>298703</v>
      </c>
      <c r="X25" s="334">
        <v>25291</v>
      </c>
      <c r="Y25" s="335">
        <f>+W25/X25</f>
        <v>11.81064410264521</v>
      </c>
      <c r="Z25" s="88">
        <v>15</v>
      </c>
    </row>
    <row r="26" spans="1:26" s="30" customFormat="1" ht="13.5" customHeight="1">
      <c r="A26" s="31">
        <v>16</v>
      </c>
      <c r="B26" s="300"/>
      <c r="C26" s="301"/>
      <c r="D26" s="294"/>
      <c r="E26" s="289" t="s">
        <v>74</v>
      </c>
      <c r="F26" s="131">
        <v>40739</v>
      </c>
      <c r="G26" s="289" t="s">
        <v>10</v>
      </c>
      <c r="H26" s="117">
        <v>277</v>
      </c>
      <c r="I26" s="117">
        <v>46</v>
      </c>
      <c r="J26" s="117">
        <v>9</v>
      </c>
      <c r="K26" s="118">
        <v>3035</v>
      </c>
      <c r="L26" s="119">
        <v>459</v>
      </c>
      <c r="M26" s="118">
        <v>4010</v>
      </c>
      <c r="N26" s="119">
        <v>609</v>
      </c>
      <c r="O26" s="118">
        <v>3865</v>
      </c>
      <c r="P26" s="119">
        <v>595</v>
      </c>
      <c r="Q26" s="355">
        <f t="shared" si="5"/>
        <v>10910</v>
      </c>
      <c r="R26" s="356">
        <f t="shared" si="5"/>
        <v>1663</v>
      </c>
      <c r="S26" s="109">
        <f>IF(Q26&lt;&gt;0,R26/I26,"")</f>
        <v>36.15217391304348</v>
      </c>
      <c r="T26" s="110">
        <f>+Q26/R26</f>
        <v>6.56043295249549</v>
      </c>
      <c r="U26" s="107">
        <v>19797</v>
      </c>
      <c r="V26" s="111">
        <f t="shared" si="4"/>
        <v>-0.44890639995958986</v>
      </c>
      <c r="W26" s="118">
        <v>7884624</v>
      </c>
      <c r="X26" s="119">
        <v>790558</v>
      </c>
      <c r="Y26" s="110">
        <f>+W26/X26</f>
        <v>9.973492140994082</v>
      </c>
      <c r="Z26" s="88">
        <v>16</v>
      </c>
    </row>
    <row r="27" spans="1:26" s="30" customFormat="1" ht="13.5" customHeight="1">
      <c r="A27" s="31">
        <v>17</v>
      </c>
      <c r="B27" s="300"/>
      <c r="C27" s="301"/>
      <c r="D27" s="294"/>
      <c r="E27" s="307" t="s">
        <v>73</v>
      </c>
      <c r="F27" s="131">
        <v>40739</v>
      </c>
      <c r="G27" s="289" t="s">
        <v>13</v>
      </c>
      <c r="H27" s="122">
        <v>17</v>
      </c>
      <c r="I27" s="352">
        <v>17</v>
      </c>
      <c r="J27" s="352">
        <v>9</v>
      </c>
      <c r="K27" s="343">
        <v>1931</v>
      </c>
      <c r="L27" s="350">
        <v>194</v>
      </c>
      <c r="M27" s="343">
        <v>2922</v>
      </c>
      <c r="N27" s="350">
        <v>301</v>
      </c>
      <c r="O27" s="343">
        <v>3755</v>
      </c>
      <c r="P27" s="350">
        <v>394</v>
      </c>
      <c r="Q27" s="355">
        <f t="shared" si="5"/>
        <v>8608</v>
      </c>
      <c r="R27" s="356">
        <f t="shared" si="5"/>
        <v>889</v>
      </c>
      <c r="S27" s="109">
        <f>IF(Q27&lt;&gt;0,R27/I27,"")</f>
        <v>52.294117647058826</v>
      </c>
      <c r="T27" s="110">
        <f>+Q27/R27</f>
        <v>9.682789651293588</v>
      </c>
      <c r="U27" s="107">
        <v>4903</v>
      </c>
      <c r="V27" s="111">
        <f t="shared" si="4"/>
        <v>0.7556598001223741</v>
      </c>
      <c r="W27" s="348">
        <v>186865</v>
      </c>
      <c r="X27" s="351">
        <v>20016</v>
      </c>
      <c r="Y27" s="335">
        <f>W27/X27</f>
        <v>9.33578137490008</v>
      </c>
      <c r="Z27" s="88">
        <v>17</v>
      </c>
    </row>
    <row r="28" spans="1:26" s="30" customFormat="1" ht="13.5" customHeight="1">
      <c r="A28" s="31">
        <v>18</v>
      </c>
      <c r="B28" s="300"/>
      <c r="C28" s="301"/>
      <c r="E28" s="302" t="s">
        <v>100</v>
      </c>
      <c r="F28" s="132">
        <v>40767</v>
      </c>
      <c r="G28" s="289" t="s">
        <v>13</v>
      </c>
      <c r="H28" s="122">
        <v>39</v>
      </c>
      <c r="I28" s="352">
        <v>15</v>
      </c>
      <c r="J28" s="352">
        <v>5</v>
      </c>
      <c r="K28" s="343">
        <v>1368.5</v>
      </c>
      <c r="L28" s="350">
        <v>176</v>
      </c>
      <c r="M28" s="343">
        <v>3227.5</v>
      </c>
      <c r="N28" s="350">
        <v>408</v>
      </c>
      <c r="O28" s="343">
        <v>3940.5</v>
      </c>
      <c r="P28" s="350">
        <v>488</v>
      </c>
      <c r="Q28" s="359">
        <f t="shared" si="5"/>
        <v>8536.5</v>
      </c>
      <c r="R28" s="360">
        <f t="shared" si="5"/>
        <v>1072</v>
      </c>
      <c r="S28" s="129">
        <f>R28/I28</f>
        <v>71.46666666666667</v>
      </c>
      <c r="T28" s="110">
        <f>IF(Q28&lt;&gt;0,Q28/R28,"")</f>
        <v>7.963152985074627</v>
      </c>
      <c r="U28" s="128">
        <v>12602.5</v>
      </c>
      <c r="V28" s="111">
        <f t="shared" si="4"/>
        <v>-0.3226343979369173</v>
      </c>
      <c r="W28" s="348">
        <v>388023.5</v>
      </c>
      <c r="X28" s="351">
        <v>38898</v>
      </c>
      <c r="Y28" s="110">
        <f>+W28/X28</f>
        <v>9.975410046789039</v>
      </c>
      <c r="Z28" s="88">
        <v>18</v>
      </c>
    </row>
    <row r="29" spans="1:26" s="30" customFormat="1" ht="13.5" customHeight="1">
      <c r="A29" s="31">
        <v>19</v>
      </c>
      <c r="B29" s="316"/>
      <c r="C29" s="301"/>
      <c r="D29" s="317"/>
      <c r="E29" s="315" t="s">
        <v>87</v>
      </c>
      <c r="F29" s="131">
        <v>40746</v>
      </c>
      <c r="G29" s="299" t="s">
        <v>8</v>
      </c>
      <c r="H29" s="127">
        <v>26</v>
      </c>
      <c r="I29" s="127">
        <v>25</v>
      </c>
      <c r="J29" s="127">
        <v>8</v>
      </c>
      <c r="K29" s="118">
        <v>1019</v>
      </c>
      <c r="L29" s="119">
        <v>145</v>
      </c>
      <c r="M29" s="118">
        <v>3133</v>
      </c>
      <c r="N29" s="119">
        <v>441</v>
      </c>
      <c r="O29" s="118">
        <v>3374</v>
      </c>
      <c r="P29" s="119">
        <v>472</v>
      </c>
      <c r="Q29" s="355">
        <f>+K29+M29+O29</f>
        <v>7526</v>
      </c>
      <c r="R29" s="356">
        <f>+L29+N29+P29</f>
        <v>1058</v>
      </c>
      <c r="S29" s="109">
        <f>IF(Q29&lt;&gt;0,R29/I29,"")</f>
        <v>42.32</v>
      </c>
      <c r="T29" s="110">
        <f>IF(Q29&lt;&gt;0,Q29/R29,"")</f>
        <v>7.113421550094518</v>
      </c>
      <c r="U29" s="107">
        <v>14051</v>
      </c>
      <c r="V29" s="111">
        <f t="shared" si="4"/>
        <v>-0.46437975944772614</v>
      </c>
      <c r="W29" s="118">
        <v>484942</v>
      </c>
      <c r="X29" s="119">
        <v>45077</v>
      </c>
      <c r="Y29" s="335">
        <f>W29/X29</f>
        <v>10.758080617609867</v>
      </c>
      <c r="Z29" s="88">
        <v>19</v>
      </c>
    </row>
    <row r="30" spans="1:26" s="30" customFormat="1" ht="13.5" customHeight="1" thickBot="1">
      <c r="A30" s="32">
        <v>20</v>
      </c>
      <c r="B30" s="321"/>
      <c r="C30" s="313"/>
      <c r="D30" s="322"/>
      <c r="E30" s="302" t="s">
        <v>104</v>
      </c>
      <c r="F30" s="132">
        <v>40774</v>
      </c>
      <c r="G30" s="289" t="s">
        <v>13</v>
      </c>
      <c r="H30" s="122">
        <v>25</v>
      </c>
      <c r="I30" s="352">
        <v>21</v>
      </c>
      <c r="J30" s="352">
        <v>4</v>
      </c>
      <c r="K30" s="343">
        <v>1291</v>
      </c>
      <c r="L30" s="350">
        <v>211</v>
      </c>
      <c r="M30" s="343">
        <v>1702</v>
      </c>
      <c r="N30" s="350">
        <v>262</v>
      </c>
      <c r="O30" s="343">
        <v>2345</v>
      </c>
      <c r="P30" s="350">
        <v>337</v>
      </c>
      <c r="Q30" s="355">
        <f>+K30+M30+O30</f>
        <v>5338</v>
      </c>
      <c r="R30" s="356">
        <f>+L30+N30+P30</f>
        <v>810</v>
      </c>
      <c r="S30" s="109">
        <f>IF(Q30&lt;&gt;0,R30/I30,"")</f>
        <v>38.57142857142857</v>
      </c>
      <c r="T30" s="110">
        <f>IF(Q30&lt;&gt;0,Q30/R30,"")</f>
        <v>6.590123456790123</v>
      </c>
      <c r="U30" s="128">
        <v>3405</v>
      </c>
      <c r="V30" s="111">
        <f t="shared" si="4"/>
        <v>0.5676945668135095</v>
      </c>
      <c r="W30" s="348">
        <v>106216</v>
      </c>
      <c r="X30" s="351">
        <v>9450</v>
      </c>
      <c r="Y30" s="110">
        <f>+W30/X30</f>
        <v>11.23978835978836</v>
      </c>
      <c r="Z30" s="96">
        <v>20</v>
      </c>
    </row>
    <row r="31" spans="1:25" s="30" customFormat="1" ht="6" customHeight="1" thickBot="1">
      <c r="A31" s="33"/>
      <c r="B31" s="34"/>
      <c r="C31" s="34"/>
      <c r="F31" s="35"/>
      <c r="H31" s="34"/>
      <c r="I31" s="34"/>
      <c r="J31" s="34"/>
      <c r="K31" s="36"/>
      <c r="L31" s="37"/>
      <c r="M31" s="36"/>
      <c r="N31" s="37"/>
      <c r="O31" s="36"/>
      <c r="P31" s="37"/>
      <c r="Q31" s="38"/>
      <c r="R31" s="39"/>
      <c r="S31" s="37"/>
      <c r="T31" s="40"/>
      <c r="U31" s="36"/>
      <c r="V31" s="41"/>
      <c r="W31" s="36"/>
      <c r="X31" s="42"/>
      <c r="Y31" s="40"/>
    </row>
    <row r="32" spans="1:26" s="43" customFormat="1" ht="12.75">
      <c r="A32" s="419" t="s">
        <v>17</v>
      </c>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1"/>
    </row>
    <row r="33" spans="1:26" s="43" customFormat="1" ht="12.75">
      <c r="A33" s="407"/>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22"/>
    </row>
    <row r="34" spans="1:26" s="43" customFormat="1" ht="12.75">
      <c r="A34" s="407"/>
      <c r="B34" s="406"/>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22"/>
    </row>
    <row r="35" spans="1:26" s="43" customFormat="1" ht="12.75">
      <c r="A35" s="407"/>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22"/>
    </row>
    <row r="36" spans="1:26" s="43" customFormat="1" ht="12.75">
      <c r="A36" s="407"/>
      <c r="B36" s="406"/>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22"/>
    </row>
    <row r="37" spans="1:26" s="43" customFormat="1" ht="13.5" thickBot="1">
      <c r="A37" s="423"/>
      <c r="B37" s="424"/>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25"/>
    </row>
  </sheetData>
  <sheetProtection/>
  <mergeCells count="25">
    <mergeCell ref="M7:N7"/>
    <mergeCell ref="S9:T9"/>
    <mergeCell ref="U9:V9"/>
    <mergeCell ref="O9:P9"/>
    <mergeCell ref="S7:T7"/>
    <mergeCell ref="Q9:R9"/>
    <mergeCell ref="O7:P7"/>
    <mergeCell ref="Q7:R7"/>
    <mergeCell ref="W1:Z1"/>
    <mergeCell ref="A1:J1"/>
    <mergeCell ref="A5:F5"/>
    <mergeCell ref="W5:Z5"/>
    <mergeCell ref="A2:J2"/>
    <mergeCell ref="A3:J3"/>
    <mergeCell ref="A4:F4"/>
    <mergeCell ref="A32:Z37"/>
    <mergeCell ref="W6:Z6"/>
    <mergeCell ref="W7:X7"/>
    <mergeCell ref="E6:H6"/>
    <mergeCell ref="I6:J6"/>
    <mergeCell ref="K6:V6"/>
    <mergeCell ref="K7:L7"/>
    <mergeCell ref="U7:V7"/>
    <mergeCell ref="K9:L9"/>
    <mergeCell ref="M9:N9"/>
  </mergeCells>
  <hyperlinks>
    <hyperlink ref="A3" r:id="rId1" display="http://www.antraktsinema.com"/>
  </hyperlinks>
  <printOptions/>
  <pageMargins left="0.75" right="0.75" top="1" bottom="1" header="0.5" footer="0.5"/>
  <pageSetup horizontalDpi="600" verticalDpi="600" orientation="portrait" paperSize="9" r:id="rId3"/>
  <ignoredErrors>
    <ignoredError sqref="Z16:AB16 Z22:AB25 Z30:AB30 Y29:AB29 Z14:AB15 Z17:AB21 Z28:AB28 Q22:Q25 R26:R27 R17:R21 R22:R25 Q26:Q27 Z26:AB27 S14:T16 R14:R16 S17:T21 S22:T25 U26:U27 S26:T27 U22:U25 U28 V17:Y28 S28:T28 U17:U2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2011-05-24T12:35:07Z</cp:lastPrinted>
  <dcterms:created xsi:type="dcterms:W3CDTF">2006-03-15T09:07:04Z</dcterms:created>
  <dcterms:modified xsi:type="dcterms:W3CDTF">2011-09-13T06:55:04Z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