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475" windowWidth="15870" windowHeight="10140" tabRatio="804" activeTab="0"/>
  </bookViews>
  <sheets>
    <sheet name="July' 29-31, 11 (week 31)" sheetId="1" r:id="rId1"/>
    <sheet name="(TOP 20)" sheetId="2" r:id="rId2"/>
  </sheets>
  <externalReferences>
    <externalReference r:id="rId5"/>
  </externalReferences>
  <definedNames>
    <definedName name="_xlnm.Print_Area" localSheetId="0">'July'' 29-31, 11 (week 31)'!$A$1:$AG$116</definedName>
  </definedNames>
  <calcPr fullCalcOnLoad="1"/>
</workbook>
</file>

<file path=xl/sharedStrings.xml><?xml version="1.0" encoding="utf-8"?>
<sst xmlns="http://schemas.openxmlformats.org/spreadsheetml/2006/main" count="434" uniqueCount="173">
  <si>
    <t>Last Weekend</t>
  </si>
  <si>
    <t>Distributor</t>
  </si>
  <si>
    <t>Friday</t>
  </si>
  <si>
    <t>Saturday</t>
  </si>
  <si>
    <t>Sunday</t>
  </si>
  <si>
    <t>Change</t>
  </si>
  <si>
    <t>Adm.</t>
  </si>
  <si>
    <t>G.B.O.</t>
  </si>
  <si>
    <t>PİNEMA</t>
  </si>
  <si>
    <t>Title</t>
  </si>
  <si>
    <t>WARNER BROS. TÜRKİYE</t>
  </si>
  <si>
    <t>Weekend Total</t>
  </si>
  <si>
    <t>İNCİR REÇELİ</t>
  </si>
  <si>
    <t>MEDYAVİZYON</t>
  </si>
  <si>
    <t>AŞK TESADÜFLERİ SEVER</t>
  </si>
  <si>
    <t>UIP TÜRKİYE</t>
  </si>
  <si>
    <t>WE ARE WHAT WE ARE</t>
  </si>
  <si>
    <t>ÖZEN FİLM</t>
  </si>
  <si>
    <t>RIO</t>
  </si>
  <si>
    <t>TİGLON</t>
  </si>
  <si>
    <t>WINNIE THE POOH</t>
  </si>
  <si>
    <t>LONDON BOULEVARD</t>
  </si>
  <si>
    <t>THE PACK</t>
  </si>
  <si>
    <t>MFP-CINEGROUP</t>
  </si>
  <si>
    <t>INCENDIES</t>
  </si>
  <si>
    <t>NEVER LET ME GO</t>
  </si>
  <si>
    <t>FAST FIVE</t>
  </si>
  <si>
    <t>HENRY'S CRIME</t>
  </si>
  <si>
    <t>KÜÇÜK GÜNAHLAR</t>
  </si>
  <si>
    <t>HOP</t>
  </si>
  <si>
    <t>VANISHING ON 7TH STREET</t>
  </si>
  <si>
    <t>LITTLE WHITE LIES</t>
  </si>
  <si>
    <t>M3 FILM</t>
  </si>
  <si>
    <t>THE VALDEMAR LEGACY</t>
  </si>
  <si>
    <t>PIRATES OF THE CARIBBEAN: ON STRANGER TIDES</t>
  </si>
  <si>
    <t>BEASTLY</t>
  </si>
  <si>
    <t>MİSAFİR</t>
  </si>
  <si>
    <t>POTICHE</t>
  </si>
  <si>
    <t>PARTIR</t>
  </si>
  <si>
    <t>DUKA FİLM</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</si>
  <si>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</si>
  <si>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</si>
  <si>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</si>
  <si>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</si>
  <si>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</si>
  <si>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</si>
  <si>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</si>
  <si>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</si>
  <si>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</si>
  <si>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</si>
  <si>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</si>
  <si>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</si>
  <si>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</si>
  <si>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</si>
  <si>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</si>
  <si>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</si>
  <si>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</si>
  <si>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</si>
  <si>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</si>
  <si>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</si>
  <si>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</si>
  <si>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</si>
  <si>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</si>
  <si>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</si>
  <si>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</si>
  <si>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</si>
  <si>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</si>
  <si>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</si>
  <si>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</si>
  <si>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</si>
  <si>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Rest of the week - </t>
    </r>
    <r>
      <rPr>
        <b/>
        <sz val="11"/>
        <color indexed="10"/>
        <rFont val="Corbel"/>
        <family val="2"/>
      </rPr>
      <t>Haftaiçi</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</si>
  <si>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</si>
  <si>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</si>
  <si>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</si>
  <si>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</si>
  <si>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</si>
  <si>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</si>
  <si>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</si>
  <si>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</si>
  <si>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</si>
  <si>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</si>
  <si>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http://www.antraktsinema.com</t>
  </si>
  <si>
    <t>SOMETHING BORROWED</t>
  </si>
  <si>
    <t>THERE BE DRAGONS</t>
  </si>
  <si>
    <t>POINT BLANK</t>
  </si>
  <si>
    <t>TROLL HUNTER</t>
  </si>
  <si>
    <t>HANGOVER II</t>
  </si>
  <si>
    <t>X-MEN: FIRST CLASS</t>
  </si>
  <si>
    <t>GNOMEO &amp; JULIET</t>
  </si>
  <si>
    <t>THE WARD</t>
  </si>
  <si>
    <t>KIDNAPPED</t>
  </si>
  <si>
    <t>THE FIRST BEAUTIFUL THING</t>
  </si>
  <si>
    <t>WRECKED</t>
  </si>
  <si>
    <t>WE ARE THE NIGHT</t>
  </si>
  <si>
    <t>ANOTHER YEAR</t>
  </si>
  <si>
    <t>KUNG FU PANDA 2</t>
  </si>
  <si>
    <t>HANNA</t>
  </si>
  <si>
    <t>HAPPY THANK YOU MORE PLEASE</t>
  </si>
  <si>
    <t>ST TRINIAN'S 2: THE LEGEND OF FRITTON'S GOLD</t>
  </si>
  <si>
    <t>EYYVAH EYVAH 2</t>
  </si>
  <si>
    <t>SUPER 8</t>
  </si>
  <si>
    <t>HAPPY FEW</t>
  </si>
  <si>
    <t>CHANTIER FILMS</t>
  </si>
  <si>
    <t>WE WANT SEX</t>
  </si>
  <si>
    <t>THE WAY BACK</t>
  </si>
  <si>
    <t>INSIDIOUS</t>
  </si>
  <si>
    <t>THE EAGLE</t>
  </si>
  <si>
    <t>JULIA'S EYES</t>
  </si>
  <si>
    <t>SECOND CHANCE</t>
  </si>
  <si>
    <t>A SEPARATION</t>
  </si>
  <si>
    <t>TRANSFORMERS: DARK OF THE MOON</t>
  </si>
  <si>
    <t>OF GODS AND MEN</t>
  </si>
  <si>
    <t>ZWART WATER</t>
  </si>
  <si>
    <t>CHATROOM</t>
  </si>
  <si>
    <t>THE RESIDENT</t>
  </si>
  <si>
    <t>INHALE</t>
  </si>
  <si>
    <t>BLUE VALENTINE</t>
  </si>
  <si>
    <t>KAYBEDENLER KULÜBÜ</t>
  </si>
  <si>
    <t>LAST NIGHT</t>
  </si>
  <si>
    <t>DEVRİMDEN SONRA</t>
  </si>
  <si>
    <t>LARRY CROWN</t>
  </si>
  <si>
    <t>BIUTIFUL</t>
  </si>
  <si>
    <t>EVEN THE RAIN</t>
  </si>
  <si>
    <t>LOFT</t>
  </si>
  <si>
    <t>72. KOĞUŞ</t>
  </si>
  <si>
    <t>7 AVLU</t>
  </si>
  <si>
    <t>ADALET OYUNU</t>
  </si>
  <si>
    <t>HOODWINKED VS. EVIL</t>
  </si>
  <si>
    <t>THE NAMES OF LOVE</t>
  </si>
  <si>
    <t>THE KIDS ARE ALL RIGHT</t>
  </si>
  <si>
    <t>HARRY POTTER AND THE DEATHLY HALLOWS: PART 2</t>
  </si>
  <si>
    <r>
      <t xml:space="preserve">Weekend admissions and box office data - </t>
    </r>
    <r>
      <rPr>
        <b/>
        <sz val="11"/>
        <color indexed="10"/>
        <rFont val="Corbel"/>
        <family val="2"/>
      </rPr>
      <t>Haftasonu seyirci ve hasılat verileri</t>
    </r>
  </si>
  <si>
    <r>
      <t xml:space="preserve">Cumulative data - </t>
    </r>
    <r>
      <rPr>
        <b/>
        <sz val="11"/>
        <color indexed="10"/>
        <rFont val="Corbel"/>
        <family val="2"/>
      </rPr>
      <t>Toplam veriler</t>
    </r>
  </si>
  <si>
    <t>Local films box office &amp; admissions</t>
  </si>
  <si>
    <t>Türkiye yapımı filmlerin toplam hasılat &amp; seyirci</t>
  </si>
  <si>
    <t>Yabancı filmlerin toplam hasılat &amp; seyirci</t>
  </si>
  <si>
    <t>Foreign films box office &amp; admissions</t>
  </si>
  <si>
    <t>%</t>
  </si>
  <si>
    <r>
      <t xml:space="preserve">If you move the arrow at the right bottom of the page to the left, you can see more columns and you can switch to other pages on the left bottom to see related tables. </t>
    </r>
    <r>
      <rPr>
        <sz val="7"/>
        <color indexed="10"/>
        <rFont val="Calibri"/>
        <family val="2"/>
      </rPr>
      <t>Sayfanın sağ altındaki oku sola doğru hareket ettirdiğinizde diğer sütunlardaki bilgileri görebilir, gene sayfanın sol altındaki diğer sayfalara geçerek ilgili tabloları inceleyebilirsiniz.</t>
    </r>
  </si>
  <si>
    <r>
      <t xml:space="preserve">Weekly Admissions &amp; Box Office Report / </t>
    </r>
    <r>
      <rPr>
        <b/>
        <i/>
        <sz val="16"/>
        <color indexed="10"/>
        <rFont val="Calibri"/>
        <family val="2"/>
      </rPr>
      <t>Türkiye Haftalık Seyirci ve Hasılat Raporu</t>
    </r>
  </si>
  <si>
    <r>
      <t>TÜRKİYE</t>
    </r>
    <r>
      <rPr>
        <b/>
        <sz val="40"/>
        <rFont val="Calibri"/>
        <family val="2"/>
      </rPr>
      <t xml:space="preserve">'S </t>
    </r>
    <r>
      <rPr>
        <b/>
        <u val="single"/>
        <sz val="40"/>
        <rFont val="Calibri"/>
        <family val="2"/>
      </rPr>
      <t>WEEKEND</t>
    </r>
    <r>
      <rPr>
        <b/>
        <sz val="40"/>
        <rFont val="Calibri"/>
        <family val="2"/>
      </rPr>
      <t xml:space="preserve"> MARKET DATA</t>
    </r>
  </si>
  <si>
    <t>I SAW THE DEVIL</t>
  </si>
  <si>
    <t>CHERRY</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</si>
  <si>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</si>
  <si>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</si>
  <si>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r>
      <t xml:space="preserve">TOP 20 - </t>
    </r>
    <r>
      <rPr>
        <b/>
        <sz val="18"/>
        <color indexed="10"/>
        <rFont val="Arial Black"/>
        <family val="2"/>
      </rPr>
      <t>İLK 20</t>
    </r>
  </si>
  <si>
    <t>AV MEVSİMİ</t>
  </si>
  <si>
    <t>PRIEST</t>
  </si>
  <si>
    <t>LOVE, WEDDING, MARRIAGE</t>
  </si>
  <si>
    <t>WIN WIN</t>
  </si>
  <si>
    <t>ARRIETY</t>
  </si>
  <si>
    <t>HEARTBREAKER</t>
  </si>
  <si>
    <t>ESSENTIAL KILLNG</t>
  </si>
  <si>
    <t>LET ME IN</t>
  </si>
  <si>
    <r>
      <t>Haftasonu: 31 / 29-31</t>
    </r>
    <r>
      <rPr>
        <b/>
        <u val="single"/>
        <sz val="20"/>
        <color indexed="10"/>
        <rFont val="Candara"/>
        <family val="2"/>
      </rPr>
      <t xml:space="preserve"> Temmuz 2011</t>
    </r>
  </si>
  <si>
    <r>
      <t xml:space="preserve">Weekend: 31 / </t>
    </r>
    <r>
      <rPr>
        <b/>
        <u val="single"/>
        <sz val="20"/>
        <rFont val="Candara"/>
        <family val="2"/>
      </rPr>
      <t>July' 29-31, 2011</t>
    </r>
  </si>
  <si>
    <r>
      <t xml:space="preserve">Weekend: 31 / </t>
    </r>
    <r>
      <rPr>
        <b/>
        <u val="single"/>
        <sz val="14"/>
        <color indexed="8"/>
        <rFont val="Candara"/>
        <family val="2"/>
      </rPr>
      <t>July' 29-31, 2011</t>
    </r>
  </si>
  <si>
    <r>
      <t xml:space="preserve">Haftasonu: 31 / </t>
    </r>
    <r>
      <rPr>
        <b/>
        <u val="single"/>
        <sz val="14"/>
        <color indexed="10"/>
        <rFont val="Candara"/>
        <family val="2"/>
      </rPr>
      <t>29-31 Temmuz 2011</t>
    </r>
  </si>
  <si>
    <t>EXORCISMUS</t>
  </si>
  <si>
    <t>SOUND OF NOISE</t>
  </si>
  <si>
    <t>COPACABANA</t>
  </si>
  <si>
    <t>RABBIT HOLE</t>
  </si>
  <si>
    <t>ÇINAR AĞACI</t>
  </si>
  <si>
    <t>ÖFKELİ ÇILGINLIK KARAMSAR ÇİLE</t>
  </si>
  <si>
    <t>MONSTER</t>
  </si>
  <si>
    <t>HÜR ADAM</t>
  </si>
  <si>
    <t>KURTLAR VADİSİ: FİLİSTİN</t>
  </si>
  <si>
    <t>NEEDLE</t>
  </si>
  <si>
    <t>SILENCE OF LOVE</t>
  </si>
  <si>
    <t>GRIFF THE INVISBLE</t>
  </si>
  <si>
    <t>SOMEWHERE</t>
  </si>
  <si>
    <t>CHERRYBOMB</t>
  </si>
  <si>
    <t>NEDS</t>
  </si>
</sst>
</file>

<file path=xl/styles.xml><?xml version="1.0" encoding="utf-8"?>
<styleSheet xmlns="http://schemas.openxmlformats.org/spreadsheetml/2006/main">
  <numFmts count="5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s>
  <fonts count="108">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Arial"/>
      <family val="2"/>
    </font>
    <font>
      <b/>
      <sz val="14"/>
      <name val="Arial"/>
      <family val="2"/>
    </font>
    <font>
      <sz val="12"/>
      <color indexed="9"/>
      <name val="Impact"/>
      <family val="2"/>
    </font>
    <font>
      <sz val="12"/>
      <name val="Impact"/>
      <family val="2"/>
    </font>
    <font>
      <sz val="26"/>
      <color indexed="9"/>
      <name val="Impact"/>
      <family val="2"/>
    </font>
    <font>
      <sz val="30"/>
      <color indexed="9"/>
      <name val="Impact"/>
      <family val="2"/>
    </font>
    <font>
      <sz val="30"/>
      <color indexed="9"/>
      <name val="Arial"/>
      <family val="2"/>
    </font>
    <font>
      <sz val="14"/>
      <color indexed="9"/>
      <name val="Impact"/>
      <family val="2"/>
    </font>
    <font>
      <sz val="14"/>
      <name val="Garamond"/>
      <family val="1"/>
    </font>
    <font>
      <sz val="26"/>
      <name val="Garamond"/>
      <family val="1"/>
    </font>
    <font>
      <sz val="40"/>
      <name val="Garamond"/>
      <family val="1"/>
    </font>
    <font>
      <sz val="20"/>
      <name val="Garamond"/>
      <family val="1"/>
    </font>
    <font>
      <sz val="16"/>
      <color indexed="9"/>
      <name val="Garamond"/>
      <family val="1"/>
    </font>
    <font>
      <sz val="8"/>
      <name val="Verdana"/>
      <family val="2"/>
    </font>
    <font>
      <sz val="35"/>
      <name val="Garamond"/>
      <family val="1"/>
    </font>
    <font>
      <sz val="24"/>
      <name val="Garamond"/>
      <family val="1"/>
    </font>
    <font>
      <sz val="12"/>
      <name val="Verdana"/>
      <family val="0"/>
    </font>
    <font>
      <sz val="38"/>
      <name val="Garamond"/>
      <family val="1"/>
    </font>
    <font>
      <sz val="16"/>
      <name val="Garamond"/>
      <family val="1"/>
    </font>
    <font>
      <sz val="34"/>
      <name val="Garamond"/>
      <family val="1"/>
    </font>
    <font>
      <sz val="36"/>
      <name val="Garamond"/>
      <family val="1"/>
    </font>
    <font>
      <b/>
      <sz val="10"/>
      <name val="Administer"/>
      <family val="0"/>
    </font>
    <font>
      <b/>
      <sz val="20"/>
      <name val="AcidSansRegular"/>
      <family val="0"/>
    </font>
    <font>
      <sz val="18"/>
      <name val="Administer"/>
      <family val="0"/>
    </font>
    <font>
      <b/>
      <sz val="16"/>
      <name val="AcidSansRegular"/>
      <family val="0"/>
    </font>
    <font>
      <b/>
      <sz val="16"/>
      <name val="Arial"/>
      <family val="1"/>
    </font>
    <font>
      <sz val="18"/>
      <color indexed="16"/>
      <name val="Administer"/>
      <family val="0"/>
    </font>
    <font>
      <sz val="12"/>
      <name val="AcidSansRegular"/>
      <family val="0"/>
    </font>
    <font>
      <sz val="16"/>
      <name val="AcidSansRegular"/>
      <family val="0"/>
    </font>
    <font>
      <b/>
      <sz val="24"/>
      <color indexed="9"/>
      <name val="AcidSansRegula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20"/>
      <name val="Candara"/>
      <family val="2"/>
    </font>
    <font>
      <sz val="10"/>
      <name val="Candara"/>
      <family val="2"/>
    </font>
    <font>
      <b/>
      <u val="single"/>
      <sz val="20"/>
      <color indexed="10"/>
      <name val="Candara"/>
      <family val="2"/>
    </font>
    <font>
      <b/>
      <sz val="9"/>
      <name val="Calibri"/>
      <family val="2"/>
    </font>
    <font>
      <b/>
      <i/>
      <sz val="10"/>
      <name val="Calibri"/>
      <family val="2"/>
    </font>
    <font>
      <b/>
      <sz val="7"/>
      <name val="Arial"/>
      <family val="2"/>
    </font>
    <font>
      <b/>
      <sz val="8"/>
      <name val="Arial"/>
      <family val="2"/>
    </font>
    <font>
      <b/>
      <i/>
      <sz val="25"/>
      <color indexed="10"/>
      <name val="Wingdings 3"/>
      <family val="1"/>
    </font>
    <font>
      <b/>
      <i/>
      <sz val="25"/>
      <color indexed="12"/>
      <name val="Wingdings 3"/>
      <family val="1"/>
    </font>
    <font>
      <b/>
      <sz val="14"/>
      <name val="Calibri"/>
      <family val="2"/>
    </font>
    <font>
      <i/>
      <sz val="7"/>
      <name val="Courier New"/>
      <family val="3"/>
    </font>
    <font>
      <sz val="12"/>
      <name val="Corbel"/>
      <family val="2"/>
    </font>
    <font>
      <b/>
      <sz val="28"/>
      <name val="Calibri"/>
      <family val="2"/>
    </font>
    <font>
      <sz val="28"/>
      <name val="Arial"/>
      <family val="0"/>
    </font>
    <font>
      <sz val="20"/>
      <name val="Corbel"/>
      <family val="2"/>
    </font>
    <font>
      <u val="single"/>
      <sz val="20"/>
      <name val="Corbel"/>
      <family val="2"/>
    </font>
    <font>
      <b/>
      <i/>
      <sz val="10"/>
      <color indexed="16"/>
      <name val="Calibri"/>
      <family val="2"/>
    </font>
    <font>
      <b/>
      <u val="single"/>
      <sz val="14"/>
      <color indexed="10"/>
      <name val="Candara"/>
      <family val="2"/>
    </font>
    <font>
      <b/>
      <sz val="8"/>
      <name val="Calibri"/>
      <family val="2"/>
    </font>
    <font>
      <b/>
      <sz val="8"/>
      <color indexed="9"/>
      <name val="Calibri"/>
      <family val="2"/>
    </font>
    <font>
      <b/>
      <sz val="8"/>
      <name val="Verdana"/>
      <family val="2"/>
    </font>
    <font>
      <b/>
      <sz val="18"/>
      <name val="Arial Black"/>
      <family val="2"/>
    </font>
    <font>
      <sz val="10"/>
      <color indexed="10"/>
      <name val="Arial"/>
      <family val="0"/>
    </font>
    <font>
      <b/>
      <u val="single"/>
      <sz val="14"/>
      <name val="Arial"/>
      <family val="2"/>
    </font>
    <font>
      <b/>
      <u val="single"/>
      <sz val="14"/>
      <color indexed="10"/>
      <name val="Arial"/>
      <family val="2"/>
    </font>
    <font>
      <b/>
      <sz val="18"/>
      <name val="Garamond"/>
      <family val="1"/>
    </font>
    <font>
      <sz val="7"/>
      <name val="Calibri"/>
      <family val="2"/>
    </font>
    <font>
      <sz val="7"/>
      <color indexed="10"/>
      <name val="Calibri"/>
      <family val="2"/>
    </font>
    <font>
      <sz val="7"/>
      <name val="Arial"/>
      <family val="0"/>
    </font>
    <font>
      <b/>
      <sz val="14"/>
      <color indexed="10"/>
      <name val="Calibri"/>
      <family val="2"/>
    </font>
    <font>
      <b/>
      <u val="single"/>
      <sz val="20"/>
      <name val="Candara"/>
      <family val="2"/>
    </font>
    <font>
      <b/>
      <sz val="20"/>
      <color indexed="10"/>
      <name val="Candara"/>
      <family val="2"/>
    </font>
    <font>
      <sz val="10"/>
      <color indexed="10"/>
      <name val="Candara"/>
      <family val="2"/>
    </font>
    <font>
      <b/>
      <i/>
      <sz val="16"/>
      <color indexed="10"/>
      <name val="Calibri"/>
      <family val="2"/>
    </font>
    <font>
      <b/>
      <u val="single"/>
      <sz val="40"/>
      <name val="Calibri"/>
      <family val="2"/>
    </font>
    <font>
      <b/>
      <sz val="40"/>
      <color indexed="10"/>
      <name val="Calibri"/>
      <family val="2"/>
    </font>
    <font>
      <b/>
      <sz val="14"/>
      <color indexed="8"/>
      <name val="Candara"/>
      <family val="2"/>
    </font>
    <font>
      <b/>
      <u val="single"/>
      <sz val="14"/>
      <color indexed="8"/>
      <name val="Candara"/>
      <family val="2"/>
    </font>
    <font>
      <sz val="14"/>
      <color indexed="8"/>
      <name val="Candara"/>
      <family val="2"/>
    </font>
    <font>
      <b/>
      <sz val="14"/>
      <color indexed="10"/>
      <name val="Candara"/>
      <family val="2"/>
    </font>
    <font>
      <sz val="14"/>
      <color indexed="10"/>
      <name val="Candara"/>
      <family val="2"/>
    </font>
    <font>
      <b/>
      <sz val="28"/>
      <color indexed="10"/>
      <name val="Calibri"/>
      <family val="2"/>
    </font>
    <font>
      <b/>
      <u val="single"/>
      <sz val="28"/>
      <name val="Calibri"/>
      <family val="2"/>
    </font>
    <font>
      <b/>
      <i/>
      <sz val="10"/>
      <color indexed="10"/>
      <name val="Calibri"/>
      <family val="2"/>
    </font>
    <font>
      <b/>
      <sz val="18"/>
      <color indexed="10"/>
      <name val="Arial Black"/>
      <family val="2"/>
    </font>
    <font>
      <b/>
      <i/>
      <sz val="12"/>
      <color indexed="10"/>
      <name val="Arial"/>
      <family val="2"/>
    </font>
    <font>
      <b/>
      <sz val="10"/>
      <name val="Arial"/>
      <family val="2"/>
    </font>
    <font>
      <b/>
      <i/>
      <sz val="12"/>
      <name val="Arial"/>
      <family val="2"/>
    </font>
    <font>
      <sz val="8"/>
      <name val="Calibri"/>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43"/>
        <bgColor indexed="64"/>
      </patternFill>
    </fill>
  </fills>
  <borders count="47">
    <border>
      <left/>
      <right/>
      <top/>
      <bottom/>
      <diagonal/>
    </border>
    <border>
      <left style="thin"/>
      <right style="thin"/>
      <top>
        <color indexed="63"/>
      </top>
      <bottom style="thin"/>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style="medium"/>
      <right>
        <color indexed="63"/>
      </right>
      <top style="hair"/>
      <bottom style="hair"/>
    </border>
    <border>
      <left style="medium"/>
      <right style="hair"/>
      <top style="hair"/>
      <bottom style="hair"/>
    </border>
    <border>
      <left style="medium"/>
      <right>
        <color indexed="63"/>
      </right>
      <top style="hair"/>
      <bottom style="medium"/>
    </border>
    <border>
      <left style="medium"/>
      <right style="hair"/>
      <top style="hair"/>
      <bottom style="medium"/>
    </border>
    <border>
      <left style="hair"/>
      <right style="hair"/>
      <top style="hair"/>
      <bottom style="medium"/>
    </border>
    <border>
      <left style="hair"/>
      <right style="hair"/>
      <top style="hair"/>
      <bottom style="hair"/>
    </border>
    <border>
      <left style="hair"/>
      <right>
        <color indexed="63"/>
      </right>
      <top style="hair"/>
      <bottom style="hair"/>
    </border>
    <border>
      <left style="hair"/>
      <right>
        <color indexed="63"/>
      </right>
      <top>
        <color indexed="63"/>
      </top>
      <bottom style="hair"/>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style="medium"/>
      <top style="hair"/>
      <bottom style="hair"/>
    </border>
    <border>
      <left style="hair"/>
      <right style="medium"/>
      <top style="hair"/>
      <bottom style="medium"/>
    </border>
    <border>
      <left>
        <color indexed="63"/>
      </left>
      <right style="medium"/>
      <top>
        <color indexed="63"/>
      </top>
      <bottom style="hair"/>
    </border>
    <border>
      <left>
        <color indexed="63"/>
      </left>
      <right style="medium"/>
      <top style="hair"/>
      <bottom style="medium"/>
    </border>
    <border>
      <left>
        <color indexed="63"/>
      </left>
      <right style="medium"/>
      <top style="medium"/>
      <bottom style="hair"/>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medium"/>
      <right style="hair"/>
      <top style="medium"/>
      <bottom style="hair"/>
    </border>
    <border>
      <left style="hair"/>
      <right>
        <color indexed="63"/>
      </right>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hair"/>
      <right>
        <color indexed="63"/>
      </right>
      <top style="hair"/>
      <bottom style="mediu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19">
    <xf numFmtId="0" fontId="0" fillId="0" borderId="0" xfId="0" applyAlignment="1">
      <alignment/>
    </xf>
    <xf numFmtId="0" fontId="44" fillId="2" borderId="1" xfId="0" applyFont="1" applyFill="1" applyBorder="1" applyAlignment="1" applyProtection="1">
      <alignment horizontal="center"/>
      <protection/>
    </xf>
    <xf numFmtId="0" fontId="39" fillId="2" borderId="0"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wrapText="1"/>
      <protection/>
    </xf>
    <xf numFmtId="0" fontId="40" fillId="2" borderId="0" xfId="0" applyFont="1" applyFill="1" applyBorder="1" applyAlignment="1" applyProtection="1">
      <alignment horizontal="center" vertical="center"/>
      <protection/>
    </xf>
    <xf numFmtId="0" fontId="41" fillId="2" borderId="0" xfId="0" applyFont="1" applyFill="1" applyBorder="1" applyAlignment="1" applyProtection="1">
      <alignment horizontal="center" vertical="center"/>
      <protection/>
    </xf>
    <xf numFmtId="0" fontId="49" fillId="2" borderId="0" xfId="0" applyFont="1" applyFill="1" applyBorder="1" applyAlignment="1" applyProtection="1">
      <alignment horizontal="center" vertical="center"/>
      <protection/>
    </xf>
    <xf numFmtId="0" fontId="49" fillId="2" borderId="2" xfId="0" applyFont="1" applyFill="1" applyBorder="1" applyAlignment="1" applyProtection="1">
      <alignment horizontal="center" vertical="center"/>
      <protection/>
    </xf>
    <xf numFmtId="1" fontId="45" fillId="2" borderId="3" xfId="0" applyNumberFormat="1" applyFont="1" applyFill="1" applyBorder="1" applyAlignment="1" applyProtection="1">
      <alignment horizontal="center" vertical="center" wrapText="1"/>
      <protection/>
    </xf>
    <xf numFmtId="0" fontId="45" fillId="2" borderId="3" xfId="0" applyFont="1" applyFill="1" applyBorder="1" applyAlignment="1" applyProtection="1">
      <alignment horizontal="center" vertical="center" wrapText="1"/>
      <protection/>
    </xf>
    <xf numFmtId="0" fontId="45" fillId="2" borderId="0" xfId="0" applyFont="1" applyFill="1" applyBorder="1" applyAlignment="1" applyProtection="1">
      <alignment horizontal="center" vertical="center" wrapText="1"/>
      <protection/>
    </xf>
    <xf numFmtId="1" fontId="44" fillId="2" borderId="1" xfId="0" applyNumberFormat="1"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190" fontId="44"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vertical="center" wrapText="1"/>
      <protection/>
    </xf>
    <xf numFmtId="1" fontId="44" fillId="2" borderId="4" xfId="0" applyNumberFormat="1" applyFont="1" applyFill="1" applyBorder="1" applyAlignment="1" applyProtection="1">
      <alignment horizontal="center" vertical="center" wrapText="1"/>
      <protection/>
    </xf>
    <xf numFmtId="0" fontId="44" fillId="2" borderId="4" xfId="0" applyFont="1" applyFill="1" applyBorder="1" applyAlignment="1" applyProtection="1">
      <alignment horizontal="center" vertical="center" wrapText="1"/>
      <protection/>
    </xf>
    <xf numFmtId="43" fontId="44" fillId="2" borderId="4" xfId="15" applyFont="1" applyFill="1" applyBorder="1" applyAlignment="1" applyProtection="1">
      <alignment horizontal="center"/>
      <protection/>
    </xf>
    <xf numFmtId="190" fontId="44" fillId="2" borderId="4" xfId="0" applyNumberFormat="1" applyFont="1" applyFill="1" applyBorder="1" applyAlignment="1" applyProtection="1">
      <alignment horizontal="center"/>
      <protection/>
    </xf>
    <xf numFmtId="0" fontId="44" fillId="2" borderId="4" xfId="0" applyFont="1" applyFill="1" applyBorder="1" applyAlignment="1" applyProtection="1">
      <alignment horizontal="center"/>
      <protection/>
    </xf>
    <xf numFmtId="3" fontId="44" fillId="2" borderId="4" xfId="0" applyNumberFormat="1" applyFont="1" applyFill="1" applyBorder="1" applyAlignment="1" applyProtection="1">
      <alignment horizontal="center" vertical="center" wrapText="1"/>
      <protection/>
    </xf>
    <xf numFmtId="0" fontId="46" fillId="2" borderId="1" xfId="0" applyFont="1" applyFill="1" applyBorder="1" applyAlignment="1" applyProtection="1">
      <alignment horizontal="center"/>
      <protection/>
    </xf>
    <xf numFmtId="190" fontId="46" fillId="2" borderId="1" xfId="0" applyNumberFormat="1" applyFont="1" applyFill="1" applyBorder="1" applyAlignment="1" applyProtection="1">
      <alignment horizontal="center"/>
      <protection/>
    </xf>
    <xf numFmtId="0" fontId="46" fillId="2" borderId="1" xfId="0" applyFont="1" applyFill="1" applyBorder="1" applyAlignment="1" applyProtection="1">
      <alignment horizontal="center" vertical="center" wrapText="1"/>
      <protection/>
    </xf>
    <xf numFmtId="2" fontId="46"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protection/>
    </xf>
    <xf numFmtId="0" fontId="46" fillId="2" borderId="4" xfId="0" applyFont="1" applyFill="1" applyBorder="1" applyAlignment="1" applyProtection="1">
      <alignment horizontal="center"/>
      <protection/>
    </xf>
    <xf numFmtId="43" fontId="46" fillId="2" borderId="4" xfId="15" applyFont="1" applyFill="1" applyBorder="1" applyAlignment="1" applyProtection="1">
      <alignment horizontal="center"/>
      <protection/>
    </xf>
    <xf numFmtId="190" fontId="46" fillId="2" borderId="4" xfId="0" applyNumberFormat="1" applyFont="1" applyFill="1" applyBorder="1" applyAlignment="1" applyProtection="1">
      <alignment horizontal="center"/>
      <protection/>
    </xf>
    <xf numFmtId="0" fontId="46" fillId="2" borderId="4" xfId="0" applyFont="1" applyFill="1" applyBorder="1" applyAlignment="1" applyProtection="1">
      <alignment horizontal="center" vertical="center" wrapText="1"/>
      <protection/>
    </xf>
    <xf numFmtId="0" fontId="48" fillId="3" borderId="5" xfId="0" applyFont="1" applyFill="1" applyBorder="1" applyAlignment="1" applyProtection="1">
      <alignment vertical="center"/>
      <protection/>
    </xf>
    <xf numFmtId="0" fontId="36" fillId="2" borderId="0" xfId="0" applyFont="1" applyFill="1" applyBorder="1" applyAlignment="1" applyProtection="1">
      <alignment horizontal="left" vertical="center"/>
      <protection/>
    </xf>
    <xf numFmtId="0" fontId="48" fillId="3" borderId="6" xfId="0" applyFont="1" applyFill="1" applyBorder="1" applyAlignment="1" applyProtection="1">
      <alignment vertical="center"/>
      <protection/>
    </xf>
    <xf numFmtId="0" fontId="50" fillId="2" borderId="7" xfId="0" applyNumberFormat="1" applyFont="1" applyFill="1" applyBorder="1" applyAlignment="1" applyProtection="1">
      <alignment horizontal="right" vertical="center"/>
      <protection/>
    </xf>
    <xf numFmtId="0" fontId="48" fillId="3" borderId="8" xfId="0" applyFont="1" applyFill="1" applyBorder="1" applyAlignment="1" applyProtection="1">
      <alignment vertical="center"/>
      <protection/>
    </xf>
    <xf numFmtId="0" fontId="50" fillId="2" borderId="9" xfId="0" applyNumberFormat="1" applyFont="1" applyFill="1" applyBorder="1" applyAlignment="1" applyProtection="1">
      <alignment horizontal="right" vertical="center"/>
      <protection/>
    </xf>
    <xf numFmtId="0" fontId="39" fillId="0" borderId="10" xfId="0" applyFont="1" applyFill="1" applyBorder="1" applyAlignment="1" applyProtection="1">
      <alignment horizontal="left" vertical="center"/>
      <protection/>
    </xf>
    <xf numFmtId="190" fontId="39" fillId="0" borderId="10" xfId="0" applyNumberFormat="1" applyFont="1" applyFill="1" applyBorder="1" applyAlignment="1" applyProtection="1">
      <alignment horizontal="center" vertical="center"/>
      <protection/>
    </xf>
    <xf numFmtId="0" fontId="39" fillId="0" borderId="10" xfId="0" applyFont="1" applyFill="1" applyBorder="1" applyAlignment="1" applyProtection="1">
      <alignment horizontal="right" vertical="center"/>
      <protection/>
    </xf>
    <xf numFmtId="4" fontId="39" fillId="0" borderId="10" xfId="18" applyNumberFormat="1" applyFont="1" applyFill="1" applyBorder="1" applyAlignment="1" applyProtection="1">
      <alignment horizontal="right" vertical="center"/>
      <protection/>
    </xf>
    <xf numFmtId="3" fontId="39" fillId="0" borderId="10" xfId="18" applyNumberFormat="1" applyFont="1" applyFill="1" applyBorder="1" applyAlignment="1" applyProtection="1">
      <alignment horizontal="right" vertical="center"/>
      <protection/>
    </xf>
    <xf numFmtId="3" fontId="39" fillId="0" borderId="10" xfId="29" applyNumberFormat="1" applyFont="1" applyFill="1" applyBorder="1" applyAlignment="1" applyProtection="1">
      <alignment horizontal="right" vertical="center"/>
      <protection/>
    </xf>
    <xf numFmtId="4" fontId="39" fillId="0" borderId="10" xfId="29" applyNumberFormat="1" applyFont="1" applyFill="1" applyBorder="1" applyAlignment="1" applyProtection="1">
      <alignment horizontal="right" vertical="center"/>
      <protection/>
    </xf>
    <xf numFmtId="4" fontId="39" fillId="0" borderId="10" xfId="29" applyNumberFormat="1" applyFont="1" applyFill="1" applyBorder="1" applyAlignment="1" applyProtection="1">
      <alignment horizontal="right" vertical="center"/>
      <protection/>
    </xf>
    <xf numFmtId="3" fontId="39" fillId="0" borderId="10" xfId="29" applyNumberFormat="1" applyFont="1" applyFill="1" applyBorder="1" applyAlignment="1" applyProtection="1">
      <alignment horizontal="right" vertical="center"/>
      <protection/>
    </xf>
    <xf numFmtId="4" fontId="56" fillId="0" borderId="10" xfId="18" applyNumberFormat="1" applyFont="1" applyFill="1" applyBorder="1" applyAlignment="1" applyProtection="1">
      <alignment horizontal="right" vertical="center"/>
      <protection/>
    </xf>
    <xf numFmtId="3" fontId="56" fillId="0" borderId="10" xfId="18" applyNumberFormat="1" applyFont="1" applyFill="1" applyBorder="1" applyAlignment="1" applyProtection="1">
      <alignment horizontal="right" vertical="center"/>
      <protection/>
    </xf>
    <xf numFmtId="4" fontId="39" fillId="0" borderId="10" xfId="18" applyNumberFormat="1" applyFont="1" applyFill="1" applyBorder="1" applyAlignment="1" applyProtection="1">
      <alignment horizontal="right" vertical="center"/>
      <protection/>
    </xf>
    <xf numFmtId="3" fontId="39" fillId="0" borderId="10" xfId="18" applyNumberFormat="1" applyFont="1" applyFill="1" applyBorder="1" applyAlignment="1" applyProtection="1">
      <alignment horizontal="right" vertical="center"/>
      <protection/>
    </xf>
    <xf numFmtId="0" fontId="37" fillId="2" borderId="0" xfId="0" applyFont="1" applyFill="1" applyBorder="1" applyAlignment="1" applyProtection="1">
      <alignment vertical="center"/>
      <protection/>
    </xf>
    <xf numFmtId="0" fontId="36" fillId="2" borderId="0" xfId="0" applyFont="1" applyFill="1" applyBorder="1" applyAlignment="1" applyProtection="1">
      <alignment horizontal="right" vertical="center"/>
      <protection/>
    </xf>
    <xf numFmtId="190" fontId="36" fillId="2" borderId="0" xfId="0" applyNumberFormat="1" applyFont="1" applyFill="1" applyBorder="1" applyAlignment="1" applyProtection="1">
      <alignment horizontal="center" vertical="center"/>
      <protection/>
    </xf>
    <xf numFmtId="4" fontId="36" fillId="2" borderId="0" xfId="15" applyNumberFormat="1" applyFont="1" applyFill="1" applyBorder="1" applyAlignment="1" applyProtection="1">
      <alignment horizontal="right" vertical="center"/>
      <protection/>
    </xf>
    <xf numFmtId="3" fontId="36" fillId="2" borderId="0" xfId="15" applyNumberFormat="1" applyFont="1" applyFill="1" applyBorder="1" applyAlignment="1" applyProtection="1">
      <alignment horizontal="right" vertical="center"/>
      <protection/>
    </xf>
    <xf numFmtId="4" fontId="37" fillId="2" borderId="0" xfId="15" applyNumberFormat="1" applyFont="1" applyFill="1" applyBorder="1" applyAlignment="1" applyProtection="1">
      <alignment horizontal="right" vertical="center"/>
      <protection/>
    </xf>
    <xf numFmtId="3" fontId="37" fillId="2" borderId="0" xfId="15" applyNumberFormat="1" applyFont="1" applyFill="1" applyBorder="1" applyAlignment="1" applyProtection="1">
      <alignment horizontal="right" vertical="center"/>
      <protection/>
    </xf>
    <xf numFmtId="2" fontId="36" fillId="2" borderId="0" xfId="15" applyNumberFormat="1" applyFont="1" applyFill="1" applyBorder="1" applyAlignment="1" applyProtection="1">
      <alignment horizontal="right" vertical="center"/>
      <protection/>
    </xf>
    <xf numFmtId="192" fontId="36" fillId="2" borderId="0" xfId="29" applyNumberFormat="1" applyFont="1" applyFill="1" applyBorder="1" applyAlignment="1" applyProtection="1">
      <alignment horizontal="right" vertical="center"/>
      <protection/>
    </xf>
    <xf numFmtId="3" fontId="36" fillId="2" borderId="0" xfId="0" applyNumberFormat="1" applyFont="1" applyFill="1" applyBorder="1" applyAlignment="1" applyProtection="1">
      <alignment horizontal="left" vertical="center"/>
      <protection/>
    </xf>
    <xf numFmtId="3" fontId="36" fillId="2" borderId="0" xfId="0" applyNumberFormat="1" applyFont="1" applyFill="1" applyBorder="1" applyAlignment="1" applyProtection="1">
      <alignment horizontal="right" vertical="center"/>
      <protection/>
    </xf>
    <xf numFmtId="0" fontId="0" fillId="2" borderId="0" xfId="0" applyFill="1" applyAlignment="1" applyProtection="1">
      <alignment vertical="center"/>
      <protection/>
    </xf>
    <xf numFmtId="0" fontId="27" fillId="2" borderId="0"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190" fontId="6" fillId="2" borderId="0" xfId="0" applyNumberFormat="1"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0" xfId="0" applyFont="1" applyFill="1" applyBorder="1" applyAlignment="1" applyProtection="1">
      <alignment horizontal="center" vertical="center"/>
      <protection/>
    </xf>
    <xf numFmtId="4" fontId="6"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horizontal="right" vertical="center"/>
      <protection/>
    </xf>
    <xf numFmtId="4" fontId="7" fillId="2" borderId="0" xfId="0" applyNumberFormat="1" applyFont="1" applyFill="1" applyBorder="1" applyAlignment="1" applyProtection="1">
      <alignment horizontal="right" vertical="center"/>
      <protection/>
    </xf>
    <xf numFmtId="3" fontId="7" fillId="2" borderId="0" xfId="0" applyNumberFormat="1" applyFont="1" applyFill="1" applyBorder="1" applyAlignment="1" applyProtection="1">
      <alignment horizontal="right" vertical="center"/>
      <protection/>
    </xf>
    <xf numFmtId="3" fontId="19" fillId="2" borderId="0" xfId="0" applyNumberFormat="1" applyFont="1" applyFill="1" applyBorder="1" applyAlignment="1" applyProtection="1">
      <alignment horizontal="right" vertical="center"/>
      <protection/>
    </xf>
    <xf numFmtId="2" fontId="19" fillId="2" borderId="0" xfId="0" applyNumberFormat="1" applyFont="1" applyFill="1" applyBorder="1" applyAlignment="1" applyProtection="1">
      <alignment horizontal="right" vertical="center"/>
      <protection/>
    </xf>
    <xf numFmtId="4" fontId="19" fillId="2" borderId="0" xfId="0" applyNumberFormat="1" applyFont="1" applyFill="1" applyBorder="1" applyAlignment="1" applyProtection="1">
      <alignment horizontal="right" vertical="center"/>
      <protection/>
    </xf>
    <xf numFmtId="192" fontId="19"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vertical="center"/>
      <protection/>
    </xf>
    <xf numFmtId="0" fontId="62" fillId="2" borderId="0" xfId="0" applyFont="1" applyFill="1" applyBorder="1" applyAlignment="1" applyProtection="1">
      <alignment horizontal="center" vertical="center" wrapText="1"/>
      <protection/>
    </xf>
    <xf numFmtId="3" fontId="64" fillId="2" borderId="0" xfId="0" applyNumberFormat="1" applyFont="1" applyFill="1" applyBorder="1" applyAlignment="1" applyProtection="1">
      <alignment horizontal="center" vertical="center"/>
      <protection/>
    </xf>
    <xf numFmtId="0" fontId="64" fillId="2" borderId="0" xfId="0" applyFont="1" applyFill="1" applyBorder="1" applyAlignment="1" applyProtection="1">
      <alignment horizontal="center" vertical="center"/>
      <protection/>
    </xf>
    <xf numFmtId="4" fontId="64" fillId="2" borderId="0" xfId="0" applyNumberFormat="1" applyFont="1" applyFill="1" applyBorder="1" applyAlignment="1" applyProtection="1">
      <alignment horizontal="center" vertical="center" wrapText="1"/>
      <protection/>
    </xf>
    <xf numFmtId="3" fontId="64" fillId="2" borderId="0" xfId="0" applyNumberFormat="1" applyFont="1" applyFill="1" applyBorder="1" applyAlignment="1" applyProtection="1">
      <alignment horizontal="center" vertical="center" wrapText="1"/>
      <protection/>
    </xf>
    <xf numFmtId="0" fontId="67" fillId="2" borderId="0" xfId="0" applyFont="1" applyFill="1" applyBorder="1" applyAlignment="1" applyProtection="1">
      <alignment horizontal="center" vertical="center" wrapText="1"/>
      <protection/>
    </xf>
    <xf numFmtId="0" fontId="66" fillId="2" borderId="0" xfId="0" applyFont="1" applyFill="1" applyBorder="1" applyAlignment="1" applyProtection="1">
      <alignment horizontal="center" vertical="center" wrapText="1"/>
      <protection/>
    </xf>
    <xf numFmtId="0" fontId="50" fillId="0" borderId="11" xfId="0" applyFont="1" applyFill="1" applyBorder="1" applyAlignment="1" applyProtection="1">
      <alignment horizontal="left" vertical="center"/>
      <protection/>
    </xf>
    <xf numFmtId="0" fontId="51" fillId="0" borderId="10" xfId="0" applyFont="1" applyFill="1" applyBorder="1" applyAlignment="1" applyProtection="1">
      <alignment horizontal="center" vertical="center"/>
      <protection/>
    </xf>
    <xf numFmtId="3" fontId="40" fillId="2" borderId="0" xfId="0" applyNumberFormat="1" applyFont="1" applyFill="1" applyBorder="1" applyAlignment="1" applyProtection="1">
      <alignment horizontal="center" vertical="center"/>
      <protection/>
    </xf>
    <xf numFmtId="3" fontId="41" fillId="2" borderId="0" xfId="0" applyNumberFormat="1" applyFont="1" applyFill="1" applyBorder="1" applyAlignment="1" applyProtection="1">
      <alignment horizontal="center" vertical="center"/>
      <protection/>
    </xf>
    <xf numFmtId="3" fontId="49" fillId="2" borderId="0" xfId="0" applyNumberFormat="1" applyFont="1" applyFill="1" applyBorder="1" applyAlignment="1" applyProtection="1">
      <alignment horizontal="center" vertical="center"/>
      <protection/>
    </xf>
    <xf numFmtId="3" fontId="46" fillId="2" borderId="1" xfId="0" applyNumberFormat="1" applyFont="1" applyFill="1" applyBorder="1" applyAlignment="1" applyProtection="1">
      <alignment horizontal="center"/>
      <protection/>
    </xf>
    <xf numFmtId="3" fontId="57" fillId="2" borderId="4" xfId="0" applyNumberFormat="1" applyFont="1" applyFill="1" applyBorder="1" applyAlignment="1" applyProtection="1">
      <alignment horizontal="center" vertical="center" wrapText="1"/>
      <protection/>
    </xf>
    <xf numFmtId="3" fontId="58" fillId="2" borderId="1" xfId="0" applyNumberFormat="1" applyFont="1" applyFill="1" applyBorder="1" applyAlignment="1" applyProtection="1">
      <alignment horizontal="center"/>
      <protection/>
    </xf>
    <xf numFmtId="3" fontId="37" fillId="2" borderId="0" xfId="0" applyNumberFormat="1" applyFont="1" applyFill="1" applyBorder="1" applyAlignment="1" applyProtection="1">
      <alignment horizontal="left" vertical="center"/>
      <protection/>
    </xf>
    <xf numFmtId="3" fontId="7" fillId="2" borderId="0" xfId="0" applyNumberFormat="1" applyFont="1" applyFill="1" applyBorder="1" applyAlignment="1" applyProtection="1">
      <alignment vertical="center"/>
      <protection/>
    </xf>
    <xf numFmtId="3" fontId="0" fillId="2" borderId="0" xfId="0" applyNumberFormat="1" applyFont="1" applyFill="1" applyBorder="1" applyAlignment="1" applyProtection="1">
      <alignment vertical="center"/>
      <protection/>
    </xf>
    <xf numFmtId="4" fontId="40" fillId="2" borderId="0" xfId="0" applyNumberFormat="1" applyFont="1" applyFill="1" applyBorder="1" applyAlignment="1" applyProtection="1">
      <alignment horizontal="center" vertical="center"/>
      <protection/>
    </xf>
    <xf numFmtId="4" fontId="41" fillId="2" borderId="0" xfId="0" applyNumberFormat="1" applyFont="1" applyFill="1" applyBorder="1" applyAlignment="1" applyProtection="1">
      <alignment horizontal="center" vertical="center"/>
      <protection/>
    </xf>
    <xf numFmtId="4" fontId="49" fillId="2" borderId="0" xfId="0" applyNumberFormat="1" applyFont="1" applyFill="1" applyBorder="1" applyAlignment="1" applyProtection="1">
      <alignment horizontal="center" vertical="center"/>
      <protection/>
    </xf>
    <xf numFmtId="4" fontId="44" fillId="2" borderId="4" xfId="0" applyNumberFormat="1" applyFont="1" applyFill="1" applyBorder="1" applyAlignment="1" applyProtection="1">
      <alignment horizontal="center" vertical="center" wrapText="1"/>
      <protection/>
    </xf>
    <xf numFmtId="4" fontId="46" fillId="2" borderId="1" xfId="0" applyNumberFormat="1" applyFont="1" applyFill="1" applyBorder="1" applyAlignment="1" applyProtection="1">
      <alignment horizontal="center"/>
      <protection/>
    </xf>
    <xf numFmtId="4" fontId="36" fillId="2" borderId="0" xfId="0" applyNumberFormat="1" applyFont="1" applyFill="1" applyBorder="1" applyAlignment="1" applyProtection="1">
      <alignment horizontal="left" vertical="center"/>
      <protection/>
    </xf>
    <xf numFmtId="4" fontId="57" fillId="2" borderId="4" xfId="0" applyNumberFormat="1" applyFont="1" applyFill="1" applyBorder="1" applyAlignment="1" applyProtection="1">
      <alignment horizontal="center" vertical="center" wrapText="1"/>
      <protection/>
    </xf>
    <xf numFmtId="4" fontId="58" fillId="2" borderId="1" xfId="0" applyNumberFormat="1" applyFont="1" applyFill="1" applyBorder="1" applyAlignment="1" applyProtection="1">
      <alignment horizontal="center"/>
      <protection/>
    </xf>
    <xf numFmtId="4" fontId="37" fillId="2" borderId="0" xfId="0" applyNumberFormat="1" applyFont="1" applyFill="1" applyBorder="1" applyAlignment="1" applyProtection="1">
      <alignment horizontal="left" vertical="center"/>
      <protection/>
    </xf>
    <xf numFmtId="4" fontId="7" fillId="2" borderId="0" xfId="0" applyNumberFormat="1" applyFont="1" applyFill="1" applyBorder="1" applyAlignment="1" applyProtection="1">
      <alignment vertical="center"/>
      <protection/>
    </xf>
    <xf numFmtId="4" fontId="6" fillId="2" borderId="0" xfId="0" applyNumberFormat="1" applyFont="1" applyFill="1" applyBorder="1" applyAlignment="1" applyProtection="1">
      <alignment vertical="center"/>
      <protection/>
    </xf>
    <xf numFmtId="192" fontId="44" fillId="2" borderId="4" xfId="0" applyNumberFormat="1" applyFont="1" applyFill="1" applyBorder="1" applyAlignment="1" applyProtection="1">
      <alignment horizontal="center" vertical="center" wrapText="1"/>
      <protection/>
    </xf>
    <xf numFmtId="192" fontId="39" fillId="0" borderId="10" xfId="29" applyNumberFormat="1" applyFont="1" applyFill="1" applyBorder="1" applyAlignment="1" applyProtection="1">
      <alignment horizontal="right" vertical="center"/>
      <protection/>
    </xf>
    <xf numFmtId="192" fontId="36" fillId="2" borderId="0" xfId="0" applyNumberFormat="1" applyFont="1" applyFill="1" applyBorder="1" applyAlignment="1" applyProtection="1">
      <alignment horizontal="left" vertical="center"/>
      <protection/>
    </xf>
    <xf numFmtId="192" fontId="6" fillId="2" borderId="0" xfId="0" applyNumberFormat="1" applyFont="1" applyFill="1" applyBorder="1" applyAlignment="1" applyProtection="1">
      <alignment vertical="center"/>
      <protection/>
    </xf>
    <xf numFmtId="0" fontId="48" fillId="3" borderId="12" xfId="0" applyFont="1" applyFill="1" applyBorder="1" applyAlignment="1" applyProtection="1">
      <alignment vertical="center"/>
      <protection/>
    </xf>
    <xf numFmtId="0" fontId="48" fillId="3" borderId="13" xfId="0" applyFont="1" applyFill="1" applyBorder="1" applyAlignment="1" applyProtection="1">
      <alignment vertical="center"/>
      <protection/>
    </xf>
    <xf numFmtId="4" fontId="65" fillId="2" borderId="0" xfId="0" applyNumberFormat="1" applyFont="1" applyFill="1" applyBorder="1" applyAlignment="1" applyProtection="1">
      <alignment horizontal="center" vertical="center"/>
      <protection/>
    </xf>
    <xf numFmtId="3" fontId="65" fillId="2" borderId="0" xfId="0" applyNumberFormat="1" applyFont="1" applyFill="1" applyBorder="1" applyAlignment="1" applyProtection="1">
      <alignment horizontal="center" vertical="center"/>
      <protection/>
    </xf>
    <xf numFmtId="3" fontId="65" fillId="2" borderId="0" xfId="0" applyNumberFormat="1" applyFont="1" applyFill="1" applyBorder="1" applyAlignment="1" applyProtection="1">
      <alignment horizontal="center" vertical="center" wrapText="1"/>
      <protection/>
    </xf>
    <xf numFmtId="4" fontId="62" fillId="2" borderId="0" xfId="0" applyNumberFormat="1" applyFont="1" applyFill="1" applyBorder="1" applyAlignment="1" applyProtection="1">
      <alignment horizontal="center" vertical="center" wrapText="1"/>
      <protection/>
    </xf>
    <xf numFmtId="3" fontId="62" fillId="2" borderId="0" xfId="0" applyNumberFormat="1" applyFont="1" applyFill="1" applyBorder="1" applyAlignment="1" applyProtection="1">
      <alignment horizontal="center" vertical="center" wrapText="1"/>
      <protection/>
    </xf>
    <xf numFmtId="192" fontId="62" fillId="2" borderId="0" xfId="0" applyNumberFormat="1" applyFont="1" applyFill="1" applyBorder="1" applyAlignment="1" applyProtection="1">
      <alignment horizontal="center" vertical="center" wrapText="1"/>
      <protection/>
    </xf>
    <xf numFmtId="0" fontId="69" fillId="2"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1" fontId="45" fillId="2" borderId="14" xfId="0" applyNumberFormat="1" applyFont="1" applyFill="1" applyBorder="1" applyAlignment="1" applyProtection="1">
      <alignment horizontal="center" vertical="center" wrapText="1"/>
      <protection/>
    </xf>
    <xf numFmtId="0" fontId="45" fillId="2" borderId="15" xfId="0" applyFont="1" applyFill="1" applyBorder="1" applyAlignment="1" applyProtection="1">
      <alignment horizontal="center" vertical="center" wrapText="1"/>
      <protection/>
    </xf>
    <xf numFmtId="1" fontId="44" fillId="2" borderId="16" xfId="0" applyNumberFormat="1" applyFont="1" applyFill="1" applyBorder="1" applyAlignment="1" applyProtection="1">
      <alignment horizontal="center" vertical="center" wrapText="1"/>
      <protection/>
    </xf>
    <xf numFmtId="0" fontId="44" fillId="2" borderId="17" xfId="0" applyFont="1" applyFill="1" applyBorder="1" applyAlignment="1" applyProtection="1">
      <alignment horizontal="center" vertical="center" wrapText="1"/>
      <protection/>
    </xf>
    <xf numFmtId="1" fontId="44" fillId="2" borderId="18" xfId="0" applyNumberFormat="1" applyFont="1" applyFill="1" applyBorder="1" applyAlignment="1" applyProtection="1">
      <alignment horizontal="center" vertical="center" wrapText="1"/>
      <protection/>
    </xf>
    <xf numFmtId="0" fontId="44" fillId="2" borderId="19" xfId="0" applyFont="1" applyFill="1" applyBorder="1" applyAlignment="1" applyProtection="1">
      <alignment horizontal="center" vertical="center" wrapText="1"/>
      <protection/>
    </xf>
    <xf numFmtId="0" fontId="46" fillId="2" borderId="16" xfId="0" applyFont="1" applyFill="1" applyBorder="1" applyAlignment="1" applyProtection="1">
      <alignment horizontal="center"/>
      <protection/>
    </xf>
    <xf numFmtId="0" fontId="46" fillId="2" borderId="17" xfId="0" applyFont="1" applyFill="1" applyBorder="1" applyAlignment="1" applyProtection="1">
      <alignment horizontal="center" vertical="center" wrapText="1"/>
      <protection/>
    </xf>
    <xf numFmtId="0" fontId="46" fillId="2" borderId="18" xfId="0" applyFont="1" applyFill="1" applyBorder="1" applyAlignment="1" applyProtection="1">
      <alignment horizontal="center"/>
      <protection/>
    </xf>
    <xf numFmtId="0" fontId="46" fillId="2" borderId="19" xfId="0" applyFont="1" applyFill="1" applyBorder="1" applyAlignment="1" applyProtection="1">
      <alignment horizontal="center"/>
      <protection/>
    </xf>
    <xf numFmtId="0" fontId="48" fillId="3" borderId="20" xfId="0" applyFont="1" applyFill="1" applyBorder="1" applyAlignment="1" applyProtection="1">
      <alignment vertical="center"/>
      <protection/>
    </xf>
    <xf numFmtId="4" fontId="39" fillId="2" borderId="0" xfId="0" applyNumberFormat="1" applyFont="1" applyFill="1" applyBorder="1" applyAlignment="1" applyProtection="1">
      <alignment horizontal="right" vertical="center"/>
      <protection/>
    </xf>
    <xf numFmtId="4" fontId="40" fillId="2" borderId="0" xfId="0" applyNumberFormat="1" applyFont="1" applyFill="1" applyBorder="1" applyAlignment="1" applyProtection="1">
      <alignment horizontal="right" vertical="center"/>
      <protection/>
    </xf>
    <xf numFmtId="4" fontId="41" fillId="2" borderId="0" xfId="0" applyNumberFormat="1" applyFont="1" applyFill="1" applyBorder="1" applyAlignment="1" applyProtection="1">
      <alignment horizontal="right" vertical="center"/>
      <protection/>
    </xf>
    <xf numFmtId="4" fontId="49" fillId="2" borderId="0" xfId="0" applyNumberFormat="1" applyFont="1" applyFill="1" applyBorder="1" applyAlignment="1" applyProtection="1">
      <alignment horizontal="right" vertical="center"/>
      <protection/>
    </xf>
    <xf numFmtId="3" fontId="39" fillId="2" borderId="0" xfId="0" applyNumberFormat="1" applyFont="1" applyFill="1" applyBorder="1" applyAlignment="1" applyProtection="1">
      <alignment horizontal="right" vertical="center"/>
      <protection/>
    </xf>
    <xf numFmtId="4" fontId="56" fillId="0" borderId="10" xfId="15" applyNumberFormat="1" applyFont="1" applyFill="1" applyBorder="1" applyAlignment="1" applyProtection="1">
      <alignment horizontal="right" vertical="center"/>
      <protection/>
    </xf>
    <xf numFmtId="3" fontId="56" fillId="0" borderId="10" xfId="15" applyNumberFormat="1" applyFont="1" applyFill="1" applyBorder="1" applyAlignment="1" applyProtection="1">
      <alignment horizontal="right" vertical="center"/>
      <protection/>
    </xf>
    <xf numFmtId="4" fontId="79" fillId="2" borderId="0" xfId="0" applyNumberFormat="1" applyFont="1" applyFill="1" applyBorder="1" applyAlignment="1" applyProtection="1">
      <alignment horizontal="right" vertical="center"/>
      <protection/>
    </xf>
    <xf numFmtId="3" fontId="79" fillId="2" borderId="0" xfId="0" applyNumberFormat="1" applyFont="1" applyFill="1" applyBorder="1" applyAlignment="1" applyProtection="1">
      <alignment horizontal="right" vertical="center"/>
      <protection/>
    </xf>
    <xf numFmtId="4" fontId="44" fillId="2" borderId="1" xfId="0" applyNumberFormat="1" applyFont="1" applyFill="1" applyBorder="1" applyAlignment="1" applyProtection="1">
      <alignment horizontal="center" vertical="center" wrapText="1"/>
      <protection/>
    </xf>
    <xf numFmtId="4" fontId="46" fillId="2" borderId="1" xfId="0" applyNumberFormat="1" applyFont="1" applyFill="1" applyBorder="1" applyAlignment="1" applyProtection="1">
      <alignment horizontal="center" vertical="center" wrapText="1"/>
      <protection/>
    </xf>
    <xf numFmtId="4" fontId="39" fillId="0" borderId="21" xfId="0" applyNumberFormat="1" applyFont="1" applyFill="1" applyBorder="1" applyAlignment="1" applyProtection="1">
      <alignment horizontal="right" vertical="center"/>
      <protection/>
    </xf>
    <xf numFmtId="0" fontId="48" fillId="3" borderId="22" xfId="0" applyFont="1" applyFill="1" applyBorder="1" applyAlignment="1" applyProtection="1">
      <alignment vertical="center"/>
      <protection/>
    </xf>
    <xf numFmtId="0" fontId="48" fillId="3" borderId="23" xfId="0" applyFont="1" applyFill="1" applyBorder="1" applyAlignment="1" applyProtection="1">
      <alignment vertical="center"/>
      <protection/>
    </xf>
    <xf numFmtId="190" fontId="39" fillId="0" borderId="11" xfId="0" applyNumberFormat="1" applyFont="1" applyFill="1" applyBorder="1" applyAlignment="1" applyProtection="1">
      <alignment horizontal="center" vertical="center"/>
      <protection/>
    </xf>
    <xf numFmtId="0" fontId="48" fillId="3" borderId="24" xfId="0" applyFont="1" applyFill="1" applyBorder="1" applyAlignment="1" applyProtection="1">
      <alignment vertical="center"/>
      <protection/>
    </xf>
    <xf numFmtId="4" fontId="39" fillId="0" borderId="11" xfId="29" applyNumberFormat="1" applyFont="1" applyFill="1" applyBorder="1" applyAlignment="1" applyProtection="1">
      <alignment vertical="center"/>
      <protection/>
    </xf>
    <xf numFmtId="3" fontId="39" fillId="0" borderId="11" xfId="29" applyNumberFormat="1" applyFont="1" applyFill="1" applyBorder="1" applyAlignment="1" applyProtection="1">
      <alignment vertical="center"/>
      <protection/>
    </xf>
    <xf numFmtId="192" fontId="39" fillId="0" borderId="11" xfId="29" applyNumberFormat="1" applyFont="1" applyFill="1" applyBorder="1" applyAlignment="1" applyProtection="1">
      <alignment vertical="center"/>
      <protection/>
    </xf>
    <xf numFmtId="3" fontId="39" fillId="0" borderId="11" xfId="29" applyNumberFormat="1" applyFont="1" applyFill="1" applyBorder="1" applyAlignment="1" applyProtection="1">
      <alignment vertical="center"/>
      <protection/>
    </xf>
    <xf numFmtId="4" fontId="39" fillId="0" borderId="11" xfId="29" applyNumberFormat="1" applyFont="1" applyFill="1" applyBorder="1" applyAlignment="1" applyProtection="1">
      <alignment vertical="center"/>
      <protection/>
    </xf>
    <xf numFmtId="190" fontId="39" fillId="0" borderId="11" xfId="0" applyNumberFormat="1" applyFont="1" applyFill="1" applyBorder="1" applyAlignment="1" applyProtection="1">
      <alignment horizontal="center" vertical="center"/>
      <protection/>
    </xf>
    <xf numFmtId="190" fontId="39" fillId="0" borderId="11" xfId="0" applyNumberFormat="1" applyFont="1" applyFill="1" applyBorder="1" applyAlignment="1" applyProtection="1">
      <alignment horizontal="center" vertical="center"/>
      <protection/>
    </xf>
    <xf numFmtId="190" fontId="39" fillId="0" borderId="11" xfId="0" applyNumberFormat="1" applyFont="1" applyFill="1" applyBorder="1" applyAlignment="1" applyProtection="1">
      <alignment horizontal="center" vertical="center"/>
      <protection/>
    </xf>
    <xf numFmtId="190" fontId="39" fillId="0" borderId="11" xfId="0" applyNumberFormat="1" applyFont="1" applyFill="1" applyBorder="1" applyAlignment="1">
      <alignment horizontal="center" vertical="center" shrinkToFit="1"/>
    </xf>
    <xf numFmtId="190" fontId="39" fillId="0" borderId="11" xfId="0" applyNumberFormat="1" applyFont="1" applyFill="1" applyBorder="1" applyAlignment="1">
      <alignment horizontal="center" vertical="center"/>
    </xf>
    <xf numFmtId="43" fontId="46" fillId="2" borderId="25" xfId="15" applyFont="1" applyFill="1" applyBorder="1" applyAlignment="1" applyProtection="1">
      <alignment horizontal="center"/>
      <protection/>
    </xf>
    <xf numFmtId="190" fontId="46" fillId="2" borderId="25" xfId="0" applyNumberFormat="1" applyFont="1" applyFill="1" applyBorder="1" applyAlignment="1" applyProtection="1">
      <alignment horizontal="center"/>
      <protection/>
    </xf>
    <xf numFmtId="0" fontId="46" fillId="2" borderId="25" xfId="0" applyFont="1" applyFill="1" applyBorder="1" applyAlignment="1" applyProtection="1">
      <alignment horizontal="center"/>
      <protection/>
    </xf>
    <xf numFmtId="4" fontId="46" fillId="2" borderId="25" xfId="0" applyNumberFormat="1" applyFont="1" applyFill="1" applyBorder="1" applyAlignment="1" applyProtection="1">
      <alignment horizontal="center" vertical="center" wrapText="1"/>
      <protection/>
    </xf>
    <xf numFmtId="3" fontId="46" fillId="2" borderId="25" xfId="0" applyNumberFormat="1" applyFont="1" applyFill="1" applyBorder="1" applyAlignment="1" applyProtection="1">
      <alignment horizontal="center" vertical="center" wrapText="1"/>
      <protection/>
    </xf>
    <xf numFmtId="4" fontId="58" fillId="2" borderId="25" xfId="0" applyNumberFormat="1" applyFont="1" applyFill="1" applyBorder="1" applyAlignment="1" applyProtection="1">
      <alignment horizontal="center" vertical="center" wrapText="1"/>
      <protection/>
    </xf>
    <xf numFmtId="3" fontId="58" fillId="2" borderId="25" xfId="0" applyNumberFormat="1" applyFont="1" applyFill="1" applyBorder="1" applyAlignment="1" applyProtection="1">
      <alignment horizontal="center" vertical="center" wrapText="1"/>
      <protection/>
    </xf>
    <xf numFmtId="192" fontId="46" fillId="2" borderId="25" xfId="0" applyNumberFormat="1" applyFont="1" applyFill="1" applyBorder="1" applyAlignment="1" applyProtection="1">
      <alignment horizontal="center" vertical="center" wrapText="1"/>
      <protection/>
    </xf>
    <xf numFmtId="0" fontId="39" fillId="0" borderId="26" xfId="0" applyFont="1" applyFill="1" applyBorder="1" applyAlignment="1" applyProtection="1">
      <alignment horizontal="left" vertical="center"/>
      <protection/>
    </xf>
    <xf numFmtId="190" fontId="39" fillId="0" borderId="26" xfId="0" applyNumberFormat="1" applyFont="1" applyFill="1" applyBorder="1" applyAlignment="1" applyProtection="1">
      <alignment horizontal="center" vertical="center"/>
      <protection/>
    </xf>
    <xf numFmtId="0" fontId="39" fillId="0" borderId="26" xfId="0" applyFont="1" applyFill="1" applyBorder="1" applyAlignment="1" applyProtection="1">
      <alignment horizontal="right" vertical="center"/>
      <protection/>
    </xf>
    <xf numFmtId="4" fontId="39" fillId="0" borderId="26" xfId="18" applyNumberFormat="1" applyFont="1" applyFill="1" applyBorder="1" applyAlignment="1" applyProtection="1">
      <alignment horizontal="right" vertical="center"/>
      <protection/>
    </xf>
    <xf numFmtId="3" fontId="39" fillId="0" borderId="26" xfId="18" applyNumberFormat="1" applyFont="1" applyFill="1" applyBorder="1" applyAlignment="1" applyProtection="1">
      <alignment horizontal="right" vertical="center"/>
      <protection/>
    </xf>
    <xf numFmtId="4" fontId="56" fillId="0" borderId="26" xfId="15" applyNumberFormat="1" applyFont="1" applyFill="1" applyBorder="1" applyAlignment="1" applyProtection="1">
      <alignment horizontal="right" vertical="center"/>
      <protection/>
    </xf>
    <xf numFmtId="3" fontId="56" fillId="0" borderId="26" xfId="15" applyNumberFormat="1" applyFont="1" applyFill="1" applyBorder="1" applyAlignment="1" applyProtection="1">
      <alignment horizontal="right" vertical="center"/>
      <protection/>
    </xf>
    <xf numFmtId="3" fontId="39" fillId="0" borderId="26" xfId="29" applyNumberFormat="1" applyFont="1" applyFill="1" applyBorder="1" applyAlignment="1" applyProtection="1">
      <alignment horizontal="right" vertical="center"/>
      <protection/>
    </xf>
    <xf numFmtId="4" fontId="39" fillId="0" borderId="26" xfId="29" applyNumberFormat="1" applyFont="1" applyFill="1" applyBorder="1" applyAlignment="1" applyProtection="1">
      <alignment horizontal="right" vertical="center"/>
      <protection/>
    </xf>
    <xf numFmtId="192" fontId="39" fillId="0" borderId="26" xfId="29" applyNumberFormat="1" applyFont="1" applyFill="1" applyBorder="1" applyAlignment="1" applyProtection="1">
      <alignment horizontal="right" vertical="center"/>
      <protection/>
    </xf>
    <xf numFmtId="4" fontId="39" fillId="0" borderId="26" xfId="29" applyNumberFormat="1" applyFont="1" applyFill="1" applyBorder="1" applyAlignment="1" applyProtection="1">
      <alignment horizontal="right" vertical="center"/>
      <protection/>
    </xf>
    <xf numFmtId="3" fontId="39" fillId="0" borderId="26" xfId="29" applyNumberFormat="1" applyFont="1" applyFill="1" applyBorder="1" applyAlignment="1" applyProtection="1">
      <alignment horizontal="right" vertical="center"/>
      <protection/>
    </xf>
    <xf numFmtId="4" fontId="56" fillId="0" borderId="26" xfId="18" applyNumberFormat="1" applyFont="1" applyFill="1" applyBorder="1" applyAlignment="1" applyProtection="1">
      <alignment horizontal="right" vertical="center"/>
      <protection/>
    </xf>
    <xf numFmtId="3" fontId="56" fillId="0" borderId="26" xfId="18" applyNumberFormat="1" applyFont="1" applyFill="1" applyBorder="1" applyAlignment="1" applyProtection="1">
      <alignment horizontal="right" vertical="center"/>
      <protection/>
    </xf>
    <xf numFmtId="4" fontId="39" fillId="0" borderId="26" xfId="18" applyNumberFormat="1" applyFont="1" applyFill="1" applyBorder="1" applyAlignment="1" applyProtection="1">
      <alignment horizontal="right" vertical="center"/>
      <protection/>
    </xf>
    <xf numFmtId="3" fontId="39" fillId="0" borderId="26" xfId="18" applyNumberFormat="1" applyFont="1" applyFill="1" applyBorder="1" applyAlignment="1" applyProtection="1">
      <alignment horizontal="right" vertical="center"/>
      <protection/>
    </xf>
    <xf numFmtId="4" fontId="39" fillId="0" borderId="27" xfId="29" applyNumberFormat="1" applyFont="1" applyFill="1" applyBorder="1" applyAlignment="1" applyProtection="1">
      <alignment horizontal="right" vertical="center"/>
      <protection/>
    </xf>
    <xf numFmtId="0" fontId="77" fillId="2" borderId="28" xfId="0" applyFont="1" applyFill="1" applyBorder="1" applyAlignment="1" applyProtection="1">
      <alignment vertical="center"/>
      <protection/>
    </xf>
    <xf numFmtId="0" fontId="107" fillId="2" borderId="29" xfId="0" applyFont="1" applyFill="1" applyBorder="1" applyAlignment="1" applyProtection="1">
      <alignment vertical="center"/>
      <protection/>
    </xf>
    <xf numFmtId="0" fontId="39" fillId="0" borderId="11" xfId="0" applyFont="1" applyFill="1" applyBorder="1" applyAlignment="1" applyProtection="1">
      <alignment vertical="center"/>
      <protection/>
    </xf>
    <xf numFmtId="0" fontId="39" fillId="0" borderId="11" xfId="0" applyFont="1" applyFill="1" applyBorder="1" applyAlignment="1" applyProtection="1">
      <alignment vertical="center"/>
      <protection locked="0"/>
    </xf>
    <xf numFmtId="0" fontId="39" fillId="0" borderId="11" xfId="0" applyFont="1" applyFill="1" applyBorder="1" applyAlignment="1" applyProtection="1">
      <alignment vertical="center"/>
      <protection locked="0"/>
    </xf>
    <xf numFmtId="4" fontId="39" fillId="0" borderId="11" xfId="15" applyNumberFormat="1" applyFont="1" applyFill="1" applyBorder="1" applyAlignment="1" applyProtection="1">
      <alignment vertical="center"/>
      <protection locked="0"/>
    </xf>
    <xf numFmtId="3" fontId="39" fillId="0" borderId="11" xfId="15" applyNumberFormat="1" applyFont="1" applyFill="1" applyBorder="1" applyAlignment="1" applyProtection="1">
      <alignment vertical="center"/>
      <protection locked="0"/>
    </xf>
    <xf numFmtId="4" fontId="39" fillId="0" borderId="11" xfId="15" applyNumberFormat="1" applyFont="1" applyFill="1" applyBorder="1" applyAlignment="1" applyProtection="1">
      <alignment vertical="center"/>
      <protection/>
    </xf>
    <xf numFmtId="4" fontId="39" fillId="0" borderId="11" xfId="17" applyNumberFormat="1" applyFont="1" applyFill="1" applyBorder="1" applyAlignment="1" applyProtection="1">
      <alignment vertical="center"/>
      <protection locked="0"/>
    </xf>
    <xf numFmtId="3" fontId="39" fillId="0" borderId="11" xfId="17" applyNumberFormat="1" applyFont="1" applyFill="1" applyBorder="1" applyAlignment="1" applyProtection="1">
      <alignment vertical="center"/>
      <protection locked="0"/>
    </xf>
    <xf numFmtId="0" fontId="107" fillId="0" borderId="12" xfId="0" applyFont="1" applyFill="1" applyBorder="1" applyAlignment="1" applyProtection="1">
      <alignment vertical="center"/>
      <protection/>
    </xf>
    <xf numFmtId="0" fontId="39" fillId="0" borderId="11" xfId="0" applyFont="1" applyFill="1" applyBorder="1" applyAlignment="1">
      <alignment vertical="center"/>
    </xf>
    <xf numFmtId="0" fontId="39" fillId="0" borderId="11" xfId="0" applyFont="1" applyFill="1" applyBorder="1" applyAlignment="1">
      <alignment vertical="center"/>
    </xf>
    <xf numFmtId="4" fontId="39" fillId="0" borderId="11" xfId="15" applyNumberFormat="1" applyFont="1" applyFill="1" applyBorder="1" applyAlignment="1">
      <alignment vertical="center"/>
    </xf>
    <xf numFmtId="3" fontId="39" fillId="0" borderId="11" xfId="15" applyNumberFormat="1" applyFont="1" applyFill="1" applyBorder="1" applyAlignment="1">
      <alignment vertical="center"/>
    </xf>
    <xf numFmtId="4" fontId="39" fillId="0" borderId="11" xfId="0" applyNumberFormat="1" applyFont="1" applyFill="1" applyBorder="1" applyAlignment="1">
      <alignment vertical="center"/>
    </xf>
    <xf numFmtId="3" fontId="39" fillId="0" borderId="11" xfId="0" applyNumberFormat="1" applyFont="1" applyFill="1" applyBorder="1" applyAlignment="1">
      <alignment vertical="center"/>
    </xf>
    <xf numFmtId="0" fontId="56" fillId="2" borderId="7" xfId="0" applyFont="1" applyFill="1" applyBorder="1" applyAlignment="1" applyProtection="1">
      <alignment vertical="center"/>
      <protection/>
    </xf>
    <xf numFmtId="0" fontId="77" fillId="2" borderId="12" xfId="0" applyFont="1" applyFill="1" applyBorder="1" applyAlignment="1" applyProtection="1">
      <alignment vertical="center"/>
      <protection/>
    </xf>
    <xf numFmtId="0" fontId="39" fillId="0" borderId="11" xfId="0" applyFont="1" applyFill="1" applyBorder="1" applyAlignment="1">
      <alignment vertical="center" wrapText="1"/>
    </xf>
    <xf numFmtId="0" fontId="39" fillId="0" borderId="11" xfId="0" applyFont="1" applyFill="1" applyBorder="1" applyAlignment="1" applyProtection="1">
      <alignment vertical="center"/>
      <protection/>
    </xf>
    <xf numFmtId="4" fontId="39" fillId="0" borderId="11" xfId="15" applyNumberFormat="1" applyFont="1" applyFill="1" applyBorder="1" applyAlignment="1" applyProtection="1">
      <alignment vertical="center"/>
      <protection/>
    </xf>
    <xf numFmtId="0" fontId="78" fillId="4" borderId="7" xfId="0" applyFont="1" applyFill="1" applyBorder="1" applyAlignment="1" applyProtection="1">
      <alignment vertical="center"/>
      <protection/>
    </xf>
    <xf numFmtId="0" fontId="39" fillId="0" borderId="11" xfId="0" applyNumberFormat="1" applyFont="1" applyFill="1" applyBorder="1" applyAlignment="1" applyProtection="1">
      <alignment vertical="center"/>
      <protection/>
    </xf>
    <xf numFmtId="49" fontId="39" fillId="0" borderId="11" xfId="0" applyNumberFormat="1" applyFont="1" applyFill="1" applyBorder="1" applyAlignment="1" applyProtection="1">
      <alignment vertical="center"/>
      <protection/>
    </xf>
    <xf numFmtId="0" fontId="39" fillId="0" borderId="11" xfId="0" applyNumberFormat="1" applyFont="1" applyFill="1" applyBorder="1" applyAlignment="1" applyProtection="1">
      <alignment vertical="center"/>
      <protection locked="0"/>
    </xf>
    <xf numFmtId="0" fontId="39" fillId="0" borderId="11" xfId="0" applyNumberFormat="1" applyFont="1" applyFill="1" applyBorder="1" applyAlignment="1" applyProtection="1">
      <alignment vertical="center"/>
      <protection locked="0"/>
    </xf>
    <xf numFmtId="0" fontId="77" fillId="2" borderId="7" xfId="0" applyNumberFormat="1" applyFont="1" applyFill="1" applyBorder="1" applyAlignment="1" applyProtection="1">
      <alignment vertical="center"/>
      <protection/>
    </xf>
    <xf numFmtId="0" fontId="78" fillId="5" borderId="12" xfId="0" applyFont="1" applyFill="1" applyBorder="1" applyAlignment="1" applyProtection="1">
      <alignment vertical="center"/>
      <protection/>
    </xf>
    <xf numFmtId="204" fontId="39" fillId="0" borderId="11" xfId="0" applyNumberFormat="1" applyFont="1" applyFill="1" applyBorder="1" applyAlignment="1" applyProtection="1">
      <alignment vertical="center"/>
      <protection/>
    </xf>
    <xf numFmtId="0" fontId="39" fillId="0" borderId="11" xfId="0" applyFont="1" applyFill="1" applyBorder="1" applyAlignment="1">
      <alignment vertical="center" shrinkToFit="1"/>
    </xf>
    <xf numFmtId="3" fontId="39" fillId="0" borderId="11" xfId="18" applyNumberFormat="1" applyFont="1" applyFill="1" applyBorder="1" applyAlignment="1">
      <alignment vertical="center" shrinkToFit="1"/>
    </xf>
    <xf numFmtId="4" fontId="39" fillId="0" borderId="11" xfId="18" applyNumberFormat="1" applyFont="1" applyFill="1" applyBorder="1" applyAlignment="1" applyProtection="1">
      <alignment vertical="center"/>
      <protection locked="0"/>
    </xf>
    <xf numFmtId="3" fontId="39" fillId="0" borderId="11" xfId="18" applyNumberFormat="1" applyFont="1" applyFill="1" applyBorder="1" applyAlignment="1" applyProtection="1">
      <alignment vertical="center"/>
      <protection locked="0"/>
    </xf>
    <xf numFmtId="3" fontId="39" fillId="0" borderId="11" xfId="18" applyNumberFormat="1" applyFont="1" applyFill="1" applyBorder="1" applyAlignment="1" applyProtection="1">
      <alignment vertical="center" shrinkToFit="1"/>
      <protection locked="0"/>
    </xf>
    <xf numFmtId="49" fontId="39" fillId="0" borderId="11" xfId="0" applyNumberFormat="1" applyFont="1" applyFill="1" applyBorder="1" applyAlignment="1">
      <alignment vertical="center" shrinkToFit="1"/>
    </xf>
    <xf numFmtId="3" fontId="39" fillId="0" borderId="11" xfId="30" applyNumberFormat="1" applyFont="1" applyFill="1" applyBorder="1" applyAlignment="1" applyProtection="1">
      <alignment vertical="center"/>
      <protection/>
    </xf>
    <xf numFmtId="4" fontId="39" fillId="0" borderId="11" xfId="0" applyNumberFormat="1" applyFont="1" applyFill="1" applyBorder="1" applyAlignment="1">
      <alignment vertical="center"/>
    </xf>
    <xf numFmtId="0" fontId="77" fillId="2" borderId="7" xfId="26" applyFont="1" applyFill="1" applyBorder="1" applyAlignment="1" applyProtection="1">
      <alignment vertical="center"/>
      <protection/>
    </xf>
    <xf numFmtId="0" fontId="39" fillId="0" borderId="11" xfId="0" applyFont="1" applyFill="1" applyBorder="1" applyAlignment="1" applyProtection="1">
      <alignment vertical="center"/>
      <protection/>
    </xf>
    <xf numFmtId="0" fontId="77" fillId="0" borderId="12" xfId="0" applyFont="1" applyFill="1" applyBorder="1" applyAlignment="1" applyProtection="1">
      <alignment vertical="center"/>
      <protection/>
    </xf>
    <xf numFmtId="3" fontId="39" fillId="0" borderId="11" xfId="15" applyNumberFormat="1" applyFont="1" applyFill="1" applyBorder="1" applyAlignment="1" applyProtection="1">
      <alignment vertical="center"/>
      <protection/>
    </xf>
    <xf numFmtId="0" fontId="39" fillId="0" borderId="11" xfId="26" applyFont="1" applyFill="1" applyBorder="1" applyAlignment="1" applyProtection="1">
      <alignment vertical="center"/>
      <protection/>
    </xf>
    <xf numFmtId="204" fontId="39" fillId="0" borderId="11" xfId="0" applyNumberFormat="1" applyFont="1" applyFill="1" applyBorder="1" applyAlignment="1" applyProtection="1">
      <alignment vertical="center"/>
      <protection/>
    </xf>
    <xf numFmtId="0" fontId="77" fillId="2" borderId="7" xfId="0" applyFont="1" applyFill="1" applyBorder="1" applyAlignment="1" applyProtection="1">
      <alignment vertical="center"/>
      <protection/>
    </xf>
    <xf numFmtId="0" fontId="77" fillId="0" borderId="7" xfId="0" applyFont="1" applyFill="1" applyBorder="1" applyAlignment="1" applyProtection="1">
      <alignment vertical="center"/>
      <protection/>
    </xf>
    <xf numFmtId="204" fontId="39" fillId="0" borderId="11" xfId="0" applyNumberFormat="1" applyFont="1" applyFill="1" applyBorder="1" applyAlignment="1">
      <alignment vertical="center" shrinkToFit="1"/>
    </xf>
    <xf numFmtId="0" fontId="39" fillId="0" borderId="11" xfId="0" applyNumberFormat="1" applyFont="1" applyFill="1" applyBorder="1" applyAlignment="1" applyProtection="1">
      <alignment vertical="center"/>
      <protection/>
    </xf>
    <xf numFmtId="3" fontId="39" fillId="0" borderId="11" xfId="0" applyNumberFormat="1" applyFont="1" applyFill="1" applyBorder="1" applyAlignment="1">
      <alignment vertical="center"/>
    </xf>
    <xf numFmtId="0" fontId="39" fillId="0" borderId="11" xfId="0" applyFont="1" applyFill="1" applyBorder="1" applyAlignment="1">
      <alignment vertical="center"/>
    </xf>
    <xf numFmtId="0" fontId="39" fillId="0" borderId="11" xfId="0" applyFont="1" applyFill="1" applyBorder="1" applyAlignment="1" applyProtection="1">
      <alignment vertical="center"/>
      <protection/>
    </xf>
    <xf numFmtId="49" fontId="39" fillId="0" borderId="11" xfId="0" applyNumberFormat="1" applyFont="1" applyFill="1" applyBorder="1" applyAlignment="1">
      <alignment vertical="center" shrinkToFit="1"/>
    </xf>
    <xf numFmtId="4" fontId="39" fillId="0" borderId="11" xfId="18" applyNumberFormat="1" applyFont="1" applyFill="1" applyBorder="1" applyAlignment="1" applyProtection="1">
      <alignment vertical="center"/>
      <protection/>
    </xf>
    <xf numFmtId="0" fontId="39" fillId="2" borderId="7" xfId="0" applyFont="1" applyFill="1" applyBorder="1" applyAlignment="1" applyProtection="1">
      <alignment vertical="center"/>
      <protection/>
    </xf>
    <xf numFmtId="204" fontId="77" fillId="2" borderId="7" xfId="0" applyNumberFormat="1" applyFont="1" applyFill="1" applyBorder="1" applyAlignment="1" applyProtection="1">
      <alignment vertical="center"/>
      <protection/>
    </xf>
    <xf numFmtId="4" fontId="39" fillId="0" borderId="11" xfId="0" applyNumberFormat="1" applyFont="1" applyFill="1" applyBorder="1" applyAlignment="1">
      <alignment vertical="center"/>
    </xf>
    <xf numFmtId="3" fontId="39" fillId="0" borderId="11" xfId="0" applyNumberFormat="1" applyFont="1" applyFill="1" applyBorder="1" applyAlignment="1">
      <alignment vertical="center"/>
    </xf>
    <xf numFmtId="4" fontId="39" fillId="0" borderId="11" xfId="18" applyNumberFormat="1" applyFont="1" applyFill="1" applyBorder="1" applyAlignment="1" applyProtection="1">
      <alignment vertical="center"/>
      <protection/>
    </xf>
    <xf numFmtId="3" fontId="39" fillId="0" borderId="11" xfId="30" applyNumberFormat="1" applyFont="1" applyFill="1" applyBorder="1" applyAlignment="1" applyProtection="1">
      <alignment vertical="center"/>
      <protection/>
    </xf>
    <xf numFmtId="49" fontId="39" fillId="0" borderId="11" xfId="0" applyNumberFormat="1" applyFont="1" applyFill="1" applyBorder="1" applyAlignment="1" applyProtection="1">
      <alignment vertical="center"/>
      <protection/>
    </xf>
    <xf numFmtId="0" fontId="39" fillId="2" borderId="12" xfId="0" applyFont="1" applyFill="1" applyBorder="1" applyAlignment="1" applyProtection="1">
      <alignment vertical="center"/>
      <protection/>
    </xf>
    <xf numFmtId="3" fontId="39" fillId="0" borderId="11" xfId="15" applyNumberFormat="1" applyFont="1" applyFill="1" applyBorder="1" applyAlignment="1">
      <alignment vertical="center"/>
    </xf>
    <xf numFmtId="4" fontId="39" fillId="0" borderId="11" xfId="22" applyNumberFormat="1" applyFont="1" applyFill="1" applyBorder="1" applyAlignment="1" applyProtection="1">
      <alignment vertical="center" wrapText="1"/>
      <protection/>
    </xf>
    <xf numFmtId="3" fontId="39" fillId="0" borderId="11" xfId="22" applyNumberFormat="1" applyFont="1" applyFill="1" applyBorder="1" applyAlignment="1" applyProtection="1">
      <alignment vertical="center" wrapText="1"/>
      <protection/>
    </xf>
    <xf numFmtId="0" fontId="77" fillId="2" borderId="7" xfId="0" applyFont="1" applyFill="1" applyBorder="1" applyAlignment="1" applyProtection="1">
      <alignment vertical="center"/>
      <protection/>
    </xf>
    <xf numFmtId="4" fontId="39" fillId="0" borderId="11" xfId="0" applyNumberFormat="1" applyFont="1" applyFill="1" applyBorder="1" applyAlignment="1">
      <alignment vertical="center" wrapText="1"/>
    </xf>
    <xf numFmtId="204" fontId="39" fillId="0" borderId="11" xfId="22" applyNumberFormat="1" applyFont="1" applyFill="1" applyBorder="1" applyAlignment="1">
      <alignment vertical="center" shrinkToFit="1"/>
      <protection/>
    </xf>
    <xf numFmtId="3" fontId="39" fillId="0" borderId="11" xfId="15" applyNumberFormat="1" applyFont="1" applyFill="1" applyBorder="1" applyAlignment="1" applyProtection="1">
      <alignment vertical="center"/>
      <protection locked="0"/>
    </xf>
    <xf numFmtId="0" fontId="39" fillId="0" borderId="11" xfId="0" applyFont="1" applyFill="1" applyBorder="1" applyAlignment="1">
      <alignment vertical="center"/>
    </xf>
    <xf numFmtId="4" fontId="39" fillId="0" borderId="11" xfId="0" applyNumberFormat="1" applyFont="1" applyFill="1" applyBorder="1" applyAlignment="1">
      <alignment vertical="center"/>
    </xf>
    <xf numFmtId="3" fontId="39" fillId="0" borderId="11" xfId="0" applyNumberFormat="1" applyFont="1" applyFill="1" applyBorder="1" applyAlignment="1">
      <alignment vertical="center"/>
    </xf>
    <xf numFmtId="4" fontId="39" fillId="0" borderId="11" xfId="15" applyNumberFormat="1" applyFont="1" applyFill="1" applyBorder="1" applyAlignment="1" applyProtection="1">
      <alignment vertical="center"/>
      <protection locked="0"/>
    </xf>
    <xf numFmtId="0" fontId="77" fillId="0" borderId="7" xfId="0" applyNumberFormat="1" applyFont="1" applyFill="1" applyBorder="1" applyAlignment="1" applyProtection="1">
      <alignment vertical="center"/>
      <protection/>
    </xf>
    <xf numFmtId="0" fontId="77" fillId="0" borderId="7" xfId="26" applyFont="1" applyFill="1" applyBorder="1" applyAlignment="1" applyProtection="1">
      <alignment vertical="center"/>
      <protection/>
    </xf>
    <xf numFmtId="0" fontId="78" fillId="0" borderId="12" xfId="0" applyFont="1" applyFill="1" applyBorder="1" applyAlignment="1" applyProtection="1">
      <alignment vertical="center"/>
      <protection/>
    </xf>
    <xf numFmtId="0" fontId="39" fillId="0" borderId="30" xfId="0" applyFont="1" applyFill="1" applyBorder="1" applyAlignment="1" applyProtection="1">
      <alignment vertical="center"/>
      <protection/>
    </xf>
    <xf numFmtId="0" fontId="39" fillId="0" borderId="30" xfId="0" applyFont="1" applyFill="1" applyBorder="1" applyAlignment="1" applyProtection="1">
      <alignment vertical="center"/>
      <protection locked="0"/>
    </xf>
    <xf numFmtId="4" fontId="39" fillId="0" borderId="30" xfId="15" applyNumberFormat="1" applyFont="1" applyFill="1" applyBorder="1" applyAlignment="1" applyProtection="1">
      <alignment vertical="center"/>
      <protection locked="0"/>
    </xf>
    <xf numFmtId="3" fontId="39" fillId="0" borderId="30" xfId="15" applyNumberFormat="1" applyFont="1" applyFill="1" applyBorder="1" applyAlignment="1" applyProtection="1">
      <alignment vertical="center"/>
      <protection locked="0"/>
    </xf>
    <xf numFmtId="3" fontId="39" fillId="0" borderId="30" xfId="29" applyNumberFormat="1" applyFont="1" applyFill="1" applyBorder="1" applyAlignment="1" applyProtection="1">
      <alignment vertical="center"/>
      <protection/>
    </xf>
    <xf numFmtId="4" fontId="39" fillId="0" borderId="30" xfId="29" applyNumberFormat="1" applyFont="1" applyFill="1" applyBorder="1" applyAlignment="1" applyProtection="1">
      <alignment vertical="center"/>
      <protection/>
    </xf>
    <xf numFmtId="4" fontId="39" fillId="0" borderId="30" xfId="15" applyNumberFormat="1" applyFont="1" applyFill="1" applyBorder="1" applyAlignment="1" applyProtection="1">
      <alignment vertical="center"/>
      <protection/>
    </xf>
    <xf numFmtId="192" fontId="39" fillId="0" borderId="30" xfId="29" applyNumberFormat="1" applyFont="1" applyFill="1" applyBorder="1" applyAlignment="1" applyProtection="1">
      <alignment vertical="center"/>
      <protection/>
    </xf>
    <xf numFmtId="4" fontId="39" fillId="0" borderId="30" xfId="29" applyNumberFormat="1" applyFont="1" applyFill="1" applyBorder="1" applyAlignment="1" applyProtection="1">
      <alignment vertical="center"/>
      <protection/>
    </xf>
    <xf numFmtId="3" fontId="39" fillId="0" borderId="30" xfId="29" applyNumberFormat="1" applyFont="1" applyFill="1" applyBorder="1" applyAlignment="1" applyProtection="1">
      <alignment vertical="center"/>
      <protection/>
    </xf>
    <xf numFmtId="4" fontId="39" fillId="0" borderId="31" xfId="29" applyNumberFormat="1" applyFont="1" applyFill="1" applyBorder="1" applyAlignment="1" applyProtection="1">
      <alignment vertical="center"/>
      <protection/>
    </xf>
    <xf numFmtId="4" fontId="39" fillId="0" borderId="32" xfId="0" applyNumberFormat="1" applyFont="1" applyFill="1" applyBorder="1" applyAlignment="1" applyProtection="1">
      <alignment vertical="center"/>
      <protection/>
    </xf>
    <xf numFmtId="4" fontId="39" fillId="0" borderId="32" xfId="15" applyNumberFormat="1" applyFont="1" applyFill="1" applyBorder="1" applyAlignment="1" applyProtection="1">
      <alignment vertical="center"/>
      <protection/>
    </xf>
    <xf numFmtId="4" fontId="39" fillId="0" borderId="32" xfId="29" applyNumberFormat="1" applyFont="1" applyFill="1" applyBorder="1" applyAlignment="1" applyProtection="1">
      <alignment vertical="center"/>
      <protection/>
    </xf>
    <xf numFmtId="4" fontId="39" fillId="0" borderId="32" xfId="0" applyNumberFormat="1" applyFont="1" applyFill="1" applyBorder="1" applyAlignment="1" applyProtection="1">
      <alignment vertical="center"/>
      <protection/>
    </xf>
    <xf numFmtId="190" fontId="39" fillId="0" borderId="30" xfId="0" applyNumberFormat="1" applyFont="1" applyFill="1" applyBorder="1" applyAlignment="1" applyProtection="1">
      <alignment horizontal="center" vertical="center"/>
      <protection/>
    </xf>
    <xf numFmtId="190" fontId="39" fillId="0" borderId="11" xfId="0" applyNumberFormat="1" applyFont="1" applyFill="1" applyBorder="1" applyAlignment="1">
      <alignment horizontal="center" vertical="center"/>
    </xf>
    <xf numFmtId="190" fontId="39" fillId="0" borderId="11" xfId="0" applyNumberFormat="1" applyFont="1" applyFill="1" applyBorder="1" applyAlignment="1">
      <alignment horizontal="center" vertical="center"/>
    </xf>
    <xf numFmtId="2" fontId="83" fillId="2" borderId="33" xfId="0" applyNumberFormat="1" applyFont="1" applyFill="1" applyBorder="1" applyAlignment="1">
      <alignment horizontal="right" vertical="center" wrapText="1" indent="1"/>
    </xf>
    <xf numFmtId="2" fontId="82" fillId="2" borderId="34" xfId="0" applyNumberFormat="1" applyFont="1" applyFill="1" applyBorder="1" applyAlignment="1">
      <alignment horizontal="right" vertical="center" wrapText="1" indent="1"/>
    </xf>
    <xf numFmtId="0" fontId="56" fillId="2" borderId="35" xfId="0" applyFont="1" applyFill="1" applyBorder="1" applyAlignment="1" applyProtection="1">
      <alignment vertical="center"/>
      <protection/>
    </xf>
    <xf numFmtId="0" fontId="0" fillId="0" borderId="33" xfId="0" applyBorder="1" applyAlignment="1">
      <alignment horizontal="right" indent="1"/>
    </xf>
    <xf numFmtId="0" fontId="77" fillId="2" borderId="35" xfId="0" applyFont="1" applyFill="1" applyBorder="1" applyAlignment="1" applyProtection="1">
      <alignment vertical="center"/>
      <protection/>
    </xf>
    <xf numFmtId="0" fontId="36" fillId="2" borderId="7" xfId="0" applyFont="1" applyFill="1" applyBorder="1" applyAlignment="1" applyProtection="1">
      <alignment vertical="center"/>
      <protection/>
    </xf>
    <xf numFmtId="0" fontId="36" fillId="2" borderId="12" xfId="0" applyFont="1" applyFill="1" applyBorder="1" applyAlignment="1" applyProtection="1">
      <alignment vertical="center"/>
      <protection/>
    </xf>
    <xf numFmtId="2" fontId="83" fillId="2" borderId="36" xfId="0" applyNumberFormat="1" applyFont="1" applyFill="1" applyBorder="1" applyAlignment="1">
      <alignment horizontal="right" vertical="center" wrapText="1" indent="1"/>
    </xf>
    <xf numFmtId="2" fontId="82" fillId="2" borderId="33" xfId="0" applyNumberFormat="1" applyFont="1" applyFill="1" applyBorder="1" applyAlignment="1">
      <alignment horizontal="right" vertical="center" wrapText="1" indent="1"/>
    </xf>
    <xf numFmtId="2" fontId="82" fillId="2" borderId="36" xfId="0" applyNumberFormat="1" applyFont="1" applyFill="1" applyBorder="1" applyAlignment="1">
      <alignment horizontal="right" vertical="center" wrapText="1" indent="1"/>
    </xf>
    <xf numFmtId="4" fontId="88" fillId="2" borderId="37" xfId="0" applyNumberFormat="1" applyFont="1" applyFill="1" applyBorder="1" applyAlignment="1">
      <alignment horizontal="right" vertical="center" wrapText="1" indent="1"/>
    </xf>
    <xf numFmtId="4" fontId="88" fillId="2" borderId="38" xfId="0" applyNumberFormat="1" applyFont="1" applyFill="1" applyBorder="1" applyAlignment="1">
      <alignment horizontal="right" vertical="center" wrapText="1" indent="1"/>
    </xf>
    <xf numFmtId="4" fontId="88" fillId="2" borderId="39" xfId="0" applyNumberFormat="1" applyFont="1" applyFill="1" applyBorder="1" applyAlignment="1">
      <alignment horizontal="right" vertical="center" wrapText="1" indent="1"/>
    </xf>
    <xf numFmtId="4" fontId="88" fillId="2" borderId="40" xfId="0" applyNumberFormat="1" applyFont="1" applyFill="1" applyBorder="1" applyAlignment="1">
      <alignment horizontal="right" vertical="center" wrapText="1" indent="1"/>
    </xf>
    <xf numFmtId="3" fontId="104" fillId="0" borderId="41" xfId="0" applyNumberFormat="1" applyFont="1" applyFill="1" applyBorder="1" applyAlignment="1" applyProtection="1">
      <alignment horizontal="center" vertical="center" wrapText="1"/>
      <protection/>
    </xf>
    <xf numFmtId="0" fontId="105" fillId="0" borderId="41" xfId="0" applyFont="1" applyFill="1" applyBorder="1" applyAlignment="1">
      <alignment horizontal="center" vertical="center" wrapText="1"/>
    </xf>
    <xf numFmtId="0" fontId="105" fillId="0" borderId="38" xfId="0" applyFont="1" applyFill="1" applyBorder="1" applyAlignment="1">
      <alignment horizontal="center" vertical="center" wrapText="1"/>
    </xf>
    <xf numFmtId="3" fontId="106" fillId="0" borderId="2" xfId="0" applyNumberFormat="1" applyFont="1" applyFill="1" applyBorder="1" applyAlignment="1" applyProtection="1">
      <alignment horizontal="center" vertical="center" wrapText="1"/>
      <protection/>
    </xf>
    <xf numFmtId="0" fontId="105" fillId="0" borderId="2" xfId="0" applyFont="1" applyFill="1" applyBorder="1" applyAlignment="1">
      <alignment horizontal="center" vertical="center" wrapText="1"/>
    </xf>
    <xf numFmtId="0" fontId="105" fillId="0" borderId="40" xfId="0" applyFont="1" applyFill="1" applyBorder="1" applyAlignment="1">
      <alignment horizontal="center" vertical="center" wrapText="1"/>
    </xf>
    <xf numFmtId="3" fontId="88" fillId="2" borderId="37" xfId="0" applyNumberFormat="1" applyFont="1" applyFill="1" applyBorder="1" applyAlignment="1" applyProtection="1">
      <alignment horizontal="right" vertical="center" wrapText="1" indent="1"/>
      <protection/>
    </xf>
    <xf numFmtId="0" fontId="81" fillId="0" borderId="38" xfId="0" applyFont="1" applyBorder="1" applyAlignment="1">
      <alignment horizontal="right" indent="1"/>
    </xf>
    <xf numFmtId="0" fontId="81" fillId="0" borderId="39" xfId="0" applyFont="1" applyBorder="1" applyAlignment="1">
      <alignment horizontal="right" indent="1"/>
    </xf>
    <xf numFmtId="0" fontId="81" fillId="0" borderId="40" xfId="0" applyFont="1" applyBorder="1" applyAlignment="1">
      <alignment horizontal="right" indent="1"/>
    </xf>
    <xf numFmtId="4" fontId="68" fillId="2" borderId="37" xfId="0" applyNumberFormat="1" applyFont="1" applyFill="1" applyBorder="1" applyAlignment="1">
      <alignment horizontal="right" vertical="center" wrapText="1" indent="1"/>
    </xf>
    <xf numFmtId="0" fontId="0" fillId="0" borderId="38" xfId="0" applyBorder="1" applyAlignment="1">
      <alignment horizontal="right" indent="1"/>
    </xf>
    <xf numFmtId="0" fontId="0" fillId="0" borderId="39" xfId="0" applyBorder="1" applyAlignment="1">
      <alignment horizontal="right" indent="1"/>
    </xf>
    <xf numFmtId="0" fontId="0" fillId="0" borderId="40" xfId="0" applyBorder="1" applyAlignment="1">
      <alignment horizontal="right" indent="1"/>
    </xf>
    <xf numFmtId="3" fontId="68" fillId="2" borderId="37" xfId="0" applyNumberFormat="1" applyFont="1" applyFill="1" applyBorder="1" applyAlignment="1" applyProtection="1">
      <alignment horizontal="right" vertical="center" wrapText="1" indent="1"/>
      <protection/>
    </xf>
    <xf numFmtId="0" fontId="44" fillId="2" borderId="1" xfId="0" applyFont="1" applyFill="1" applyBorder="1" applyAlignment="1" applyProtection="1">
      <alignment horizontal="center" vertical="center" wrapText="1"/>
      <protection/>
    </xf>
    <xf numFmtId="0" fontId="46" fillId="2" borderId="1" xfId="0" applyFont="1" applyFill="1" applyBorder="1" applyAlignment="1" applyProtection="1">
      <alignment horizontal="center" vertical="center" wrapText="1"/>
      <protection/>
    </xf>
    <xf numFmtId="0" fontId="45" fillId="2" borderId="15" xfId="0" applyFont="1" applyFill="1" applyBorder="1" applyAlignment="1" applyProtection="1">
      <alignment horizontal="center" vertical="center" wrapText="1"/>
      <protection/>
    </xf>
    <xf numFmtId="0" fontId="45" fillId="2" borderId="42" xfId="0" applyFont="1" applyFill="1" applyBorder="1" applyAlignment="1" applyProtection="1">
      <alignment horizontal="center" vertical="center" wrapText="1"/>
      <protection/>
    </xf>
    <xf numFmtId="0" fontId="57" fillId="2" borderId="1" xfId="0" applyFont="1" applyFill="1" applyBorder="1" applyAlignment="1" applyProtection="1">
      <alignment horizontal="center" vertical="center" wrapText="1"/>
      <protection/>
    </xf>
    <xf numFmtId="0" fontId="46" fillId="2" borderId="43" xfId="0" applyFont="1" applyFill="1" applyBorder="1" applyAlignment="1" applyProtection="1">
      <alignment horizontal="center" vertical="center" wrapText="1"/>
      <protection/>
    </xf>
    <xf numFmtId="0" fontId="46" fillId="2" borderId="44" xfId="0" applyFont="1" applyFill="1" applyBorder="1" applyAlignment="1" applyProtection="1">
      <alignment horizontal="center" vertical="center" wrapText="1"/>
      <protection/>
    </xf>
    <xf numFmtId="0" fontId="58" fillId="2" borderId="1" xfId="0" applyFont="1" applyFill="1" applyBorder="1" applyAlignment="1" applyProtection="1">
      <alignment horizontal="center" vertical="center" wrapText="1"/>
      <protection/>
    </xf>
    <xf numFmtId="190" fontId="42" fillId="2" borderId="37" xfId="0" applyNumberFormat="1" applyFont="1" applyFill="1" applyBorder="1" applyAlignment="1" applyProtection="1">
      <alignment horizontal="left" vertical="center" wrapText="1"/>
      <protection/>
    </xf>
    <xf numFmtId="0" fontId="0" fillId="2" borderId="41" xfId="0" applyFill="1" applyBorder="1" applyAlignment="1" applyProtection="1">
      <alignment vertical="center" wrapText="1"/>
      <protection/>
    </xf>
    <xf numFmtId="0" fontId="0" fillId="2" borderId="38" xfId="0" applyFill="1" applyBorder="1" applyAlignment="1" applyProtection="1">
      <alignment vertical="center" wrapText="1"/>
      <protection/>
    </xf>
    <xf numFmtId="0" fontId="0" fillId="2" borderId="35" xfId="0" applyFill="1" applyBorder="1" applyAlignment="1" applyProtection="1">
      <alignment vertical="center" wrapText="1"/>
      <protection/>
    </xf>
    <xf numFmtId="0" fontId="0" fillId="2" borderId="0" xfId="0" applyFill="1" applyBorder="1" applyAlignment="1" applyProtection="1">
      <alignment vertical="center" wrapText="1"/>
      <protection/>
    </xf>
    <xf numFmtId="0" fontId="0" fillId="2" borderId="45" xfId="0" applyFill="1" applyBorder="1" applyAlignment="1" applyProtection="1">
      <alignment vertical="center" wrapText="1"/>
      <protection/>
    </xf>
    <xf numFmtId="0" fontId="0" fillId="2" borderId="39" xfId="0" applyFill="1" applyBorder="1" applyAlignment="1" applyProtection="1">
      <alignment vertical="center" wrapText="1"/>
      <protection/>
    </xf>
    <xf numFmtId="0" fontId="0" fillId="2" borderId="2" xfId="0" applyFill="1" applyBorder="1" applyAlignment="1" applyProtection="1">
      <alignment vertical="center" wrapText="1"/>
      <protection/>
    </xf>
    <xf numFmtId="0" fontId="0" fillId="2" borderId="40" xfId="0" applyFill="1" applyBorder="1" applyAlignment="1" applyProtection="1">
      <alignment vertical="center" wrapText="1"/>
      <protection/>
    </xf>
    <xf numFmtId="0" fontId="44" fillId="2" borderId="43" xfId="0" applyFont="1" applyFill="1" applyBorder="1" applyAlignment="1" applyProtection="1">
      <alignment horizontal="center" vertical="center" wrapText="1"/>
      <protection/>
    </xf>
    <xf numFmtId="0" fontId="44" fillId="2" borderId="44" xfId="0" applyFont="1" applyFill="1" applyBorder="1" applyAlignment="1" applyProtection="1">
      <alignment horizontal="center" vertical="center" wrapText="1"/>
      <protection/>
    </xf>
    <xf numFmtId="0" fontId="90" fillId="3" borderId="0" xfId="0" applyFont="1" applyFill="1" applyBorder="1" applyAlignment="1" applyProtection="1">
      <alignment horizontal="right" vertical="center" wrapText="1"/>
      <protection/>
    </xf>
    <xf numFmtId="0" fontId="91" fillId="3" borderId="0" xfId="0" applyFont="1" applyFill="1" applyBorder="1" applyAlignment="1" applyProtection="1">
      <alignment horizontal="right" vertical="center" wrapText="1"/>
      <protection/>
    </xf>
    <xf numFmtId="0" fontId="2" fillId="2" borderId="0" xfId="21" applyFill="1" applyBorder="1" applyAlignment="1" applyProtection="1">
      <alignment horizontal="center" vertical="center" wrapText="1"/>
      <protection/>
    </xf>
    <xf numFmtId="0" fontId="70" fillId="0" borderId="0" xfId="0" applyFont="1" applyBorder="1" applyAlignment="1">
      <alignment horizontal="center" vertical="center" wrapText="1"/>
    </xf>
    <xf numFmtId="1" fontId="94" fillId="2" borderId="0" xfId="0" applyNumberFormat="1" applyFont="1" applyFill="1" applyBorder="1" applyAlignment="1" applyProtection="1">
      <alignment horizontal="center" vertical="center" wrapText="1"/>
      <protection/>
    </xf>
    <xf numFmtId="0" fontId="52" fillId="2" borderId="0" xfId="0" applyFont="1" applyFill="1" applyBorder="1" applyAlignment="1" applyProtection="1">
      <alignment horizontal="center" vertical="center" wrapText="1"/>
      <protection/>
    </xf>
    <xf numFmtId="1" fontId="53" fillId="2" borderId="0" xfId="0" applyNumberFormat="1" applyFont="1" applyFill="1" applyBorder="1" applyAlignment="1" applyProtection="1">
      <alignment horizontal="center" vertical="center" wrapText="1"/>
      <protection/>
    </xf>
    <xf numFmtId="0" fontId="54" fillId="2" borderId="0" xfId="0" applyFont="1" applyFill="1" applyBorder="1" applyAlignment="1" applyProtection="1">
      <alignment horizontal="center" vertical="center" wrapText="1"/>
      <protection/>
    </xf>
    <xf numFmtId="1" fontId="74" fillId="2" borderId="2" xfId="21" applyNumberFormat="1" applyFont="1" applyFill="1" applyBorder="1" applyAlignment="1" applyProtection="1">
      <alignment horizontal="center" vertical="center" wrapText="1"/>
      <protection/>
    </xf>
    <xf numFmtId="0" fontId="73" fillId="2" borderId="2" xfId="0" applyFont="1" applyFill="1" applyBorder="1" applyAlignment="1" applyProtection="1">
      <alignment horizontal="center" vertical="center" wrapText="1"/>
      <protection/>
    </xf>
    <xf numFmtId="0" fontId="59" fillId="3" borderId="41" xfId="0" applyFont="1" applyFill="1" applyBorder="1" applyAlignment="1" applyProtection="1">
      <alignment horizontal="right" vertical="center" wrapText="1"/>
      <protection/>
    </xf>
    <xf numFmtId="0" fontId="60" fillId="3" borderId="41" xfId="0" applyFont="1" applyFill="1" applyBorder="1" applyAlignment="1" applyProtection="1">
      <alignment horizontal="right" vertical="center" wrapText="1"/>
      <protection/>
    </xf>
    <xf numFmtId="0" fontId="105" fillId="0" borderId="41" xfId="0" applyFont="1" applyFill="1" applyBorder="1" applyAlignment="1">
      <alignment horizontal="center" wrapText="1"/>
    </xf>
    <xf numFmtId="0" fontId="105" fillId="0" borderId="38" xfId="0" applyFont="1" applyFill="1" applyBorder="1" applyAlignment="1">
      <alignment horizontal="center" wrapText="1"/>
    </xf>
    <xf numFmtId="0" fontId="105" fillId="0" borderId="2" xfId="0" applyFont="1" applyFill="1" applyBorder="1" applyAlignment="1">
      <alignment horizontal="center" wrapText="1"/>
    </xf>
    <xf numFmtId="0" fontId="105" fillId="0" borderId="40" xfId="0" applyFont="1" applyFill="1" applyBorder="1" applyAlignment="1">
      <alignment horizontal="center" wrapText="1"/>
    </xf>
    <xf numFmtId="0" fontId="84" fillId="2" borderId="45" xfId="0" applyFont="1" applyFill="1" applyBorder="1" applyAlignment="1" applyProtection="1">
      <alignment horizontal="center" vertical="center" wrapText="1"/>
      <protection/>
    </xf>
    <xf numFmtId="0" fontId="84" fillId="2" borderId="40" xfId="0" applyFont="1" applyFill="1" applyBorder="1" applyAlignment="1" applyProtection="1">
      <alignment horizontal="center" vertical="center" wrapText="1"/>
      <protection/>
    </xf>
    <xf numFmtId="3" fontId="85" fillId="2" borderId="0" xfId="0" applyNumberFormat="1" applyFont="1" applyFill="1" applyBorder="1" applyAlignment="1" applyProtection="1">
      <alignment horizontal="right" vertical="center" wrapText="1"/>
      <protection/>
    </xf>
    <xf numFmtId="0" fontId="87" fillId="0" borderId="0" xfId="0" applyFont="1" applyAlignment="1">
      <alignment vertical="center" wrapText="1"/>
    </xf>
    <xf numFmtId="0" fontId="80" fillId="2" borderId="2" xfId="0" applyFont="1" applyFill="1" applyBorder="1" applyAlignment="1" applyProtection="1">
      <alignment horizontal="center" vertical="center" wrapText="1"/>
      <protection/>
    </xf>
    <xf numFmtId="1" fontId="100" fillId="2" borderId="0" xfId="0" applyNumberFormat="1" applyFont="1" applyFill="1" applyBorder="1" applyAlignment="1" applyProtection="1">
      <alignment horizontal="center" vertical="center" wrapText="1"/>
      <protection/>
    </xf>
    <xf numFmtId="0" fontId="72" fillId="2" borderId="0" xfId="0" applyFont="1" applyFill="1" applyBorder="1" applyAlignment="1" applyProtection="1">
      <alignment horizontal="center" vertical="center" wrapText="1"/>
      <protection/>
    </xf>
    <xf numFmtId="0" fontId="98" fillId="3" borderId="2" xfId="0" applyFont="1" applyFill="1" applyBorder="1" applyAlignment="1" applyProtection="1">
      <alignment horizontal="right" vertical="center" wrapText="1"/>
      <protection/>
    </xf>
    <xf numFmtId="0" fontId="99" fillId="3" borderId="2" xfId="0" applyFont="1" applyFill="1" applyBorder="1" applyAlignment="1" applyProtection="1">
      <alignment horizontal="right" vertical="center" wrapText="1"/>
      <protection/>
    </xf>
    <xf numFmtId="0" fontId="0" fillId="2" borderId="2" xfId="0" applyFill="1" applyBorder="1" applyAlignment="1" applyProtection="1">
      <alignment horizontal="center" vertical="center" wrapText="1"/>
      <protection/>
    </xf>
    <xf numFmtId="1" fontId="63" fillId="2" borderId="0" xfId="0" applyNumberFormat="1"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95" fillId="3" borderId="41" xfId="0" applyFont="1" applyFill="1" applyBorder="1" applyAlignment="1" applyProtection="1">
      <alignment horizontal="right" vertical="center" wrapText="1"/>
      <protection/>
    </xf>
    <xf numFmtId="0" fontId="97" fillId="3" borderId="41" xfId="0" applyFont="1" applyFill="1" applyBorder="1" applyAlignment="1" applyProtection="1">
      <alignment horizontal="right" vertical="center" wrapText="1"/>
      <protection/>
    </xf>
    <xf numFmtId="0" fontId="45" fillId="2" borderId="3" xfId="0" applyFont="1" applyFill="1" applyBorder="1" applyAlignment="1" applyProtection="1">
      <alignment horizontal="center" vertical="center" wrapText="1"/>
      <protection/>
    </xf>
    <xf numFmtId="3" fontId="39" fillId="0" borderId="11" xfId="15" applyNumberFormat="1" applyFont="1" applyFill="1" applyBorder="1" applyAlignment="1" applyProtection="1">
      <alignment vertical="center"/>
      <protection/>
    </xf>
    <xf numFmtId="4" fontId="39" fillId="0" borderId="11" xfId="15" applyNumberFormat="1" applyFont="1" applyFill="1" applyBorder="1" applyAlignment="1">
      <alignment vertical="center"/>
    </xf>
    <xf numFmtId="0" fontId="39" fillId="0" borderId="12" xfId="0" applyFont="1" applyFill="1" applyBorder="1" applyAlignment="1">
      <alignment vertical="center"/>
    </xf>
    <xf numFmtId="0" fontId="39" fillId="0" borderId="12" xfId="0" applyNumberFormat="1" applyFont="1" applyFill="1" applyBorder="1" applyAlignment="1" applyProtection="1">
      <alignment vertical="center"/>
      <protection/>
    </xf>
    <xf numFmtId="0" fontId="39" fillId="0" borderId="12" xfId="0" applyFont="1" applyFill="1" applyBorder="1" applyAlignment="1">
      <alignment vertical="center"/>
    </xf>
    <xf numFmtId="0" fontId="39" fillId="0" borderId="12" xfId="0" applyFont="1" applyFill="1" applyBorder="1" applyAlignment="1" applyProtection="1">
      <alignment vertical="center"/>
      <protection locked="0"/>
    </xf>
    <xf numFmtId="0" fontId="39" fillId="0" borderId="12" xfId="0" applyFont="1" applyFill="1" applyBorder="1" applyAlignment="1">
      <alignment vertical="center"/>
    </xf>
    <xf numFmtId="0" fontId="39" fillId="0" borderId="12" xfId="0" applyNumberFormat="1" applyFont="1" applyFill="1" applyBorder="1" applyAlignment="1" applyProtection="1">
      <alignment vertical="center"/>
      <protection locked="0"/>
    </xf>
    <xf numFmtId="0" fontId="39" fillId="0" borderId="12" xfId="0" applyFont="1" applyFill="1" applyBorder="1" applyAlignment="1">
      <alignment vertical="center" shrinkToFit="1"/>
    </xf>
    <xf numFmtId="0" fontId="39" fillId="0" borderId="12" xfId="22" applyFont="1" applyFill="1" applyBorder="1" applyAlignment="1">
      <alignment vertical="center" shrinkToFit="1"/>
      <protection/>
    </xf>
    <xf numFmtId="4" fontId="39" fillId="0" borderId="11" xfId="22" applyNumberFormat="1" applyFont="1" applyFill="1" applyBorder="1" applyAlignment="1" applyProtection="1">
      <alignment vertical="center"/>
      <protection locked="0"/>
    </xf>
    <xf numFmtId="4" fontId="39" fillId="0" borderId="11" xfId="0" applyNumberFormat="1" applyFont="1" applyFill="1" applyBorder="1" applyAlignment="1">
      <alignment vertical="center" shrinkToFit="1"/>
    </xf>
    <xf numFmtId="4" fontId="39" fillId="0" borderId="11" xfId="22" applyNumberFormat="1" applyFont="1" applyFill="1" applyBorder="1" applyAlignment="1" applyProtection="1">
      <alignment vertical="center"/>
      <protection/>
    </xf>
    <xf numFmtId="3" fontId="39" fillId="0" borderId="11" xfId="22" applyNumberFormat="1" applyFont="1" applyFill="1" applyBorder="1" applyAlignment="1" applyProtection="1">
      <alignment vertical="center"/>
      <protection/>
    </xf>
    <xf numFmtId="3" fontId="39" fillId="0" borderId="11" xfId="22" applyNumberFormat="1" applyFont="1" applyFill="1" applyBorder="1" applyAlignment="1" applyProtection="1">
      <alignment vertical="center"/>
      <protection locked="0"/>
    </xf>
    <xf numFmtId="4" fontId="39" fillId="0" borderId="11" xfId="18" applyNumberFormat="1" applyFont="1" applyFill="1" applyBorder="1" applyAlignment="1">
      <alignment vertical="center" shrinkToFit="1"/>
    </xf>
    <xf numFmtId="0" fontId="77" fillId="2" borderId="35" xfId="26" applyFont="1" applyFill="1" applyBorder="1" applyAlignment="1" applyProtection="1">
      <alignment vertical="center"/>
      <protection/>
    </xf>
    <xf numFmtId="0" fontId="77" fillId="0" borderId="0" xfId="0" applyFont="1" applyFill="1" applyBorder="1" applyAlignment="1" applyProtection="1">
      <alignment vertical="center"/>
      <protection/>
    </xf>
    <xf numFmtId="0" fontId="78" fillId="5" borderId="0" xfId="0" applyFont="1" applyFill="1" applyBorder="1" applyAlignment="1" applyProtection="1">
      <alignment vertical="center"/>
      <protection/>
    </xf>
    <xf numFmtId="0" fontId="39" fillId="0" borderId="11" xfId="0" applyFont="1" applyFill="1" applyBorder="1" applyAlignment="1">
      <alignment vertical="center" shrinkToFit="1"/>
    </xf>
    <xf numFmtId="0" fontId="39" fillId="0" borderId="12" xfId="0" applyFont="1" applyFill="1" applyBorder="1" applyAlignment="1">
      <alignment vertical="center" shrinkToFit="1"/>
    </xf>
    <xf numFmtId="0" fontId="39" fillId="0" borderId="12" xfId="0" applyFont="1" applyFill="1" applyBorder="1" applyAlignment="1">
      <alignment vertical="center"/>
    </xf>
    <xf numFmtId="0" fontId="39" fillId="0" borderId="12" xfId="0" applyFont="1" applyFill="1" applyBorder="1" applyAlignment="1" applyProtection="1">
      <alignment vertical="center"/>
      <protection locked="0"/>
    </xf>
    <xf numFmtId="0" fontId="39" fillId="0" borderId="12" xfId="0" applyNumberFormat="1" applyFont="1" applyFill="1" applyBorder="1" applyAlignment="1" applyProtection="1">
      <alignment vertical="center"/>
      <protection locked="0"/>
    </xf>
    <xf numFmtId="0" fontId="39" fillId="0" borderId="29" xfId="0" applyFont="1" applyFill="1" applyBorder="1" applyAlignment="1" applyProtection="1">
      <alignment vertical="center"/>
      <protection locked="0"/>
    </xf>
    <xf numFmtId="0" fontId="39" fillId="0" borderId="11" xfId="0" applyNumberFormat="1" applyFont="1" applyFill="1" applyBorder="1" applyAlignment="1">
      <alignment vertical="center"/>
    </xf>
    <xf numFmtId="4" fontId="39" fillId="0" borderId="11" xfId="18" applyNumberFormat="1" applyFont="1" applyFill="1" applyBorder="1" applyAlignment="1">
      <alignment vertical="center" shrinkToFit="1"/>
    </xf>
    <xf numFmtId="3" fontId="39" fillId="0" borderId="11" xfId="18" applyNumberFormat="1" applyFont="1" applyFill="1" applyBorder="1" applyAlignment="1">
      <alignment vertical="center" shrinkToFit="1"/>
    </xf>
    <xf numFmtId="4" fontId="39" fillId="0" borderId="11" xfId="18" applyNumberFormat="1" applyFont="1" applyFill="1" applyBorder="1" applyAlignment="1" applyProtection="1">
      <alignment vertical="center"/>
      <protection locked="0"/>
    </xf>
    <xf numFmtId="3" fontId="39" fillId="0" borderId="11" xfId="18" applyNumberFormat="1" applyFont="1" applyFill="1" applyBorder="1" applyAlignment="1" applyProtection="1">
      <alignment vertical="center"/>
      <protection locked="0"/>
    </xf>
    <xf numFmtId="3" fontId="39" fillId="0" borderId="11" xfId="17" applyNumberFormat="1" applyFont="1" applyFill="1" applyBorder="1" applyAlignment="1" applyProtection="1">
      <alignment vertical="center"/>
      <protection locked="0"/>
    </xf>
    <xf numFmtId="4" fontId="39" fillId="0" borderId="11" xfId="0" applyNumberFormat="1" applyFont="1" applyFill="1" applyBorder="1" applyAlignment="1">
      <alignment vertical="center" shrinkToFit="1"/>
    </xf>
    <xf numFmtId="4" fontId="39" fillId="0" borderId="11" xfId="17" applyNumberFormat="1" applyFont="1" applyFill="1" applyBorder="1" applyAlignment="1" applyProtection="1">
      <alignment vertical="center"/>
      <protection/>
    </xf>
    <xf numFmtId="3" fontId="39" fillId="0" borderId="11" xfId="18" applyNumberFormat="1" applyFont="1" applyFill="1" applyBorder="1" applyAlignment="1" applyProtection="1">
      <alignment vertical="center" shrinkToFit="1"/>
      <protection locked="0"/>
    </xf>
    <xf numFmtId="4" fontId="39" fillId="0" borderId="30" xfId="17" applyNumberFormat="1" applyFont="1" applyFill="1" applyBorder="1" applyAlignment="1" applyProtection="1">
      <alignment vertical="center"/>
      <protection locked="0"/>
    </xf>
    <xf numFmtId="3" fontId="39" fillId="0" borderId="30" xfId="17" applyNumberFormat="1" applyFont="1" applyFill="1" applyBorder="1" applyAlignment="1" applyProtection="1">
      <alignment vertical="center"/>
      <protection locked="0"/>
    </xf>
    <xf numFmtId="190" fontId="39" fillId="0" borderId="11" xfId="0" applyNumberFormat="1" applyFont="1" applyFill="1" applyBorder="1" applyAlignment="1">
      <alignment horizontal="center" vertical="center" shrinkToFit="1"/>
    </xf>
    <xf numFmtId="190" fontId="39" fillId="0" borderId="11" xfId="22" applyNumberFormat="1" applyFont="1" applyFill="1" applyBorder="1" applyAlignment="1">
      <alignment horizontal="center" vertical="center" shrinkToFit="1"/>
      <protection/>
    </xf>
    <xf numFmtId="4" fontId="56" fillId="6" borderId="30" xfId="15" applyNumberFormat="1" applyFont="1" applyFill="1" applyBorder="1" applyAlignment="1" applyProtection="1">
      <alignment vertical="center"/>
      <protection/>
    </xf>
    <xf numFmtId="3" fontId="56" fillId="6" borderId="30" xfId="15" applyNumberFormat="1" applyFont="1" applyFill="1" applyBorder="1" applyAlignment="1" applyProtection="1">
      <alignment vertical="center"/>
      <protection/>
    </xf>
    <xf numFmtId="4" fontId="56" fillId="6" borderId="11" xfId="15" applyNumberFormat="1" applyFont="1" applyFill="1" applyBorder="1" applyAlignment="1" applyProtection="1">
      <alignment vertical="center"/>
      <protection/>
    </xf>
    <xf numFmtId="3" fontId="56" fillId="6" borderId="11" xfId="15" applyNumberFormat="1" applyFont="1" applyFill="1" applyBorder="1" applyAlignment="1" applyProtection="1">
      <alignment vertical="center"/>
      <protection/>
    </xf>
    <xf numFmtId="4" fontId="56" fillId="6" borderId="11" xfId="15" applyNumberFormat="1" applyFont="1" applyFill="1" applyBorder="1" applyAlignment="1" applyProtection="1">
      <alignment vertical="center"/>
      <protection/>
    </xf>
    <xf numFmtId="3" fontId="56" fillId="6" borderId="11" xfId="15" applyNumberFormat="1" applyFont="1" applyFill="1" applyBorder="1" applyAlignment="1" applyProtection="1">
      <alignment vertical="center"/>
      <protection/>
    </xf>
    <xf numFmtId="4" fontId="56" fillId="6" borderId="11" xfId="0" applyNumberFormat="1" applyFont="1" applyFill="1" applyBorder="1" applyAlignment="1">
      <alignment vertical="center"/>
    </xf>
    <xf numFmtId="3" fontId="56" fillId="6" borderId="11" xfId="0" applyNumberFormat="1" applyFont="1" applyFill="1" applyBorder="1" applyAlignment="1">
      <alignment vertical="center"/>
    </xf>
    <xf numFmtId="4" fontId="56" fillId="6" borderId="11" xfId="0" applyNumberFormat="1" applyFont="1" applyFill="1" applyBorder="1" applyAlignment="1">
      <alignment vertical="center"/>
    </xf>
    <xf numFmtId="3" fontId="56" fillId="6" borderId="11" xfId="0" applyNumberFormat="1" applyFont="1" applyFill="1" applyBorder="1" applyAlignment="1">
      <alignment vertical="center"/>
    </xf>
    <xf numFmtId="4" fontId="56" fillId="6" borderId="11" xfId="15" applyNumberFormat="1" applyFont="1" applyFill="1" applyBorder="1" applyAlignment="1">
      <alignment vertical="center"/>
    </xf>
    <xf numFmtId="3" fontId="56" fillId="6" borderId="11" xfId="15" applyNumberFormat="1" applyFont="1" applyFill="1" applyBorder="1" applyAlignment="1">
      <alignment vertical="center"/>
    </xf>
    <xf numFmtId="4" fontId="56" fillId="6" borderId="11" xfId="15" applyNumberFormat="1" applyFont="1" applyFill="1" applyBorder="1" applyAlignment="1">
      <alignment vertical="center"/>
    </xf>
    <xf numFmtId="3" fontId="56" fillId="6" borderId="11" xfId="15" applyNumberFormat="1" applyFont="1" applyFill="1" applyBorder="1" applyAlignment="1">
      <alignment vertical="center"/>
    </xf>
    <xf numFmtId="0" fontId="36" fillId="2" borderId="9" xfId="0" applyFont="1" applyFill="1" applyBorder="1" applyAlignment="1" applyProtection="1">
      <alignment vertical="center"/>
      <protection/>
    </xf>
    <xf numFmtId="0" fontId="77" fillId="2" borderId="46" xfId="0" applyFont="1" applyFill="1" applyBorder="1" applyAlignment="1" applyProtection="1">
      <alignment vertical="center"/>
      <protection/>
    </xf>
    <xf numFmtId="0" fontId="39" fillId="0" borderId="10" xfId="26" applyFont="1" applyFill="1" applyBorder="1" applyAlignment="1" applyProtection="1">
      <alignment vertical="center"/>
      <protection/>
    </xf>
    <xf numFmtId="0" fontId="39" fillId="0" borderId="10" xfId="0" applyFont="1" applyFill="1" applyBorder="1" applyAlignment="1" applyProtection="1">
      <alignment vertical="center"/>
      <protection/>
    </xf>
    <xf numFmtId="0" fontId="39" fillId="0" borderId="46" xfId="0" applyFont="1" applyFill="1" applyBorder="1" applyAlignment="1">
      <alignment vertical="center"/>
    </xf>
    <xf numFmtId="0" fontId="39" fillId="0" borderId="10" xfId="0" applyFont="1" applyFill="1" applyBorder="1" applyAlignment="1">
      <alignment vertical="center"/>
    </xf>
    <xf numFmtId="4" fontId="39" fillId="0" borderId="10" xfId="15" applyNumberFormat="1" applyFont="1" applyFill="1" applyBorder="1" applyAlignment="1">
      <alignment vertical="center"/>
    </xf>
    <xf numFmtId="3" fontId="39" fillId="0" borderId="10" xfId="15" applyNumberFormat="1" applyFont="1" applyFill="1" applyBorder="1" applyAlignment="1">
      <alignment vertical="center"/>
    </xf>
    <xf numFmtId="4" fontId="56" fillId="6" borderId="10" xfId="15" applyNumberFormat="1" applyFont="1" applyFill="1" applyBorder="1" applyAlignment="1" applyProtection="1">
      <alignment vertical="center"/>
      <protection/>
    </xf>
    <xf numFmtId="3" fontId="56" fillId="6" borderId="10" xfId="15" applyNumberFormat="1" applyFont="1" applyFill="1" applyBorder="1" applyAlignment="1" applyProtection="1">
      <alignment vertical="center"/>
      <protection/>
    </xf>
    <xf numFmtId="3" fontId="39" fillId="0" borderId="10" xfId="29" applyNumberFormat="1" applyFont="1" applyFill="1" applyBorder="1" applyAlignment="1" applyProtection="1">
      <alignment vertical="center"/>
      <protection/>
    </xf>
    <xf numFmtId="4" fontId="39" fillId="0" borderId="10" xfId="29" applyNumberFormat="1" applyFont="1" applyFill="1" applyBorder="1" applyAlignment="1" applyProtection="1">
      <alignment vertical="center"/>
      <protection/>
    </xf>
    <xf numFmtId="4" fontId="39" fillId="0" borderId="10" xfId="15" applyNumberFormat="1" applyFont="1" applyFill="1" applyBorder="1" applyAlignment="1" applyProtection="1">
      <alignment vertical="center"/>
      <protection/>
    </xf>
    <xf numFmtId="192" fontId="39" fillId="0" borderId="10" xfId="29" applyNumberFormat="1" applyFont="1" applyFill="1" applyBorder="1" applyAlignment="1" applyProtection="1">
      <alignment vertical="center"/>
      <protection/>
    </xf>
    <xf numFmtId="4" fontId="39" fillId="0" borderId="21" xfId="29" applyNumberFormat="1" applyFont="1" applyFill="1" applyBorder="1" applyAlignment="1" applyProtection="1">
      <alignment vertical="center"/>
      <protection/>
    </xf>
  </cellXfs>
  <cellStyles count="17">
    <cellStyle name="Normal" xfId="0"/>
    <cellStyle name="Comma" xfId="15"/>
    <cellStyle name="Comma [0]" xfId="16"/>
    <cellStyle name="Binlik Ayracı 2" xfId="17"/>
    <cellStyle name="Binlik Ayracı 2 2" xfId="18"/>
    <cellStyle name="Comma 2" xfId="19"/>
    <cellStyle name="Followed Hyperlink" xfId="20"/>
    <cellStyle name="Hyperlink" xfId="21"/>
    <cellStyle name="Normal 2" xfId="22"/>
    <cellStyle name="Normal 2 10 10" xfId="23"/>
    <cellStyle name="Normal 2 2" xfId="24"/>
    <cellStyle name="Normal 2 2 2" xfId="25"/>
    <cellStyle name="Normal_1-7Şubat,2008" xfId="26"/>
    <cellStyle name="Currency" xfId="27"/>
    <cellStyle name="Currency [0]" xfId="28"/>
    <cellStyle name="Percent" xfId="29"/>
    <cellStyle name="Yüzde 2" xfId="3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15611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Box 2"/>
        <xdr:cNvSpPr txBox="1">
          <a:spLocks noChangeArrowheads="1"/>
        </xdr:cNvSpPr>
      </xdr:nvSpPr>
      <xdr:spPr>
        <a:xfrm>
          <a:off x="13963650" y="0"/>
          <a:ext cx="16478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609600</xdr:colOff>
      <xdr:row>3</xdr:row>
      <xdr:rowOff>123825</xdr:rowOff>
    </xdr:from>
    <xdr:to>
      <xdr:col>7</xdr:col>
      <xdr:colOff>485775</xdr:colOff>
      <xdr:row>4</xdr:row>
      <xdr:rowOff>333375</xdr:rowOff>
    </xdr:to>
    <xdr:pic>
      <xdr:nvPicPr>
        <xdr:cNvPr id="3" name="Picture 13"/>
        <xdr:cNvPicPr preferRelativeResize="1">
          <a:picLocks noChangeAspect="1"/>
        </xdr:cNvPicPr>
      </xdr:nvPicPr>
      <xdr:blipFill>
        <a:blip r:embed="rId1"/>
        <a:stretch>
          <a:fillRect/>
        </a:stretch>
      </xdr:blipFill>
      <xdr:spPr>
        <a:xfrm>
          <a:off x="5067300" y="1581150"/>
          <a:ext cx="17335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21</xdr:col>
      <xdr:colOff>0</xdr:colOff>
      <xdr:row>0</xdr:row>
      <xdr:rowOff>0</xdr:rowOff>
    </xdr:to>
    <xdr:sp>
      <xdr:nvSpPr>
        <xdr:cNvPr id="1" name="TextBox 1"/>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21</xdr:col>
      <xdr:colOff>0</xdr:colOff>
      <xdr:row>0</xdr:row>
      <xdr:rowOff>0</xdr:rowOff>
    </xdr:to>
    <xdr:sp fLocksText="0">
      <xdr:nvSpPr>
        <xdr:cNvPr id="2" name="TextBox 2"/>
        <xdr:cNvSpPr txBox="1">
          <a:spLocks noChangeArrowheads="1"/>
        </xdr:cNvSpPr>
      </xdr:nvSpPr>
      <xdr:spPr>
        <a:xfrm>
          <a:off x="9410700" y="0"/>
          <a:ext cx="11049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 name="TextBox 3"/>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 name="TextBox 4"/>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5" name="TextBox 5"/>
        <xdr:cNvSpPr txBox="1">
          <a:spLocks noChangeArrowheads="1"/>
        </xdr:cNvSpPr>
      </xdr:nvSpPr>
      <xdr:spPr>
        <a:xfrm>
          <a:off x="19050" y="0"/>
          <a:ext cx="10496550" cy="0"/>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0</xdr:colOff>
      <xdr:row>0</xdr:row>
      <xdr:rowOff>0</xdr:rowOff>
    </xdr:to>
    <xdr:sp fLocksText="0">
      <xdr:nvSpPr>
        <xdr:cNvPr id="6" name="TextBox 6"/>
        <xdr:cNvSpPr txBox="1">
          <a:spLocks noChangeArrowheads="1"/>
        </xdr:cNvSpPr>
      </xdr:nvSpPr>
      <xdr:spPr>
        <a:xfrm>
          <a:off x="9620250" y="0"/>
          <a:ext cx="89535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21</xdr:col>
      <xdr:colOff>0</xdr:colOff>
      <xdr:row>0</xdr:row>
      <xdr:rowOff>0</xdr:rowOff>
    </xdr:to>
    <xdr:sp>
      <xdr:nvSpPr>
        <xdr:cNvPr id="7" name="TextBox 7"/>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8" name="TextBox 8"/>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9" name="TextBox 9"/>
        <xdr:cNvSpPr txBox="1">
          <a:spLocks noChangeArrowheads="1"/>
        </xdr:cNvSpPr>
      </xdr:nvSpPr>
      <xdr:spPr>
        <a:xfrm>
          <a:off x="19050" y="0"/>
          <a:ext cx="10496550"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0</xdr:colOff>
      <xdr:row>0</xdr:row>
      <xdr:rowOff>0</xdr:rowOff>
    </xdr:to>
    <xdr:sp fLocksText="0">
      <xdr:nvSpPr>
        <xdr:cNvPr id="10" name="TextBox 10"/>
        <xdr:cNvSpPr txBox="1">
          <a:spLocks noChangeArrowheads="1"/>
        </xdr:cNvSpPr>
      </xdr:nvSpPr>
      <xdr:spPr>
        <a:xfrm>
          <a:off x="6991350" y="0"/>
          <a:ext cx="3524250" cy="0"/>
        </a:xfrm>
        <a:prstGeom prst="rect">
          <a:avLst/>
        </a:prstGeom>
        <a:solidFill>
          <a:srgbClr val="FFCC99"/>
        </a:solidFill>
        <a:ln w="9525" cmpd="sng">
          <a:noFill/>
        </a:ln>
      </xdr:spPr>
      <xdr:txBody>
        <a:bodyPr vertOverflow="clip" wrap="square"/>
        <a:p>
          <a:pPr algn="r">
            <a:defRPr/>
          </a:pPr>
          <a:r>
            <a:rPr lang="en-US" cap="none" sz="1200" b="0" i="0" u="none" baseline="0">
              <a:latin typeface="Impact"/>
              <a:ea typeface="Impact"/>
              <a:cs typeface="Impact"/>
            </a:rPr>
            <a:t>WEEKEND:  11
</a:t>
          </a:r>
          <a:r>
            <a:rPr lang="en-US" cap="none" sz="1200" b="0" i="0" u="none" baseline="0">
              <a:latin typeface="Verdana"/>
              <a:ea typeface="Verdana"/>
              <a:cs typeface="Verdana"/>
            </a:rPr>
            <a:t>12-14 MARCH 2010</a:t>
          </a:r>
        </a:p>
      </xdr:txBody>
    </xdr:sp>
    <xdr:clientData/>
  </xdr:twoCellAnchor>
  <xdr:twoCellAnchor>
    <xdr:from>
      <xdr:col>0</xdr:col>
      <xdr:colOff>0</xdr:colOff>
      <xdr:row>0</xdr:row>
      <xdr:rowOff>0</xdr:rowOff>
    </xdr:from>
    <xdr:to>
      <xdr:col>21</xdr:col>
      <xdr:colOff>0</xdr:colOff>
      <xdr:row>0</xdr:row>
      <xdr:rowOff>0</xdr:rowOff>
    </xdr:to>
    <xdr:sp>
      <xdr:nvSpPr>
        <xdr:cNvPr id="11" name="TextBox 11"/>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21</xdr:col>
      <xdr:colOff>0</xdr:colOff>
      <xdr:row>0</xdr:row>
      <xdr:rowOff>0</xdr:rowOff>
    </xdr:to>
    <xdr:sp fLocksText="0">
      <xdr:nvSpPr>
        <xdr:cNvPr id="12" name="TextBox 12"/>
        <xdr:cNvSpPr txBox="1">
          <a:spLocks noChangeArrowheads="1"/>
        </xdr:cNvSpPr>
      </xdr:nvSpPr>
      <xdr:spPr>
        <a:xfrm>
          <a:off x="9410700" y="0"/>
          <a:ext cx="11049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13" name="TextBox 13"/>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14" name="TextBox 14"/>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0</xdr:colOff>
      <xdr:row>0</xdr:row>
      <xdr:rowOff>0</xdr:rowOff>
    </xdr:to>
    <xdr:sp fLocksText="0">
      <xdr:nvSpPr>
        <xdr:cNvPr id="15" name="TextBox 16"/>
        <xdr:cNvSpPr txBox="1">
          <a:spLocks noChangeArrowheads="1"/>
        </xdr:cNvSpPr>
      </xdr:nvSpPr>
      <xdr:spPr>
        <a:xfrm>
          <a:off x="9620250" y="0"/>
          <a:ext cx="89535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21</xdr:col>
      <xdr:colOff>0</xdr:colOff>
      <xdr:row>0</xdr:row>
      <xdr:rowOff>0</xdr:rowOff>
    </xdr:to>
    <xdr:sp>
      <xdr:nvSpPr>
        <xdr:cNvPr id="16" name="TextBox 17"/>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17" name="TextBox 18"/>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18" name="TextBox 19"/>
        <xdr:cNvSpPr txBox="1">
          <a:spLocks noChangeArrowheads="1"/>
        </xdr:cNvSpPr>
      </xdr:nvSpPr>
      <xdr:spPr>
        <a:xfrm>
          <a:off x="19050" y="0"/>
          <a:ext cx="10496550"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0</xdr:colOff>
      <xdr:row>0</xdr:row>
      <xdr:rowOff>0</xdr:rowOff>
    </xdr:to>
    <xdr:sp>
      <xdr:nvSpPr>
        <xdr:cNvPr id="19" name="TextBox 21"/>
        <xdr:cNvSpPr txBox="1">
          <a:spLocks noChangeArrowheads="1"/>
        </xdr:cNvSpPr>
      </xdr:nvSpPr>
      <xdr:spPr>
        <a:xfrm>
          <a:off x="19050" y="0"/>
          <a:ext cx="10496550" cy="0"/>
        </a:xfrm>
        <a:prstGeom prst="rect">
          <a:avLst/>
        </a:prstGeom>
        <a:solidFill>
          <a:srgbClr val="FFCC99"/>
        </a:solidFill>
        <a:ln w="38100" cmpd="dbl">
          <a:noFill/>
        </a:ln>
      </xdr:spPr>
      <xdr:txBody>
        <a:bodyPr vertOverflow="clip" wrap="square" anchor="ctr"/>
        <a:p>
          <a:pPr algn="ctr">
            <a:defRPr/>
          </a:pPr>
          <a:r>
            <a:rPr lang="en-US" cap="none" sz="3800" b="0" i="0" u="none" baseline="0">
              <a:latin typeface="Garamond"/>
              <a:ea typeface="Garamond"/>
              <a:cs typeface="Garamond"/>
            </a:rPr>
            <a:t>TÜRKİYE'S WEEKEND MARKET DATA</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0</xdr:colOff>
      <xdr:row>0</xdr:row>
      <xdr:rowOff>0</xdr:rowOff>
    </xdr:to>
    <xdr:sp fLocksText="0">
      <xdr:nvSpPr>
        <xdr:cNvPr id="20" name="TextBox 22"/>
        <xdr:cNvSpPr txBox="1">
          <a:spLocks noChangeArrowheads="1"/>
        </xdr:cNvSpPr>
      </xdr:nvSpPr>
      <xdr:spPr>
        <a:xfrm>
          <a:off x="10429875" y="0"/>
          <a:ext cx="85725" cy="0"/>
        </a:xfrm>
        <a:prstGeom prst="rect">
          <a:avLst/>
        </a:prstGeom>
        <a:solidFill>
          <a:srgbClr val="FFCC99"/>
        </a:solidFill>
        <a:ln w="9525" cmpd="sng">
          <a:noFill/>
        </a:ln>
      </xdr:spPr>
      <xdr:txBody>
        <a:bodyPr vertOverflow="clip" wrap="square"/>
        <a:p>
          <a:pPr algn="r">
            <a:defRPr/>
          </a:pPr>
          <a:r>
            <a:rPr lang="en-US" cap="none" sz="1600" b="0" i="0" u="none" baseline="0">
              <a:latin typeface="Garamond"/>
              <a:ea typeface="Garamond"/>
              <a:cs typeface="Garamond"/>
            </a:rPr>
            <a:t>WEEKEND: 12
19-21 MARCH 2010</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21</xdr:col>
      <xdr:colOff>0</xdr:colOff>
      <xdr:row>0</xdr:row>
      <xdr:rowOff>0</xdr:rowOff>
    </xdr:to>
    <xdr:sp>
      <xdr:nvSpPr>
        <xdr:cNvPr id="21" name="TextBox 23"/>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2" name="TextBox 24"/>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3" name="TextBox 27"/>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4" name="TextBox 28"/>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5" name="TextBox 31"/>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6" name="TextBox 32"/>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7" name="TextBox 35"/>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8" name="TextBox 36"/>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9" name="TextBox 39"/>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0" name="TextBox 40"/>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1" name="TextBox 43"/>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2" name="TextBox 44"/>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3" name="TextBox 47"/>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4" name="TextBox 48"/>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5" name="TextBox 51"/>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6" name="TextBox 52"/>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7" name="TextBox 55"/>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8" name="TextBox 56"/>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34</xdr:col>
      <xdr:colOff>104775</xdr:colOff>
      <xdr:row>0</xdr:row>
      <xdr:rowOff>0</xdr:rowOff>
    </xdr:to>
    <xdr:sp>
      <xdr:nvSpPr>
        <xdr:cNvPr id="39" name="TextBox 57"/>
        <xdr:cNvSpPr txBox="1">
          <a:spLocks noChangeArrowheads="1"/>
        </xdr:cNvSpPr>
      </xdr:nvSpPr>
      <xdr:spPr>
        <a:xfrm>
          <a:off x="19050" y="0"/>
          <a:ext cx="15497175" cy="0"/>
        </a:xfrm>
        <a:prstGeom prst="rect">
          <a:avLst/>
        </a:prstGeom>
        <a:solidFill>
          <a:srgbClr val="FFCC99"/>
        </a:solidFill>
        <a:ln w="38100" cmpd="dbl">
          <a:noFill/>
        </a:ln>
      </xdr:spPr>
      <xdr:txBody>
        <a:bodyPr vertOverflow="clip" wrap="square" anchor="ctr"/>
        <a:p>
          <a:pPr algn="ctr">
            <a:defRPr/>
          </a:pPr>
          <a:r>
            <a:rPr lang="en-US" cap="none" sz="3400" b="0" i="0" u="none" baseline="0">
              <a:latin typeface="Garamond"/>
              <a:ea typeface="Garamond"/>
              <a:cs typeface="Garamond"/>
            </a:rPr>
            <a:t>TÜRKİYE'S WEEKEND MARKET DATA</a:t>
          </a:r>
          <a:r>
            <a:rPr lang="en-US" cap="none" sz="3600" b="0" i="0" u="none" baseline="0">
              <a:latin typeface="Garamond"/>
              <a:ea typeface="Garamond"/>
              <a:cs typeface="Garamond"/>
            </a:rPr>
            <a:t>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000" b="0" i="0" u="none" baseline="0">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21</xdr:col>
      <xdr:colOff>0</xdr:colOff>
      <xdr:row>0</xdr:row>
      <xdr:rowOff>0</xdr:rowOff>
    </xdr:to>
    <xdr:sp>
      <xdr:nvSpPr>
        <xdr:cNvPr id="40" name="TextBox 59"/>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1" name="TextBox 60"/>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42" name="TextBox 63"/>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3" name="TextBox 64"/>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44" name="TextBox 67"/>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5" name="TextBox 68"/>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13</xdr:col>
      <xdr:colOff>657225</xdr:colOff>
      <xdr:row>0</xdr:row>
      <xdr:rowOff>0</xdr:rowOff>
    </xdr:to>
    <xdr:sp>
      <xdr:nvSpPr>
        <xdr:cNvPr id="46" name="TextBox 71"/>
        <xdr:cNvSpPr txBox="1">
          <a:spLocks noChangeArrowheads="1"/>
        </xdr:cNvSpPr>
      </xdr:nvSpPr>
      <xdr:spPr>
        <a:xfrm>
          <a:off x="28575" y="0"/>
          <a:ext cx="6962775" cy="0"/>
        </a:xfrm>
        <a:prstGeom prst="rect">
          <a:avLst/>
        </a:prstGeom>
        <a:solidFill>
          <a:srgbClr val="C0C0C0"/>
        </a:solidFill>
        <a:ln w="38100" cmpd="dbl">
          <a:noFill/>
        </a:ln>
      </xdr:spPr>
      <xdr:txBody>
        <a:bodyPr vertOverflow="clip" wrap="square" anchor="ctr"/>
        <a:p>
          <a:pPr algn="l">
            <a:defRPr/>
          </a:pPr>
          <a:r>
            <a:rPr lang="en-US" cap="none" sz="1600" b="1" i="0" u="none" baseline="0">
              <a:latin typeface="AcidSansRegular"/>
              <a:ea typeface="AcidSansRegular"/>
              <a:cs typeface="AcidSansRegular"/>
            </a:rPr>
            <a:t>TÜRK</a:t>
          </a:r>
          <a:r>
            <a:rPr lang="en-US" cap="none" sz="1600" b="1" i="0" u="none" baseline="0">
              <a:latin typeface="Arial"/>
              <a:ea typeface="Arial"/>
              <a:cs typeface="Arial"/>
            </a:rPr>
            <a:t>İ</a:t>
          </a:r>
          <a:r>
            <a:rPr lang="en-US" cap="none" sz="1600" b="1" i="0" u="none" baseline="0">
              <a:latin typeface="AcidSansRegular"/>
              <a:ea typeface="AcidSansRegular"/>
              <a:cs typeface="AcidSansRegular"/>
            </a:rPr>
            <a:t>YE'S WEEKEND MARKET DATA</a:t>
          </a:r>
          <a:r>
            <a:rPr lang="en-US" cap="none" sz="2000" b="1" i="0" u="none" baseline="0">
              <a:latin typeface="AcidSansRegular"/>
              <a:ea typeface="AcidSansRegular"/>
              <a:cs typeface="AcidSansRegular"/>
            </a:rPr>
            <a:t> </a:t>
          </a:r>
          <a:r>
            <a:rPr lang="en-US" cap="none" sz="1200" b="0" i="0" u="none" baseline="0">
              <a:latin typeface="AcidSansRegular"/>
              <a:ea typeface="AcidSansRegular"/>
              <a:cs typeface="AcidSansRegular"/>
            </a:rPr>
            <a:t>WEEKEND BOX OFFICE &amp; ADMISSION REPORT</a:t>
          </a:r>
          <a:r>
            <a:rPr lang="en-US" cap="none" sz="1600" b="0" i="0" u="none" baseline="0">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0</xdr:rowOff>
    </xdr:from>
    <xdr:to>
      <xdr:col>21</xdr:col>
      <xdr:colOff>0</xdr:colOff>
      <xdr:row>0</xdr:row>
      <xdr:rowOff>0</xdr:rowOff>
    </xdr:to>
    <xdr:sp fLocksText="0">
      <xdr:nvSpPr>
        <xdr:cNvPr id="47" name="TextBox 72"/>
        <xdr:cNvSpPr txBox="1">
          <a:spLocks noChangeArrowheads="1"/>
        </xdr:cNvSpPr>
      </xdr:nvSpPr>
      <xdr:spPr>
        <a:xfrm>
          <a:off x="6991350" y="0"/>
          <a:ext cx="3524250" cy="0"/>
        </a:xfrm>
        <a:prstGeom prst="rect">
          <a:avLst/>
        </a:prstGeom>
        <a:solidFill>
          <a:srgbClr val="C0C0C0"/>
        </a:solidFill>
        <a:ln w="12700" cmpd="sng">
          <a:solidFill>
            <a:srgbClr val="000000">
              <a:alpha val="41000"/>
            </a:srgbClr>
          </a:solidFill>
          <a:headEnd type="none"/>
          <a:tailEnd type="none"/>
        </a:ln>
      </xdr:spPr>
      <xdr:txBody>
        <a:bodyPr vertOverflow="clip" wrap="square"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latin typeface="Administer"/>
              <a:ea typeface="Administer"/>
              <a:cs typeface="Administer"/>
            </a:rPr>
            <a:t>
20-22 May 2011</a:t>
          </a:r>
        </a:p>
      </xdr:txBody>
    </xdr:sp>
    <xdr:clientData/>
  </xdr:twoCellAnchor>
  <xdr:twoCellAnchor>
    <xdr:from>
      <xdr:col>0</xdr:col>
      <xdr:colOff>0</xdr:colOff>
      <xdr:row>0</xdr:row>
      <xdr:rowOff>0</xdr:rowOff>
    </xdr:from>
    <xdr:to>
      <xdr:col>21</xdr:col>
      <xdr:colOff>0</xdr:colOff>
      <xdr:row>0</xdr:row>
      <xdr:rowOff>0</xdr:rowOff>
    </xdr:to>
    <xdr:sp>
      <xdr:nvSpPr>
        <xdr:cNvPr id="48" name="TextBox 73"/>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9" name="TextBox 74"/>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50" name="TextBox 77"/>
        <xdr:cNvSpPr txBox="1">
          <a:spLocks noChangeArrowheads="1"/>
        </xdr:cNvSpPr>
      </xdr:nvSpPr>
      <xdr:spPr>
        <a:xfrm>
          <a:off x="0" y="0"/>
          <a:ext cx="10515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51" name="TextBox 78"/>
        <xdr:cNvSpPr txBox="1">
          <a:spLocks noChangeArrowheads="1"/>
        </xdr:cNvSpPr>
      </xdr:nvSpPr>
      <xdr:spPr>
        <a:xfrm>
          <a:off x="890587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866775</xdr:colOff>
      <xdr:row>3</xdr:row>
      <xdr:rowOff>171450</xdr:rowOff>
    </xdr:from>
    <xdr:to>
      <xdr:col>8</xdr:col>
      <xdr:colOff>85725</xdr:colOff>
      <xdr:row>4</xdr:row>
      <xdr:rowOff>323850</xdr:rowOff>
    </xdr:to>
    <xdr:pic>
      <xdr:nvPicPr>
        <xdr:cNvPr id="52" name="Picture 80"/>
        <xdr:cNvPicPr preferRelativeResize="1">
          <a:picLocks noChangeAspect="1"/>
        </xdr:cNvPicPr>
      </xdr:nvPicPr>
      <xdr:blipFill>
        <a:blip r:embed="rId1"/>
        <a:stretch>
          <a:fillRect/>
        </a:stretch>
      </xdr:blipFill>
      <xdr:spPr>
        <a:xfrm>
          <a:off x="4991100" y="1209675"/>
          <a:ext cx="1504950"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20(week%20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15"/>
  <sheetViews>
    <sheetView tabSelected="1" zoomScale="80" zoomScaleNormal="80" workbookViewId="0" topLeftCell="A1">
      <pane xSplit="9" ySplit="11" topLeftCell="L12" activePane="bottomRight" state="frozen"/>
      <selection pane="topLeft" activeCell="A1" sqref="A1"/>
      <selection pane="topRight" activeCell="J1" sqref="J1"/>
      <selection pane="bottomLeft" activeCell="A12" sqref="A12"/>
      <selection pane="bottomRight" activeCell="A6" sqref="A6"/>
    </sheetView>
  </sheetViews>
  <sheetFormatPr defaultColWidth="9.140625" defaultRowHeight="12.75"/>
  <cols>
    <col min="1" max="1" width="4.7109375" style="61" bestFit="1" customWidth="1"/>
    <col min="2" max="2" width="4.28125" style="62" bestFit="1" customWidth="1"/>
    <col min="3" max="3" width="5.28125" style="63" bestFit="1" customWidth="1"/>
    <col min="4" max="4" width="43.8515625" style="64" bestFit="1" customWidth="1"/>
    <col min="5" max="5" width="8.7109375" style="65" bestFit="1" customWidth="1"/>
    <col min="6" max="6" width="21.421875" style="65" bestFit="1" customWidth="1"/>
    <col min="7" max="7" width="6.421875" style="65" bestFit="1" customWidth="1"/>
    <col min="8" max="8" width="8.7109375" style="66" customWidth="1"/>
    <col min="9" max="9" width="8.7109375" style="67" customWidth="1"/>
    <col min="10" max="10" width="10.8515625" style="66" bestFit="1" customWidth="1"/>
    <col min="11" max="11" width="7.140625" style="67" bestFit="1" customWidth="1"/>
    <col min="12" max="12" width="10.8515625" style="66" bestFit="1" customWidth="1"/>
    <col min="13" max="13" width="7.140625" style="67" bestFit="1" customWidth="1"/>
    <col min="14" max="14" width="13.00390625" style="68" bestFit="1" customWidth="1"/>
    <col min="15" max="15" width="13.00390625" style="69" bestFit="1" customWidth="1"/>
    <col min="16" max="16" width="13.8515625" style="136" bestFit="1" customWidth="1"/>
    <col min="17" max="17" width="8.7109375" style="137" bestFit="1" customWidth="1"/>
    <col min="18" max="18" width="10.7109375" style="70" customWidth="1"/>
    <col min="19" max="19" width="8.140625" style="72" bestFit="1" customWidth="1"/>
    <col min="20" max="20" width="10.8515625" style="72" bestFit="1" customWidth="1"/>
    <col min="21" max="21" width="7.7109375" style="73" bestFit="1" customWidth="1"/>
    <col min="22" max="22" width="11.57421875" style="72" hidden="1" customWidth="1"/>
    <col min="23" max="23" width="7.57421875" style="92" hidden="1" customWidth="1"/>
    <col min="24" max="24" width="11.57421875" style="102" hidden="1" customWidth="1"/>
    <col min="25" max="25" width="7.57421875" style="91" hidden="1" customWidth="1"/>
    <col min="26" max="27" width="6.421875" style="107" hidden="1" customWidth="1"/>
    <col min="28" max="28" width="6.421875" style="74" hidden="1" customWidth="1"/>
    <col min="29" max="29" width="8.140625" style="103" hidden="1" customWidth="1"/>
    <col min="30" max="30" width="13.57421875" style="66" bestFit="1" customWidth="1"/>
    <col min="31" max="31" width="9.8515625" style="67" bestFit="1" customWidth="1"/>
    <col min="32" max="32" width="10.00390625" style="66" bestFit="1" customWidth="1"/>
    <col min="33" max="33" width="3.7109375" style="64" bestFit="1" customWidth="1"/>
    <col min="34" max="34" width="6.8515625" style="64" customWidth="1"/>
    <col min="35" max="35" width="8.421875" style="64" bestFit="1" customWidth="1"/>
    <col min="36" max="38" width="6.8515625" style="64" customWidth="1"/>
    <col min="39" max="16384" width="4.421875" style="64" customWidth="1"/>
  </cols>
  <sheetData>
    <row r="1" spans="1:33" s="3" customFormat="1" ht="50.25" thickBot="1">
      <c r="A1" s="325" t="s">
        <v>140</v>
      </c>
      <c r="B1" s="326"/>
      <c r="C1" s="326"/>
      <c r="D1" s="326"/>
      <c r="E1" s="326"/>
      <c r="F1" s="326"/>
      <c r="G1" s="326"/>
      <c r="H1" s="326"/>
      <c r="I1" s="326"/>
      <c r="J1" s="129"/>
      <c r="K1" s="133"/>
      <c r="L1" s="129"/>
      <c r="M1" s="133"/>
      <c r="N1" s="129"/>
      <c r="O1" s="339" t="s">
        <v>138</v>
      </c>
      <c r="P1" s="340"/>
      <c r="Q1" s="340"/>
      <c r="R1" s="340"/>
      <c r="S1" s="340"/>
      <c r="T1" s="340"/>
      <c r="U1" s="340"/>
      <c r="V1" s="340"/>
      <c r="W1" s="340"/>
      <c r="X1" s="340"/>
      <c r="Y1" s="340"/>
      <c r="Z1" s="340"/>
      <c r="AA1" s="340"/>
      <c r="AB1" s="340"/>
      <c r="AC1" s="340"/>
      <c r="AD1" s="340"/>
      <c r="AE1" s="340"/>
      <c r="AF1" s="340"/>
      <c r="AG1" s="340"/>
    </row>
    <row r="2" spans="1:33" s="3" customFormat="1" ht="32.25" customHeight="1">
      <c r="A2" s="327" t="s">
        <v>139</v>
      </c>
      <c r="B2" s="328"/>
      <c r="C2" s="328"/>
      <c r="D2" s="328"/>
      <c r="E2" s="328"/>
      <c r="F2" s="328"/>
      <c r="G2" s="328"/>
      <c r="H2" s="328"/>
      <c r="I2" s="328"/>
      <c r="J2" s="130"/>
      <c r="M2" s="337" t="s">
        <v>137</v>
      </c>
      <c r="N2" s="280">
        <f>AD2*100/P109</f>
        <v>5.9260344592387675</v>
      </c>
      <c r="O2" s="280">
        <f>AF2*100/Q109</f>
        <v>8.518982416032298</v>
      </c>
      <c r="P2" s="287" t="s">
        <v>134</v>
      </c>
      <c r="Q2" s="288"/>
      <c r="R2" s="288"/>
      <c r="S2" s="288"/>
      <c r="T2" s="288"/>
      <c r="U2" s="289"/>
      <c r="V2" s="93"/>
      <c r="W2" s="84"/>
      <c r="X2" s="113"/>
      <c r="Y2" s="114"/>
      <c r="Z2" s="115"/>
      <c r="AA2" s="115"/>
      <c r="AB2" s="114"/>
      <c r="AC2" s="113"/>
      <c r="AD2" s="283">
        <f>P17+P20+P39+P41+P50+P63+P70+P75+P80+P83+P85+P88+P96+P99+P101+P104</f>
        <v>99697.5</v>
      </c>
      <c r="AE2" s="284"/>
      <c r="AF2" s="293">
        <f>Q17+Q20+Q39+Q41+Q50+Q63+Q70+Q75+Q80+Q83+Q85+Q88+Q96+Q99+Q101+Q104</f>
        <v>14011</v>
      </c>
      <c r="AG2" s="294"/>
    </row>
    <row r="3" spans="1:33" s="3" customFormat="1" ht="32.25" customHeight="1" thickBot="1">
      <c r="A3" s="329" t="s">
        <v>81</v>
      </c>
      <c r="B3" s="330"/>
      <c r="C3" s="330"/>
      <c r="D3" s="330"/>
      <c r="E3" s="330"/>
      <c r="F3" s="330"/>
      <c r="G3" s="330"/>
      <c r="H3" s="330"/>
      <c r="I3" s="330"/>
      <c r="J3" s="131"/>
      <c r="M3" s="337"/>
      <c r="N3" s="276"/>
      <c r="O3" s="273"/>
      <c r="P3" s="290" t="s">
        <v>133</v>
      </c>
      <c r="Q3" s="291"/>
      <c r="R3" s="291"/>
      <c r="S3" s="291"/>
      <c r="T3" s="291"/>
      <c r="U3" s="292"/>
      <c r="V3" s="94"/>
      <c r="W3" s="85"/>
      <c r="X3" s="110"/>
      <c r="Y3" s="111"/>
      <c r="Z3" s="110"/>
      <c r="AA3" s="110"/>
      <c r="AB3" s="112"/>
      <c r="AC3" s="110"/>
      <c r="AD3" s="285"/>
      <c r="AE3" s="286"/>
      <c r="AF3" s="295"/>
      <c r="AG3" s="296"/>
    </row>
    <row r="4" spans="1:33" s="3" customFormat="1" ht="32.25" customHeight="1">
      <c r="A4" s="331" t="s">
        <v>155</v>
      </c>
      <c r="B4" s="332"/>
      <c r="C4" s="332"/>
      <c r="D4" s="332"/>
      <c r="E4" s="332"/>
      <c r="F4" s="6"/>
      <c r="G4" s="6"/>
      <c r="H4" s="6"/>
      <c r="I4" s="6"/>
      <c r="J4" s="132"/>
      <c r="M4" s="337"/>
      <c r="N4" s="274">
        <f>AD4*100/P109</f>
        <v>94.07396554076124</v>
      </c>
      <c r="O4" s="282">
        <f>AF4*100/Q109</f>
        <v>91.4810175839677</v>
      </c>
      <c r="P4" s="287" t="s">
        <v>135</v>
      </c>
      <c r="Q4" s="333"/>
      <c r="R4" s="333"/>
      <c r="S4" s="333"/>
      <c r="T4" s="333"/>
      <c r="U4" s="334"/>
      <c r="V4" s="95"/>
      <c r="W4" s="86"/>
      <c r="X4" s="323"/>
      <c r="Y4" s="324"/>
      <c r="Z4" s="324"/>
      <c r="AA4" s="324"/>
      <c r="AB4" s="324"/>
      <c r="AC4" s="80"/>
      <c r="AD4" s="297">
        <f>P109-AD2</f>
        <v>1582667</v>
      </c>
      <c r="AE4" s="298"/>
      <c r="AF4" s="301">
        <f>Q109-AF2</f>
        <v>150457</v>
      </c>
      <c r="AG4" s="298"/>
    </row>
    <row r="5" spans="1:33" s="3" customFormat="1" ht="33" thickBot="1">
      <c r="A5" s="321" t="s">
        <v>154</v>
      </c>
      <c r="B5" s="322"/>
      <c r="C5" s="322"/>
      <c r="D5" s="322"/>
      <c r="E5" s="322"/>
      <c r="F5" s="6"/>
      <c r="G5" s="6"/>
      <c r="H5" s="6"/>
      <c r="I5" s="6"/>
      <c r="J5" s="132"/>
      <c r="M5" s="338"/>
      <c r="N5" s="281"/>
      <c r="O5" s="281"/>
      <c r="P5" s="290" t="s">
        <v>136</v>
      </c>
      <c r="Q5" s="335"/>
      <c r="R5" s="335"/>
      <c r="S5" s="335"/>
      <c r="T5" s="335"/>
      <c r="U5" s="336"/>
      <c r="V5" s="95"/>
      <c r="W5" s="86"/>
      <c r="X5" s="116"/>
      <c r="Y5" s="117"/>
      <c r="Z5" s="117"/>
      <c r="AA5" s="117"/>
      <c r="AB5" s="117"/>
      <c r="AC5" s="117"/>
      <c r="AD5" s="299"/>
      <c r="AE5" s="300"/>
      <c r="AF5" s="299"/>
      <c r="AG5" s="300"/>
    </row>
    <row r="6" spans="1:33" s="10" customFormat="1" ht="15.75" thickBot="1">
      <c r="A6" s="118"/>
      <c r="B6" s="119"/>
      <c r="C6" s="119"/>
      <c r="D6" s="304" t="s">
        <v>72</v>
      </c>
      <c r="E6" s="304"/>
      <c r="F6" s="304"/>
      <c r="G6" s="304"/>
      <c r="H6" s="304" t="s">
        <v>71</v>
      </c>
      <c r="I6" s="304"/>
      <c r="J6" s="304" t="s">
        <v>131</v>
      </c>
      <c r="K6" s="304"/>
      <c r="L6" s="304"/>
      <c r="M6" s="304"/>
      <c r="N6" s="304"/>
      <c r="O6" s="304"/>
      <c r="P6" s="304"/>
      <c r="Q6" s="304"/>
      <c r="R6" s="304"/>
      <c r="S6" s="304"/>
      <c r="T6" s="304"/>
      <c r="U6" s="304"/>
      <c r="V6" s="304" t="s">
        <v>70</v>
      </c>
      <c r="W6" s="304"/>
      <c r="X6" s="304" t="s">
        <v>74</v>
      </c>
      <c r="Y6" s="304"/>
      <c r="Z6" s="304" t="s">
        <v>73</v>
      </c>
      <c r="AA6" s="304"/>
      <c r="AB6" s="304" t="s">
        <v>78</v>
      </c>
      <c r="AC6" s="304"/>
      <c r="AD6" s="304" t="s">
        <v>132</v>
      </c>
      <c r="AE6" s="304"/>
      <c r="AF6" s="304"/>
      <c r="AG6" s="305"/>
    </row>
    <row r="7" spans="1:33" s="14" customFormat="1" ht="12.75">
      <c r="A7" s="120"/>
      <c r="B7" s="12"/>
      <c r="C7" s="12"/>
      <c r="D7" s="1"/>
      <c r="E7" s="13" t="s">
        <v>43</v>
      </c>
      <c r="F7" s="1"/>
      <c r="G7" s="1" t="s">
        <v>46</v>
      </c>
      <c r="H7" s="1" t="s">
        <v>46</v>
      </c>
      <c r="I7" s="1" t="s">
        <v>48</v>
      </c>
      <c r="J7" s="319" t="s">
        <v>2</v>
      </c>
      <c r="K7" s="320"/>
      <c r="L7" s="319" t="s">
        <v>3</v>
      </c>
      <c r="M7" s="320"/>
      <c r="N7" s="319" t="s">
        <v>4</v>
      </c>
      <c r="O7" s="320"/>
      <c r="P7" s="306" t="s">
        <v>11</v>
      </c>
      <c r="Q7" s="306"/>
      <c r="R7" s="302" t="s">
        <v>58</v>
      </c>
      <c r="S7" s="302"/>
      <c r="T7" s="302" t="s">
        <v>0</v>
      </c>
      <c r="U7" s="302"/>
      <c r="V7" s="302"/>
      <c r="W7" s="302"/>
      <c r="X7" s="306"/>
      <c r="Y7" s="306"/>
      <c r="Z7" s="302" t="s">
        <v>69</v>
      </c>
      <c r="AA7" s="302"/>
      <c r="AB7" s="302" t="s">
        <v>79</v>
      </c>
      <c r="AC7" s="302"/>
      <c r="AD7" s="302"/>
      <c r="AE7" s="302"/>
      <c r="AF7" s="138" t="s">
        <v>58</v>
      </c>
      <c r="AG7" s="121"/>
    </row>
    <row r="8" spans="1:33" s="14" customFormat="1" ht="13.5" thickBot="1">
      <c r="A8" s="122"/>
      <c r="B8" s="16"/>
      <c r="C8" s="16"/>
      <c r="D8" s="17" t="s">
        <v>9</v>
      </c>
      <c r="E8" s="18" t="s">
        <v>44</v>
      </c>
      <c r="F8" s="19" t="s">
        <v>1</v>
      </c>
      <c r="G8" s="19" t="s">
        <v>45</v>
      </c>
      <c r="H8" s="19" t="s">
        <v>47</v>
      </c>
      <c r="I8" s="19" t="s">
        <v>43</v>
      </c>
      <c r="J8" s="96" t="s">
        <v>7</v>
      </c>
      <c r="K8" s="20" t="s">
        <v>6</v>
      </c>
      <c r="L8" s="96" t="s">
        <v>7</v>
      </c>
      <c r="M8" s="20" t="s">
        <v>6</v>
      </c>
      <c r="N8" s="96" t="s">
        <v>7</v>
      </c>
      <c r="O8" s="20" t="s">
        <v>6</v>
      </c>
      <c r="P8" s="99" t="s">
        <v>7</v>
      </c>
      <c r="Q8" s="88" t="s">
        <v>6</v>
      </c>
      <c r="R8" s="20" t="s">
        <v>75</v>
      </c>
      <c r="S8" s="96" t="s">
        <v>59</v>
      </c>
      <c r="T8" s="96" t="s">
        <v>7</v>
      </c>
      <c r="U8" s="104" t="s">
        <v>5</v>
      </c>
      <c r="V8" s="96" t="s">
        <v>7</v>
      </c>
      <c r="W8" s="20" t="s">
        <v>6</v>
      </c>
      <c r="X8" s="99" t="s">
        <v>7</v>
      </c>
      <c r="Y8" s="88" t="s">
        <v>6</v>
      </c>
      <c r="Z8" s="104" t="s">
        <v>6</v>
      </c>
      <c r="AA8" s="104" t="s">
        <v>6</v>
      </c>
      <c r="AB8" s="20" t="s">
        <v>6</v>
      </c>
      <c r="AC8" s="96" t="s">
        <v>59</v>
      </c>
      <c r="AD8" s="96" t="s">
        <v>7</v>
      </c>
      <c r="AE8" s="20" t="s">
        <v>6</v>
      </c>
      <c r="AF8" s="96" t="s">
        <v>59</v>
      </c>
      <c r="AG8" s="123"/>
    </row>
    <row r="9" spans="1:33" s="25" customFormat="1" ht="12.75">
      <c r="A9" s="124"/>
      <c r="B9" s="21"/>
      <c r="C9" s="21"/>
      <c r="D9" s="21"/>
      <c r="E9" s="22" t="s">
        <v>50</v>
      </c>
      <c r="F9" s="21"/>
      <c r="G9" s="21" t="s">
        <v>53</v>
      </c>
      <c r="H9" s="21" t="s">
        <v>55</v>
      </c>
      <c r="I9" s="21" t="s">
        <v>56</v>
      </c>
      <c r="J9" s="307" t="s">
        <v>60</v>
      </c>
      <c r="K9" s="308"/>
      <c r="L9" s="307" t="s">
        <v>61</v>
      </c>
      <c r="M9" s="308"/>
      <c r="N9" s="307" t="s">
        <v>62</v>
      </c>
      <c r="O9" s="308"/>
      <c r="P9" s="309" t="s">
        <v>76</v>
      </c>
      <c r="Q9" s="309"/>
      <c r="R9" s="303" t="s">
        <v>64</v>
      </c>
      <c r="S9" s="303"/>
      <c r="T9" s="303" t="s">
        <v>77</v>
      </c>
      <c r="U9" s="303"/>
      <c r="V9" s="97"/>
      <c r="W9" s="87"/>
      <c r="X9" s="100"/>
      <c r="Y9" s="89"/>
      <c r="Z9" s="303" t="s">
        <v>68</v>
      </c>
      <c r="AA9" s="303"/>
      <c r="AB9" s="303" t="s">
        <v>80</v>
      </c>
      <c r="AC9" s="303"/>
      <c r="AD9" s="97"/>
      <c r="AE9" s="87"/>
      <c r="AF9" s="139" t="s">
        <v>64</v>
      </c>
      <c r="AG9" s="125"/>
    </row>
    <row r="10" spans="1:33" s="25" customFormat="1" ht="13.5" thickBot="1">
      <c r="A10" s="126"/>
      <c r="B10" s="155"/>
      <c r="C10" s="157"/>
      <c r="D10" s="155" t="s">
        <v>49</v>
      </c>
      <c r="E10" s="156" t="s">
        <v>51</v>
      </c>
      <c r="F10" s="157" t="s">
        <v>52</v>
      </c>
      <c r="G10" s="157" t="s">
        <v>54</v>
      </c>
      <c r="H10" s="157" t="s">
        <v>54</v>
      </c>
      <c r="I10" s="157" t="s">
        <v>57</v>
      </c>
      <c r="J10" s="158" t="s">
        <v>66</v>
      </c>
      <c r="K10" s="159" t="s">
        <v>63</v>
      </c>
      <c r="L10" s="158" t="s">
        <v>66</v>
      </c>
      <c r="M10" s="159" t="s">
        <v>63</v>
      </c>
      <c r="N10" s="158" t="s">
        <v>66</v>
      </c>
      <c r="O10" s="159" t="s">
        <v>63</v>
      </c>
      <c r="P10" s="160" t="s">
        <v>66</v>
      </c>
      <c r="Q10" s="161" t="s">
        <v>63</v>
      </c>
      <c r="R10" s="159" t="s">
        <v>63</v>
      </c>
      <c r="S10" s="158" t="s">
        <v>65</v>
      </c>
      <c r="T10" s="158" t="s">
        <v>66</v>
      </c>
      <c r="U10" s="162" t="s">
        <v>67</v>
      </c>
      <c r="V10" s="158" t="s">
        <v>66</v>
      </c>
      <c r="W10" s="159" t="s">
        <v>63</v>
      </c>
      <c r="X10" s="160" t="s">
        <v>66</v>
      </c>
      <c r="Y10" s="161" t="s">
        <v>63</v>
      </c>
      <c r="Z10" s="162" t="s">
        <v>63</v>
      </c>
      <c r="AA10" s="162" t="s">
        <v>63</v>
      </c>
      <c r="AB10" s="159" t="s">
        <v>63</v>
      </c>
      <c r="AC10" s="158" t="s">
        <v>65</v>
      </c>
      <c r="AD10" s="158" t="s">
        <v>63</v>
      </c>
      <c r="AE10" s="159" t="s">
        <v>65</v>
      </c>
      <c r="AF10" s="158" t="s">
        <v>65</v>
      </c>
      <c r="AG10" s="127"/>
    </row>
    <row r="11" spans="1:33" s="31" customFormat="1" ht="11.25" customHeight="1">
      <c r="A11" s="109">
        <v>1</v>
      </c>
      <c r="B11" s="180"/>
      <c r="C11" s="181"/>
      <c r="D11" s="255" t="s">
        <v>130</v>
      </c>
      <c r="E11" s="270">
        <v>40739</v>
      </c>
      <c r="F11" s="255" t="s">
        <v>10</v>
      </c>
      <c r="G11" s="376">
        <v>277</v>
      </c>
      <c r="H11" s="256">
        <v>385</v>
      </c>
      <c r="I11" s="256">
        <v>3</v>
      </c>
      <c r="J11" s="257">
        <v>143001</v>
      </c>
      <c r="K11" s="258">
        <v>13242</v>
      </c>
      <c r="L11" s="257">
        <v>199436</v>
      </c>
      <c r="M11" s="258">
        <v>17960</v>
      </c>
      <c r="N11" s="257">
        <v>222871</v>
      </c>
      <c r="O11" s="258">
        <v>20148</v>
      </c>
      <c r="P11" s="390">
        <f>SUM(J11+L11+N11)</f>
        <v>565308</v>
      </c>
      <c r="Q11" s="391">
        <f>SUM(K11+M11+O11)</f>
        <v>51350</v>
      </c>
      <c r="R11" s="259">
        <f>IF(P11&lt;&gt;0,Q11/H11,"")</f>
        <v>133.37662337662337</v>
      </c>
      <c r="S11" s="260">
        <f>+P11/Q11</f>
        <v>11.008919182083739</v>
      </c>
      <c r="T11" s="261">
        <v>802016</v>
      </c>
      <c r="U11" s="262">
        <f>IF(T11&lt;&gt;0,-(T11-P11)/T11,"")</f>
        <v>-0.2951412440649563</v>
      </c>
      <c r="V11" s="263"/>
      <c r="W11" s="264"/>
      <c r="X11" s="386"/>
      <c r="Y11" s="387"/>
      <c r="Z11" s="262"/>
      <c r="AA11" s="262"/>
      <c r="AB11" s="259"/>
      <c r="AC11" s="260"/>
      <c r="AD11" s="257">
        <v>6334488</v>
      </c>
      <c r="AE11" s="258">
        <v>621161</v>
      </c>
      <c r="AF11" s="265">
        <f>+AD11/AE11</f>
        <v>10.19781988888549</v>
      </c>
      <c r="AG11" s="144">
        <v>1</v>
      </c>
    </row>
    <row r="12" spans="1:33" s="31" customFormat="1" ht="11.25" customHeight="1">
      <c r="A12" s="108">
        <v>2</v>
      </c>
      <c r="B12" s="218"/>
      <c r="C12" s="190"/>
      <c r="D12" s="182" t="s">
        <v>110</v>
      </c>
      <c r="E12" s="150">
        <v>40723</v>
      </c>
      <c r="F12" s="182" t="s">
        <v>15</v>
      </c>
      <c r="G12" s="354">
        <v>323</v>
      </c>
      <c r="H12" s="192">
        <v>210</v>
      </c>
      <c r="I12" s="192">
        <v>5</v>
      </c>
      <c r="J12" s="193">
        <v>57231</v>
      </c>
      <c r="K12" s="194">
        <v>5519</v>
      </c>
      <c r="L12" s="193">
        <v>92821</v>
      </c>
      <c r="M12" s="194">
        <v>8262</v>
      </c>
      <c r="N12" s="193">
        <v>119535</v>
      </c>
      <c r="O12" s="194">
        <v>10658</v>
      </c>
      <c r="P12" s="392">
        <f>SUM(J12+L12+N12)</f>
        <v>269587</v>
      </c>
      <c r="Q12" s="393">
        <f>SUM(K12+M12+O12)</f>
        <v>24439</v>
      </c>
      <c r="R12" s="148">
        <f>IF(P12&lt;&gt;0,Q12/H12,"")</f>
        <v>116.37619047619047</v>
      </c>
      <c r="S12" s="149">
        <f>+P12/Q12</f>
        <v>11.031015999017963</v>
      </c>
      <c r="T12" s="187">
        <v>279922</v>
      </c>
      <c r="U12" s="147">
        <f>IF(T12&lt;&gt;0,-(T12-P12)/T12,"")</f>
        <v>-0.03692099942126735</v>
      </c>
      <c r="V12" s="145"/>
      <c r="W12" s="146"/>
      <c r="X12" s="195"/>
      <c r="Y12" s="196"/>
      <c r="Z12" s="147"/>
      <c r="AA12" s="147"/>
      <c r="AB12" s="148"/>
      <c r="AC12" s="149"/>
      <c r="AD12" s="193">
        <v>6214461</v>
      </c>
      <c r="AE12" s="194">
        <v>569997</v>
      </c>
      <c r="AF12" s="266">
        <f>AD12/AE12</f>
        <v>10.902620540108106</v>
      </c>
      <c r="AG12" s="128">
        <v>2</v>
      </c>
    </row>
    <row r="13" spans="1:33" s="31" customFormat="1" ht="11.25" customHeight="1">
      <c r="A13" s="109">
        <v>3</v>
      </c>
      <c r="B13" s="218"/>
      <c r="C13" s="198"/>
      <c r="D13" s="199" t="s">
        <v>120</v>
      </c>
      <c r="E13" s="154">
        <v>40732</v>
      </c>
      <c r="F13" s="200" t="s">
        <v>15</v>
      </c>
      <c r="G13" s="354">
        <v>81</v>
      </c>
      <c r="H13" s="191">
        <v>81</v>
      </c>
      <c r="I13" s="191">
        <v>4</v>
      </c>
      <c r="J13" s="353">
        <v>26846</v>
      </c>
      <c r="K13" s="241">
        <v>2398</v>
      </c>
      <c r="L13" s="353">
        <v>41607</v>
      </c>
      <c r="M13" s="241">
        <v>3541</v>
      </c>
      <c r="N13" s="353">
        <v>46071</v>
      </c>
      <c r="O13" s="241">
        <v>4019</v>
      </c>
      <c r="P13" s="394">
        <f>SUM(J13+L13+N13)</f>
        <v>114524</v>
      </c>
      <c r="Q13" s="395">
        <f>SUM(K13+M13+O13)</f>
        <v>9958</v>
      </c>
      <c r="R13" s="148">
        <f>IF(P13&lt;&gt;0,Q13/H13,"")</f>
        <v>122.93827160493827</v>
      </c>
      <c r="S13" s="149">
        <f>+P13/Q13</f>
        <v>11.500702952400081</v>
      </c>
      <c r="T13" s="201">
        <v>121104</v>
      </c>
      <c r="U13" s="147">
        <f>IF(T13&lt;&gt;0,-(T13-P13)/T13,"")</f>
        <v>-0.05433346545118246</v>
      </c>
      <c r="V13" s="145"/>
      <c r="W13" s="146"/>
      <c r="X13" s="195"/>
      <c r="Y13" s="196"/>
      <c r="Z13" s="147"/>
      <c r="AA13" s="147"/>
      <c r="AB13" s="148"/>
      <c r="AC13" s="149"/>
      <c r="AD13" s="353">
        <v>1010982</v>
      </c>
      <c r="AE13" s="241">
        <v>92416</v>
      </c>
      <c r="AF13" s="267">
        <f>+AD13/AE13</f>
        <v>10.939469355955678</v>
      </c>
      <c r="AG13" s="141">
        <v>3</v>
      </c>
    </row>
    <row r="14" spans="1:33" s="31" customFormat="1" ht="11.25" customHeight="1">
      <c r="A14" s="109">
        <v>4</v>
      </c>
      <c r="B14" s="202" t="s">
        <v>41</v>
      </c>
      <c r="C14" s="198"/>
      <c r="D14" s="209" t="s">
        <v>167</v>
      </c>
      <c r="E14" s="150">
        <v>40753</v>
      </c>
      <c r="F14" s="182" t="s">
        <v>19</v>
      </c>
      <c r="G14" s="372">
        <v>58</v>
      </c>
      <c r="H14" s="371">
        <v>62</v>
      </c>
      <c r="I14" s="371">
        <v>1</v>
      </c>
      <c r="J14" s="378">
        <v>20683</v>
      </c>
      <c r="K14" s="379">
        <v>2093</v>
      </c>
      <c r="L14" s="378">
        <v>34191</v>
      </c>
      <c r="M14" s="379">
        <v>3182</v>
      </c>
      <c r="N14" s="378">
        <v>42297.5</v>
      </c>
      <c r="O14" s="379">
        <v>4006</v>
      </c>
      <c r="P14" s="396">
        <f>SUM(J14+L14+N14)</f>
        <v>97171.5</v>
      </c>
      <c r="Q14" s="397">
        <f>SUM(K14+M14+O14)</f>
        <v>9281</v>
      </c>
      <c r="R14" s="236">
        <f>Q14/H14</f>
        <v>149.69354838709677</v>
      </c>
      <c r="S14" s="149">
        <f>IF(P14&lt;&gt;0,P14/Q14,"")</f>
        <v>10.469938584204288</v>
      </c>
      <c r="T14" s="235"/>
      <c r="U14" s="147">
        <f>IF(T14&lt;&gt;0,-(T14-P14)/T14,"")</f>
      </c>
      <c r="V14" s="145"/>
      <c r="W14" s="146"/>
      <c r="X14" s="212"/>
      <c r="Y14" s="213"/>
      <c r="Z14" s="147"/>
      <c r="AA14" s="147"/>
      <c r="AB14" s="148"/>
      <c r="AC14" s="149"/>
      <c r="AD14" s="383">
        <v>97171.5</v>
      </c>
      <c r="AE14" s="385">
        <v>9281</v>
      </c>
      <c r="AF14" s="268">
        <f>+AD14/AE14</f>
        <v>10.469938584204288</v>
      </c>
      <c r="AG14" s="141">
        <v>4</v>
      </c>
    </row>
    <row r="15" spans="1:33" s="31" customFormat="1" ht="11.25" customHeight="1">
      <c r="A15" s="109">
        <v>5</v>
      </c>
      <c r="B15" s="218"/>
      <c r="C15" s="198"/>
      <c r="D15" s="203" t="s">
        <v>148</v>
      </c>
      <c r="E15" s="151">
        <v>40746</v>
      </c>
      <c r="F15" s="204" t="s">
        <v>8</v>
      </c>
      <c r="G15" s="359">
        <v>26</v>
      </c>
      <c r="H15" s="205">
        <v>26</v>
      </c>
      <c r="I15" s="205">
        <v>2</v>
      </c>
      <c r="J15" s="251">
        <v>15724</v>
      </c>
      <c r="K15" s="247">
        <v>1182</v>
      </c>
      <c r="L15" s="251">
        <v>25393</v>
      </c>
      <c r="M15" s="247">
        <v>1841</v>
      </c>
      <c r="N15" s="251">
        <v>27695</v>
      </c>
      <c r="O15" s="247">
        <v>2014</v>
      </c>
      <c r="P15" s="394">
        <f>+J15+L15+N15</f>
        <v>68812</v>
      </c>
      <c r="Q15" s="395">
        <f>+K15+M15+O15</f>
        <v>5037</v>
      </c>
      <c r="R15" s="148">
        <f>IF(P15&lt;&gt;0,Q15/H15,"")</f>
        <v>193.73076923076923</v>
      </c>
      <c r="S15" s="149">
        <f>IF(P15&lt;&gt;0,P15/Q15,"")</f>
        <v>13.661306333134803</v>
      </c>
      <c r="T15" s="187">
        <v>67405</v>
      </c>
      <c r="U15" s="147">
        <f>IF(T15&lt;&gt;0,-(T15-P15)/T15,"")</f>
        <v>0.020873822416734664</v>
      </c>
      <c r="V15" s="145"/>
      <c r="W15" s="146"/>
      <c r="X15" s="185"/>
      <c r="Y15" s="186"/>
      <c r="Z15" s="147"/>
      <c r="AA15" s="147"/>
      <c r="AB15" s="148"/>
      <c r="AC15" s="149"/>
      <c r="AD15" s="251">
        <v>207123</v>
      </c>
      <c r="AE15" s="247">
        <v>16445</v>
      </c>
      <c r="AF15" s="266">
        <f>AD15/AE15</f>
        <v>12.594892064457282</v>
      </c>
      <c r="AG15" s="141">
        <v>5</v>
      </c>
    </row>
    <row r="16" spans="1:33" s="31" customFormat="1" ht="11.25" customHeight="1">
      <c r="A16" s="109">
        <v>6</v>
      </c>
      <c r="B16" s="218"/>
      <c r="C16" s="198"/>
      <c r="D16" s="219" t="s">
        <v>95</v>
      </c>
      <c r="E16" s="150">
        <v>40704</v>
      </c>
      <c r="F16" s="182" t="s">
        <v>15</v>
      </c>
      <c r="G16" s="358">
        <v>144</v>
      </c>
      <c r="H16" s="192">
        <v>50</v>
      </c>
      <c r="I16" s="192">
        <v>8</v>
      </c>
      <c r="J16" s="193">
        <v>15297</v>
      </c>
      <c r="K16" s="194">
        <v>1582</v>
      </c>
      <c r="L16" s="193">
        <v>20719</v>
      </c>
      <c r="M16" s="194">
        <v>1863</v>
      </c>
      <c r="N16" s="193">
        <v>24203</v>
      </c>
      <c r="O16" s="194">
        <v>2182</v>
      </c>
      <c r="P16" s="392">
        <f>SUM(J16+L16+N16)</f>
        <v>60219</v>
      </c>
      <c r="Q16" s="393">
        <f>SUM(K16+M16+O16)</f>
        <v>5627</v>
      </c>
      <c r="R16" s="146">
        <f>IF(P16&lt;&gt;0,Q16/H16,"")</f>
        <v>112.54</v>
      </c>
      <c r="S16" s="145">
        <f>+P16/Q16</f>
        <v>10.701794917362715</v>
      </c>
      <c r="T16" s="187">
        <v>37852</v>
      </c>
      <c r="U16" s="147">
        <f>IF(T16&lt;&gt;0,-(T16-P16)/T16,"")</f>
        <v>0.5909066892106097</v>
      </c>
      <c r="V16" s="145"/>
      <c r="W16" s="146"/>
      <c r="X16" s="195"/>
      <c r="Y16" s="196"/>
      <c r="Z16" s="147"/>
      <c r="AA16" s="147"/>
      <c r="AB16" s="148"/>
      <c r="AC16" s="149"/>
      <c r="AD16" s="193">
        <v>3563940</v>
      </c>
      <c r="AE16" s="194">
        <v>319128</v>
      </c>
      <c r="AF16" s="268">
        <f>+AD16/AE16</f>
        <v>11.167744604046025</v>
      </c>
      <c r="AG16" s="141">
        <v>6</v>
      </c>
    </row>
    <row r="17" spans="1:33" s="31" customFormat="1" ht="11.25" customHeight="1">
      <c r="A17" s="109">
        <v>7</v>
      </c>
      <c r="B17" s="207"/>
      <c r="C17" s="208" t="s">
        <v>40</v>
      </c>
      <c r="D17" s="209" t="s">
        <v>12</v>
      </c>
      <c r="E17" s="150">
        <v>40585</v>
      </c>
      <c r="F17" s="182" t="s">
        <v>19</v>
      </c>
      <c r="G17" s="360">
        <v>58</v>
      </c>
      <c r="H17" s="210">
        <v>57</v>
      </c>
      <c r="I17" s="210">
        <v>25</v>
      </c>
      <c r="J17" s="367">
        <v>13933.5</v>
      </c>
      <c r="K17" s="211">
        <v>1626</v>
      </c>
      <c r="L17" s="367">
        <v>14741</v>
      </c>
      <c r="M17" s="211">
        <v>1989</v>
      </c>
      <c r="N17" s="367">
        <v>21511</v>
      </c>
      <c r="O17" s="211">
        <v>2858</v>
      </c>
      <c r="P17" s="392">
        <f>+J17+L17+N17</f>
        <v>50185.5</v>
      </c>
      <c r="Q17" s="393">
        <f>+K17+M17+O17</f>
        <v>6473</v>
      </c>
      <c r="R17" s="194">
        <f>+Q17/H17</f>
        <v>113.56140350877193</v>
      </c>
      <c r="S17" s="193">
        <f>+P17/Q17</f>
        <v>7.753051135485864</v>
      </c>
      <c r="T17" s="187">
        <v>43659</v>
      </c>
      <c r="U17" s="147">
        <f>IF(T17&lt;&gt;0,-(T17-P17)/T17,"")</f>
        <v>0.14948807805950662</v>
      </c>
      <c r="V17" s="145"/>
      <c r="W17" s="146"/>
      <c r="X17" s="212"/>
      <c r="Y17" s="213"/>
      <c r="Z17" s="147"/>
      <c r="AA17" s="147"/>
      <c r="AB17" s="148"/>
      <c r="AC17" s="149"/>
      <c r="AD17" s="363">
        <v>1737249.75</v>
      </c>
      <c r="AE17" s="214">
        <v>216871</v>
      </c>
      <c r="AF17" s="268">
        <f>+AD17/AE17</f>
        <v>8.01052123151551</v>
      </c>
      <c r="AG17" s="141">
        <v>7</v>
      </c>
    </row>
    <row r="18" spans="1:33" s="31" customFormat="1" ht="11.25" customHeight="1">
      <c r="A18" s="109">
        <v>8</v>
      </c>
      <c r="B18" s="207"/>
      <c r="C18" s="198"/>
      <c r="D18" s="209" t="s">
        <v>105</v>
      </c>
      <c r="E18" s="150">
        <v>40718</v>
      </c>
      <c r="F18" s="182" t="s">
        <v>19</v>
      </c>
      <c r="G18" s="360">
        <v>42</v>
      </c>
      <c r="H18" s="210">
        <v>42</v>
      </c>
      <c r="I18" s="210">
        <v>6</v>
      </c>
      <c r="J18" s="367">
        <v>6292</v>
      </c>
      <c r="K18" s="211">
        <v>887</v>
      </c>
      <c r="L18" s="367">
        <v>8909</v>
      </c>
      <c r="M18" s="211">
        <v>1176</v>
      </c>
      <c r="N18" s="367">
        <v>12750</v>
      </c>
      <c r="O18" s="211">
        <v>1711</v>
      </c>
      <c r="P18" s="392">
        <f>SUM(J18+L18+N18)</f>
        <v>27951</v>
      </c>
      <c r="Q18" s="393">
        <f>SUM(K18+M18+O18)</f>
        <v>3774</v>
      </c>
      <c r="R18" s="194">
        <f>+Q18/H18</f>
        <v>89.85714285714286</v>
      </c>
      <c r="S18" s="193">
        <f>+P18/Q18</f>
        <v>7.406200317965024</v>
      </c>
      <c r="T18" s="187">
        <v>23948</v>
      </c>
      <c r="U18" s="147">
        <f>IF(T18&lt;&gt;0,-(T18-P18)/T18,"")</f>
        <v>0.16715383330549524</v>
      </c>
      <c r="V18" s="145"/>
      <c r="W18" s="146"/>
      <c r="X18" s="212"/>
      <c r="Y18" s="213"/>
      <c r="Z18" s="147"/>
      <c r="AA18" s="147"/>
      <c r="AB18" s="148"/>
      <c r="AC18" s="149"/>
      <c r="AD18" s="363">
        <v>555687.5</v>
      </c>
      <c r="AE18" s="214">
        <v>57509</v>
      </c>
      <c r="AF18" s="268">
        <f>+AD18/AE18</f>
        <v>9.662618025004782</v>
      </c>
      <c r="AG18" s="141">
        <v>8</v>
      </c>
    </row>
    <row r="19" spans="1:33" s="31" customFormat="1" ht="11.25" customHeight="1">
      <c r="A19" s="109">
        <v>9</v>
      </c>
      <c r="B19" s="202" t="s">
        <v>41</v>
      </c>
      <c r="C19" s="198"/>
      <c r="D19" s="371" t="s">
        <v>168</v>
      </c>
      <c r="E19" s="388">
        <v>40753</v>
      </c>
      <c r="F19" s="182" t="s">
        <v>19</v>
      </c>
      <c r="G19" s="360">
        <v>13</v>
      </c>
      <c r="H19" s="210">
        <v>15</v>
      </c>
      <c r="I19" s="210">
        <v>1</v>
      </c>
      <c r="J19" s="367">
        <v>9700</v>
      </c>
      <c r="K19" s="211">
        <v>676</v>
      </c>
      <c r="L19" s="367">
        <v>7680</v>
      </c>
      <c r="M19" s="211">
        <v>627</v>
      </c>
      <c r="N19" s="367">
        <v>7197.5</v>
      </c>
      <c r="O19" s="211">
        <v>606</v>
      </c>
      <c r="P19" s="398">
        <f>SUM(J19+L19+N19)</f>
        <v>24577.5</v>
      </c>
      <c r="Q19" s="399">
        <f>SUM(K19+M19+O19)</f>
        <v>1909</v>
      </c>
      <c r="R19" s="216">
        <f>IF(P19&lt;&gt;0,Q19/H19,"")</f>
        <v>127.26666666666667</v>
      </c>
      <c r="S19" s="145">
        <f>IF(P19&lt;&gt;0,P19/Q19,"")</f>
        <v>12.87454164484023</v>
      </c>
      <c r="T19" s="217"/>
      <c r="U19" s="147">
        <f>IF(T19&lt;&gt;0,-(T19-P19)/T19,"")</f>
      </c>
      <c r="V19" s="145"/>
      <c r="W19" s="146"/>
      <c r="X19" s="212"/>
      <c r="Y19" s="213"/>
      <c r="Z19" s="147"/>
      <c r="AA19" s="147"/>
      <c r="AB19" s="148"/>
      <c r="AC19" s="149"/>
      <c r="AD19" s="363">
        <v>24577.5</v>
      </c>
      <c r="AE19" s="214">
        <v>1909</v>
      </c>
      <c r="AF19" s="266">
        <f>AD19/AE19</f>
        <v>12.87454164484023</v>
      </c>
      <c r="AG19" s="141">
        <v>9</v>
      </c>
    </row>
    <row r="20" spans="1:33" s="31" customFormat="1" ht="11.25" customHeight="1">
      <c r="A20" s="109">
        <v>10</v>
      </c>
      <c r="B20" s="197"/>
      <c r="C20" s="208" t="s">
        <v>40</v>
      </c>
      <c r="D20" s="215">
        <v>40</v>
      </c>
      <c r="E20" s="151">
        <v>40739</v>
      </c>
      <c r="F20" s="182" t="s">
        <v>19</v>
      </c>
      <c r="G20" s="360">
        <v>17</v>
      </c>
      <c r="H20" s="210">
        <v>46</v>
      </c>
      <c r="I20" s="210">
        <v>3</v>
      </c>
      <c r="J20" s="367">
        <v>4763.5</v>
      </c>
      <c r="K20" s="211">
        <v>562</v>
      </c>
      <c r="L20" s="367">
        <v>8055.5</v>
      </c>
      <c r="M20" s="211">
        <v>886</v>
      </c>
      <c r="N20" s="367">
        <v>11426.5</v>
      </c>
      <c r="O20" s="211">
        <v>1208</v>
      </c>
      <c r="P20" s="398">
        <f>SUM(J20+L20+N20)</f>
        <v>24245.5</v>
      </c>
      <c r="Q20" s="399">
        <f>SUM(K20+M20+O20)</f>
        <v>2656</v>
      </c>
      <c r="R20" s="216">
        <f>IF(P20&lt;&gt;0,Q20/H20,"")</f>
        <v>57.73913043478261</v>
      </c>
      <c r="S20" s="145">
        <f>IF(P20&lt;&gt;0,P20/Q20,"")</f>
        <v>9.128576807228916</v>
      </c>
      <c r="T20" s="217">
        <v>42082.5</v>
      </c>
      <c r="U20" s="147">
        <f>IF(T20&lt;&gt;0,-(T20-P20)/T20,"")</f>
        <v>-0.4238578981762015</v>
      </c>
      <c r="V20" s="145"/>
      <c r="W20" s="146"/>
      <c r="X20" s="212"/>
      <c r="Y20" s="213"/>
      <c r="Z20" s="147"/>
      <c r="AA20" s="147"/>
      <c r="AB20" s="148"/>
      <c r="AC20" s="149"/>
      <c r="AD20" s="363">
        <v>203376.5</v>
      </c>
      <c r="AE20" s="214">
        <v>21986</v>
      </c>
      <c r="AF20" s="266">
        <f>AD20/AE20</f>
        <v>9.25027290093696</v>
      </c>
      <c r="AG20" s="141">
        <v>10</v>
      </c>
    </row>
    <row r="21" spans="1:35" s="31" customFormat="1" ht="11.25" customHeight="1">
      <c r="A21" s="109">
        <v>11</v>
      </c>
      <c r="B21" s="202" t="s">
        <v>41</v>
      </c>
      <c r="C21" s="198"/>
      <c r="D21" s="227" t="s">
        <v>158</v>
      </c>
      <c r="E21" s="143">
        <v>40753</v>
      </c>
      <c r="F21" s="227" t="s">
        <v>39</v>
      </c>
      <c r="G21" s="355">
        <v>10</v>
      </c>
      <c r="H21" s="377">
        <v>10</v>
      </c>
      <c r="I21" s="377">
        <v>1</v>
      </c>
      <c r="J21" s="217">
        <v>4194</v>
      </c>
      <c r="K21" s="228">
        <v>449</v>
      </c>
      <c r="L21" s="217">
        <v>7631</v>
      </c>
      <c r="M21" s="228">
        <v>794</v>
      </c>
      <c r="N21" s="217">
        <v>9145</v>
      </c>
      <c r="O21" s="228">
        <v>1001</v>
      </c>
      <c r="P21" s="392">
        <f>+J21+L21+N21</f>
        <v>20970</v>
      </c>
      <c r="Q21" s="393">
        <f>+K21+M21+O21</f>
        <v>2244</v>
      </c>
      <c r="R21" s="146">
        <f>IF(P21&lt;&gt;0,Q21/H21,"")</f>
        <v>224.4</v>
      </c>
      <c r="S21" s="145">
        <f>IF(P21&lt;&gt;0,P21/Q21,"")</f>
        <v>9.344919786096257</v>
      </c>
      <c r="T21" s="187"/>
      <c r="U21" s="147">
        <f>IF(T21&lt;&gt;0,-(T21-P21)/T21,"")</f>
      </c>
      <c r="V21" s="145"/>
      <c r="W21" s="146"/>
      <c r="X21" s="185"/>
      <c r="Y21" s="186"/>
      <c r="Z21" s="147"/>
      <c r="AA21" s="147"/>
      <c r="AB21" s="148"/>
      <c r="AC21" s="149"/>
      <c r="AD21" s="217">
        <v>20970</v>
      </c>
      <c r="AE21" s="228">
        <v>2244</v>
      </c>
      <c r="AF21" s="268">
        <f>+AD21/AE21</f>
        <v>9.344919786096257</v>
      </c>
      <c r="AG21" s="141">
        <v>11</v>
      </c>
      <c r="AI21" s="58"/>
    </row>
    <row r="22" spans="1:35" s="31" customFormat="1" ht="11.25" customHeight="1">
      <c r="A22" s="109">
        <v>12</v>
      </c>
      <c r="B22" s="225"/>
      <c r="C22" s="198"/>
      <c r="D22" s="223" t="s">
        <v>106</v>
      </c>
      <c r="E22" s="143">
        <v>40718</v>
      </c>
      <c r="F22" s="182" t="s">
        <v>19</v>
      </c>
      <c r="G22" s="360">
        <v>25</v>
      </c>
      <c r="H22" s="210">
        <v>25</v>
      </c>
      <c r="I22" s="210">
        <v>6</v>
      </c>
      <c r="J22" s="367">
        <v>3592</v>
      </c>
      <c r="K22" s="211">
        <v>392</v>
      </c>
      <c r="L22" s="367">
        <v>7266</v>
      </c>
      <c r="M22" s="211">
        <v>762</v>
      </c>
      <c r="N22" s="367">
        <v>8802</v>
      </c>
      <c r="O22" s="211">
        <v>920</v>
      </c>
      <c r="P22" s="392">
        <f>+J22+L22+N22</f>
        <v>19660</v>
      </c>
      <c r="Q22" s="393">
        <f>+K22+M22+O22</f>
        <v>2074</v>
      </c>
      <c r="R22" s="194">
        <f>+Q22/H22</f>
        <v>82.96</v>
      </c>
      <c r="S22" s="145">
        <f>+P22/Q22</f>
        <v>9.479267116682738</v>
      </c>
      <c r="T22" s="187">
        <v>10068.5</v>
      </c>
      <c r="U22" s="147">
        <f>IF(T22&lt;&gt;0,-(T22-P22)/T22,"")</f>
        <v>0.9526245220241347</v>
      </c>
      <c r="V22" s="145"/>
      <c r="W22" s="146"/>
      <c r="X22" s="212"/>
      <c r="Y22" s="213"/>
      <c r="Z22" s="147"/>
      <c r="AA22" s="147"/>
      <c r="AB22" s="148"/>
      <c r="AC22" s="149"/>
      <c r="AD22" s="363">
        <v>161135</v>
      </c>
      <c r="AE22" s="214">
        <v>16940</v>
      </c>
      <c r="AF22" s="268">
        <f>+AD22/AE22</f>
        <v>9.512101534828808</v>
      </c>
      <c r="AG22" s="141">
        <v>12</v>
      </c>
      <c r="AI22" s="58"/>
    </row>
    <row r="23" spans="1:33" s="31" customFormat="1" ht="11.25" customHeight="1">
      <c r="A23" s="109">
        <v>13</v>
      </c>
      <c r="B23" s="225"/>
      <c r="C23" s="279"/>
      <c r="D23" s="223" t="s">
        <v>128</v>
      </c>
      <c r="E23" s="152">
        <v>40739</v>
      </c>
      <c r="F23" s="182" t="s">
        <v>19</v>
      </c>
      <c r="G23" s="360">
        <v>156</v>
      </c>
      <c r="H23" s="210">
        <v>17</v>
      </c>
      <c r="I23" s="210">
        <v>3</v>
      </c>
      <c r="J23" s="367">
        <v>2566</v>
      </c>
      <c r="K23" s="211">
        <v>254</v>
      </c>
      <c r="L23" s="367">
        <v>5741</v>
      </c>
      <c r="M23" s="211">
        <v>503</v>
      </c>
      <c r="N23" s="367">
        <v>10169.5</v>
      </c>
      <c r="O23" s="211">
        <v>742</v>
      </c>
      <c r="P23" s="392">
        <f>SUM(J23+L23+N23)</f>
        <v>18476.5</v>
      </c>
      <c r="Q23" s="393">
        <f>SUM(K23+M23+O23)</f>
        <v>1499</v>
      </c>
      <c r="R23" s="146">
        <f>IF(P23&lt;&gt;0,Q23/H23,"")</f>
        <v>88.17647058823529</v>
      </c>
      <c r="S23" s="145">
        <f>+P23/Q23</f>
        <v>12.325883922615077</v>
      </c>
      <c r="T23" s="187">
        <v>14205</v>
      </c>
      <c r="U23" s="147">
        <f>IF(T23&lt;&gt;0,-(T23-P23)/T23,"")</f>
        <v>0.3007039774727209</v>
      </c>
      <c r="V23" s="145"/>
      <c r="W23" s="146"/>
      <c r="X23" s="212"/>
      <c r="Y23" s="213"/>
      <c r="Z23" s="147"/>
      <c r="AA23" s="147"/>
      <c r="AB23" s="148"/>
      <c r="AC23" s="149"/>
      <c r="AD23" s="363">
        <v>86947</v>
      </c>
      <c r="AE23" s="214">
        <v>8082</v>
      </c>
      <c r="AF23" s="269">
        <f>AD23/AE23</f>
        <v>10.758104429596635</v>
      </c>
      <c r="AG23" s="141">
        <v>13</v>
      </c>
    </row>
    <row r="24" spans="1:35" s="31" customFormat="1" ht="11.25" customHeight="1">
      <c r="A24" s="109">
        <v>14</v>
      </c>
      <c r="B24" s="277"/>
      <c r="C24" s="198"/>
      <c r="D24" s="200" t="s">
        <v>108</v>
      </c>
      <c r="E24" s="143">
        <v>40725</v>
      </c>
      <c r="F24" s="200" t="s">
        <v>32</v>
      </c>
      <c r="G24" s="356">
        <v>18</v>
      </c>
      <c r="H24" s="229">
        <v>18</v>
      </c>
      <c r="I24" s="229">
        <v>5</v>
      </c>
      <c r="J24" s="217">
        <v>2972.5</v>
      </c>
      <c r="K24" s="228">
        <v>356</v>
      </c>
      <c r="L24" s="217">
        <v>6382</v>
      </c>
      <c r="M24" s="228">
        <v>711</v>
      </c>
      <c r="N24" s="217">
        <v>8002.5</v>
      </c>
      <c r="O24" s="228">
        <v>902</v>
      </c>
      <c r="P24" s="392">
        <f>SUM(J24+L24+N24)</f>
        <v>17357</v>
      </c>
      <c r="Q24" s="393">
        <f>SUM(K24+M24+O24)</f>
        <v>1969</v>
      </c>
      <c r="R24" s="194">
        <f>+Q24/H24</f>
        <v>109.38888888888889</v>
      </c>
      <c r="S24" s="145">
        <f>IF(P24&lt;&gt;0,P24/Q24,"")</f>
        <v>8.815134586084307</v>
      </c>
      <c r="T24" s="187">
        <v>9956</v>
      </c>
      <c r="U24" s="147">
        <f>IF(T24&lt;&gt;0,-(T24-P24)/T24,"")</f>
        <v>0.743370831659301</v>
      </c>
      <c r="V24" s="145"/>
      <c r="W24" s="146"/>
      <c r="X24" s="217"/>
      <c r="Y24" s="228"/>
      <c r="Z24" s="147"/>
      <c r="AA24" s="147"/>
      <c r="AB24" s="148"/>
      <c r="AC24" s="149"/>
      <c r="AD24" s="217">
        <v>146001.5</v>
      </c>
      <c r="AE24" s="228">
        <v>13737</v>
      </c>
      <c r="AF24" s="267">
        <f>+AD24/AE24</f>
        <v>10.628339521001674</v>
      </c>
      <c r="AG24" s="141">
        <v>14</v>
      </c>
      <c r="AI24" s="58"/>
    </row>
    <row r="25" spans="1:33" s="31" customFormat="1" ht="11.25" customHeight="1">
      <c r="A25" s="109">
        <v>15</v>
      </c>
      <c r="B25" s="197"/>
      <c r="C25" s="198"/>
      <c r="D25" s="223" t="s">
        <v>149</v>
      </c>
      <c r="E25" s="152">
        <v>40746</v>
      </c>
      <c r="F25" s="200" t="s">
        <v>19</v>
      </c>
      <c r="G25" s="360">
        <v>8</v>
      </c>
      <c r="H25" s="210">
        <v>8</v>
      </c>
      <c r="I25" s="210">
        <v>2</v>
      </c>
      <c r="J25" s="367">
        <v>3923</v>
      </c>
      <c r="K25" s="211">
        <v>260</v>
      </c>
      <c r="L25" s="367">
        <v>6346.5</v>
      </c>
      <c r="M25" s="211">
        <v>404</v>
      </c>
      <c r="N25" s="367">
        <v>6445.5</v>
      </c>
      <c r="O25" s="211">
        <v>422</v>
      </c>
      <c r="P25" s="398">
        <f>SUM(J25+L25+N25)</f>
        <v>16715</v>
      </c>
      <c r="Q25" s="399">
        <f>SUM(K25+M25+O25)</f>
        <v>1086</v>
      </c>
      <c r="R25" s="146">
        <f>IF(P25&lt;&gt;0,Q25/H25,"")</f>
        <v>135.75</v>
      </c>
      <c r="S25" s="145">
        <f>IF(P25&lt;&gt;0,P25/Q25,"")</f>
        <v>15.39134438305709</v>
      </c>
      <c r="T25" s="217">
        <v>20827</v>
      </c>
      <c r="U25" s="147">
        <f>IF(T25&lt;&gt;0,-(T25-P25)/T25,"")</f>
        <v>-0.19743602055024728</v>
      </c>
      <c r="V25" s="145"/>
      <c r="W25" s="146"/>
      <c r="X25" s="212"/>
      <c r="Y25" s="213"/>
      <c r="Z25" s="147"/>
      <c r="AA25" s="147"/>
      <c r="AB25" s="148"/>
      <c r="AC25" s="149"/>
      <c r="AD25" s="363">
        <v>51710.5</v>
      </c>
      <c r="AE25" s="214">
        <v>3562</v>
      </c>
      <c r="AF25" s="268">
        <f>+AD25/AE25</f>
        <v>14.517265581134195</v>
      </c>
      <c r="AG25" s="141">
        <v>15</v>
      </c>
    </row>
    <row r="26" spans="1:33" s="31" customFormat="1" ht="11.25" customHeight="1">
      <c r="A26" s="109">
        <v>16</v>
      </c>
      <c r="B26" s="197"/>
      <c r="C26" s="369"/>
      <c r="D26" s="200" t="s">
        <v>153</v>
      </c>
      <c r="E26" s="152">
        <v>40746</v>
      </c>
      <c r="F26" s="200" t="s">
        <v>13</v>
      </c>
      <c r="G26" s="357">
        <v>23</v>
      </c>
      <c r="H26" s="184">
        <v>23</v>
      </c>
      <c r="I26" s="184">
        <v>2</v>
      </c>
      <c r="J26" s="185">
        <v>3575</v>
      </c>
      <c r="K26" s="186">
        <v>304</v>
      </c>
      <c r="L26" s="185">
        <v>5807</v>
      </c>
      <c r="M26" s="186">
        <v>483</v>
      </c>
      <c r="N26" s="185">
        <v>7185.5</v>
      </c>
      <c r="O26" s="186">
        <v>594</v>
      </c>
      <c r="P26" s="400">
        <f>J26+L26+N26</f>
        <v>16567.5</v>
      </c>
      <c r="Q26" s="401">
        <f>K26+M26+O26</f>
        <v>1381</v>
      </c>
      <c r="R26" s="146">
        <f>Q26/H26</f>
        <v>60.04347826086956</v>
      </c>
      <c r="S26" s="145">
        <f>P26/Q26</f>
        <v>11.9967414916727</v>
      </c>
      <c r="T26" s="193">
        <v>24792.5</v>
      </c>
      <c r="U26" s="147">
        <f>IF(T26&lt;&gt;0,-(T26-P26)/T26,"")</f>
        <v>-0.33175355450236965</v>
      </c>
      <c r="V26" s="145"/>
      <c r="W26" s="146"/>
      <c r="X26" s="187"/>
      <c r="Y26" s="221"/>
      <c r="Z26" s="147"/>
      <c r="AA26" s="147"/>
      <c r="AB26" s="148"/>
      <c r="AC26" s="149"/>
      <c r="AD26" s="187">
        <v>64252.5</v>
      </c>
      <c r="AE26" s="196">
        <v>5702</v>
      </c>
      <c r="AF26" s="266">
        <f>AD26/AE26</f>
        <v>11.268414591371448</v>
      </c>
      <c r="AG26" s="141">
        <v>16</v>
      </c>
    </row>
    <row r="27" spans="1:33" s="31" customFormat="1" ht="11.25" customHeight="1">
      <c r="A27" s="109">
        <v>17</v>
      </c>
      <c r="B27" s="225"/>
      <c r="C27" s="198"/>
      <c r="D27" s="226" t="s">
        <v>92</v>
      </c>
      <c r="E27" s="153">
        <v>40704</v>
      </c>
      <c r="F27" s="200" t="s">
        <v>19</v>
      </c>
      <c r="G27" s="360">
        <v>25</v>
      </c>
      <c r="H27" s="210">
        <v>23</v>
      </c>
      <c r="I27" s="210">
        <v>8</v>
      </c>
      <c r="J27" s="367">
        <v>3809</v>
      </c>
      <c r="K27" s="211">
        <v>485</v>
      </c>
      <c r="L27" s="367">
        <v>5593.5</v>
      </c>
      <c r="M27" s="211">
        <v>678</v>
      </c>
      <c r="N27" s="367">
        <v>6651</v>
      </c>
      <c r="O27" s="211">
        <v>791</v>
      </c>
      <c r="P27" s="392">
        <f>+J27+L27+N27</f>
        <v>16053.5</v>
      </c>
      <c r="Q27" s="393">
        <f>+K27+M27+O27</f>
        <v>1954</v>
      </c>
      <c r="R27" s="146">
        <f>IF(P27&lt;&gt;0,Q27/H27,"")</f>
        <v>84.95652173913044</v>
      </c>
      <c r="S27" s="145">
        <f>IF(P27&lt;&gt;0,P27/Q27,"")</f>
        <v>8.215711361310133</v>
      </c>
      <c r="T27" s="187">
        <v>15837</v>
      </c>
      <c r="U27" s="147">
        <f>IF(T27&lt;&gt;0,-(T27-P27)/T27,"")</f>
        <v>0.013670518406263812</v>
      </c>
      <c r="V27" s="145"/>
      <c r="W27" s="146"/>
      <c r="X27" s="212"/>
      <c r="Y27" s="213"/>
      <c r="Z27" s="147"/>
      <c r="AA27" s="147"/>
      <c r="AB27" s="148"/>
      <c r="AC27" s="149"/>
      <c r="AD27" s="363">
        <v>342574.25</v>
      </c>
      <c r="AE27" s="214">
        <v>34759</v>
      </c>
      <c r="AF27" s="266">
        <f>AD27/AE27</f>
        <v>9.855699243361432</v>
      </c>
      <c r="AG27" s="141">
        <v>17</v>
      </c>
    </row>
    <row r="28" spans="1:33" s="31" customFormat="1" ht="11.25" customHeight="1">
      <c r="A28" s="109">
        <v>18</v>
      </c>
      <c r="B28" s="224"/>
      <c r="C28" s="198"/>
      <c r="D28" s="200" t="s">
        <v>86</v>
      </c>
      <c r="E28" s="388">
        <v>40697</v>
      </c>
      <c r="F28" s="200" t="s">
        <v>10</v>
      </c>
      <c r="G28" s="357">
        <v>101</v>
      </c>
      <c r="H28" s="184">
        <v>20</v>
      </c>
      <c r="I28" s="184">
        <v>9</v>
      </c>
      <c r="J28" s="185">
        <v>3810</v>
      </c>
      <c r="K28" s="186">
        <v>320</v>
      </c>
      <c r="L28" s="185">
        <v>5727</v>
      </c>
      <c r="M28" s="186">
        <v>454</v>
      </c>
      <c r="N28" s="185">
        <v>6336</v>
      </c>
      <c r="O28" s="186">
        <v>513</v>
      </c>
      <c r="P28" s="392">
        <f>+J28+L28+N28</f>
        <v>15873</v>
      </c>
      <c r="Q28" s="393">
        <f>+K28+M28+O28</f>
        <v>1287</v>
      </c>
      <c r="R28" s="146">
        <f>IF(P28&lt;&gt;0,Q28/H28,"")</f>
        <v>64.35</v>
      </c>
      <c r="S28" s="145">
        <f>IF(P28&lt;&gt;0,P28/Q28,"")</f>
        <v>12.333333333333334</v>
      </c>
      <c r="T28" s="187">
        <v>18133</v>
      </c>
      <c r="U28" s="147">
        <f>IF(T28&lt;&gt;0,-(T28-P28)/T28,"")</f>
        <v>-0.12463464401919153</v>
      </c>
      <c r="V28" s="145"/>
      <c r="W28" s="146"/>
      <c r="X28" s="188"/>
      <c r="Y28" s="189"/>
      <c r="Z28" s="147"/>
      <c r="AA28" s="147"/>
      <c r="AB28" s="148"/>
      <c r="AC28" s="149"/>
      <c r="AD28" s="185">
        <v>3315354</v>
      </c>
      <c r="AE28" s="186">
        <v>311714</v>
      </c>
      <c r="AF28" s="268">
        <f>+AD28/AE28</f>
        <v>10.635884175879172</v>
      </c>
      <c r="AG28" s="141">
        <v>18</v>
      </c>
    </row>
    <row r="29" spans="1:33" s="31" customFormat="1" ht="11.25" customHeight="1">
      <c r="A29" s="109">
        <v>19</v>
      </c>
      <c r="B29" s="278"/>
      <c r="C29" s="198"/>
      <c r="D29" s="200" t="s">
        <v>123</v>
      </c>
      <c r="E29" s="152">
        <v>40739</v>
      </c>
      <c r="F29" s="200" t="s">
        <v>32</v>
      </c>
      <c r="G29" s="355">
        <v>15</v>
      </c>
      <c r="H29" s="229">
        <v>15</v>
      </c>
      <c r="I29" s="229">
        <v>3</v>
      </c>
      <c r="J29" s="217">
        <v>4003.5</v>
      </c>
      <c r="K29" s="228">
        <v>353</v>
      </c>
      <c r="L29" s="217">
        <v>5888</v>
      </c>
      <c r="M29" s="228">
        <v>482</v>
      </c>
      <c r="N29" s="217">
        <v>5893.5</v>
      </c>
      <c r="O29" s="228">
        <v>493</v>
      </c>
      <c r="P29" s="398">
        <f>SUM(J29+L29+N29)</f>
        <v>15785</v>
      </c>
      <c r="Q29" s="399">
        <f>SUM(K29+M29+O29)</f>
        <v>1328</v>
      </c>
      <c r="R29" s="228">
        <f>Q29/H29</f>
        <v>88.53333333333333</v>
      </c>
      <c r="S29" s="145">
        <f>+P29/Q29</f>
        <v>11.886295180722891</v>
      </c>
      <c r="T29" s="217">
        <v>8066</v>
      </c>
      <c r="U29" s="147">
        <f>IF(T29&lt;&gt;0,-(T29-P29)/T29,"")</f>
        <v>0.956979915695512</v>
      </c>
      <c r="V29" s="145"/>
      <c r="W29" s="146"/>
      <c r="X29" s="217"/>
      <c r="Y29" s="228"/>
      <c r="Z29" s="147"/>
      <c r="AA29" s="147"/>
      <c r="AB29" s="148"/>
      <c r="AC29" s="149"/>
      <c r="AD29" s="217">
        <v>60686</v>
      </c>
      <c r="AE29" s="228">
        <v>5776</v>
      </c>
      <c r="AF29" s="268">
        <f>+AD29/AE29</f>
        <v>10.506578947368421</v>
      </c>
      <c r="AG29" s="141">
        <v>19</v>
      </c>
    </row>
    <row r="30" spans="1:33" s="31" customFormat="1" ht="11.25" customHeight="1">
      <c r="A30" s="109">
        <v>20</v>
      </c>
      <c r="B30" s="278"/>
      <c r="C30" s="198"/>
      <c r="D30" s="222" t="s">
        <v>34</v>
      </c>
      <c r="E30" s="143">
        <v>40682</v>
      </c>
      <c r="F30" s="200" t="s">
        <v>15</v>
      </c>
      <c r="G30" s="358">
        <v>115</v>
      </c>
      <c r="H30" s="192">
        <v>22</v>
      </c>
      <c r="I30" s="192">
        <v>12</v>
      </c>
      <c r="J30" s="193">
        <v>3504</v>
      </c>
      <c r="K30" s="194">
        <v>548</v>
      </c>
      <c r="L30" s="193">
        <v>5125</v>
      </c>
      <c r="M30" s="194">
        <v>744</v>
      </c>
      <c r="N30" s="193">
        <v>6455</v>
      </c>
      <c r="O30" s="194">
        <v>904</v>
      </c>
      <c r="P30" s="392">
        <f>SUM(J30+L30+N30)</f>
        <v>15084</v>
      </c>
      <c r="Q30" s="393">
        <f>SUM(K30+M30+O30)</f>
        <v>2196</v>
      </c>
      <c r="R30" s="146">
        <f>IF(P30&lt;&gt;0,Q30/H30,"")</f>
        <v>99.81818181818181</v>
      </c>
      <c r="S30" s="145">
        <f>+P30/Q30</f>
        <v>6.868852459016393</v>
      </c>
      <c r="T30" s="187">
        <v>17202</v>
      </c>
      <c r="U30" s="147">
        <f>IF(T30&lt;&gt;0,-(T30-P30)/T30,"")</f>
        <v>-0.12312521799790722</v>
      </c>
      <c r="V30" s="145"/>
      <c r="W30" s="146"/>
      <c r="X30" s="195"/>
      <c r="Y30" s="196"/>
      <c r="Z30" s="147"/>
      <c r="AA30" s="147"/>
      <c r="AB30" s="148"/>
      <c r="AC30" s="149"/>
      <c r="AD30" s="193">
        <v>13057269</v>
      </c>
      <c r="AE30" s="194">
        <v>1156637</v>
      </c>
      <c r="AF30" s="266">
        <f>AD30/AE30</f>
        <v>11.288994732141544</v>
      </c>
      <c r="AG30" s="141">
        <v>20</v>
      </c>
    </row>
    <row r="31" spans="1:33" s="31" customFormat="1" ht="11.25" customHeight="1">
      <c r="A31" s="109">
        <v>21</v>
      </c>
      <c r="B31" s="225"/>
      <c r="C31" s="198"/>
      <c r="D31" s="200" t="s">
        <v>114</v>
      </c>
      <c r="E31" s="143">
        <v>40732</v>
      </c>
      <c r="F31" s="200" t="s">
        <v>13</v>
      </c>
      <c r="G31" s="357">
        <v>23</v>
      </c>
      <c r="H31" s="184">
        <v>23</v>
      </c>
      <c r="I31" s="184">
        <v>4</v>
      </c>
      <c r="J31" s="185">
        <v>3249</v>
      </c>
      <c r="K31" s="186">
        <v>419</v>
      </c>
      <c r="L31" s="185">
        <v>5181</v>
      </c>
      <c r="M31" s="186">
        <v>662</v>
      </c>
      <c r="N31" s="185">
        <v>5645</v>
      </c>
      <c r="O31" s="186">
        <v>746</v>
      </c>
      <c r="P31" s="392">
        <f>+J31+L31+N31</f>
        <v>14075</v>
      </c>
      <c r="Q31" s="393">
        <f>+K31+M31+O31</f>
        <v>1827</v>
      </c>
      <c r="R31" s="194">
        <f>+Q31/H31</f>
        <v>79.43478260869566</v>
      </c>
      <c r="S31" s="145">
        <f>+P31/Q31</f>
        <v>7.703886152162014</v>
      </c>
      <c r="T31" s="187">
        <v>12230.5</v>
      </c>
      <c r="U31" s="147">
        <f>IF(T31&lt;&gt;0,-(T31-P31)/T31,"")</f>
        <v>0.1508114958505376</v>
      </c>
      <c r="V31" s="145"/>
      <c r="W31" s="146"/>
      <c r="X31" s="187"/>
      <c r="Y31" s="221"/>
      <c r="Z31" s="147"/>
      <c r="AA31" s="147"/>
      <c r="AB31" s="148"/>
      <c r="AC31" s="149"/>
      <c r="AD31" s="187">
        <v>145504</v>
      </c>
      <c r="AE31" s="196">
        <v>13828</v>
      </c>
      <c r="AF31" s="268">
        <f>+AD31/AE31</f>
        <v>10.52241828174718</v>
      </c>
      <c r="AG31" s="141">
        <v>21</v>
      </c>
    </row>
    <row r="32" spans="1:33" s="31" customFormat="1" ht="11.25" customHeight="1">
      <c r="A32" s="109">
        <v>22</v>
      </c>
      <c r="B32" s="224"/>
      <c r="C32" s="198"/>
      <c r="D32" s="229" t="s">
        <v>113</v>
      </c>
      <c r="E32" s="271">
        <v>40732</v>
      </c>
      <c r="F32" s="230" t="s">
        <v>32</v>
      </c>
      <c r="G32" s="356">
        <v>15</v>
      </c>
      <c r="H32" s="229">
        <v>15</v>
      </c>
      <c r="I32" s="229">
        <v>4</v>
      </c>
      <c r="J32" s="217">
        <v>2550</v>
      </c>
      <c r="K32" s="228">
        <v>303</v>
      </c>
      <c r="L32" s="217">
        <v>4108</v>
      </c>
      <c r="M32" s="228">
        <v>466</v>
      </c>
      <c r="N32" s="217">
        <v>5563.5</v>
      </c>
      <c r="O32" s="228">
        <v>644</v>
      </c>
      <c r="P32" s="392">
        <f>+J32+L32+N32</f>
        <v>12221.5</v>
      </c>
      <c r="Q32" s="393">
        <f>+K32+M32+O32</f>
        <v>1413</v>
      </c>
      <c r="R32" s="194">
        <f>+Q32/H32</f>
        <v>94.2</v>
      </c>
      <c r="S32" s="145">
        <f>IF(P32&lt;&gt;0,P32/Q32,"")</f>
        <v>8.649327671620664</v>
      </c>
      <c r="T32" s="187">
        <v>12287</v>
      </c>
      <c r="U32" s="147">
        <f>IF(T32&lt;&gt;0,-(T32-P32)/T32,"")</f>
        <v>-0.005330837470497274</v>
      </c>
      <c r="V32" s="145"/>
      <c r="W32" s="146"/>
      <c r="X32" s="217"/>
      <c r="Y32" s="228"/>
      <c r="Z32" s="147"/>
      <c r="AA32" s="147"/>
      <c r="AB32" s="148"/>
      <c r="AC32" s="149"/>
      <c r="AD32" s="217">
        <v>84367</v>
      </c>
      <c r="AE32" s="228">
        <v>9146</v>
      </c>
      <c r="AF32" s="266">
        <f>AD32/AE32</f>
        <v>9.224469713535973</v>
      </c>
      <c r="AG32" s="141">
        <v>22</v>
      </c>
    </row>
    <row r="33" spans="1:33" s="31" customFormat="1" ht="11.25" customHeight="1">
      <c r="A33" s="109">
        <v>23</v>
      </c>
      <c r="B33" s="224"/>
      <c r="C33" s="198"/>
      <c r="D33" s="222" t="s">
        <v>89</v>
      </c>
      <c r="E33" s="153">
        <v>40697</v>
      </c>
      <c r="F33" s="200" t="s">
        <v>15</v>
      </c>
      <c r="G33" s="358">
        <v>20</v>
      </c>
      <c r="H33" s="192">
        <v>19</v>
      </c>
      <c r="I33" s="192">
        <v>9</v>
      </c>
      <c r="J33" s="193">
        <v>2581</v>
      </c>
      <c r="K33" s="194">
        <v>355</v>
      </c>
      <c r="L33" s="193">
        <v>3485</v>
      </c>
      <c r="M33" s="194">
        <v>464</v>
      </c>
      <c r="N33" s="193">
        <v>4164</v>
      </c>
      <c r="O33" s="194">
        <v>571</v>
      </c>
      <c r="P33" s="392">
        <f>SUM(J33+L33+N33)</f>
        <v>10230</v>
      </c>
      <c r="Q33" s="393">
        <f>SUM(K33+M33+O33)</f>
        <v>1390</v>
      </c>
      <c r="R33" s="146">
        <f>IF(P33&lt;&gt;0,Q33/H33,"")</f>
        <v>73.15789473684211</v>
      </c>
      <c r="S33" s="145">
        <f>+P33/Q33</f>
        <v>7.359712230215828</v>
      </c>
      <c r="T33" s="187">
        <v>5139</v>
      </c>
      <c r="U33" s="147">
        <f>IF(T33&lt;&gt;0,-(T33-P33)/T33,"")</f>
        <v>0.9906596614127262</v>
      </c>
      <c r="V33" s="145"/>
      <c r="W33" s="146"/>
      <c r="X33" s="195"/>
      <c r="Y33" s="196"/>
      <c r="Z33" s="147"/>
      <c r="AA33" s="147"/>
      <c r="AB33" s="148"/>
      <c r="AC33" s="149"/>
      <c r="AD33" s="193">
        <v>363791</v>
      </c>
      <c r="AE33" s="194">
        <v>37025</v>
      </c>
      <c r="AF33" s="268">
        <f>+AD33/AE33</f>
        <v>9.82555030384875</v>
      </c>
      <c r="AG33" s="141">
        <v>23</v>
      </c>
    </row>
    <row r="34" spans="1:33" s="31" customFormat="1" ht="11.25" customHeight="1">
      <c r="A34" s="109">
        <v>24</v>
      </c>
      <c r="B34" s="197"/>
      <c r="C34" s="198"/>
      <c r="D34" s="222" t="s">
        <v>100</v>
      </c>
      <c r="E34" s="271">
        <v>40711</v>
      </c>
      <c r="F34" s="200" t="s">
        <v>15</v>
      </c>
      <c r="G34" s="358">
        <v>151</v>
      </c>
      <c r="H34" s="192">
        <v>25</v>
      </c>
      <c r="I34" s="192">
        <v>7</v>
      </c>
      <c r="J34" s="193">
        <v>2236</v>
      </c>
      <c r="K34" s="194">
        <v>346</v>
      </c>
      <c r="L34" s="193">
        <v>2945</v>
      </c>
      <c r="M34" s="194">
        <v>449</v>
      </c>
      <c r="N34" s="193">
        <v>4302</v>
      </c>
      <c r="O34" s="194">
        <v>647</v>
      </c>
      <c r="P34" s="392">
        <f>SUM(J34+L34+N34)</f>
        <v>9483</v>
      </c>
      <c r="Q34" s="393">
        <f>SUM(K34+M34+O34)</f>
        <v>1442</v>
      </c>
      <c r="R34" s="146">
        <f>IF(P34&lt;&gt;0,Q34/H34,"")</f>
        <v>57.68</v>
      </c>
      <c r="S34" s="145">
        <f>+P34/Q34</f>
        <v>6.576282940360611</v>
      </c>
      <c r="T34" s="187">
        <v>21374</v>
      </c>
      <c r="U34" s="147">
        <f>IF(T34&lt;&gt;0,-(T34-P34)/T34,"")</f>
        <v>-0.5563301207074015</v>
      </c>
      <c r="V34" s="145"/>
      <c r="W34" s="146"/>
      <c r="X34" s="195"/>
      <c r="Y34" s="196"/>
      <c r="Z34" s="147"/>
      <c r="AA34" s="147"/>
      <c r="AB34" s="148"/>
      <c r="AC34" s="149"/>
      <c r="AD34" s="193">
        <v>1924752</v>
      </c>
      <c r="AE34" s="194">
        <v>213480</v>
      </c>
      <c r="AF34" s="268">
        <f>+AD34/AE34</f>
        <v>9.016076447442384</v>
      </c>
      <c r="AG34" s="141">
        <v>24</v>
      </c>
    </row>
    <row r="35" spans="1:33" s="31" customFormat="1" ht="11.25" customHeight="1">
      <c r="A35" s="109">
        <v>25</v>
      </c>
      <c r="B35" s="218"/>
      <c r="C35" s="198"/>
      <c r="D35" s="227" t="s">
        <v>107</v>
      </c>
      <c r="E35" s="143">
        <v>40725</v>
      </c>
      <c r="F35" s="227" t="s">
        <v>39</v>
      </c>
      <c r="G35" s="355">
        <v>32</v>
      </c>
      <c r="H35" s="377">
        <v>32</v>
      </c>
      <c r="I35" s="377">
        <v>5</v>
      </c>
      <c r="J35" s="217">
        <v>1751</v>
      </c>
      <c r="K35" s="228">
        <v>233</v>
      </c>
      <c r="L35" s="217">
        <v>3112</v>
      </c>
      <c r="M35" s="228">
        <v>403</v>
      </c>
      <c r="N35" s="217">
        <v>4180</v>
      </c>
      <c r="O35" s="228">
        <v>540</v>
      </c>
      <c r="P35" s="398">
        <f>SUM(J35+L35+N35)</f>
        <v>9043</v>
      </c>
      <c r="Q35" s="399">
        <f>SUM(K35+M35+O35)</f>
        <v>1176</v>
      </c>
      <c r="R35" s="228">
        <f>Q35/H35</f>
        <v>36.75</v>
      </c>
      <c r="S35" s="145">
        <f>IF(P35&lt;&gt;0,P35/Q35,"")</f>
        <v>7.6896258503401365</v>
      </c>
      <c r="T35" s="217">
        <v>12397</v>
      </c>
      <c r="U35" s="147">
        <f>IF(T35&lt;&gt;0,-(T35-P35)/T35,"")</f>
        <v>-0.27054932644994756</v>
      </c>
      <c r="V35" s="145"/>
      <c r="W35" s="146"/>
      <c r="X35" s="185"/>
      <c r="Y35" s="186"/>
      <c r="Z35" s="147"/>
      <c r="AA35" s="147"/>
      <c r="AB35" s="148"/>
      <c r="AC35" s="149"/>
      <c r="AD35" s="217">
        <v>162050</v>
      </c>
      <c r="AE35" s="228">
        <v>18221</v>
      </c>
      <c r="AF35" s="268">
        <f>+AD35/AE35</f>
        <v>8.89358432577795</v>
      </c>
      <c r="AG35" s="141">
        <v>25</v>
      </c>
    </row>
    <row r="36" spans="1:33" s="31" customFormat="1" ht="11.25" customHeight="1">
      <c r="A36" s="109">
        <v>26</v>
      </c>
      <c r="B36" s="202" t="s">
        <v>41</v>
      </c>
      <c r="C36" s="198"/>
      <c r="D36" s="223" t="s">
        <v>169</v>
      </c>
      <c r="E36" s="143">
        <v>40753</v>
      </c>
      <c r="F36" s="200" t="s">
        <v>19</v>
      </c>
      <c r="G36" s="360">
        <v>1</v>
      </c>
      <c r="H36" s="210">
        <v>1</v>
      </c>
      <c r="I36" s="210">
        <v>1</v>
      </c>
      <c r="J36" s="367">
        <v>3780.5</v>
      </c>
      <c r="K36" s="211">
        <v>198</v>
      </c>
      <c r="L36" s="367">
        <v>2887.5</v>
      </c>
      <c r="M36" s="211">
        <v>154</v>
      </c>
      <c r="N36" s="367">
        <v>704</v>
      </c>
      <c r="O36" s="211">
        <v>42</v>
      </c>
      <c r="P36" s="398">
        <f>SUM(J36+L36+N36)</f>
        <v>7372</v>
      </c>
      <c r="Q36" s="399">
        <f>SUM(K36+M36+O36)</f>
        <v>394</v>
      </c>
      <c r="R36" s="228">
        <f>Q36/H36</f>
        <v>394</v>
      </c>
      <c r="S36" s="145">
        <f>IF(P36&lt;&gt;0,P36/Q36,"")</f>
        <v>18.710659898477157</v>
      </c>
      <c r="T36" s="217">
        <v>738</v>
      </c>
      <c r="U36" s="147">
        <f>IF(T36&lt;&gt;0,-(T36-P36)/T36,"")</f>
        <v>8.989159891598916</v>
      </c>
      <c r="V36" s="145"/>
      <c r="W36" s="146"/>
      <c r="X36" s="212"/>
      <c r="Y36" s="213"/>
      <c r="Z36" s="147"/>
      <c r="AA36" s="147"/>
      <c r="AB36" s="148"/>
      <c r="AC36" s="149"/>
      <c r="AD36" s="363">
        <v>7372</v>
      </c>
      <c r="AE36" s="214">
        <v>394</v>
      </c>
      <c r="AF36" s="266">
        <f>AD36/AE36</f>
        <v>18.710659898477157</v>
      </c>
      <c r="AG36" s="141">
        <v>26</v>
      </c>
    </row>
    <row r="37" spans="1:33" s="31" customFormat="1" ht="11.25" customHeight="1">
      <c r="A37" s="109">
        <v>27</v>
      </c>
      <c r="B37" s="277"/>
      <c r="C37" s="198"/>
      <c r="D37" s="229" t="s">
        <v>90</v>
      </c>
      <c r="E37" s="271">
        <v>40697</v>
      </c>
      <c r="F37" s="230" t="s">
        <v>32</v>
      </c>
      <c r="G37" s="356">
        <v>15</v>
      </c>
      <c r="H37" s="229">
        <v>15</v>
      </c>
      <c r="I37" s="229">
        <v>9</v>
      </c>
      <c r="J37" s="217">
        <v>1849.5</v>
      </c>
      <c r="K37" s="228">
        <v>232</v>
      </c>
      <c r="L37" s="217">
        <v>2331.5</v>
      </c>
      <c r="M37" s="228">
        <v>289</v>
      </c>
      <c r="N37" s="217">
        <v>3135</v>
      </c>
      <c r="O37" s="228">
        <v>389</v>
      </c>
      <c r="P37" s="392">
        <f>SUM(J37+L37+N37)</f>
        <v>7316</v>
      </c>
      <c r="Q37" s="393">
        <f>SUM(K37+M37+O37)</f>
        <v>910</v>
      </c>
      <c r="R37" s="146">
        <f>IF(P37&lt;&gt;0,Q37/H37,"")</f>
        <v>60.666666666666664</v>
      </c>
      <c r="S37" s="145">
        <f>IF(P37&lt;&gt;0,P37/Q37,"")</f>
        <v>8.03956043956044</v>
      </c>
      <c r="T37" s="187">
        <v>10373</v>
      </c>
      <c r="U37" s="147">
        <f>IF(T37&lt;&gt;0,-(T37-P37)/T37,"")</f>
        <v>-0.29470741347729684</v>
      </c>
      <c r="V37" s="145"/>
      <c r="W37" s="146"/>
      <c r="X37" s="217"/>
      <c r="Y37" s="228"/>
      <c r="Z37" s="147"/>
      <c r="AA37" s="147"/>
      <c r="AB37" s="148"/>
      <c r="AC37" s="149"/>
      <c r="AD37" s="217">
        <v>179932.5</v>
      </c>
      <c r="AE37" s="228">
        <v>22681</v>
      </c>
      <c r="AF37" s="266">
        <f>AD37/AE37</f>
        <v>7.93318195846744</v>
      </c>
      <c r="AG37" s="141">
        <v>27</v>
      </c>
    </row>
    <row r="38" spans="1:35" s="31" customFormat="1" ht="11.25" customHeight="1">
      <c r="A38" s="109">
        <v>28</v>
      </c>
      <c r="B38" s="233"/>
      <c r="C38" s="240"/>
      <c r="D38" s="223" t="s">
        <v>30</v>
      </c>
      <c r="E38" s="150">
        <v>40669</v>
      </c>
      <c r="F38" s="200" t="s">
        <v>19</v>
      </c>
      <c r="G38" s="360">
        <v>58</v>
      </c>
      <c r="H38" s="210">
        <v>10</v>
      </c>
      <c r="I38" s="210">
        <v>13</v>
      </c>
      <c r="J38" s="367">
        <v>1299</v>
      </c>
      <c r="K38" s="211">
        <v>154</v>
      </c>
      <c r="L38" s="367">
        <v>2385</v>
      </c>
      <c r="M38" s="211">
        <v>257</v>
      </c>
      <c r="N38" s="367">
        <v>3127.5</v>
      </c>
      <c r="O38" s="211">
        <v>338</v>
      </c>
      <c r="P38" s="398">
        <f>SUM(J38+L38+N38)</f>
        <v>6811.5</v>
      </c>
      <c r="Q38" s="399">
        <f>SUM(K38+M38+O38)</f>
        <v>749</v>
      </c>
      <c r="R38" s="228">
        <f>Q38/H38</f>
        <v>74.9</v>
      </c>
      <c r="S38" s="145">
        <f>+P38/Q38</f>
        <v>9.094125500667557</v>
      </c>
      <c r="T38" s="217">
        <v>6539</v>
      </c>
      <c r="U38" s="147">
        <f>IF(T38&lt;&gt;0,-(T38-P38)/T38,"")</f>
        <v>0.041673038690931336</v>
      </c>
      <c r="V38" s="145"/>
      <c r="W38" s="146"/>
      <c r="X38" s="212"/>
      <c r="Y38" s="213"/>
      <c r="Z38" s="147"/>
      <c r="AA38" s="147"/>
      <c r="AB38" s="148"/>
      <c r="AC38" s="149"/>
      <c r="AD38" s="363">
        <v>775496.5</v>
      </c>
      <c r="AE38" s="214">
        <v>90735</v>
      </c>
      <c r="AF38" s="268">
        <f>+AD38/AE38</f>
        <v>8.546828676916295</v>
      </c>
      <c r="AG38" s="141">
        <v>28</v>
      </c>
      <c r="AI38" s="58"/>
    </row>
    <row r="39" spans="1:35" s="31" customFormat="1" ht="11.25" customHeight="1">
      <c r="A39" s="109">
        <v>29</v>
      </c>
      <c r="B39" s="234"/>
      <c r="C39" s="370" t="s">
        <v>40</v>
      </c>
      <c r="D39" s="227" t="s">
        <v>165</v>
      </c>
      <c r="E39" s="150">
        <v>40550</v>
      </c>
      <c r="F39" s="239" t="s">
        <v>17</v>
      </c>
      <c r="G39" s="358">
        <v>243</v>
      </c>
      <c r="H39" s="192">
        <v>3</v>
      </c>
      <c r="I39" s="192">
        <v>16</v>
      </c>
      <c r="J39" s="193">
        <v>2219</v>
      </c>
      <c r="K39" s="194">
        <v>369</v>
      </c>
      <c r="L39" s="193">
        <v>2215</v>
      </c>
      <c r="M39" s="194">
        <v>369</v>
      </c>
      <c r="N39" s="193">
        <v>2270</v>
      </c>
      <c r="O39" s="194">
        <v>376</v>
      </c>
      <c r="P39" s="400">
        <f>SUM(J39+L39+N39)</f>
        <v>6704</v>
      </c>
      <c r="Q39" s="401">
        <f>SUM(K39+M39+O39)</f>
        <v>1114</v>
      </c>
      <c r="R39" s="146">
        <f>IF(P39&lt;&gt;0,Q39/H39,"")</f>
        <v>371.3333333333333</v>
      </c>
      <c r="S39" s="145">
        <f>IF(P39&lt;&gt;0,P39/Q39,"")</f>
        <v>6.017953321364453</v>
      </c>
      <c r="T39" s="193"/>
      <c r="U39" s="147">
        <f>IF(T39&lt;&gt;0,-(T39-P39)/T39,"")</f>
      </c>
      <c r="V39" s="145"/>
      <c r="W39" s="146"/>
      <c r="X39" s="217"/>
      <c r="Y39" s="228"/>
      <c r="Z39" s="147"/>
      <c r="AA39" s="147"/>
      <c r="AB39" s="148"/>
      <c r="AC39" s="149"/>
      <c r="AD39" s="193">
        <v>7300587.5</v>
      </c>
      <c r="AE39" s="194">
        <v>951610</v>
      </c>
      <c r="AF39" s="268">
        <f>+AD39/AE39</f>
        <v>7.671827219133889</v>
      </c>
      <c r="AG39" s="141">
        <v>29</v>
      </c>
      <c r="AI39" s="58"/>
    </row>
    <row r="40" spans="1:35" s="31" customFormat="1" ht="11.25" customHeight="1">
      <c r="A40" s="109">
        <v>30</v>
      </c>
      <c r="B40" s="197"/>
      <c r="C40" s="220"/>
      <c r="D40" s="231">
        <v>3</v>
      </c>
      <c r="E40" s="152">
        <v>40746</v>
      </c>
      <c r="F40" s="200" t="s">
        <v>19</v>
      </c>
      <c r="G40" s="360">
        <v>5</v>
      </c>
      <c r="H40" s="210">
        <v>5</v>
      </c>
      <c r="I40" s="210">
        <v>2</v>
      </c>
      <c r="J40" s="367">
        <v>1823.5</v>
      </c>
      <c r="K40" s="211">
        <v>170</v>
      </c>
      <c r="L40" s="367">
        <v>2489</v>
      </c>
      <c r="M40" s="211">
        <v>254</v>
      </c>
      <c r="N40" s="367">
        <v>2353</v>
      </c>
      <c r="O40" s="211">
        <v>231</v>
      </c>
      <c r="P40" s="392">
        <f>SUM(J40+L40+N40)</f>
        <v>6665.5</v>
      </c>
      <c r="Q40" s="393">
        <f>SUM(K40+M40+O40)</f>
        <v>655</v>
      </c>
      <c r="R40" s="146">
        <f>IF(P40&lt;&gt;0,Q40/H40,"")</f>
        <v>131</v>
      </c>
      <c r="S40" s="145">
        <f>IF(P40&lt;&gt;0,P40/Q40,"")</f>
        <v>10.176335877862595</v>
      </c>
      <c r="T40" s="232">
        <v>8610.5</v>
      </c>
      <c r="U40" s="147">
        <f>IF(T40&lt;&gt;0,-(T40-P40)/T40,"")</f>
        <v>-0.2258869984321468</v>
      </c>
      <c r="V40" s="145"/>
      <c r="W40" s="146"/>
      <c r="X40" s="212"/>
      <c r="Y40" s="213"/>
      <c r="Z40" s="147"/>
      <c r="AA40" s="147"/>
      <c r="AB40" s="148"/>
      <c r="AC40" s="149"/>
      <c r="AD40" s="363">
        <v>21953</v>
      </c>
      <c r="AE40" s="214">
        <v>2025</v>
      </c>
      <c r="AF40" s="266">
        <f>+AD40/AE40</f>
        <v>10.840987654320987</v>
      </c>
      <c r="AG40" s="141">
        <v>30</v>
      </c>
      <c r="AI40" s="58"/>
    </row>
    <row r="41" spans="1:35" s="31" customFormat="1" ht="11.25" customHeight="1">
      <c r="A41" s="109">
        <v>31</v>
      </c>
      <c r="B41" s="234"/>
      <c r="C41" s="208" t="s">
        <v>40</v>
      </c>
      <c r="D41" s="227" t="s">
        <v>166</v>
      </c>
      <c r="E41" s="143">
        <v>40571</v>
      </c>
      <c r="F41" s="239" t="s">
        <v>17</v>
      </c>
      <c r="G41" s="358">
        <v>364</v>
      </c>
      <c r="H41" s="192">
        <v>2</v>
      </c>
      <c r="I41" s="192">
        <v>18</v>
      </c>
      <c r="J41" s="193">
        <v>2209</v>
      </c>
      <c r="K41" s="194">
        <v>368</v>
      </c>
      <c r="L41" s="193">
        <v>2221</v>
      </c>
      <c r="M41" s="194">
        <v>370</v>
      </c>
      <c r="N41" s="193">
        <v>2215</v>
      </c>
      <c r="O41" s="194">
        <v>369</v>
      </c>
      <c r="P41" s="400">
        <f>SUM(J41+L41+N41)</f>
        <v>6645</v>
      </c>
      <c r="Q41" s="401">
        <f>SUM(K41+M41+O41)</f>
        <v>1107</v>
      </c>
      <c r="R41" s="146">
        <f>IF(P41&lt;&gt;0,Q41/H41,"")</f>
        <v>553.5</v>
      </c>
      <c r="S41" s="145">
        <f>IF(P41&lt;&gt;0,P41/Q41,"")</f>
        <v>6.002710027100271</v>
      </c>
      <c r="T41" s="193"/>
      <c r="U41" s="147">
        <f>IF(T41&lt;&gt;0,-(T41-P41)/T41,"")</f>
      </c>
      <c r="V41" s="145"/>
      <c r="W41" s="146"/>
      <c r="X41" s="217"/>
      <c r="Y41" s="228"/>
      <c r="Z41" s="147"/>
      <c r="AA41" s="147"/>
      <c r="AB41" s="148"/>
      <c r="AC41" s="149"/>
      <c r="AD41" s="193">
        <v>17285362.5</v>
      </c>
      <c r="AE41" s="194">
        <v>2026598</v>
      </c>
      <c r="AF41" s="266">
        <f>AD41/AE41</f>
        <v>8.529250744350877</v>
      </c>
      <c r="AG41" s="141">
        <v>31</v>
      </c>
      <c r="AI41" s="58"/>
    </row>
    <row r="42" spans="1:35" s="31" customFormat="1" ht="11.25" customHeight="1">
      <c r="A42" s="109">
        <v>32</v>
      </c>
      <c r="B42" s="207"/>
      <c r="C42" s="198"/>
      <c r="D42" s="223" t="s">
        <v>25</v>
      </c>
      <c r="E42" s="143">
        <v>40662</v>
      </c>
      <c r="F42" s="200" t="s">
        <v>19</v>
      </c>
      <c r="G42" s="360">
        <v>19</v>
      </c>
      <c r="H42" s="210">
        <v>12</v>
      </c>
      <c r="I42" s="210">
        <v>14</v>
      </c>
      <c r="J42" s="367">
        <v>1335</v>
      </c>
      <c r="K42" s="211">
        <v>156</v>
      </c>
      <c r="L42" s="367">
        <v>2020</v>
      </c>
      <c r="M42" s="211">
        <v>235</v>
      </c>
      <c r="N42" s="367">
        <v>2640</v>
      </c>
      <c r="O42" s="211">
        <v>316</v>
      </c>
      <c r="P42" s="398">
        <f>SUM(J42+L42+N42)</f>
        <v>5995</v>
      </c>
      <c r="Q42" s="399">
        <f>SUM(K42+M42+O42)</f>
        <v>707</v>
      </c>
      <c r="R42" s="146">
        <f>IF(P42&lt;&gt;0,Q42/H42,"")</f>
        <v>58.916666666666664</v>
      </c>
      <c r="S42" s="145">
        <f>IF(P42&lt;&gt;0,P42/Q42,"")</f>
        <v>8.47949080622348</v>
      </c>
      <c r="T42" s="217">
        <v>1907</v>
      </c>
      <c r="U42" s="147">
        <f>IF(T42&lt;&gt;0,-(T42-P42)/T42,"")</f>
        <v>2.1436811746198217</v>
      </c>
      <c r="V42" s="145"/>
      <c r="W42" s="146"/>
      <c r="X42" s="212"/>
      <c r="Y42" s="213"/>
      <c r="Z42" s="147"/>
      <c r="AA42" s="147"/>
      <c r="AB42" s="148"/>
      <c r="AC42" s="149"/>
      <c r="AD42" s="363">
        <v>341327.25</v>
      </c>
      <c r="AE42" s="214">
        <v>35682</v>
      </c>
      <c r="AF42" s="266">
        <f>AD42/AE42</f>
        <v>9.565810492685388</v>
      </c>
      <c r="AG42" s="141">
        <v>32</v>
      </c>
      <c r="AI42" s="58"/>
    </row>
    <row r="43" spans="1:35" s="31" customFormat="1" ht="11.25" customHeight="1">
      <c r="A43" s="109">
        <v>33</v>
      </c>
      <c r="B43" s="197"/>
      <c r="C43" s="220"/>
      <c r="D43" s="223" t="s">
        <v>112</v>
      </c>
      <c r="E43" s="143">
        <v>40725</v>
      </c>
      <c r="F43" s="200" t="s">
        <v>19</v>
      </c>
      <c r="G43" s="360">
        <v>6</v>
      </c>
      <c r="H43" s="210">
        <v>6</v>
      </c>
      <c r="I43" s="210">
        <v>5</v>
      </c>
      <c r="J43" s="367">
        <v>1408</v>
      </c>
      <c r="K43" s="211">
        <v>151</v>
      </c>
      <c r="L43" s="367">
        <v>1745</v>
      </c>
      <c r="M43" s="211">
        <v>193</v>
      </c>
      <c r="N43" s="367">
        <v>2620</v>
      </c>
      <c r="O43" s="211">
        <v>297</v>
      </c>
      <c r="P43" s="392">
        <f>SUM(J43+L43+N43)</f>
        <v>5773</v>
      </c>
      <c r="Q43" s="393">
        <f>SUM(K43+M43+O43)</f>
        <v>641</v>
      </c>
      <c r="R43" s="146">
        <f>IF(P43&lt;&gt;0,Q43/H43,"")</f>
        <v>106.83333333333333</v>
      </c>
      <c r="S43" s="145">
        <f>IF(P43&lt;&gt;0,P43/Q43,"")</f>
        <v>9.006240249609984</v>
      </c>
      <c r="T43" s="187">
        <v>5878.5</v>
      </c>
      <c r="U43" s="147">
        <f>IF(T43&lt;&gt;0,-(T43-P43)/T43,"")</f>
        <v>-0.01794675512460662</v>
      </c>
      <c r="V43" s="145"/>
      <c r="W43" s="146"/>
      <c r="X43" s="212"/>
      <c r="Y43" s="213"/>
      <c r="Z43" s="147"/>
      <c r="AA43" s="147"/>
      <c r="AB43" s="148"/>
      <c r="AC43" s="149"/>
      <c r="AD43" s="363">
        <v>50413</v>
      </c>
      <c r="AE43" s="214">
        <v>6024</v>
      </c>
      <c r="AF43" s="268">
        <f>+AD43/AE43</f>
        <v>8.368691899070384</v>
      </c>
      <c r="AG43" s="141">
        <v>33</v>
      </c>
      <c r="AI43" s="58"/>
    </row>
    <row r="44" spans="1:33" s="31" customFormat="1" ht="11.25" customHeight="1">
      <c r="A44" s="109">
        <v>34</v>
      </c>
      <c r="B44" s="218"/>
      <c r="C44" s="198"/>
      <c r="D44" s="227" t="s">
        <v>38</v>
      </c>
      <c r="E44" s="143">
        <v>40683</v>
      </c>
      <c r="F44" s="227" t="s">
        <v>39</v>
      </c>
      <c r="G44" s="355">
        <v>10</v>
      </c>
      <c r="H44" s="377">
        <v>10</v>
      </c>
      <c r="I44" s="377">
        <v>11</v>
      </c>
      <c r="J44" s="217">
        <v>1303</v>
      </c>
      <c r="K44" s="228">
        <v>170</v>
      </c>
      <c r="L44" s="217">
        <v>2021</v>
      </c>
      <c r="M44" s="228">
        <v>248</v>
      </c>
      <c r="N44" s="217">
        <v>2365</v>
      </c>
      <c r="O44" s="228">
        <v>292</v>
      </c>
      <c r="P44" s="392">
        <f>+J44+L44+N44</f>
        <v>5689</v>
      </c>
      <c r="Q44" s="393">
        <f>+K44+M44+O44</f>
        <v>710</v>
      </c>
      <c r="R44" s="146">
        <f>IF(P44&lt;&gt;0,Q44/H44,"")</f>
        <v>71</v>
      </c>
      <c r="S44" s="145">
        <f>IF(P44&lt;&gt;0,P44/Q44,"")</f>
        <v>8.012676056338028</v>
      </c>
      <c r="T44" s="187">
        <v>1721</v>
      </c>
      <c r="U44" s="147">
        <f>IF(T44&lt;&gt;0,-(T44-P44)/T44,"")</f>
        <v>2.305636257989541</v>
      </c>
      <c r="V44" s="145"/>
      <c r="W44" s="146"/>
      <c r="X44" s="185"/>
      <c r="Y44" s="186"/>
      <c r="Z44" s="147"/>
      <c r="AA44" s="147"/>
      <c r="AB44" s="148"/>
      <c r="AC44" s="149"/>
      <c r="AD44" s="217">
        <v>97852</v>
      </c>
      <c r="AE44" s="228">
        <v>11803</v>
      </c>
      <c r="AF44" s="268">
        <f>+AD44/AE44</f>
        <v>8.290434635262221</v>
      </c>
      <c r="AG44" s="141">
        <v>34</v>
      </c>
    </row>
    <row r="45" spans="1:33" s="31" customFormat="1" ht="11.25" customHeight="1">
      <c r="A45" s="109">
        <v>35</v>
      </c>
      <c r="B45" s="202" t="s">
        <v>41</v>
      </c>
      <c r="C45" s="198"/>
      <c r="D45" s="230" t="s">
        <v>159</v>
      </c>
      <c r="E45" s="152">
        <v>40753</v>
      </c>
      <c r="F45" s="230" t="s">
        <v>32</v>
      </c>
      <c r="G45" s="356">
        <v>3</v>
      </c>
      <c r="H45" s="229">
        <v>3</v>
      </c>
      <c r="I45" s="229">
        <v>1</v>
      </c>
      <c r="J45" s="217">
        <v>1004</v>
      </c>
      <c r="K45" s="228">
        <v>68</v>
      </c>
      <c r="L45" s="217">
        <v>2311</v>
      </c>
      <c r="M45" s="228">
        <v>156</v>
      </c>
      <c r="N45" s="217">
        <v>2065.5</v>
      </c>
      <c r="O45" s="228">
        <v>143</v>
      </c>
      <c r="P45" s="392">
        <f>+J45+L45+N45</f>
        <v>5380.5</v>
      </c>
      <c r="Q45" s="393">
        <f>+K45+M45+O45</f>
        <v>367</v>
      </c>
      <c r="R45" s="194">
        <f>+Q45/H45</f>
        <v>122.33333333333333</v>
      </c>
      <c r="S45" s="145">
        <f>IF(P45&lt;&gt;0,P45/Q45,"")</f>
        <v>14.660762942779291</v>
      </c>
      <c r="T45" s="232"/>
      <c r="U45" s="147">
        <f>IF(T45&lt;&gt;0,-(T45-P45)/T45,"")</f>
      </c>
      <c r="V45" s="145"/>
      <c r="W45" s="146"/>
      <c r="X45" s="217"/>
      <c r="Y45" s="228"/>
      <c r="Z45" s="147"/>
      <c r="AA45" s="147"/>
      <c r="AB45" s="148"/>
      <c r="AC45" s="149"/>
      <c r="AD45" s="217">
        <v>5380.5</v>
      </c>
      <c r="AE45" s="228">
        <v>367</v>
      </c>
      <c r="AF45" s="268">
        <f>+AD45/AE45</f>
        <v>14.660762942779291</v>
      </c>
      <c r="AG45" s="141">
        <v>35</v>
      </c>
    </row>
    <row r="46" spans="1:33" s="31" customFormat="1" ht="11.25" customHeight="1">
      <c r="A46" s="109">
        <v>36</v>
      </c>
      <c r="B46" s="244"/>
      <c r="C46" s="198"/>
      <c r="D46" s="223" t="s">
        <v>129</v>
      </c>
      <c r="E46" s="143">
        <v>40613</v>
      </c>
      <c r="F46" s="200" t="s">
        <v>19</v>
      </c>
      <c r="G46" s="360">
        <v>22</v>
      </c>
      <c r="H46" s="210">
        <v>4</v>
      </c>
      <c r="I46" s="210">
        <v>16</v>
      </c>
      <c r="J46" s="367">
        <v>1142</v>
      </c>
      <c r="K46" s="211">
        <v>169</v>
      </c>
      <c r="L46" s="367">
        <v>1562</v>
      </c>
      <c r="M46" s="211">
        <v>187</v>
      </c>
      <c r="N46" s="367">
        <v>1924</v>
      </c>
      <c r="O46" s="211">
        <v>225</v>
      </c>
      <c r="P46" s="398">
        <f>SUM(J46+L46+N46)</f>
        <v>4628</v>
      </c>
      <c r="Q46" s="399">
        <f>SUM(K46+M46+O46)</f>
        <v>581</v>
      </c>
      <c r="R46" s="228">
        <f>Q46/H46</f>
        <v>145.25</v>
      </c>
      <c r="S46" s="145">
        <f>IF(P46&lt;&gt;0,P46/Q46,"")</f>
        <v>7.965576592082616</v>
      </c>
      <c r="T46" s="217">
        <v>598</v>
      </c>
      <c r="U46" s="147">
        <f>IF(T46&lt;&gt;0,-(T46-P46)/T46,"")</f>
        <v>6.739130434782608</v>
      </c>
      <c r="V46" s="145"/>
      <c r="W46" s="146"/>
      <c r="X46" s="212"/>
      <c r="Y46" s="213"/>
      <c r="Z46" s="147"/>
      <c r="AA46" s="147"/>
      <c r="AB46" s="148"/>
      <c r="AC46" s="149"/>
      <c r="AD46" s="363">
        <v>190331.5</v>
      </c>
      <c r="AE46" s="214">
        <v>16068</v>
      </c>
      <c r="AF46" s="268">
        <f>+AD46/AE46</f>
        <v>11.845375902414737</v>
      </c>
      <c r="AG46" s="141">
        <v>36</v>
      </c>
    </row>
    <row r="47" spans="1:33" s="31" customFormat="1" ht="11.25" customHeight="1">
      <c r="A47" s="109">
        <v>37</v>
      </c>
      <c r="B47" s="233"/>
      <c r="C47" s="198"/>
      <c r="D47" s="229" t="s">
        <v>97</v>
      </c>
      <c r="E47" s="271">
        <v>40711</v>
      </c>
      <c r="F47" s="230" t="s">
        <v>32</v>
      </c>
      <c r="G47" s="356">
        <v>10</v>
      </c>
      <c r="H47" s="229">
        <v>10</v>
      </c>
      <c r="I47" s="229">
        <v>7</v>
      </c>
      <c r="J47" s="217">
        <v>527</v>
      </c>
      <c r="K47" s="228">
        <v>69</v>
      </c>
      <c r="L47" s="217">
        <v>1457</v>
      </c>
      <c r="M47" s="228">
        <v>195</v>
      </c>
      <c r="N47" s="217">
        <v>2244.5</v>
      </c>
      <c r="O47" s="228">
        <v>295</v>
      </c>
      <c r="P47" s="392">
        <f>SUM(J47+L47+N47)</f>
        <v>4228.5</v>
      </c>
      <c r="Q47" s="393">
        <f>SUM(K47+M47+O47)</f>
        <v>559</v>
      </c>
      <c r="R47" s="146">
        <f>IF(P47&lt;&gt;0,Q47/H47,"")</f>
        <v>55.9</v>
      </c>
      <c r="S47" s="145">
        <f>+P47/Q47</f>
        <v>7.564400715563506</v>
      </c>
      <c r="T47" s="187">
        <v>3951.5</v>
      </c>
      <c r="U47" s="147">
        <f>IF(T47&lt;&gt;0,-(T47-P47)/T47,"")</f>
        <v>0.07009996203973175</v>
      </c>
      <c r="V47" s="145"/>
      <c r="W47" s="146"/>
      <c r="X47" s="217"/>
      <c r="Y47" s="228"/>
      <c r="Z47" s="147"/>
      <c r="AA47" s="147"/>
      <c r="AB47" s="148"/>
      <c r="AC47" s="149"/>
      <c r="AD47" s="217">
        <v>80811.5</v>
      </c>
      <c r="AE47" s="228">
        <v>8400</v>
      </c>
      <c r="AF47" s="266">
        <f>AD47/AE47</f>
        <v>9.620416666666667</v>
      </c>
      <c r="AG47" s="141">
        <v>37</v>
      </c>
    </row>
    <row r="48" spans="1:33" s="31" customFormat="1" ht="11.25" customHeight="1">
      <c r="A48" s="109">
        <v>38</v>
      </c>
      <c r="B48" s="207"/>
      <c r="C48" s="198"/>
      <c r="D48" s="226" t="s">
        <v>98</v>
      </c>
      <c r="E48" s="271">
        <v>40711</v>
      </c>
      <c r="F48" s="200" t="s">
        <v>19</v>
      </c>
      <c r="G48" s="360">
        <v>35</v>
      </c>
      <c r="H48" s="210">
        <v>16</v>
      </c>
      <c r="I48" s="210">
        <v>7</v>
      </c>
      <c r="J48" s="367">
        <v>960.5</v>
      </c>
      <c r="K48" s="211">
        <v>119</v>
      </c>
      <c r="L48" s="367">
        <v>1331</v>
      </c>
      <c r="M48" s="211">
        <v>158</v>
      </c>
      <c r="N48" s="367">
        <v>1604.5</v>
      </c>
      <c r="O48" s="211">
        <v>198</v>
      </c>
      <c r="P48" s="392">
        <f>SUM(J48+L48+N48)</f>
        <v>3896</v>
      </c>
      <c r="Q48" s="393">
        <f>SUM(K48+M48+O48)</f>
        <v>475</v>
      </c>
      <c r="R48" s="194">
        <f>+Q48/H48</f>
        <v>29.6875</v>
      </c>
      <c r="S48" s="145">
        <f>+P48/Q48</f>
        <v>8.202105263157895</v>
      </c>
      <c r="T48" s="187">
        <v>1960.5</v>
      </c>
      <c r="U48" s="147">
        <f>IF(T48&lt;&gt;0,-(T48-P48)/T48,"")</f>
        <v>0.9872481509818923</v>
      </c>
      <c r="V48" s="145"/>
      <c r="W48" s="146"/>
      <c r="X48" s="212"/>
      <c r="Y48" s="213"/>
      <c r="Z48" s="147"/>
      <c r="AA48" s="147"/>
      <c r="AB48" s="148"/>
      <c r="AC48" s="149"/>
      <c r="AD48" s="363">
        <v>88028.5</v>
      </c>
      <c r="AE48" s="214">
        <v>9649</v>
      </c>
      <c r="AF48" s="266">
        <f>AD48/AE48</f>
        <v>9.12306974816043</v>
      </c>
      <c r="AG48" s="141">
        <v>38</v>
      </c>
    </row>
    <row r="49" spans="1:33" s="31" customFormat="1" ht="11.25" customHeight="1">
      <c r="A49" s="109">
        <v>39</v>
      </c>
      <c r="B49" s="218"/>
      <c r="C49" s="240"/>
      <c r="D49" s="223" t="s">
        <v>18</v>
      </c>
      <c r="E49" s="143">
        <v>40641</v>
      </c>
      <c r="F49" s="200" t="s">
        <v>19</v>
      </c>
      <c r="G49" s="360">
        <v>137</v>
      </c>
      <c r="H49" s="210">
        <v>7</v>
      </c>
      <c r="I49" s="210">
        <v>17</v>
      </c>
      <c r="J49" s="367">
        <v>757.5</v>
      </c>
      <c r="K49" s="211">
        <v>88</v>
      </c>
      <c r="L49" s="367">
        <v>1211</v>
      </c>
      <c r="M49" s="211">
        <v>124</v>
      </c>
      <c r="N49" s="367">
        <v>1641</v>
      </c>
      <c r="O49" s="211">
        <v>179</v>
      </c>
      <c r="P49" s="392">
        <f>SUM(J49+L49+N49)</f>
        <v>3609.5</v>
      </c>
      <c r="Q49" s="393">
        <f>SUM(K49+M49+O49)</f>
        <v>391</v>
      </c>
      <c r="R49" s="146">
        <f>IF(P49&lt;&gt;0,Q49/H49,"")</f>
        <v>55.857142857142854</v>
      </c>
      <c r="S49" s="145">
        <f>IF(P49&lt;&gt;0,P49/Q49,"")</f>
        <v>9.231457800511508</v>
      </c>
      <c r="T49" s="187">
        <v>2048</v>
      </c>
      <c r="U49" s="147">
        <f>IF(T49&lt;&gt;0,-(T49-P49)/T49,"")</f>
        <v>0.762451171875</v>
      </c>
      <c r="V49" s="145"/>
      <c r="W49" s="146"/>
      <c r="X49" s="212"/>
      <c r="Y49" s="213"/>
      <c r="Z49" s="147"/>
      <c r="AA49" s="147"/>
      <c r="AB49" s="148"/>
      <c r="AC49" s="149"/>
      <c r="AD49" s="363">
        <v>3368238.49</v>
      </c>
      <c r="AE49" s="214">
        <v>351063</v>
      </c>
      <c r="AF49" s="266">
        <f>AD49/AE49</f>
        <v>9.594398982518808</v>
      </c>
      <c r="AG49" s="141">
        <v>39</v>
      </c>
    </row>
    <row r="50" spans="1:33" s="31" customFormat="1" ht="11.25" customHeight="1">
      <c r="A50" s="109">
        <v>40</v>
      </c>
      <c r="B50" s="197"/>
      <c r="C50" s="208" t="s">
        <v>40</v>
      </c>
      <c r="D50" s="222" t="s">
        <v>146</v>
      </c>
      <c r="E50" s="143">
        <v>40515</v>
      </c>
      <c r="F50" s="200" t="s">
        <v>10</v>
      </c>
      <c r="G50" s="355">
        <v>337</v>
      </c>
      <c r="H50" s="184">
        <v>1</v>
      </c>
      <c r="I50" s="184">
        <v>27</v>
      </c>
      <c r="J50" s="185">
        <v>740</v>
      </c>
      <c r="K50" s="186">
        <v>185</v>
      </c>
      <c r="L50" s="185">
        <v>1260</v>
      </c>
      <c r="M50" s="186">
        <v>315</v>
      </c>
      <c r="N50" s="185">
        <v>1572</v>
      </c>
      <c r="O50" s="186">
        <v>393</v>
      </c>
      <c r="P50" s="400">
        <f>SUM(J50+L50+N50)</f>
        <v>3572</v>
      </c>
      <c r="Q50" s="401">
        <f>SUM(K50+M50+O50)</f>
        <v>893</v>
      </c>
      <c r="R50" s="146">
        <f>IF(P50&lt;&gt;0,Q50/H50,"")</f>
        <v>893</v>
      </c>
      <c r="S50" s="145">
        <f>IF(P50&lt;&gt;0,P50/Q50,"")</f>
        <v>4</v>
      </c>
      <c r="T50" s="193">
        <v>1190</v>
      </c>
      <c r="U50" s="147">
        <f>IF(T50&lt;&gt;0,-(T50-P50)/T50,"")</f>
        <v>2.0016806722689076</v>
      </c>
      <c r="V50" s="145"/>
      <c r="W50" s="146"/>
      <c r="X50" s="188"/>
      <c r="Y50" s="189"/>
      <c r="Z50" s="147"/>
      <c r="AA50" s="147"/>
      <c r="AB50" s="148"/>
      <c r="AC50" s="149"/>
      <c r="AD50" s="185">
        <v>19691849</v>
      </c>
      <c r="AE50" s="186">
        <v>2109049</v>
      </c>
      <c r="AF50" s="266">
        <f>+AD50/AE50</f>
        <v>9.336838072515148</v>
      </c>
      <c r="AG50" s="141">
        <v>40</v>
      </c>
    </row>
    <row r="51" spans="1:33" s="31" customFormat="1" ht="11.25" customHeight="1">
      <c r="A51" s="109">
        <v>41</v>
      </c>
      <c r="B51" s="278"/>
      <c r="C51" s="198"/>
      <c r="D51" s="226" t="s">
        <v>118</v>
      </c>
      <c r="E51" s="153">
        <v>40641</v>
      </c>
      <c r="F51" s="200" t="s">
        <v>19</v>
      </c>
      <c r="G51" s="360">
        <v>22</v>
      </c>
      <c r="H51" s="210">
        <v>8</v>
      </c>
      <c r="I51" s="210">
        <v>16</v>
      </c>
      <c r="J51" s="367">
        <v>1363</v>
      </c>
      <c r="K51" s="211">
        <v>193</v>
      </c>
      <c r="L51" s="367">
        <v>856</v>
      </c>
      <c r="M51" s="211">
        <v>112</v>
      </c>
      <c r="N51" s="367">
        <v>1273</v>
      </c>
      <c r="O51" s="211">
        <v>170</v>
      </c>
      <c r="P51" s="398">
        <f>SUM(J51+L51+N51)</f>
        <v>3492</v>
      </c>
      <c r="Q51" s="399">
        <f>SUM(K51+M51+O51)</f>
        <v>475</v>
      </c>
      <c r="R51" s="216">
        <f>IF(P51&lt;&gt;0,Q51/H51,"")</f>
        <v>59.375</v>
      </c>
      <c r="S51" s="145">
        <f>+P51/Q51</f>
        <v>7.351578947368421</v>
      </c>
      <c r="T51" s="217">
        <v>2899</v>
      </c>
      <c r="U51" s="147">
        <f>IF(T51&lt;&gt;0,-(T51-P51)/T51,"")</f>
        <v>0.2045532942393929</v>
      </c>
      <c r="V51" s="145"/>
      <c r="W51" s="146"/>
      <c r="X51" s="212"/>
      <c r="Y51" s="213"/>
      <c r="Z51" s="147"/>
      <c r="AA51" s="147"/>
      <c r="AB51" s="148"/>
      <c r="AC51" s="149"/>
      <c r="AD51" s="363">
        <v>271754.75</v>
      </c>
      <c r="AE51" s="214">
        <v>25412</v>
      </c>
      <c r="AF51" s="266">
        <f>AD51/AE51</f>
        <v>10.693953643947742</v>
      </c>
      <c r="AG51" s="141">
        <v>41</v>
      </c>
    </row>
    <row r="52" spans="1:33" s="31" customFormat="1" ht="11.25" customHeight="1">
      <c r="A52" s="109">
        <v>42</v>
      </c>
      <c r="B52" s="207"/>
      <c r="C52" s="198"/>
      <c r="D52" s="226" t="s">
        <v>88</v>
      </c>
      <c r="E52" s="153">
        <v>40697</v>
      </c>
      <c r="F52" s="200" t="s">
        <v>19</v>
      </c>
      <c r="G52" s="360">
        <v>71</v>
      </c>
      <c r="H52" s="210">
        <v>17</v>
      </c>
      <c r="I52" s="210">
        <v>9</v>
      </c>
      <c r="J52" s="367">
        <v>1101</v>
      </c>
      <c r="K52" s="211">
        <v>181</v>
      </c>
      <c r="L52" s="367">
        <v>1088</v>
      </c>
      <c r="M52" s="211">
        <v>169</v>
      </c>
      <c r="N52" s="367">
        <v>1112</v>
      </c>
      <c r="O52" s="211">
        <v>168</v>
      </c>
      <c r="P52" s="394">
        <f>SUM(J52+L52+N52)</f>
        <v>3301</v>
      </c>
      <c r="Q52" s="395">
        <f>SUM(K52+M52+O52)</f>
        <v>518</v>
      </c>
      <c r="R52" s="146">
        <f>IF(P52&lt;&gt;0,Q52/H52,"")</f>
        <v>30.470588235294116</v>
      </c>
      <c r="S52" s="145">
        <f>IF(P52&lt;&gt;0,P52/Q52,"")</f>
        <v>6.372586872586872</v>
      </c>
      <c r="T52" s="201">
        <v>3709.5</v>
      </c>
      <c r="U52" s="147">
        <f>IF(T52&lt;&gt;0,-(T52-P52)/T52,"")</f>
        <v>-0.11012265804016713</v>
      </c>
      <c r="V52" s="145"/>
      <c r="W52" s="146"/>
      <c r="X52" s="212"/>
      <c r="Y52" s="213"/>
      <c r="Z52" s="147"/>
      <c r="AA52" s="147"/>
      <c r="AB52" s="148"/>
      <c r="AC52" s="149"/>
      <c r="AD52" s="363">
        <v>417698.75</v>
      </c>
      <c r="AE52" s="214">
        <v>49342</v>
      </c>
      <c r="AF52" s="268">
        <f>+AD52/AE52</f>
        <v>8.465379392809371</v>
      </c>
      <c r="AG52" s="141">
        <v>42</v>
      </c>
    </row>
    <row r="53" spans="1:33" s="31" customFormat="1" ht="11.25" customHeight="1">
      <c r="A53" s="109">
        <v>43</v>
      </c>
      <c r="B53" s="197"/>
      <c r="C53" s="220"/>
      <c r="D53" s="223" t="s">
        <v>33</v>
      </c>
      <c r="E53" s="143">
        <v>40676</v>
      </c>
      <c r="F53" s="200" t="s">
        <v>19</v>
      </c>
      <c r="G53" s="360">
        <v>10</v>
      </c>
      <c r="H53" s="210">
        <v>9</v>
      </c>
      <c r="I53" s="210">
        <v>12</v>
      </c>
      <c r="J53" s="367">
        <v>654.5</v>
      </c>
      <c r="K53" s="211">
        <v>91</v>
      </c>
      <c r="L53" s="367">
        <v>1279.5</v>
      </c>
      <c r="M53" s="211">
        <v>165</v>
      </c>
      <c r="N53" s="367">
        <v>1270.5</v>
      </c>
      <c r="O53" s="211">
        <v>162</v>
      </c>
      <c r="P53" s="394">
        <f>SUM(J53+L53+N53)</f>
        <v>3204.5</v>
      </c>
      <c r="Q53" s="395">
        <f>SUM(K53+M53+O53)</f>
        <v>418</v>
      </c>
      <c r="R53" s="148">
        <f>IF(P53&lt;&gt;0,Q53/H53,"")</f>
        <v>46.44444444444444</v>
      </c>
      <c r="S53" s="145">
        <f>IF(P53&lt;&gt;0,P53/Q53,"")</f>
        <v>7.666267942583732</v>
      </c>
      <c r="T53" s="201">
        <v>4106</v>
      </c>
      <c r="U53" s="147">
        <f>IF(T53&lt;&gt;0,-(T53-P53)/T53,"")</f>
        <v>-0.21955674622503654</v>
      </c>
      <c r="V53" s="145"/>
      <c r="W53" s="146"/>
      <c r="X53" s="212"/>
      <c r="Y53" s="213"/>
      <c r="Z53" s="147"/>
      <c r="AA53" s="147"/>
      <c r="AB53" s="148"/>
      <c r="AC53" s="149"/>
      <c r="AD53" s="363">
        <v>126638.5</v>
      </c>
      <c r="AE53" s="214">
        <v>16149</v>
      </c>
      <c r="AF53" s="266">
        <f>AD53/AE53</f>
        <v>7.841878754102421</v>
      </c>
      <c r="AG53" s="141">
        <v>43</v>
      </c>
    </row>
    <row r="54" spans="1:33" s="31" customFormat="1" ht="11.25" customHeight="1">
      <c r="A54" s="109">
        <v>44</v>
      </c>
      <c r="B54" s="207"/>
      <c r="C54" s="198"/>
      <c r="D54" s="223" t="s">
        <v>22</v>
      </c>
      <c r="E54" s="143">
        <v>40655</v>
      </c>
      <c r="F54" s="200" t="s">
        <v>19</v>
      </c>
      <c r="G54" s="360">
        <v>15</v>
      </c>
      <c r="H54" s="210">
        <v>11</v>
      </c>
      <c r="I54" s="210">
        <v>15</v>
      </c>
      <c r="J54" s="367">
        <v>573</v>
      </c>
      <c r="K54" s="211">
        <v>98</v>
      </c>
      <c r="L54" s="367">
        <v>1037</v>
      </c>
      <c r="M54" s="211">
        <v>137</v>
      </c>
      <c r="N54" s="367">
        <v>1546</v>
      </c>
      <c r="O54" s="211">
        <v>206</v>
      </c>
      <c r="P54" s="394">
        <f>SUM(J54+L54+N54)</f>
        <v>3156</v>
      </c>
      <c r="Q54" s="395">
        <f>SUM(K54+M54+O54)</f>
        <v>441</v>
      </c>
      <c r="R54" s="148">
        <f>IF(P54&lt;&gt;0,Q54/H54,"")</f>
        <v>40.09090909090909</v>
      </c>
      <c r="S54" s="145">
        <f>IF(P54&lt;&gt;0,P54/Q54,"")</f>
        <v>7.156462585034014</v>
      </c>
      <c r="T54" s="201">
        <v>5934</v>
      </c>
      <c r="U54" s="147">
        <f>IF(T54&lt;&gt;0,-(T54-P54)/T54,"")</f>
        <v>-0.46814964610717896</v>
      </c>
      <c r="V54" s="145"/>
      <c r="W54" s="146"/>
      <c r="X54" s="212"/>
      <c r="Y54" s="213"/>
      <c r="Z54" s="147"/>
      <c r="AA54" s="147"/>
      <c r="AB54" s="148"/>
      <c r="AC54" s="149"/>
      <c r="AD54" s="363">
        <v>221784</v>
      </c>
      <c r="AE54" s="214">
        <v>29364</v>
      </c>
      <c r="AF54" s="268">
        <f>+AD54/AE54</f>
        <v>7.552921945239068</v>
      </c>
      <c r="AG54" s="141">
        <v>44</v>
      </c>
    </row>
    <row r="55" spans="1:33" s="31" customFormat="1" ht="11.25" customHeight="1">
      <c r="A55" s="109">
        <v>45</v>
      </c>
      <c r="B55" s="234"/>
      <c r="C55" s="198"/>
      <c r="D55" s="222" t="s">
        <v>29</v>
      </c>
      <c r="E55" s="143">
        <v>40676</v>
      </c>
      <c r="F55" s="200" t="s">
        <v>15</v>
      </c>
      <c r="G55" s="358">
        <v>100</v>
      </c>
      <c r="H55" s="192">
        <v>7</v>
      </c>
      <c r="I55" s="192">
        <v>12</v>
      </c>
      <c r="J55" s="193">
        <v>731</v>
      </c>
      <c r="K55" s="194">
        <v>67</v>
      </c>
      <c r="L55" s="193">
        <v>1104</v>
      </c>
      <c r="M55" s="194">
        <v>104</v>
      </c>
      <c r="N55" s="193">
        <v>951</v>
      </c>
      <c r="O55" s="194">
        <v>93</v>
      </c>
      <c r="P55" s="394">
        <f>SUM(J55+L55+N55)</f>
        <v>2786</v>
      </c>
      <c r="Q55" s="395">
        <f>SUM(K55+M55+O55)</f>
        <v>264</v>
      </c>
      <c r="R55" s="148">
        <f>IF(P55&lt;&gt;0,Q55/H55,"")</f>
        <v>37.714285714285715</v>
      </c>
      <c r="S55" s="145">
        <f>IF(P55&lt;&gt;0,P55/Q55,"")</f>
        <v>10.553030303030303</v>
      </c>
      <c r="T55" s="201">
        <v>3262</v>
      </c>
      <c r="U55" s="147">
        <f>IF(T55&lt;&gt;0,-(T55-P55)/T55,"")</f>
        <v>-0.1459227467811159</v>
      </c>
      <c r="V55" s="145"/>
      <c r="W55" s="146"/>
      <c r="X55" s="195"/>
      <c r="Y55" s="196"/>
      <c r="Z55" s="147"/>
      <c r="AA55" s="147"/>
      <c r="AB55" s="148"/>
      <c r="AC55" s="149"/>
      <c r="AD55" s="193">
        <v>1168345</v>
      </c>
      <c r="AE55" s="194">
        <v>127307</v>
      </c>
      <c r="AF55" s="266">
        <f>AD55/AE55</f>
        <v>9.17738223349855</v>
      </c>
      <c r="AG55" s="141">
        <v>45</v>
      </c>
    </row>
    <row r="56" spans="1:33" s="31" customFormat="1" ht="11.25" customHeight="1">
      <c r="A56" s="109">
        <v>46</v>
      </c>
      <c r="B56" s="234"/>
      <c r="C56" s="198"/>
      <c r="D56" s="200" t="s">
        <v>141</v>
      </c>
      <c r="E56" s="143">
        <v>40690</v>
      </c>
      <c r="F56" s="200" t="s">
        <v>19</v>
      </c>
      <c r="G56" s="360">
        <v>11</v>
      </c>
      <c r="H56" s="210">
        <v>11</v>
      </c>
      <c r="I56" s="210">
        <v>10</v>
      </c>
      <c r="J56" s="367">
        <v>626.5</v>
      </c>
      <c r="K56" s="211">
        <v>82</v>
      </c>
      <c r="L56" s="367">
        <v>926.5</v>
      </c>
      <c r="M56" s="211">
        <v>127</v>
      </c>
      <c r="N56" s="367">
        <v>1076</v>
      </c>
      <c r="O56" s="211">
        <v>149</v>
      </c>
      <c r="P56" s="394">
        <f>SUM(J56+L56+N56)</f>
        <v>2629</v>
      </c>
      <c r="Q56" s="395">
        <f>SUM(K56+M56+O56)</f>
        <v>358</v>
      </c>
      <c r="R56" s="148">
        <f>IF(P56&lt;&gt;0,Q56/H56,"")</f>
        <v>32.54545454545455</v>
      </c>
      <c r="S56" s="145">
        <f>IF(P56&lt;&gt;0,P56/Q56,"")</f>
        <v>7.343575418994414</v>
      </c>
      <c r="T56" s="201">
        <v>1167.5</v>
      </c>
      <c r="U56" s="147">
        <f>IF(T56&lt;&gt;0,-(T56-P56)/T56,"")</f>
        <v>1.2518201284796573</v>
      </c>
      <c r="V56" s="145"/>
      <c r="W56" s="146"/>
      <c r="X56" s="212"/>
      <c r="Y56" s="213"/>
      <c r="Z56" s="147"/>
      <c r="AA56" s="147"/>
      <c r="AB56" s="148"/>
      <c r="AC56" s="149"/>
      <c r="AD56" s="363">
        <v>74279</v>
      </c>
      <c r="AE56" s="214">
        <v>9986</v>
      </c>
      <c r="AF56" s="268">
        <f>+AD56/AE56</f>
        <v>7.438313639094733</v>
      </c>
      <c r="AG56" s="141">
        <v>46</v>
      </c>
    </row>
    <row r="57" spans="1:33" s="31" customFormat="1" ht="11.25" customHeight="1">
      <c r="A57" s="109">
        <v>47</v>
      </c>
      <c r="B57" s="275"/>
      <c r="C57" s="198"/>
      <c r="D57" s="230" t="s">
        <v>109</v>
      </c>
      <c r="E57" s="143">
        <v>40725</v>
      </c>
      <c r="F57" s="230" t="s">
        <v>32</v>
      </c>
      <c r="G57" s="356">
        <v>3</v>
      </c>
      <c r="H57" s="229">
        <v>3</v>
      </c>
      <c r="I57" s="229">
        <v>5</v>
      </c>
      <c r="J57" s="217">
        <v>756</v>
      </c>
      <c r="K57" s="228">
        <v>66</v>
      </c>
      <c r="L57" s="217">
        <v>872.5</v>
      </c>
      <c r="M57" s="228">
        <v>80</v>
      </c>
      <c r="N57" s="217">
        <v>992</v>
      </c>
      <c r="O57" s="228">
        <v>86</v>
      </c>
      <c r="P57" s="394">
        <f>SUM(J57+L57+N57)</f>
        <v>2620.5</v>
      </c>
      <c r="Q57" s="395">
        <f>SUM(K57+M57+O57)</f>
        <v>232</v>
      </c>
      <c r="R57" s="148">
        <f>IF(P57&lt;&gt;0,Q57/H57,"")</f>
        <v>77.33333333333333</v>
      </c>
      <c r="S57" s="145">
        <f>+P57/Q57</f>
        <v>11.295258620689655</v>
      </c>
      <c r="T57" s="237">
        <v>1575</v>
      </c>
      <c r="U57" s="147">
        <f>IF(T57&lt;&gt;0,-(T57-P57)/T57,"")</f>
        <v>0.6638095238095238</v>
      </c>
      <c r="V57" s="145"/>
      <c r="W57" s="146"/>
      <c r="X57" s="217"/>
      <c r="Y57" s="228"/>
      <c r="Z57" s="147"/>
      <c r="AA57" s="147"/>
      <c r="AB57" s="148"/>
      <c r="AC57" s="149"/>
      <c r="AD57" s="217">
        <v>28669.5</v>
      </c>
      <c r="AE57" s="228">
        <v>3030</v>
      </c>
      <c r="AF57" s="268">
        <f>+AD57/AE57</f>
        <v>9.461881188118811</v>
      </c>
      <c r="AG57" s="141">
        <v>47</v>
      </c>
    </row>
    <row r="58" spans="1:33" s="31" customFormat="1" ht="11.25" customHeight="1">
      <c r="A58" s="109">
        <v>48</v>
      </c>
      <c r="B58" s="197"/>
      <c r="C58" s="198"/>
      <c r="D58" s="226" t="s">
        <v>87</v>
      </c>
      <c r="E58" s="153">
        <v>40697</v>
      </c>
      <c r="F58" s="200" t="s">
        <v>19</v>
      </c>
      <c r="G58" s="360">
        <v>111</v>
      </c>
      <c r="H58" s="210">
        <v>15</v>
      </c>
      <c r="I58" s="210">
        <v>9</v>
      </c>
      <c r="J58" s="367">
        <v>745.5</v>
      </c>
      <c r="K58" s="211">
        <v>106</v>
      </c>
      <c r="L58" s="367">
        <v>792</v>
      </c>
      <c r="M58" s="211">
        <v>110</v>
      </c>
      <c r="N58" s="367">
        <v>1036</v>
      </c>
      <c r="O58" s="211">
        <v>145</v>
      </c>
      <c r="P58" s="394">
        <f>SUM(J58+L58+N58)</f>
        <v>2573.5</v>
      </c>
      <c r="Q58" s="395">
        <f>SUM(K58+M58+O58)</f>
        <v>361</v>
      </c>
      <c r="R58" s="148">
        <f>IF(P58&lt;&gt;0,Q58/H58,"")</f>
        <v>24.066666666666666</v>
      </c>
      <c r="S58" s="145">
        <f>IF(P58&lt;&gt;0,P58/Q58,"")</f>
        <v>7.128808864265928</v>
      </c>
      <c r="T58" s="201">
        <v>4316.5</v>
      </c>
      <c r="U58" s="147">
        <f>IF(T58&lt;&gt;0,-(T58-P58)/T58,"")</f>
        <v>-0.4037993744932237</v>
      </c>
      <c r="V58" s="145"/>
      <c r="W58" s="146"/>
      <c r="X58" s="212"/>
      <c r="Y58" s="213"/>
      <c r="Z58" s="147"/>
      <c r="AA58" s="147"/>
      <c r="AB58" s="148"/>
      <c r="AC58" s="149"/>
      <c r="AD58" s="363">
        <v>2023554.5</v>
      </c>
      <c r="AE58" s="214">
        <v>206256</v>
      </c>
      <c r="AF58" s="268">
        <f>+AD58/AE58</f>
        <v>9.810887925684586</v>
      </c>
      <c r="AG58" s="141">
        <v>48</v>
      </c>
    </row>
    <row r="59" spans="1:33" s="31" customFormat="1" ht="11.25" customHeight="1">
      <c r="A59" s="109">
        <v>49</v>
      </c>
      <c r="B59" s="224"/>
      <c r="C59" s="198"/>
      <c r="D59" s="227" t="s">
        <v>116</v>
      </c>
      <c r="E59" s="143">
        <v>40732</v>
      </c>
      <c r="F59" s="239" t="s">
        <v>8</v>
      </c>
      <c r="G59" s="359">
        <v>1</v>
      </c>
      <c r="H59" s="206">
        <v>1</v>
      </c>
      <c r="I59" s="206">
        <v>4</v>
      </c>
      <c r="J59" s="185">
        <v>683</v>
      </c>
      <c r="K59" s="186">
        <v>47</v>
      </c>
      <c r="L59" s="185">
        <v>707</v>
      </c>
      <c r="M59" s="186">
        <v>48</v>
      </c>
      <c r="N59" s="185">
        <v>950</v>
      </c>
      <c r="O59" s="186">
        <v>65</v>
      </c>
      <c r="P59" s="394">
        <f>+J59+L59+N59</f>
        <v>2340</v>
      </c>
      <c r="Q59" s="395">
        <f>+K59+M59+O59</f>
        <v>160</v>
      </c>
      <c r="R59" s="148">
        <f>IF(P59&lt;&gt;0,Q59/H59,"")</f>
        <v>160</v>
      </c>
      <c r="S59" s="145">
        <f>IF(P59&lt;&gt;0,P59/Q59,"")</f>
        <v>14.625</v>
      </c>
      <c r="T59" s="201">
        <v>1949</v>
      </c>
      <c r="U59" s="147">
        <f>IF(T59&lt;&gt;0,-(T59-P59)/T59,"")</f>
        <v>0.20061570035915854</v>
      </c>
      <c r="V59" s="145"/>
      <c r="W59" s="146"/>
      <c r="X59" s="185"/>
      <c r="Y59" s="186"/>
      <c r="Z59" s="147"/>
      <c r="AA59" s="147"/>
      <c r="AB59" s="148"/>
      <c r="AC59" s="149"/>
      <c r="AD59" s="185">
        <v>11891</v>
      </c>
      <c r="AE59" s="186">
        <v>836</v>
      </c>
      <c r="AF59" s="268">
        <f>+AD59/AE59</f>
        <v>14.223684210526315</v>
      </c>
      <c r="AG59" s="141">
        <v>49</v>
      </c>
    </row>
    <row r="60" spans="1:33" s="31" customFormat="1" ht="11.25" customHeight="1">
      <c r="A60" s="109">
        <v>50</v>
      </c>
      <c r="B60" s="197"/>
      <c r="C60" s="198"/>
      <c r="D60" s="226" t="s">
        <v>150</v>
      </c>
      <c r="E60" s="152">
        <v>40746</v>
      </c>
      <c r="F60" s="200" t="s">
        <v>19</v>
      </c>
      <c r="G60" s="360">
        <v>1</v>
      </c>
      <c r="H60" s="210">
        <v>1</v>
      </c>
      <c r="I60" s="210">
        <v>2</v>
      </c>
      <c r="J60" s="367">
        <v>602</v>
      </c>
      <c r="K60" s="211">
        <v>34</v>
      </c>
      <c r="L60" s="367">
        <v>865</v>
      </c>
      <c r="M60" s="211">
        <v>50</v>
      </c>
      <c r="N60" s="367">
        <v>858</v>
      </c>
      <c r="O60" s="211">
        <v>50</v>
      </c>
      <c r="P60" s="394">
        <f>SUM(J60+L60+N60)</f>
        <v>2325</v>
      </c>
      <c r="Q60" s="395">
        <f>SUM(K60+M60+O60)</f>
        <v>134</v>
      </c>
      <c r="R60" s="148">
        <f>IF(P60&lt;&gt;0,Q60/H60,"")</f>
        <v>134</v>
      </c>
      <c r="S60" s="145">
        <f>IF(P60&lt;&gt;0,P60/Q60,"")</f>
        <v>17.350746268656717</v>
      </c>
      <c r="T60" s="237"/>
      <c r="U60" s="147">
        <f>IF(T60&lt;&gt;0,-(T60-P60)/T60,"")</f>
      </c>
      <c r="V60" s="145"/>
      <c r="W60" s="146"/>
      <c r="X60" s="212"/>
      <c r="Y60" s="213"/>
      <c r="Z60" s="147"/>
      <c r="AA60" s="147"/>
      <c r="AB60" s="148"/>
      <c r="AC60" s="149"/>
      <c r="AD60" s="363">
        <v>7623</v>
      </c>
      <c r="AE60" s="214">
        <v>468</v>
      </c>
      <c r="AF60" s="266">
        <f>+AD60/AE60</f>
        <v>16.28846153846154</v>
      </c>
      <c r="AG60" s="141">
        <v>50</v>
      </c>
    </row>
    <row r="61" spans="1:33" s="31" customFormat="1" ht="11.25" customHeight="1">
      <c r="A61" s="109">
        <v>51</v>
      </c>
      <c r="B61" s="278"/>
      <c r="C61" s="240"/>
      <c r="D61" s="200" t="s">
        <v>121</v>
      </c>
      <c r="E61" s="143">
        <v>40571</v>
      </c>
      <c r="F61" s="200" t="s">
        <v>102</v>
      </c>
      <c r="G61" s="355">
        <v>20</v>
      </c>
      <c r="H61" s="192">
        <v>2</v>
      </c>
      <c r="I61" s="192">
        <v>11</v>
      </c>
      <c r="J61" s="364">
        <v>566</v>
      </c>
      <c r="K61" s="365">
        <v>53</v>
      </c>
      <c r="L61" s="364">
        <v>773</v>
      </c>
      <c r="M61" s="365">
        <v>72</v>
      </c>
      <c r="N61" s="364">
        <v>881</v>
      </c>
      <c r="O61" s="365">
        <v>84</v>
      </c>
      <c r="P61" s="402">
        <f>SUM(J61+L61+N61)</f>
        <v>2220</v>
      </c>
      <c r="Q61" s="403">
        <f>SUM(K61+M61+O61)</f>
        <v>209</v>
      </c>
      <c r="R61" s="148">
        <f>IF(P61&lt;&gt;0,Q61/H61,"")</f>
        <v>104.5</v>
      </c>
      <c r="S61" s="145">
        <f>+P61/Q61</f>
        <v>10.62200956937799</v>
      </c>
      <c r="T61" s="201">
        <v>1898</v>
      </c>
      <c r="U61" s="147">
        <f>IF(T61&lt;&gt;0,-(T61-P61)/T61,"")</f>
        <v>0.1696522655426765</v>
      </c>
      <c r="V61" s="145"/>
      <c r="W61" s="146"/>
      <c r="X61" s="242"/>
      <c r="Y61" s="243"/>
      <c r="Z61" s="147"/>
      <c r="AA61" s="147"/>
      <c r="AB61" s="148"/>
      <c r="AC61" s="149"/>
      <c r="AD61" s="362">
        <v>94854</v>
      </c>
      <c r="AE61" s="366">
        <v>7697</v>
      </c>
      <c r="AF61" s="266">
        <f>AD61/AE61</f>
        <v>12.323502663375342</v>
      </c>
      <c r="AG61" s="141">
        <v>51</v>
      </c>
    </row>
    <row r="62" spans="1:33" s="31" customFormat="1" ht="11.25" customHeight="1">
      <c r="A62" s="109">
        <v>52</v>
      </c>
      <c r="B62" s="244"/>
      <c r="C62" s="198"/>
      <c r="D62" s="222" t="s">
        <v>151</v>
      </c>
      <c r="E62" s="143">
        <v>40606</v>
      </c>
      <c r="F62" s="200" t="s">
        <v>15</v>
      </c>
      <c r="G62" s="358">
        <v>35</v>
      </c>
      <c r="H62" s="192">
        <v>2</v>
      </c>
      <c r="I62" s="192">
        <v>9</v>
      </c>
      <c r="J62" s="193">
        <v>0</v>
      </c>
      <c r="K62" s="194">
        <v>0</v>
      </c>
      <c r="L62" s="193">
        <v>174</v>
      </c>
      <c r="M62" s="194">
        <v>22</v>
      </c>
      <c r="N62" s="193">
        <v>2009</v>
      </c>
      <c r="O62" s="194">
        <v>558</v>
      </c>
      <c r="P62" s="394">
        <f>SUM(J62+L62+N62)</f>
        <v>2183</v>
      </c>
      <c r="Q62" s="395">
        <f>SUM(K62+M62+O62)</f>
        <v>580</v>
      </c>
      <c r="R62" s="148">
        <f>IF(P62&lt;&gt;0,Q62/H62,"")</f>
        <v>290</v>
      </c>
      <c r="S62" s="145">
        <f>IF(P62&lt;&gt;0,P62/Q62,"")</f>
        <v>3.763793103448276</v>
      </c>
      <c r="T62" s="201">
        <v>384</v>
      </c>
      <c r="U62" s="147">
        <f>IF(T62&lt;&gt;0,-(T62-P62)/T62,"")</f>
        <v>4.684895833333333</v>
      </c>
      <c r="V62" s="145"/>
      <c r="W62" s="146"/>
      <c r="X62" s="195"/>
      <c r="Y62" s="196"/>
      <c r="Z62" s="147"/>
      <c r="AA62" s="147"/>
      <c r="AB62" s="148"/>
      <c r="AC62" s="149"/>
      <c r="AD62" s="193">
        <v>215569</v>
      </c>
      <c r="AE62" s="194">
        <v>21476</v>
      </c>
      <c r="AF62" s="268">
        <f>+AD62/AE62</f>
        <v>10.037669957161482</v>
      </c>
      <c r="AG62" s="141">
        <v>52</v>
      </c>
    </row>
    <row r="63" spans="1:33" s="31" customFormat="1" ht="11.25" customHeight="1">
      <c r="A63" s="109">
        <v>53</v>
      </c>
      <c r="B63" s="197"/>
      <c r="C63" s="208" t="s">
        <v>40</v>
      </c>
      <c r="D63" s="222" t="s">
        <v>14</v>
      </c>
      <c r="E63" s="143">
        <v>40578</v>
      </c>
      <c r="F63" s="200" t="s">
        <v>15</v>
      </c>
      <c r="G63" s="358">
        <v>224</v>
      </c>
      <c r="H63" s="192">
        <v>2</v>
      </c>
      <c r="I63" s="192">
        <v>26</v>
      </c>
      <c r="J63" s="193">
        <v>1799</v>
      </c>
      <c r="K63" s="194">
        <v>889</v>
      </c>
      <c r="L63" s="193">
        <v>60</v>
      </c>
      <c r="M63" s="194">
        <v>10</v>
      </c>
      <c r="N63" s="193">
        <v>138</v>
      </c>
      <c r="O63" s="194">
        <v>23</v>
      </c>
      <c r="P63" s="396">
        <f>SUM(J63+L63+N63)</f>
        <v>1997</v>
      </c>
      <c r="Q63" s="397">
        <f>SUM(K63+M63+O63)</f>
        <v>922</v>
      </c>
      <c r="R63" s="236">
        <f>Q63/H63</f>
        <v>461</v>
      </c>
      <c r="S63" s="145">
        <f>IF(P63&lt;&gt;0,P63/Q63,"")</f>
        <v>2.165943600867679</v>
      </c>
      <c r="T63" s="235">
        <v>7795</v>
      </c>
      <c r="U63" s="147">
        <f>IF(T63&lt;&gt;0,-(T63-P63)/T63,"")</f>
        <v>-0.7438101347017319</v>
      </c>
      <c r="V63" s="145"/>
      <c r="W63" s="146"/>
      <c r="X63" s="195"/>
      <c r="Y63" s="196"/>
      <c r="Z63" s="147"/>
      <c r="AA63" s="147"/>
      <c r="AB63" s="148"/>
      <c r="AC63" s="149"/>
      <c r="AD63" s="193">
        <v>21866861</v>
      </c>
      <c r="AE63" s="194">
        <v>2405882</v>
      </c>
      <c r="AF63" s="268">
        <f>+AD63/AE63</f>
        <v>9.088916663410757</v>
      </c>
      <c r="AG63" s="141">
        <v>53</v>
      </c>
    </row>
    <row r="64" spans="1:33" s="31" customFormat="1" ht="11.25" customHeight="1">
      <c r="A64" s="109">
        <v>54</v>
      </c>
      <c r="B64" s="234"/>
      <c r="C64" s="220"/>
      <c r="D64" s="230" t="s">
        <v>122</v>
      </c>
      <c r="E64" s="152">
        <v>40739</v>
      </c>
      <c r="F64" s="230" t="s">
        <v>32</v>
      </c>
      <c r="G64" s="356">
        <v>3</v>
      </c>
      <c r="H64" s="229">
        <v>3</v>
      </c>
      <c r="I64" s="229">
        <v>3</v>
      </c>
      <c r="J64" s="217">
        <v>366</v>
      </c>
      <c r="K64" s="228">
        <v>42</v>
      </c>
      <c r="L64" s="217">
        <v>652</v>
      </c>
      <c r="M64" s="228">
        <v>76</v>
      </c>
      <c r="N64" s="217">
        <v>884</v>
      </c>
      <c r="O64" s="228">
        <v>102</v>
      </c>
      <c r="P64" s="394">
        <f>SUM(J64+L64+N64)</f>
        <v>1902</v>
      </c>
      <c r="Q64" s="395">
        <f>SUM(K64+M64+O64)</f>
        <v>220</v>
      </c>
      <c r="R64" s="148">
        <f>IF(P64&lt;&gt;0,Q64/H64,"")</f>
        <v>73.33333333333333</v>
      </c>
      <c r="S64" s="145">
        <f>IF(P64&lt;&gt;0,P64/Q64,"")</f>
        <v>8.645454545454545</v>
      </c>
      <c r="T64" s="237">
        <v>3545</v>
      </c>
      <c r="U64" s="147">
        <f>IF(T64&lt;&gt;0,-(T64-P64)/T64,"")</f>
        <v>-0.4634696755994358</v>
      </c>
      <c r="V64" s="145"/>
      <c r="W64" s="146"/>
      <c r="X64" s="217"/>
      <c r="Y64" s="228"/>
      <c r="Z64" s="147"/>
      <c r="AA64" s="147"/>
      <c r="AB64" s="148"/>
      <c r="AC64" s="149"/>
      <c r="AD64" s="217">
        <v>18585.5</v>
      </c>
      <c r="AE64" s="228">
        <v>1749</v>
      </c>
      <c r="AF64" s="268">
        <f>+AD64/AE64</f>
        <v>10.626357918810749</v>
      </c>
      <c r="AG64" s="141">
        <v>54</v>
      </c>
    </row>
    <row r="65" spans="1:33" s="31" customFormat="1" ht="11.25" customHeight="1">
      <c r="A65" s="109">
        <v>55</v>
      </c>
      <c r="B65" s="218"/>
      <c r="C65" s="198"/>
      <c r="D65" s="230" t="s">
        <v>37</v>
      </c>
      <c r="E65" s="152">
        <v>40683</v>
      </c>
      <c r="F65" s="230" t="s">
        <v>32</v>
      </c>
      <c r="G65" s="356">
        <v>15</v>
      </c>
      <c r="H65" s="229">
        <v>8</v>
      </c>
      <c r="I65" s="229">
        <v>11</v>
      </c>
      <c r="J65" s="217">
        <v>554</v>
      </c>
      <c r="K65" s="228">
        <v>69</v>
      </c>
      <c r="L65" s="217">
        <v>498.5</v>
      </c>
      <c r="M65" s="228">
        <v>56</v>
      </c>
      <c r="N65" s="217">
        <v>827.5</v>
      </c>
      <c r="O65" s="228">
        <v>103</v>
      </c>
      <c r="P65" s="394">
        <f>SUM(J65+L65+N65)</f>
        <v>1880</v>
      </c>
      <c r="Q65" s="395">
        <f>SUM(K65+M65+O65)</f>
        <v>228</v>
      </c>
      <c r="R65" s="148">
        <f>IF(P65&lt;&gt;0,Q65/H65,"")</f>
        <v>28.5</v>
      </c>
      <c r="S65" s="149">
        <f>+P65/Q65</f>
        <v>8.24561403508772</v>
      </c>
      <c r="T65" s="201">
        <v>1495</v>
      </c>
      <c r="U65" s="147">
        <f>IF(T65&lt;&gt;0,-(T65-P65)/T65,"")</f>
        <v>0.25752508361204013</v>
      </c>
      <c r="V65" s="145"/>
      <c r="W65" s="146"/>
      <c r="X65" s="217"/>
      <c r="Y65" s="228"/>
      <c r="Z65" s="147"/>
      <c r="AA65" s="147"/>
      <c r="AB65" s="148"/>
      <c r="AC65" s="149"/>
      <c r="AD65" s="217">
        <v>74579.75</v>
      </c>
      <c r="AE65" s="228">
        <v>6831</v>
      </c>
      <c r="AF65" s="268">
        <f>+AD65/AE65</f>
        <v>10.917837798272581</v>
      </c>
      <c r="AG65" s="141">
        <v>55</v>
      </c>
    </row>
    <row r="66" spans="1:33" s="31" customFormat="1" ht="11.25" customHeight="1">
      <c r="A66" s="109">
        <v>56</v>
      </c>
      <c r="B66" s="244"/>
      <c r="C66" s="220"/>
      <c r="D66" s="227" t="s">
        <v>127</v>
      </c>
      <c r="E66" s="143">
        <v>40620</v>
      </c>
      <c r="F66" s="239" t="s">
        <v>8</v>
      </c>
      <c r="G66" s="359">
        <v>51</v>
      </c>
      <c r="H66" s="206">
        <v>3</v>
      </c>
      <c r="I66" s="206">
        <v>13</v>
      </c>
      <c r="J66" s="185">
        <v>272</v>
      </c>
      <c r="K66" s="186">
        <v>46</v>
      </c>
      <c r="L66" s="185">
        <v>1337</v>
      </c>
      <c r="M66" s="186">
        <v>156</v>
      </c>
      <c r="N66" s="185">
        <v>243</v>
      </c>
      <c r="O66" s="186">
        <v>45</v>
      </c>
      <c r="P66" s="394">
        <f>SUM(J66+L66+N66)</f>
        <v>1852</v>
      </c>
      <c r="Q66" s="395">
        <f>SUM(K66+M66+O66)</f>
        <v>247</v>
      </c>
      <c r="R66" s="148">
        <f>IF(P66&lt;&gt;0,Q66/H66,"")</f>
        <v>82.33333333333333</v>
      </c>
      <c r="S66" s="149">
        <f>IF(P66&lt;&gt;0,P66/Q66,"")</f>
        <v>7.497975708502024</v>
      </c>
      <c r="T66" s="201">
        <v>643</v>
      </c>
      <c r="U66" s="147">
        <f>IF(T66&lt;&gt;0,-(T66-P66)/T66,"")</f>
        <v>1.880248833592535</v>
      </c>
      <c r="V66" s="145"/>
      <c r="W66" s="146"/>
      <c r="X66" s="185"/>
      <c r="Y66" s="186"/>
      <c r="Z66" s="147"/>
      <c r="AA66" s="147"/>
      <c r="AB66" s="148"/>
      <c r="AC66" s="149"/>
      <c r="AD66" s="185">
        <v>470291</v>
      </c>
      <c r="AE66" s="186">
        <v>47754</v>
      </c>
      <c r="AF66" s="268">
        <f>+AD66/AE66</f>
        <v>9.84820119780542</v>
      </c>
      <c r="AG66" s="141">
        <v>56</v>
      </c>
    </row>
    <row r="67" spans="1:33" s="31" customFormat="1" ht="11.25" customHeight="1">
      <c r="A67" s="109">
        <v>57</v>
      </c>
      <c r="B67" s="368"/>
      <c r="C67" s="198"/>
      <c r="D67" s="230" t="s">
        <v>152</v>
      </c>
      <c r="E67" s="152">
        <v>40746</v>
      </c>
      <c r="F67" s="230" t="s">
        <v>32</v>
      </c>
      <c r="G67" s="356">
        <v>35</v>
      </c>
      <c r="H67" s="229">
        <v>3</v>
      </c>
      <c r="I67" s="229">
        <v>2</v>
      </c>
      <c r="J67" s="217">
        <v>339</v>
      </c>
      <c r="K67" s="228">
        <v>35</v>
      </c>
      <c r="L67" s="217">
        <v>485.5</v>
      </c>
      <c r="M67" s="228">
        <v>46</v>
      </c>
      <c r="N67" s="217">
        <v>828</v>
      </c>
      <c r="O67" s="228">
        <v>72</v>
      </c>
      <c r="P67" s="394">
        <f>SUM(J67+L67+N67)</f>
        <v>1652.5</v>
      </c>
      <c r="Q67" s="395">
        <f>SUM(K67+M67+O67)</f>
        <v>153</v>
      </c>
      <c r="R67" s="236">
        <f>Q67/H67</f>
        <v>51</v>
      </c>
      <c r="S67" s="149">
        <f>+P67/Q67</f>
        <v>10.800653594771243</v>
      </c>
      <c r="T67" s="201">
        <v>3673.5</v>
      </c>
      <c r="U67" s="147">
        <f>IF(T67&lt;&gt;0,-(T67-P67)/T67,"")</f>
        <v>-0.5501565264733905</v>
      </c>
      <c r="V67" s="145"/>
      <c r="W67" s="146"/>
      <c r="X67" s="217"/>
      <c r="Y67" s="228"/>
      <c r="Z67" s="147"/>
      <c r="AA67" s="147"/>
      <c r="AB67" s="148"/>
      <c r="AC67" s="149"/>
      <c r="AD67" s="217">
        <v>7555</v>
      </c>
      <c r="AE67" s="228">
        <v>630</v>
      </c>
      <c r="AF67" s="266">
        <f>AD67/AE67</f>
        <v>11.992063492063492</v>
      </c>
      <c r="AG67" s="141">
        <v>57</v>
      </c>
    </row>
    <row r="68" spans="1:33" s="31" customFormat="1" ht="11.25" customHeight="1">
      <c r="A68" s="109">
        <v>58</v>
      </c>
      <c r="B68" s="207"/>
      <c r="C68" s="198"/>
      <c r="D68" s="230" t="s">
        <v>84</v>
      </c>
      <c r="E68" s="152">
        <v>40690</v>
      </c>
      <c r="F68" s="230" t="s">
        <v>32</v>
      </c>
      <c r="G68" s="356">
        <v>17</v>
      </c>
      <c r="H68" s="229">
        <v>9</v>
      </c>
      <c r="I68" s="229">
        <v>10</v>
      </c>
      <c r="J68" s="217">
        <v>254</v>
      </c>
      <c r="K68" s="228">
        <v>37</v>
      </c>
      <c r="L68" s="217">
        <v>464</v>
      </c>
      <c r="M68" s="228">
        <v>63</v>
      </c>
      <c r="N68" s="217">
        <v>915</v>
      </c>
      <c r="O68" s="228">
        <v>121</v>
      </c>
      <c r="P68" s="394">
        <f>SUM(J68+L68+N68)</f>
        <v>1633</v>
      </c>
      <c r="Q68" s="395">
        <f>SUM(K68+M68+O68)</f>
        <v>221</v>
      </c>
      <c r="R68" s="241">
        <f>+Q68/H68</f>
        <v>24.555555555555557</v>
      </c>
      <c r="S68" s="149">
        <f>IF(P68&lt;&gt;0,P68/Q68,"")</f>
        <v>7.389140271493213</v>
      </c>
      <c r="T68" s="201">
        <v>914</v>
      </c>
      <c r="U68" s="147">
        <f>IF(T68&lt;&gt;0,-(T68-P68)/T68,"")</f>
        <v>0.7866520787746171</v>
      </c>
      <c r="V68" s="145"/>
      <c r="W68" s="146"/>
      <c r="X68" s="217"/>
      <c r="Y68" s="228"/>
      <c r="Z68" s="147"/>
      <c r="AA68" s="147"/>
      <c r="AB68" s="148"/>
      <c r="AC68" s="149"/>
      <c r="AD68" s="217">
        <v>83407.5</v>
      </c>
      <c r="AE68" s="228">
        <v>10277</v>
      </c>
      <c r="AF68" s="268">
        <f>+AD68/AE68</f>
        <v>8.115938503454316</v>
      </c>
      <c r="AG68" s="141">
        <v>58</v>
      </c>
    </row>
    <row r="69" spans="1:33" s="31" customFormat="1" ht="11.25" customHeight="1">
      <c r="A69" s="109">
        <v>59</v>
      </c>
      <c r="B69" s="244"/>
      <c r="C69" s="198"/>
      <c r="D69" s="230" t="s">
        <v>160</v>
      </c>
      <c r="E69" s="152">
        <v>40669</v>
      </c>
      <c r="F69" s="230" t="s">
        <v>32</v>
      </c>
      <c r="G69" s="356">
        <v>10</v>
      </c>
      <c r="H69" s="229">
        <v>6</v>
      </c>
      <c r="I69" s="229">
        <v>10</v>
      </c>
      <c r="J69" s="217">
        <v>456.5</v>
      </c>
      <c r="K69" s="228">
        <v>76</v>
      </c>
      <c r="L69" s="217">
        <v>504</v>
      </c>
      <c r="M69" s="228">
        <v>76</v>
      </c>
      <c r="N69" s="217">
        <v>580</v>
      </c>
      <c r="O69" s="228">
        <v>85</v>
      </c>
      <c r="P69" s="394">
        <f>SUM(J69+L69+N69)</f>
        <v>1540.5</v>
      </c>
      <c r="Q69" s="395">
        <f>SUM(K69+M69+O69)</f>
        <v>237</v>
      </c>
      <c r="R69" s="148">
        <f>IF(P69&lt;&gt;0,Q69/H69,"")</f>
        <v>39.5</v>
      </c>
      <c r="S69" s="149">
        <f>IF(P69&lt;&gt;0,P69/Q69,"")</f>
        <v>6.5</v>
      </c>
      <c r="T69" s="237"/>
      <c r="U69" s="147">
        <f>IF(T69&lt;&gt;0,-(T69-P69)/T69,"")</f>
      </c>
      <c r="V69" s="145"/>
      <c r="W69" s="146"/>
      <c r="X69" s="217"/>
      <c r="Y69" s="228"/>
      <c r="Z69" s="147"/>
      <c r="AA69" s="147"/>
      <c r="AB69" s="148"/>
      <c r="AC69" s="149"/>
      <c r="AD69" s="217">
        <v>50334.75</v>
      </c>
      <c r="AE69" s="228">
        <v>4267</v>
      </c>
      <c r="AF69" s="268">
        <f>+AD69/AE69</f>
        <v>11.796285446449495</v>
      </c>
      <c r="AG69" s="141">
        <v>59</v>
      </c>
    </row>
    <row r="70" spans="1:33" s="31" customFormat="1" ht="11.25" customHeight="1">
      <c r="A70" s="109">
        <v>60</v>
      </c>
      <c r="B70" s="218"/>
      <c r="C70" s="208" t="s">
        <v>40</v>
      </c>
      <c r="D70" s="226" t="s">
        <v>117</v>
      </c>
      <c r="E70" s="143">
        <v>40627</v>
      </c>
      <c r="F70" s="200" t="s">
        <v>19</v>
      </c>
      <c r="G70" s="360">
        <v>137</v>
      </c>
      <c r="H70" s="210">
        <v>4</v>
      </c>
      <c r="I70" s="210">
        <v>19</v>
      </c>
      <c r="J70" s="367">
        <v>435</v>
      </c>
      <c r="K70" s="211">
        <v>64</v>
      </c>
      <c r="L70" s="367">
        <v>440</v>
      </c>
      <c r="M70" s="211">
        <v>63</v>
      </c>
      <c r="N70" s="367">
        <v>560</v>
      </c>
      <c r="O70" s="211">
        <v>76</v>
      </c>
      <c r="P70" s="394">
        <f>SUM(J70+L70+N70)</f>
        <v>1435</v>
      </c>
      <c r="Q70" s="395">
        <f>SUM(K70+M70+O70)</f>
        <v>203</v>
      </c>
      <c r="R70" s="148">
        <f>IF(P70&lt;&gt;0,Q70/H70,"")</f>
        <v>50.75</v>
      </c>
      <c r="S70" s="149">
        <f>IF(P70&lt;&gt;0,P70/Q70,"")</f>
        <v>7.068965517241379</v>
      </c>
      <c r="T70" s="201">
        <v>912</v>
      </c>
      <c r="U70" s="147">
        <f>IF(T70&lt;&gt;0,-(T70-P70)/T70,"")</f>
        <v>0.5734649122807017</v>
      </c>
      <c r="V70" s="145"/>
      <c r="W70" s="146"/>
      <c r="X70" s="212"/>
      <c r="Y70" s="213"/>
      <c r="Z70" s="147"/>
      <c r="AA70" s="147"/>
      <c r="AB70" s="148"/>
      <c r="AC70" s="149"/>
      <c r="AD70" s="363">
        <v>4548881.25</v>
      </c>
      <c r="AE70" s="214">
        <v>483405</v>
      </c>
      <c r="AF70" s="268">
        <f>+AD70/AE70</f>
        <v>9.41008316008316</v>
      </c>
      <c r="AG70" s="141">
        <v>60</v>
      </c>
    </row>
    <row r="71" spans="1:33" s="31" customFormat="1" ht="11.25" customHeight="1">
      <c r="A71" s="109">
        <v>61</v>
      </c>
      <c r="B71" s="234"/>
      <c r="C71" s="198"/>
      <c r="D71" s="230" t="s">
        <v>31</v>
      </c>
      <c r="E71" s="151">
        <v>40676</v>
      </c>
      <c r="F71" s="230" t="s">
        <v>32</v>
      </c>
      <c r="G71" s="356">
        <v>15</v>
      </c>
      <c r="H71" s="229">
        <v>6</v>
      </c>
      <c r="I71" s="229">
        <v>12</v>
      </c>
      <c r="J71" s="217">
        <v>372</v>
      </c>
      <c r="K71" s="228">
        <v>45</v>
      </c>
      <c r="L71" s="217">
        <v>607.5</v>
      </c>
      <c r="M71" s="228">
        <v>77</v>
      </c>
      <c r="N71" s="217">
        <v>421</v>
      </c>
      <c r="O71" s="228">
        <v>54</v>
      </c>
      <c r="P71" s="394">
        <f>SUM(J71+L71+N71)</f>
        <v>1400.5</v>
      </c>
      <c r="Q71" s="395">
        <f>SUM(K71+M71+O71)</f>
        <v>176</v>
      </c>
      <c r="R71" s="148">
        <f>IF(P71&lt;&gt;0,Q71/H71,"")</f>
        <v>29.333333333333332</v>
      </c>
      <c r="S71" s="149">
        <f>IF(P71&lt;&gt;0,P71/Q71,"")</f>
        <v>7.957386363636363</v>
      </c>
      <c r="T71" s="201">
        <v>1380</v>
      </c>
      <c r="U71" s="147">
        <f>IF(T71&lt;&gt;0,-(T71-P71)/T71,"")</f>
        <v>0.014855072463768116</v>
      </c>
      <c r="V71" s="145"/>
      <c r="W71" s="146"/>
      <c r="X71" s="217"/>
      <c r="Y71" s="228"/>
      <c r="Z71" s="147"/>
      <c r="AA71" s="147"/>
      <c r="AB71" s="148"/>
      <c r="AC71" s="149"/>
      <c r="AD71" s="217">
        <v>105659.25</v>
      </c>
      <c r="AE71" s="228">
        <v>9575</v>
      </c>
      <c r="AF71" s="268">
        <f>+AD71/AE71</f>
        <v>11.03490861618799</v>
      </c>
      <c r="AG71" s="141">
        <v>61</v>
      </c>
    </row>
    <row r="72" spans="1:33" s="31" customFormat="1" ht="11.25" customHeight="1">
      <c r="A72" s="109">
        <v>62</v>
      </c>
      <c r="B72" s="207"/>
      <c r="C72" s="198"/>
      <c r="D72" s="200" t="s">
        <v>82</v>
      </c>
      <c r="E72" s="150">
        <v>40690</v>
      </c>
      <c r="F72" s="200" t="s">
        <v>10</v>
      </c>
      <c r="G72" s="357">
        <v>65</v>
      </c>
      <c r="H72" s="184">
        <v>6</v>
      </c>
      <c r="I72" s="184">
        <v>10</v>
      </c>
      <c r="J72" s="185">
        <v>301</v>
      </c>
      <c r="K72" s="186">
        <v>47</v>
      </c>
      <c r="L72" s="185">
        <v>521</v>
      </c>
      <c r="M72" s="186">
        <v>85</v>
      </c>
      <c r="N72" s="185">
        <v>571</v>
      </c>
      <c r="O72" s="186">
        <v>83</v>
      </c>
      <c r="P72" s="394">
        <f>SUM(J72+L72+N72)</f>
        <v>1393</v>
      </c>
      <c r="Q72" s="395">
        <f>SUM(K72+M72+O72)</f>
        <v>215</v>
      </c>
      <c r="R72" s="241">
        <f>+Q72/H72</f>
        <v>35.833333333333336</v>
      </c>
      <c r="S72" s="149">
        <f>IF(P72&lt;&gt;0,P72/Q72,"")</f>
        <v>6.47906976744186</v>
      </c>
      <c r="T72" s="201">
        <v>2031</v>
      </c>
      <c r="U72" s="147">
        <f>IF(T72&lt;&gt;0,-(T72-P72)/T72,"")</f>
        <v>-0.31413096996553425</v>
      </c>
      <c r="V72" s="145"/>
      <c r="W72" s="146"/>
      <c r="X72" s="188"/>
      <c r="Y72" s="189"/>
      <c r="Z72" s="147"/>
      <c r="AA72" s="147"/>
      <c r="AB72" s="148"/>
      <c r="AC72" s="149"/>
      <c r="AD72" s="185">
        <v>765758</v>
      </c>
      <c r="AE72" s="186">
        <v>80280</v>
      </c>
      <c r="AF72" s="268">
        <f>+AD72/AE72</f>
        <v>9.538589935226707</v>
      </c>
      <c r="AG72" s="141">
        <v>62</v>
      </c>
    </row>
    <row r="73" spans="1:33" s="31" customFormat="1" ht="11.25" customHeight="1">
      <c r="A73" s="109">
        <v>63</v>
      </c>
      <c r="B73" s="234"/>
      <c r="C73" s="198"/>
      <c r="D73" s="230" t="s">
        <v>171</v>
      </c>
      <c r="E73" s="152">
        <v>40662</v>
      </c>
      <c r="F73" s="230" t="s">
        <v>19</v>
      </c>
      <c r="G73" s="361">
        <v>10</v>
      </c>
      <c r="H73" s="210">
        <v>4</v>
      </c>
      <c r="I73" s="210">
        <v>13</v>
      </c>
      <c r="J73" s="367">
        <v>310</v>
      </c>
      <c r="K73" s="211">
        <v>34</v>
      </c>
      <c r="L73" s="367">
        <v>416</v>
      </c>
      <c r="M73" s="211">
        <v>47</v>
      </c>
      <c r="N73" s="367">
        <v>574</v>
      </c>
      <c r="O73" s="211">
        <v>63</v>
      </c>
      <c r="P73" s="394">
        <f>+J73+L73+N73</f>
        <v>1300</v>
      </c>
      <c r="Q73" s="395">
        <f>+K73+M73+O73</f>
        <v>144</v>
      </c>
      <c r="R73" s="148">
        <f>IF(P73&lt;&gt;0,Q73/H73,"")</f>
        <v>36</v>
      </c>
      <c r="S73" s="149">
        <f>IF(P73&lt;&gt;0,P73/Q73,"")</f>
        <v>9.027777777777779</v>
      </c>
      <c r="T73" s="201">
        <v>188</v>
      </c>
      <c r="U73" s="147">
        <f>IF(T73&lt;&gt;0,-(T73-P73)/T73,"")</f>
        <v>5.914893617021277</v>
      </c>
      <c r="V73" s="145"/>
      <c r="W73" s="146"/>
      <c r="X73" s="212"/>
      <c r="Y73" s="213"/>
      <c r="Z73" s="147"/>
      <c r="AA73" s="147"/>
      <c r="AB73" s="148"/>
      <c r="AC73" s="149"/>
      <c r="AD73" s="363">
        <v>48070.5</v>
      </c>
      <c r="AE73" s="214">
        <v>5641</v>
      </c>
      <c r="AF73" s="268">
        <f>+AD73/AE73</f>
        <v>8.521627371033505</v>
      </c>
      <c r="AG73" s="141">
        <v>63</v>
      </c>
    </row>
    <row r="74" spans="1:33" s="31" customFormat="1" ht="11.25" customHeight="1">
      <c r="A74" s="109">
        <v>64</v>
      </c>
      <c r="B74" s="207"/>
      <c r="C74" s="198"/>
      <c r="D74" s="223" t="s">
        <v>170</v>
      </c>
      <c r="E74" s="150">
        <v>40683</v>
      </c>
      <c r="F74" s="200" t="s">
        <v>19</v>
      </c>
      <c r="G74" s="360">
        <v>6</v>
      </c>
      <c r="H74" s="210">
        <v>3</v>
      </c>
      <c r="I74" s="210">
        <v>11</v>
      </c>
      <c r="J74" s="367">
        <v>538</v>
      </c>
      <c r="K74" s="211">
        <v>61</v>
      </c>
      <c r="L74" s="367">
        <v>334</v>
      </c>
      <c r="M74" s="211">
        <v>39</v>
      </c>
      <c r="N74" s="367">
        <v>404</v>
      </c>
      <c r="O74" s="211">
        <v>48</v>
      </c>
      <c r="P74" s="396">
        <f>SUM(J74+L74+N74)</f>
        <v>1276</v>
      </c>
      <c r="Q74" s="397">
        <f>SUM(K74+M74+O74)</f>
        <v>148</v>
      </c>
      <c r="R74" s="238">
        <f>IF(P74&lt;&gt;0,Q74/H74,"")</f>
        <v>49.333333333333336</v>
      </c>
      <c r="S74" s="149">
        <f>IF(P74&lt;&gt;0,P74/Q74,"")</f>
        <v>8.621621621621621</v>
      </c>
      <c r="T74" s="235">
        <v>206.5</v>
      </c>
      <c r="U74" s="147">
        <f>IF(T74&lt;&gt;0,-(T74-P74)/T74,"")</f>
        <v>5.1791767554479415</v>
      </c>
      <c r="V74" s="145"/>
      <c r="W74" s="146"/>
      <c r="X74" s="212"/>
      <c r="Y74" s="213"/>
      <c r="Z74" s="147"/>
      <c r="AA74" s="147"/>
      <c r="AB74" s="148"/>
      <c r="AC74" s="149"/>
      <c r="AD74" s="363">
        <v>61473</v>
      </c>
      <c r="AE74" s="214">
        <v>6646</v>
      </c>
      <c r="AF74" s="266">
        <f>AD74/AE74</f>
        <v>9.249623833885044</v>
      </c>
      <c r="AG74" s="141">
        <v>64</v>
      </c>
    </row>
    <row r="75" spans="1:33" s="31" customFormat="1" ht="11.25" customHeight="1">
      <c r="A75" s="109">
        <v>65</v>
      </c>
      <c r="B75" s="197"/>
      <c r="C75" s="208" t="s">
        <v>40</v>
      </c>
      <c r="D75" s="200" t="s">
        <v>28</v>
      </c>
      <c r="E75" s="143">
        <v>40669</v>
      </c>
      <c r="F75" s="200" t="s">
        <v>13</v>
      </c>
      <c r="G75" s="357">
        <v>9</v>
      </c>
      <c r="H75" s="184">
        <v>3</v>
      </c>
      <c r="I75" s="184">
        <v>13</v>
      </c>
      <c r="J75" s="185">
        <v>177</v>
      </c>
      <c r="K75" s="186">
        <v>20</v>
      </c>
      <c r="L75" s="185">
        <v>414</v>
      </c>
      <c r="M75" s="186">
        <v>44</v>
      </c>
      <c r="N75" s="185">
        <v>637</v>
      </c>
      <c r="O75" s="186">
        <v>68</v>
      </c>
      <c r="P75" s="394">
        <f>+J75+L75+N75</f>
        <v>1228</v>
      </c>
      <c r="Q75" s="395">
        <f>+K75+M75+O75</f>
        <v>132</v>
      </c>
      <c r="R75" s="241">
        <f>+Q75/H75</f>
        <v>44</v>
      </c>
      <c r="S75" s="149">
        <f>IF(P75&lt;&gt;0,P75/Q75,"")</f>
        <v>9.303030303030303</v>
      </c>
      <c r="T75" s="201">
        <v>24</v>
      </c>
      <c r="U75" s="147">
        <f>IF(T75&lt;&gt;0,-(T75-P75)/T75,"")</f>
        <v>50.166666666666664</v>
      </c>
      <c r="V75" s="145"/>
      <c r="W75" s="146"/>
      <c r="X75" s="187"/>
      <c r="Y75" s="221"/>
      <c r="Z75" s="147"/>
      <c r="AA75" s="147"/>
      <c r="AB75" s="148"/>
      <c r="AC75" s="149"/>
      <c r="AD75" s="187">
        <v>34193</v>
      </c>
      <c r="AE75" s="196">
        <v>4785</v>
      </c>
      <c r="AF75" s="268">
        <f>+AD75/AE75</f>
        <v>7.145872518286311</v>
      </c>
      <c r="AG75" s="141">
        <v>65</v>
      </c>
    </row>
    <row r="76" spans="1:33" s="31" customFormat="1" ht="11.25" customHeight="1">
      <c r="A76" s="109">
        <v>66</v>
      </c>
      <c r="B76" s="218"/>
      <c r="C76" s="198"/>
      <c r="D76" s="200" t="s">
        <v>93</v>
      </c>
      <c r="E76" s="271">
        <v>40704</v>
      </c>
      <c r="F76" s="239" t="s">
        <v>17</v>
      </c>
      <c r="G76" s="358">
        <v>25</v>
      </c>
      <c r="H76" s="192">
        <v>7</v>
      </c>
      <c r="I76" s="192">
        <v>8</v>
      </c>
      <c r="J76" s="193">
        <v>366</v>
      </c>
      <c r="K76" s="194">
        <v>62</v>
      </c>
      <c r="L76" s="193">
        <v>338.5</v>
      </c>
      <c r="M76" s="194">
        <v>55</v>
      </c>
      <c r="N76" s="193">
        <v>307</v>
      </c>
      <c r="O76" s="194">
        <v>47</v>
      </c>
      <c r="P76" s="402">
        <f>J76+L76+N76</f>
        <v>1011.5</v>
      </c>
      <c r="Q76" s="403">
        <f>K76+M76+O76</f>
        <v>164</v>
      </c>
      <c r="R76" s="148">
        <f>IF(P76&lt;&gt;0,Q76/H76,"")</f>
        <v>23.428571428571427</v>
      </c>
      <c r="S76" s="149">
        <f>IF(P76&lt;&gt;0,P76/Q76,"")</f>
        <v>6.1676829268292686</v>
      </c>
      <c r="T76" s="353">
        <v>1029</v>
      </c>
      <c r="U76" s="147">
        <f>IF(T76&lt;&gt;0,-(T76-P76)/T76,"")</f>
        <v>-0.017006802721088437</v>
      </c>
      <c r="V76" s="145"/>
      <c r="W76" s="146"/>
      <c r="X76" s="245"/>
      <c r="Y76" s="196"/>
      <c r="Z76" s="147"/>
      <c r="AA76" s="147"/>
      <c r="AB76" s="148"/>
      <c r="AC76" s="149"/>
      <c r="AD76" s="193">
        <v>105778</v>
      </c>
      <c r="AE76" s="194">
        <v>14172</v>
      </c>
      <c r="AF76" s="266">
        <f>AD76/AE76</f>
        <v>7.463872424499012</v>
      </c>
      <c r="AG76" s="141">
        <v>66</v>
      </c>
    </row>
    <row r="77" spans="1:33" s="31" customFormat="1" ht="11.25" customHeight="1">
      <c r="A77" s="109">
        <v>67</v>
      </c>
      <c r="B77" s="207"/>
      <c r="C77" s="198"/>
      <c r="D77" s="230" t="s">
        <v>101</v>
      </c>
      <c r="E77" s="271">
        <v>40711</v>
      </c>
      <c r="F77" s="230" t="s">
        <v>32</v>
      </c>
      <c r="G77" s="356">
        <v>4</v>
      </c>
      <c r="H77" s="229">
        <v>4</v>
      </c>
      <c r="I77" s="229">
        <v>7</v>
      </c>
      <c r="J77" s="217">
        <v>247</v>
      </c>
      <c r="K77" s="228">
        <v>32</v>
      </c>
      <c r="L77" s="217">
        <v>293</v>
      </c>
      <c r="M77" s="228">
        <v>35</v>
      </c>
      <c r="N77" s="217">
        <v>451</v>
      </c>
      <c r="O77" s="228">
        <v>55</v>
      </c>
      <c r="P77" s="396">
        <f>SUM(J77+L77+N77)</f>
        <v>991</v>
      </c>
      <c r="Q77" s="397">
        <f>SUM(K77+M77+O77)</f>
        <v>122</v>
      </c>
      <c r="R77" s="236">
        <f>Q77/H77</f>
        <v>30.5</v>
      </c>
      <c r="S77" s="235">
        <f>P77/Q77</f>
        <v>8.12295081967213</v>
      </c>
      <c r="T77" s="235">
        <v>1553.5</v>
      </c>
      <c r="U77" s="147">
        <f>IF(T77&lt;&gt;0,-(T77-P77)/T77,"")</f>
        <v>-0.36208561313163823</v>
      </c>
      <c r="V77" s="145"/>
      <c r="W77" s="146"/>
      <c r="X77" s="217"/>
      <c r="Y77" s="228"/>
      <c r="Z77" s="147"/>
      <c r="AA77" s="147"/>
      <c r="AB77" s="148"/>
      <c r="AC77" s="149"/>
      <c r="AD77" s="217">
        <v>23156.5</v>
      </c>
      <c r="AE77" s="228">
        <v>2068</v>
      </c>
      <c r="AF77" s="268">
        <f>+AD77/AE77</f>
        <v>11.197533849129593</v>
      </c>
      <c r="AG77" s="141">
        <v>67</v>
      </c>
    </row>
    <row r="78" spans="1:33" s="31" customFormat="1" ht="11.25" customHeight="1">
      <c r="A78" s="109">
        <v>68</v>
      </c>
      <c r="B78" s="244"/>
      <c r="C78" s="198"/>
      <c r="D78" s="229" t="s">
        <v>91</v>
      </c>
      <c r="E78" s="271">
        <v>40697</v>
      </c>
      <c r="F78" s="230" t="s">
        <v>32</v>
      </c>
      <c r="G78" s="356">
        <v>2</v>
      </c>
      <c r="H78" s="229">
        <v>2</v>
      </c>
      <c r="I78" s="229">
        <v>9</v>
      </c>
      <c r="J78" s="217">
        <v>168</v>
      </c>
      <c r="K78" s="228">
        <v>23</v>
      </c>
      <c r="L78" s="217">
        <v>339</v>
      </c>
      <c r="M78" s="228">
        <v>47</v>
      </c>
      <c r="N78" s="217">
        <v>461</v>
      </c>
      <c r="O78" s="228">
        <v>62</v>
      </c>
      <c r="P78" s="394">
        <f>+J78+L78+N78</f>
        <v>968</v>
      </c>
      <c r="Q78" s="395">
        <f>+K78+M78+O78</f>
        <v>132</v>
      </c>
      <c r="R78" s="241">
        <f>+Q78/H78</f>
        <v>66</v>
      </c>
      <c r="S78" s="149">
        <f>IF(P78&lt;&gt;0,P78/Q78,"")</f>
        <v>7.333333333333333</v>
      </c>
      <c r="T78" s="201">
        <v>738</v>
      </c>
      <c r="U78" s="147">
        <f>IF(T78&lt;&gt;0,-(T78-P78)/T78,"")</f>
        <v>0.3116531165311653</v>
      </c>
      <c r="V78" s="145"/>
      <c r="W78" s="146"/>
      <c r="X78" s="217"/>
      <c r="Y78" s="228"/>
      <c r="Z78" s="147"/>
      <c r="AA78" s="147"/>
      <c r="AB78" s="148"/>
      <c r="AC78" s="149"/>
      <c r="AD78" s="217">
        <v>24184</v>
      </c>
      <c r="AE78" s="228">
        <v>2662</v>
      </c>
      <c r="AF78" s="266">
        <f>AD78/AE78</f>
        <v>9.084898572501878</v>
      </c>
      <c r="AG78" s="141">
        <v>68</v>
      </c>
    </row>
    <row r="79" spans="1:33" s="31" customFormat="1" ht="11.25" customHeight="1">
      <c r="A79" s="109">
        <v>69</v>
      </c>
      <c r="B79" s="234"/>
      <c r="C79" s="198"/>
      <c r="D79" s="226" t="s">
        <v>172</v>
      </c>
      <c r="E79" s="388">
        <v>40732</v>
      </c>
      <c r="F79" s="200" t="s">
        <v>19</v>
      </c>
      <c r="G79" s="360">
        <v>2</v>
      </c>
      <c r="H79" s="210">
        <v>2</v>
      </c>
      <c r="I79" s="210">
        <v>4</v>
      </c>
      <c r="J79" s="367">
        <v>189</v>
      </c>
      <c r="K79" s="211">
        <v>24</v>
      </c>
      <c r="L79" s="367">
        <v>359</v>
      </c>
      <c r="M79" s="211">
        <v>41</v>
      </c>
      <c r="N79" s="367">
        <v>413</v>
      </c>
      <c r="O79" s="211">
        <v>48</v>
      </c>
      <c r="P79" s="398">
        <f>SUM(J79+L79+N79)</f>
        <v>961</v>
      </c>
      <c r="Q79" s="399">
        <f>SUM(K79+M79+O79)</f>
        <v>113</v>
      </c>
      <c r="R79" s="216">
        <f>IF(P79&lt;&gt;0,Q79/H79,"")</f>
        <v>56.5</v>
      </c>
      <c r="S79" s="149">
        <f>IF(P79&lt;&gt;0,P79/Q79,"")</f>
        <v>8.504424778761061</v>
      </c>
      <c r="T79" s="217">
        <v>426</v>
      </c>
      <c r="U79" s="147">
        <f>IF(T79&lt;&gt;0,-(T79-P79)/T79,"")</f>
        <v>1.255868544600939</v>
      </c>
      <c r="V79" s="145"/>
      <c r="W79" s="146"/>
      <c r="X79" s="212"/>
      <c r="Y79" s="213"/>
      <c r="Z79" s="147"/>
      <c r="AA79" s="147"/>
      <c r="AB79" s="148"/>
      <c r="AC79" s="149"/>
      <c r="AD79" s="363">
        <v>6087</v>
      </c>
      <c r="AE79" s="214">
        <v>482</v>
      </c>
      <c r="AF79" s="266">
        <f>AD79/AE79</f>
        <v>12.62863070539419</v>
      </c>
      <c r="AG79" s="141">
        <v>69</v>
      </c>
    </row>
    <row r="80" spans="1:33" s="31" customFormat="1" ht="11.25" customHeight="1">
      <c r="A80" s="109">
        <v>70</v>
      </c>
      <c r="B80" s="234"/>
      <c r="C80" s="208" t="s">
        <v>40</v>
      </c>
      <c r="D80" s="222" t="s">
        <v>99</v>
      </c>
      <c r="E80" s="272">
        <v>40550</v>
      </c>
      <c r="F80" s="200" t="s">
        <v>15</v>
      </c>
      <c r="G80" s="358">
        <v>356</v>
      </c>
      <c r="H80" s="192">
        <v>3</v>
      </c>
      <c r="I80" s="192">
        <v>30</v>
      </c>
      <c r="J80" s="193">
        <v>102</v>
      </c>
      <c r="K80" s="194">
        <v>18</v>
      </c>
      <c r="L80" s="193">
        <v>177</v>
      </c>
      <c r="M80" s="194">
        <v>32</v>
      </c>
      <c r="N80" s="193">
        <v>678</v>
      </c>
      <c r="O80" s="194">
        <v>89</v>
      </c>
      <c r="P80" s="392">
        <f>SUM(J80+L80+N80)</f>
        <v>957</v>
      </c>
      <c r="Q80" s="393">
        <f>SUM(K80+M80+O80)</f>
        <v>139</v>
      </c>
      <c r="R80" s="146">
        <f>IF(P80&lt;&gt;0,Q80/H80,"")</f>
        <v>46.333333333333336</v>
      </c>
      <c r="S80" s="149">
        <f>+P80/Q80</f>
        <v>6.884892086330935</v>
      </c>
      <c r="T80" s="187">
        <v>4597</v>
      </c>
      <c r="U80" s="147">
        <f>IF(T80&lt;&gt;0,-(T80-P80)/T80,"")</f>
        <v>-0.7918207526647814</v>
      </c>
      <c r="V80" s="145"/>
      <c r="W80" s="146"/>
      <c r="X80" s="195"/>
      <c r="Y80" s="196"/>
      <c r="Z80" s="147"/>
      <c r="AA80" s="147"/>
      <c r="AB80" s="148"/>
      <c r="AC80" s="149"/>
      <c r="AD80" s="193">
        <v>36625415</v>
      </c>
      <c r="AE80" s="194">
        <v>3946777</v>
      </c>
      <c r="AF80" s="266">
        <f>AD80/AE80</f>
        <v>9.279828832487876</v>
      </c>
      <c r="AG80" s="141">
        <v>70</v>
      </c>
    </row>
    <row r="81" spans="1:33" s="31" customFormat="1" ht="11.25" customHeight="1">
      <c r="A81" s="109">
        <v>71</v>
      </c>
      <c r="B81" s="244"/>
      <c r="C81" s="190"/>
      <c r="D81" s="200" t="s">
        <v>142</v>
      </c>
      <c r="E81" s="143">
        <v>40718</v>
      </c>
      <c r="F81" s="200" t="s">
        <v>102</v>
      </c>
      <c r="G81" s="358">
        <v>4</v>
      </c>
      <c r="H81" s="192">
        <v>4</v>
      </c>
      <c r="I81" s="192">
        <v>6</v>
      </c>
      <c r="J81" s="364">
        <v>94</v>
      </c>
      <c r="K81" s="365">
        <v>12</v>
      </c>
      <c r="L81" s="364">
        <v>354</v>
      </c>
      <c r="M81" s="365">
        <v>48</v>
      </c>
      <c r="N81" s="364">
        <v>501</v>
      </c>
      <c r="O81" s="365">
        <v>65</v>
      </c>
      <c r="P81" s="400">
        <f>SUM(J81+L81+N81)</f>
        <v>949</v>
      </c>
      <c r="Q81" s="401">
        <f>SUM(K81+M81+O81)</f>
        <v>125</v>
      </c>
      <c r="R81" s="146">
        <f>IF(P81&lt;&gt;0,Q81/H81,"")</f>
        <v>31.25</v>
      </c>
      <c r="S81" s="149">
        <f>IF(P81&lt;&gt;0,P81/Q81,"")</f>
        <v>7.592</v>
      </c>
      <c r="T81" s="193">
        <v>675</v>
      </c>
      <c r="U81" s="147">
        <f>IF(T81&lt;&gt;0,-(T81-P81)/T81,"")</f>
        <v>0.4059259259259259</v>
      </c>
      <c r="V81" s="145"/>
      <c r="W81" s="146"/>
      <c r="X81" s="242"/>
      <c r="Y81" s="243"/>
      <c r="Z81" s="147"/>
      <c r="AA81" s="147"/>
      <c r="AB81" s="148"/>
      <c r="AC81" s="149"/>
      <c r="AD81" s="362">
        <v>35355</v>
      </c>
      <c r="AE81" s="366">
        <v>3041</v>
      </c>
      <c r="AF81" s="266">
        <f>AD81/AE81</f>
        <v>11.62610983229201</v>
      </c>
      <c r="AG81" s="141">
        <v>71</v>
      </c>
    </row>
    <row r="82" spans="1:33" s="31" customFormat="1" ht="11.25" customHeight="1">
      <c r="A82" s="109">
        <v>72</v>
      </c>
      <c r="B82" s="244"/>
      <c r="C82" s="198"/>
      <c r="D82" s="200" t="s">
        <v>96</v>
      </c>
      <c r="E82" s="143">
        <v>40704</v>
      </c>
      <c r="F82" s="200" t="s">
        <v>10</v>
      </c>
      <c r="G82" s="357">
        <v>70</v>
      </c>
      <c r="H82" s="184">
        <v>5</v>
      </c>
      <c r="I82" s="184">
        <v>8</v>
      </c>
      <c r="J82" s="185">
        <v>220</v>
      </c>
      <c r="K82" s="186">
        <v>51</v>
      </c>
      <c r="L82" s="185">
        <v>344</v>
      </c>
      <c r="M82" s="186">
        <v>80</v>
      </c>
      <c r="N82" s="185">
        <v>379</v>
      </c>
      <c r="O82" s="186">
        <v>91</v>
      </c>
      <c r="P82" s="392">
        <f>+J82+L82+N82</f>
        <v>943</v>
      </c>
      <c r="Q82" s="393">
        <f>+K82+M82+O82</f>
        <v>222</v>
      </c>
      <c r="R82" s="146">
        <f>IF(P82&lt;&gt;0,Q82/H82,"")</f>
        <v>44.4</v>
      </c>
      <c r="S82" s="149">
        <f>IF(P82&lt;&gt;0,P82/Q82,"")</f>
        <v>4.247747747747748</v>
      </c>
      <c r="T82" s="187">
        <v>1475</v>
      </c>
      <c r="U82" s="147">
        <f>IF(T82&lt;&gt;0,-(T82-P82)/T82,"")</f>
        <v>-0.3606779661016949</v>
      </c>
      <c r="V82" s="145"/>
      <c r="W82" s="146"/>
      <c r="X82" s="188"/>
      <c r="Y82" s="189"/>
      <c r="Z82" s="147"/>
      <c r="AA82" s="147"/>
      <c r="AB82" s="148"/>
      <c r="AC82" s="149"/>
      <c r="AD82" s="185">
        <v>564957</v>
      </c>
      <c r="AE82" s="186">
        <v>57820</v>
      </c>
      <c r="AF82" s="268">
        <f>+AD82/AE82</f>
        <v>9.770961604980975</v>
      </c>
      <c r="AG82" s="141">
        <v>72</v>
      </c>
    </row>
    <row r="83" spans="1:33" s="31" customFormat="1" ht="11.25" customHeight="1">
      <c r="A83" s="109">
        <v>73</v>
      </c>
      <c r="B83" s="234"/>
      <c r="C83" s="208" t="s">
        <v>40</v>
      </c>
      <c r="D83" s="200" t="s">
        <v>125</v>
      </c>
      <c r="E83" s="143">
        <v>40592</v>
      </c>
      <c r="F83" s="200" t="s">
        <v>23</v>
      </c>
      <c r="G83" s="358">
        <v>6</v>
      </c>
      <c r="H83" s="192">
        <v>2</v>
      </c>
      <c r="I83" s="192">
        <v>9</v>
      </c>
      <c r="J83" s="193">
        <v>122</v>
      </c>
      <c r="K83" s="194">
        <v>12</v>
      </c>
      <c r="L83" s="193">
        <v>334</v>
      </c>
      <c r="M83" s="194">
        <v>40</v>
      </c>
      <c r="N83" s="193">
        <v>383</v>
      </c>
      <c r="O83" s="194">
        <v>43</v>
      </c>
      <c r="P83" s="400">
        <f>J83+L83+N83</f>
        <v>839</v>
      </c>
      <c r="Q83" s="401">
        <f>K83+M83+O83</f>
        <v>95</v>
      </c>
      <c r="R83" s="146">
        <f>IF(P83&lt;&gt;0,Q83/H83,"")</f>
        <v>47.5</v>
      </c>
      <c r="S83" s="149">
        <f>IF(P83&lt;&gt;0,P83/Q83,"")</f>
        <v>8.83157894736842</v>
      </c>
      <c r="T83" s="193">
        <v>1309</v>
      </c>
      <c r="U83" s="147">
        <f>IF(T83&lt;&gt;0,-(T83-P83)/T83,"")</f>
        <v>-0.35905271199388844</v>
      </c>
      <c r="V83" s="145"/>
      <c r="W83" s="146"/>
      <c r="X83" s="212"/>
      <c r="Y83" s="213"/>
      <c r="Z83" s="147"/>
      <c r="AA83" s="147"/>
      <c r="AB83" s="148"/>
      <c r="AC83" s="149"/>
      <c r="AD83" s="193">
        <v>16806</v>
      </c>
      <c r="AE83" s="194">
        <v>2272</v>
      </c>
      <c r="AF83" s="268">
        <f>+AD83/AE83</f>
        <v>7.397007042253521</v>
      </c>
      <c r="AG83" s="141">
        <v>73</v>
      </c>
    </row>
    <row r="84" spans="1:33" s="31" customFormat="1" ht="11.25" customHeight="1">
      <c r="A84" s="109">
        <v>74</v>
      </c>
      <c r="B84" s="225"/>
      <c r="C84" s="198"/>
      <c r="D84" s="200" t="s">
        <v>35</v>
      </c>
      <c r="E84" s="143">
        <v>40682</v>
      </c>
      <c r="F84" s="200" t="s">
        <v>13</v>
      </c>
      <c r="G84" s="357">
        <v>45</v>
      </c>
      <c r="H84" s="184">
        <v>5</v>
      </c>
      <c r="I84" s="184">
        <v>11</v>
      </c>
      <c r="J84" s="185">
        <v>166</v>
      </c>
      <c r="K84" s="186">
        <v>22</v>
      </c>
      <c r="L84" s="185">
        <v>404</v>
      </c>
      <c r="M84" s="186">
        <v>54</v>
      </c>
      <c r="N84" s="185">
        <v>216</v>
      </c>
      <c r="O84" s="186">
        <v>27</v>
      </c>
      <c r="P84" s="400">
        <f>SUM(J84+L84+N84)</f>
        <v>786</v>
      </c>
      <c r="Q84" s="401">
        <f>SUM(K84+M84+O84)</f>
        <v>103</v>
      </c>
      <c r="R84" s="146">
        <f>IF(P84&lt;&gt;0,Q84/H84,"")</f>
        <v>20.6</v>
      </c>
      <c r="S84" s="149">
        <f>IF(P84&lt;&gt;0,P84/Q84,"")</f>
        <v>7.631067961165049</v>
      </c>
      <c r="T84" s="193">
        <v>710</v>
      </c>
      <c r="U84" s="147">
        <f>IF(T84&lt;&gt;0,-(T84-P84)/T84,"")</f>
        <v>0.10704225352112676</v>
      </c>
      <c r="V84" s="145"/>
      <c r="W84" s="146"/>
      <c r="X84" s="187"/>
      <c r="Y84" s="221"/>
      <c r="Z84" s="147"/>
      <c r="AA84" s="147"/>
      <c r="AB84" s="148"/>
      <c r="AC84" s="149"/>
      <c r="AD84" s="187">
        <v>189441.5</v>
      </c>
      <c r="AE84" s="196">
        <v>23837</v>
      </c>
      <c r="AF84" s="266">
        <f>AD84/AE84</f>
        <v>7.947371733020095</v>
      </c>
      <c r="AG84" s="141">
        <v>74</v>
      </c>
    </row>
    <row r="85" spans="1:33" s="31" customFormat="1" ht="11.25" customHeight="1">
      <c r="A85" s="109">
        <v>75</v>
      </c>
      <c r="B85" s="233"/>
      <c r="C85" s="208" t="s">
        <v>40</v>
      </c>
      <c r="D85" s="246" t="s">
        <v>119</v>
      </c>
      <c r="E85" s="389">
        <v>40669</v>
      </c>
      <c r="F85" s="200" t="s">
        <v>19</v>
      </c>
      <c r="G85" s="361">
        <v>31</v>
      </c>
      <c r="H85" s="210">
        <v>5</v>
      </c>
      <c r="I85" s="210">
        <v>13</v>
      </c>
      <c r="J85" s="367">
        <v>179.5</v>
      </c>
      <c r="K85" s="211">
        <v>26</v>
      </c>
      <c r="L85" s="367">
        <v>246</v>
      </c>
      <c r="M85" s="211">
        <v>35</v>
      </c>
      <c r="N85" s="367">
        <v>311</v>
      </c>
      <c r="O85" s="211">
        <v>44</v>
      </c>
      <c r="P85" s="398">
        <f>SUM(J85+L85+N85)</f>
        <v>736.5</v>
      </c>
      <c r="Q85" s="399">
        <f>SUM(K85+M85+O85)</f>
        <v>105</v>
      </c>
      <c r="R85" s="216">
        <f>IF(P85&lt;&gt;0,Q85/H85,"")</f>
        <v>21</v>
      </c>
      <c r="S85" s="149">
        <f>IF(P85&lt;&gt;0,P85/Q85,"")</f>
        <v>7.014285714285714</v>
      </c>
      <c r="T85" s="217">
        <v>707.5</v>
      </c>
      <c r="U85" s="147">
        <f>IF(T85&lt;&gt;0,-(T85-P85)/T85,"")</f>
        <v>0.04098939929328622</v>
      </c>
      <c r="V85" s="145"/>
      <c r="W85" s="146"/>
      <c r="X85" s="212"/>
      <c r="Y85" s="213"/>
      <c r="Z85" s="147"/>
      <c r="AA85" s="147"/>
      <c r="AB85" s="148"/>
      <c r="AC85" s="149"/>
      <c r="AD85" s="363">
        <v>416461</v>
      </c>
      <c r="AE85" s="214">
        <v>51633</v>
      </c>
      <c r="AF85" s="266">
        <f>AD85/AE85</f>
        <v>8.0657912575291</v>
      </c>
      <c r="AG85" s="141">
        <v>75</v>
      </c>
    </row>
    <row r="86" spans="1:33" s="31" customFormat="1" ht="11.25" customHeight="1">
      <c r="A86" s="109">
        <v>76</v>
      </c>
      <c r="B86" s="207"/>
      <c r="C86" s="198"/>
      <c r="D86" s="200" t="s">
        <v>103</v>
      </c>
      <c r="E86" s="143">
        <v>40718</v>
      </c>
      <c r="F86" s="200" t="s">
        <v>32</v>
      </c>
      <c r="G86" s="356">
        <v>5</v>
      </c>
      <c r="H86" s="229">
        <v>5</v>
      </c>
      <c r="I86" s="229">
        <v>6</v>
      </c>
      <c r="J86" s="217">
        <v>194</v>
      </c>
      <c r="K86" s="228">
        <v>29</v>
      </c>
      <c r="L86" s="217">
        <v>230</v>
      </c>
      <c r="M86" s="228">
        <v>31</v>
      </c>
      <c r="N86" s="217">
        <v>274</v>
      </c>
      <c r="O86" s="228">
        <v>37</v>
      </c>
      <c r="P86" s="392">
        <f>SUM(J86+L86+N86)</f>
        <v>698</v>
      </c>
      <c r="Q86" s="393">
        <f>SUM(K86+M86+O86)</f>
        <v>97</v>
      </c>
      <c r="R86" s="228">
        <f>Q86/H86</f>
        <v>19.4</v>
      </c>
      <c r="S86" s="149">
        <f>+P86/Q86</f>
        <v>7.195876288659794</v>
      </c>
      <c r="T86" s="187">
        <v>2038</v>
      </c>
      <c r="U86" s="147">
        <f>IF(T86&lt;&gt;0,-(T86-P86)/T86,"")</f>
        <v>-0.6575073601570167</v>
      </c>
      <c r="V86" s="145"/>
      <c r="W86" s="146"/>
      <c r="X86" s="217"/>
      <c r="Y86" s="228"/>
      <c r="Z86" s="147"/>
      <c r="AA86" s="147"/>
      <c r="AB86" s="148"/>
      <c r="AC86" s="149"/>
      <c r="AD86" s="217">
        <v>23345.75</v>
      </c>
      <c r="AE86" s="228">
        <v>2176</v>
      </c>
      <c r="AF86" s="268">
        <f>+AD86/AE86</f>
        <v>10.728745404411764</v>
      </c>
      <c r="AG86" s="141">
        <v>76</v>
      </c>
    </row>
    <row r="87" spans="1:33" s="31" customFormat="1" ht="11.25" customHeight="1">
      <c r="A87" s="109">
        <v>77</v>
      </c>
      <c r="B87" s="207"/>
      <c r="C87" s="198"/>
      <c r="D87" s="226" t="s">
        <v>94</v>
      </c>
      <c r="E87" s="271">
        <v>40704</v>
      </c>
      <c r="F87" s="200" t="s">
        <v>19</v>
      </c>
      <c r="G87" s="360">
        <v>5</v>
      </c>
      <c r="H87" s="210">
        <v>4</v>
      </c>
      <c r="I87" s="210">
        <v>8</v>
      </c>
      <c r="J87" s="367">
        <v>217</v>
      </c>
      <c r="K87" s="211">
        <v>28</v>
      </c>
      <c r="L87" s="367">
        <v>249</v>
      </c>
      <c r="M87" s="211">
        <v>29</v>
      </c>
      <c r="N87" s="367">
        <v>201.5</v>
      </c>
      <c r="O87" s="211">
        <v>23</v>
      </c>
      <c r="P87" s="394">
        <f>SUM(J87+L87+N87)</f>
        <v>667.5</v>
      </c>
      <c r="Q87" s="395">
        <f>SUM(K87+M87+O87)</f>
        <v>80</v>
      </c>
      <c r="R87" s="148">
        <f>IF(P87&lt;&gt;0,Q87/H87,"")</f>
        <v>20</v>
      </c>
      <c r="S87" s="149">
        <f>IF(P87&lt;&gt;0,P87/Q87,"")</f>
        <v>8.34375</v>
      </c>
      <c r="T87" s="201">
        <v>300</v>
      </c>
      <c r="U87" s="147">
        <f>IF(T87&lt;&gt;0,-(T87-P87)/T87,"")</f>
        <v>1.225</v>
      </c>
      <c r="V87" s="145"/>
      <c r="W87" s="146"/>
      <c r="X87" s="212"/>
      <c r="Y87" s="213"/>
      <c r="Z87" s="147"/>
      <c r="AA87" s="147"/>
      <c r="AB87" s="148"/>
      <c r="AC87" s="149"/>
      <c r="AD87" s="363">
        <v>36306</v>
      </c>
      <c r="AE87" s="214">
        <v>2910</v>
      </c>
      <c r="AF87" s="268">
        <f>+AD87/AE87</f>
        <v>12.476288659793815</v>
      </c>
      <c r="AG87" s="141">
        <v>77</v>
      </c>
    </row>
    <row r="88" spans="1:33" s="31" customFormat="1" ht="11.25" customHeight="1">
      <c r="A88" s="109">
        <v>78</v>
      </c>
      <c r="B88" s="244"/>
      <c r="C88" s="208" t="s">
        <v>40</v>
      </c>
      <c r="D88" s="230" t="s">
        <v>36</v>
      </c>
      <c r="E88" s="152">
        <v>40683</v>
      </c>
      <c r="F88" s="230" t="s">
        <v>32</v>
      </c>
      <c r="G88" s="356">
        <v>33</v>
      </c>
      <c r="H88" s="229">
        <v>3</v>
      </c>
      <c r="I88" s="229">
        <v>11</v>
      </c>
      <c r="J88" s="217">
        <v>104</v>
      </c>
      <c r="K88" s="228">
        <v>18</v>
      </c>
      <c r="L88" s="217">
        <v>182</v>
      </c>
      <c r="M88" s="228">
        <v>29</v>
      </c>
      <c r="N88" s="217">
        <v>375</v>
      </c>
      <c r="O88" s="228">
        <v>56</v>
      </c>
      <c r="P88" s="394">
        <f>SUM(J88+L88+N88)</f>
        <v>661</v>
      </c>
      <c r="Q88" s="395">
        <f>SUM(K88+M88+O88)</f>
        <v>103</v>
      </c>
      <c r="R88" s="148">
        <f>IF(P88&lt;&gt;0,Q88/H88,"")</f>
        <v>34.333333333333336</v>
      </c>
      <c r="S88" s="149">
        <f>IF(P88&lt;&gt;0,P88/Q88,"")</f>
        <v>6.41747572815534</v>
      </c>
      <c r="T88" s="201">
        <v>612</v>
      </c>
      <c r="U88" s="147">
        <f>IF(T88&lt;&gt;0,-(T88-P88)/T88,"")</f>
        <v>0.08006535947712418</v>
      </c>
      <c r="V88" s="145"/>
      <c r="W88" s="146"/>
      <c r="X88" s="217"/>
      <c r="Y88" s="228"/>
      <c r="Z88" s="147"/>
      <c r="AA88" s="147"/>
      <c r="AB88" s="148"/>
      <c r="AC88" s="149"/>
      <c r="AD88" s="217">
        <v>112255.75</v>
      </c>
      <c r="AE88" s="228">
        <v>13686</v>
      </c>
      <c r="AF88" s="268">
        <f>+AD88/AE88</f>
        <v>8.202232208095865</v>
      </c>
      <c r="AG88" s="141">
        <v>78</v>
      </c>
    </row>
    <row r="89" spans="1:33" s="31" customFormat="1" ht="11.25" customHeight="1">
      <c r="A89" s="109">
        <v>79</v>
      </c>
      <c r="B89" s="234"/>
      <c r="C89" s="198"/>
      <c r="D89" s="200" t="s">
        <v>104</v>
      </c>
      <c r="E89" s="143">
        <v>40718</v>
      </c>
      <c r="F89" s="200" t="s">
        <v>13</v>
      </c>
      <c r="G89" s="357">
        <v>1</v>
      </c>
      <c r="H89" s="184">
        <v>1</v>
      </c>
      <c r="I89" s="184">
        <v>6</v>
      </c>
      <c r="J89" s="185">
        <v>96</v>
      </c>
      <c r="K89" s="186">
        <v>7</v>
      </c>
      <c r="L89" s="185">
        <v>152</v>
      </c>
      <c r="M89" s="186">
        <v>11</v>
      </c>
      <c r="N89" s="185">
        <v>244</v>
      </c>
      <c r="O89" s="186">
        <v>19</v>
      </c>
      <c r="P89" s="396">
        <f>SUM(J89+L89+N89)</f>
        <v>492</v>
      </c>
      <c r="Q89" s="397">
        <f>SUM(K89+M89+O89)</f>
        <v>37</v>
      </c>
      <c r="R89" s="236">
        <f>Q89/H89</f>
        <v>37</v>
      </c>
      <c r="S89" s="149">
        <f>IF(P89&lt;&gt;0,P89/Q89,"")</f>
        <v>13.297297297297296</v>
      </c>
      <c r="T89" s="217">
        <v>140</v>
      </c>
      <c r="U89" s="147">
        <f>IF(T89&lt;&gt;0,-(T89-P89)/T89,"")</f>
        <v>2.5142857142857142</v>
      </c>
      <c r="V89" s="145"/>
      <c r="W89" s="146"/>
      <c r="X89" s="187"/>
      <c r="Y89" s="221"/>
      <c r="Z89" s="147"/>
      <c r="AA89" s="147"/>
      <c r="AB89" s="148"/>
      <c r="AC89" s="149"/>
      <c r="AD89" s="187">
        <v>14165</v>
      </c>
      <c r="AE89" s="196">
        <v>1054</v>
      </c>
      <c r="AF89" s="266">
        <f>AD89/AE89</f>
        <v>13.439278937381404</v>
      </c>
      <c r="AG89" s="141">
        <v>79</v>
      </c>
    </row>
    <row r="90" spans="1:33" s="31" customFormat="1" ht="11.25" customHeight="1">
      <c r="A90" s="109">
        <v>80</v>
      </c>
      <c r="B90" s="244"/>
      <c r="C90" s="198"/>
      <c r="D90" s="222" t="s">
        <v>147</v>
      </c>
      <c r="E90" s="143">
        <v>40676</v>
      </c>
      <c r="F90" s="200" t="s">
        <v>10</v>
      </c>
      <c r="G90" s="355">
        <v>112</v>
      </c>
      <c r="H90" s="184">
        <v>1</v>
      </c>
      <c r="I90" s="184">
        <v>12</v>
      </c>
      <c r="J90" s="185">
        <v>104</v>
      </c>
      <c r="K90" s="186">
        <v>14</v>
      </c>
      <c r="L90" s="185">
        <v>136</v>
      </c>
      <c r="M90" s="186">
        <v>16</v>
      </c>
      <c r="N90" s="185">
        <v>125</v>
      </c>
      <c r="O90" s="186">
        <v>14</v>
      </c>
      <c r="P90" s="402">
        <f>SUM(J90+L90+N90)</f>
        <v>365</v>
      </c>
      <c r="Q90" s="403">
        <f>SUM(K90+M90+O90)</f>
        <v>44</v>
      </c>
      <c r="R90" s="148">
        <f>IF(P90&lt;&gt;0,Q90/H90,"")</f>
        <v>44</v>
      </c>
      <c r="S90" s="149">
        <f>IF(P90&lt;&gt;0,P90/Q90,"")</f>
        <v>8.295454545454545</v>
      </c>
      <c r="T90" s="193">
        <v>227</v>
      </c>
      <c r="U90" s="147">
        <f>IF(T90&lt;&gt;0,-(T90-P90)/T90,"")</f>
        <v>0.6079295154185022</v>
      </c>
      <c r="V90" s="145"/>
      <c r="W90" s="146"/>
      <c r="X90" s="188"/>
      <c r="Y90" s="382"/>
      <c r="Z90" s="147"/>
      <c r="AA90" s="147"/>
      <c r="AB90" s="148"/>
      <c r="AC90" s="149"/>
      <c r="AD90" s="185">
        <v>889045</v>
      </c>
      <c r="AE90" s="186">
        <v>94420</v>
      </c>
      <c r="AF90" s="266">
        <f>+AD90/AE90</f>
        <v>9.415854691802584</v>
      </c>
      <c r="AG90" s="141">
        <v>80</v>
      </c>
    </row>
    <row r="91" spans="1:33" s="31" customFormat="1" ht="11.25" customHeight="1">
      <c r="A91" s="109">
        <v>81</v>
      </c>
      <c r="B91" s="234"/>
      <c r="C91" s="198"/>
      <c r="D91" s="226" t="s">
        <v>111</v>
      </c>
      <c r="E91" s="143">
        <v>40725</v>
      </c>
      <c r="F91" s="200" t="s">
        <v>19</v>
      </c>
      <c r="G91" s="372">
        <v>5</v>
      </c>
      <c r="H91" s="210">
        <v>2</v>
      </c>
      <c r="I91" s="210">
        <v>5</v>
      </c>
      <c r="J91" s="367">
        <v>54</v>
      </c>
      <c r="K91" s="211">
        <v>9</v>
      </c>
      <c r="L91" s="367">
        <v>106</v>
      </c>
      <c r="M91" s="211">
        <v>16</v>
      </c>
      <c r="N91" s="367">
        <v>177</v>
      </c>
      <c r="O91" s="211">
        <v>27</v>
      </c>
      <c r="P91" s="394">
        <f>SUM(J91+L91+N91)</f>
        <v>337</v>
      </c>
      <c r="Q91" s="395">
        <f>SUM(K91+M91+O91)</f>
        <v>52</v>
      </c>
      <c r="R91" s="148">
        <f>IF(P91&lt;&gt;0,Q91/H91,"")</f>
        <v>26</v>
      </c>
      <c r="S91" s="149">
        <f>IF(P91&lt;&gt;0,P91/Q91,"")</f>
        <v>6.480769230769231</v>
      </c>
      <c r="T91" s="187">
        <v>1131</v>
      </c>
      <c r="U91" s="147">
        <f>IF(T91&lt;&gt;0,-(T91-P91)/T91,"")</f>
        <v>-0.7020335985853228</v>
      </c>
      <c r="V91" s="145"/>
      <c r="W91" s="146"/>
      <c r="X91" s="380"/>
      <c r="Y91" s="381"/>
      <c r="Z91" s="147"/>
      <c r="AA91" s="147"/>
      <c r="AB91" s="148"/>
      <c r="AC91" s="149"/>
      <c r="AD91" s="363">
        <v>18748</v>
      </c>
      <c r="AE91" s="214">
        <v>1531</v>
      </c>
      <c r="AF91" s="268">
        <f>+AD91/AE91</f>
        <v>12.245591116917048</v>
      </c>
      <c r="AG91" s="141">
        <v>81</v>
      </c>
    </row>
    <row r="92" spans="1:33" s="31" customFormat="1" ht="11.25" customHeight="1">
      <c r="A92" s="109">
        <v>82</v>
      </c>
      <c r="B92" s="197"/>
      <c r="C92" s="198"/>
      <c r="D92" s="200" t="s">
        <v>85</v>
      </c>
      <c r="E92" s="143">
        <v>40690</v>
      </c>
      <c r="F92" s="200" t="s">
        <v>13</v>
      </c>
      <c r="G92" s="374">
        <v>5</v>
      </c>
      <c r="H92" s="184">
        <v>5</v>
      </c>
      <c r="I92" s="184">
        <v>10</v>
      </c>
      <c r="J92" s="185">
        <v>0</v>
      </c>
      <c r="K92" s="186">
        <v>0</v>
      </c>
      <c r="L92" s="185">
        <v>150</v>
      </c>
      <c r="M92" s="186">
        <v>24</v>
      </c>
      <c r="N92" s="185">
        <v>178</v>
      </c>
      <c r="O92" s="186">
        <v>27</v>
      </c>
      <c r="P92" s="396">
        <f>SUM(J92+L92+N92)</f>
        <v>328</v>
      </c>
      <c r="Q92" s="397">
        <f>SUM(K92+M92+O92)</f>
        <v>51</v>
      </c>
      <c r="R92" s="236">
        <f>Q92/H92</f>
        <v>10.2</v>
      </c>
      <c r="S92" s="149">
        <f>IF(P92&lt;&gt;0,P92/Q92,"")</f>
        <v>6.431372549019608</v>
      </c>
      <c r="T92" s="217">
        <v>435</v>
      </c>
      <c r="U92" s="147">
        <f>IF(T92&lt;&gt;0,-(T92-P92)/T92,"")</f>
        <v>-0.24597701149425288</v>
      </c>
      <c r="V92" s="145"/>
      <c r="W92" s="146"/>
      <c r="X92" s="201"/>
      <c r="Y92" s="352"/>
      <c r="Z92" s="147"/>
      <c r="AA92" s="147"/>
      <c r="AB92" s="148"/>
      <c r="AC92" s="149"/>
      <c r="AD92" s="187">
        <v>23353</v>
      </c>
      <c r="AE92" s="196">
        <v>3141</v>
      </c>
      <c r="AF92" s="268">
        <f>+AD92/AE92</f>
        <v>7.434893346068131</v>
      </c>
      <c r="AG92" s="141">
        <v>82</v>
      </c>
    </row>
    <row r="93" spans="1:33" s="31" customFormat="1" ht="11.25" customHeight="1">
      <c r="A93" s="109">
        <v>83</v>
      </c>
      <c r="B93" s="244"/>
      <c r="C93" s="198"/>
      <c r="D93" s="230" t="s">
        <v>161</v>
      </c>
      <c r="E93" s="152">
        <v>40655</v>
      </c>
      <c r="F93" s="230" t="s">
        <v>32</v>
      </c>
      <c r="G93" s="373">
        <v>35</v>
      </c>
      <c r="H93" s="229">
        <v>1</v>
      </c>
      <c r="I93" s="229">
        <v>14</v>
      </c>
      <c r="J93" s="217">
        <v>27</v>
      </c>
      <c r="K93" s="228">
        <v>3</v>
      </c>
      <c r="L93" s="217">
        <v>133</v>
      </c>
      <c r="M93" s="228">
        <v>17</v>
      </c>
      <c r="N93" s="217">
        <v>142</v>
      </c>
      <c r="O93" s="228">
        <v>18</v>
      </c>
      <c r="P93" s="394">
        <f>+J93+L93+N93</f>
        <v>302</v>
      </c>
      <c r="Q93" s="395">
        <f>+K93+M93+O93</f>
        <v>38</v>
      </c>
      <c r="R93" s="241">
        <f>+Q93/H93</f>
        <v>38</v>
      </c>
      <c r="S93" s="149">
        <f>IF(P93&lt;&gt;0,P93/Q93,"")</f>
        <v>7.947368421052632</v>
      </c>
      <c r="T93" s="232"/>
      <c r="U93" s="147">
        <f>IF(T93&lt;&gt;0,-(T93-P93)/T93,"")</f>
      </c>
      <c r="V93" s="145"/>
      <c r="W93" s="146"/>
      <c r="X93" s="235"/>
      <c r="Y93" s="236"/>
      <c r="Z93" s="147"/>
      <c r="AA93" s="147"/>
      <c r="AB93" s="148"/>
      <c r="AC93" s="149"/>
      <c r="AD93" s="217">
        <v>312368.5</v>
      </c>
      <c r="AE93" s="228">
        <v>30754</v>
      </c>
      <c r="AF93" s="266">
        <f>AD93/AE93</f>
        <v>10.157003966963646</v>
      </c>
      <c r="AG93" s="141">
        <v>83</v>
      </c>
    </row>
    <row r="94" spans="1:33" s="31" customFormat="1" ht="11.25" customHeight="1">
      <c r="A94" s="109">
        <v>84</v>
      </c>
      <c r="B94" s="224"/>
      <c r="C94" s="198"/>
      <c r="D94" s="227" t="s">
        <v>115</v>
      </c>
      <c r="E94" s="143">
        <v>40480</v>
      </c>
      <c r="F94" s="239" t="s">
        <v>8</v>
      </c>
      <c r="G94" s="375">
        <v>1</v>
      </c>
      <c r="H94" s="206">
        <v>1</v>
      </c>
      <c r="I94" s="206">
        <v>19</v>
      </c>
      <c r="J94" s="185">
        <v>0</v>
      </c>
      <c r="K94" s="186">
        <v>0</v>
      </c>
      <c r="L94" s="185">
        <v>144</v>
      </c>
      <c r="M94" s="186">
        <v>14</v>
      </c>
      <c r="N94" s="185">
        <v>125</v>
      </c>
      <c r="O94" s="186">
        <v>12</v>
      </c>
      <c r="P94" s="394">
        <f>+J94+L94+N94</f>
        <v>269</v>
      </c>
      <c r="Q94" s="395">
        <f>+K94+M94+O94</f>
        <v>26</v>
      </c>
      <c r="R94" s="148">
        <f>IF(P94&lt;&gt;0,Q94/H94,"")</f>
        <v>26</v>
      </c>
      <c r="S94" s="149">
        <f>IF(P94&lt;&gt;0,P94/Q94,"")</f>
        <v>10.346153846153847</v>
      </c>
      <c r="T94" s="187">
        <v>277</v>
      </c>
      <c r="U94" s="147">
        <f>IF(T94&lt;&gt;0,-(T94-P94)/T94,"")</f>
        <v>-0.02888086642599278</v>
      </c>
      <c r="V94" s="145"/>
      <c r="W94" s="146"/>
      <c r="X94" s="251"/>
      <c r="Y94" s="247"/>
      <c r="Z94" s="147"/>
      <c r="AA94" s="147"/>
      <c r="AB94" s="148"/>
      <c r="AC94" s="149"/>
      <c r="AD94" s="185">
        <v>18160</v>
      </c>
      <c r="AE94" s="186">
        <v>1564</v>
      </c>
      <c r="AF94" s="268">
        <f>+AD94/AE94</f>
        <v>11.611253196930946</v>
      </c>
      <c r="AG94" s="141">
        <v>84</v>
      </c>
    </row>
    <row r="95" spans="1:33" s="31" customFormat="1" ht="11.25" customHeight="1">
      <c r="A95" s="109">
        <v>85</v>
      </c>
      <c r="B95" s="207"/>
      <c r="C95" s="198"/>
      <c r="D95" s="227" t="s">
        <v>21</v>
      </c>
      <c r="E95" s="143">
        <v>40648</v>
      </c>
      <c r="F95" s="239" t="s">
        <v>8</v>
      </c>
      <c r="G95" s="359">
        <v>10</v>
      </c>
      <c r="H95" s="206">
        <v>3</v>
      </c>
      <c r="I95" s="206">
        <v>16</v>
      </c>
      <c r="J95" s="185">
        <v>30</v>
      </c>
      <c r="K95" s="186">
        <v>4</v>
      </c>
      <c r="L95" s="185">
        <v>48</v>
      </c>
      <c r="M95" s="186">
        <v>6</v>
      </c>
      <c r="N95" s="185">
        <v>178</v>
      </c>
      <c r="O95" s="186">
        <v>24</v>
      </c>
      <c r="P95" s="394">
        <f>SUM(J95+L95+N95)</f>
        <v>256</v>
      </c>
      <c r="Q95" s="395">
        <f>SUM(K95+M95+O95)</f>
        <v>34</v>
      </c>
      <c r="R95" s="148">
        <f>IF(P95&lt;&gt;0,Q95/H95,"")</f>
        <v>11.333333333333334</v>
      </c>
      <c r="S95" s="149">
        <f>+P95/Q95</f>
        <v>7.529411764705882</v>
      </c>
      <c r="T95" s="187">
        <v>2239</v>
      </c>
      <c r="U95" s="147">
        <f>IF(T95&lt;&gt;0,-(T95-P95)/T95,"")</f>
        <v>-0.8856632425189817</v>
      </c>
      <c r="V95" s="145"/>
      <c r="W95" s="146"/>
      <c r="X95" s="251"/>
      <c r="Y95" s="247"/>
      <c r="Z95" s="147"/>
      <c r="AA95" s="147"/>
      <c r="AB95" s="148"/>
      <c r="AC95" s="149"/>
      <c r="AD95" s="185">
        <v>177817</v>
      </c>
      <c r="AE95" s="186">
        <v>16924</v>
      </c>
      <c r="AF95" s="266">
        <f>AD95/AE95</f>
        <v>10.506795083904514</v>
      </c>
      <c r="AG95" s="141">
        <v>85</v>
      </c>
    </row>
    <row r="96" spans="1:33" s="31" customFormat="1" ht="11.25" customHeight="1">
      <c r="A96" s="109">
        <v>86</v>
      </c>
      <c r="B96" s="234"/>
      <c r="C96" s="208" t="s">
        <v>40</v>
      </c>
      <c r="D96" s="200" t="s">
        <v>163</v>
      </c>
      <c r="E96" s="143">
        <v>40711</v>
      </c>
      <c r="F96" s="200" t="s">
        <v>23</v>
      </c>
      <c r="G96" s="358">
        <v>4</v>
      </c>
      <c r="H96" s="192">
        <v>1</v>
      </c>
      <c r="I96" s="192">
        <v>5</v>
      </c>
      <c r="J96" s="193">
        <v>42</v>
      </c>
      <c r="K96" s="194">
        <v>6</v>
      </c>
      <c r="L96" s="193">
        <v>86</v>
      </c>
      <c r="M96" s="194">
        <v>12</v>
      </c>
      <c r="N96" s="193">
        <v>127</v>
      </c>
      <c r="O96" s="194">
        <v>18</v>
      </c>
      <c r="P96" s="402">
        <f>J96+L96+N96</f>
        <v>255</v>
      </c>
      <c r="Q96" s="403">
        <f>K96+M96+O96</f>
        <v>36</v>
      </c>
      <c r="R96" s="148">
        <f>IF(P96&lt;&gt;0,Q96/H96,"")</f>
        <v>36</v>
      </c>
      <c r="S96" s="149">
        <f>IF(P96&lt;&gt;0,P96/Q96,"")</f>
        <v>7.083333333333333</v>
      </c>
      <c r="T96" s="193"/>
      <c r="U96" s="147">
        <f>IF(T96&lt;&gt;0,-(T96-P96)/T96,"")</f>
      </c>
      <c r="V96" s="145"/>
      <c r="W96" s="146"/>
      <c r="X96" s="380"/>
      <c r="Y96" s="381"/>
      <c r="Z96" s="147"/>
      <c r="AA96" s="147"/>
      <c r="AB96" s="148"/>
      <c r="AC96" s="149"/>
      <c r="AD96" s="193">
        <v>2480.5</v>
      </c>
      <c r="AE96" s="194">
        <v>357</v>
      </c>
      <c r="AF96" s="268">
        <f>+AD96/AE96</f>
        <v>6.948179271708684</v>
      </c>
      <c r="AG96" s="141">
        <v>86</v>
      </c>
    </row>
    <row r="97" spans="1:33" s="31" customFormat="1" ht="11.25" customHeight="1">
      <c r="A97" s="109">
        <v>87</v>
      </c>
      <c r="B97" s="234"/>
      <c r="C97" s="198"/>
      <c r="D97" s="222" t="s">
        <v>26</v>
      </c>
      <c r="E97" s="143">
        <v>40662</v>
      </c>
      <c r="F97" s="200" t="s">
        <v>15</v>
      </c>
      <c r="G97" s="358">
        <v>172</v>
      </c>
      <c r="H97" s="192">
        <v>1</v>
      </c>
      <c r="I97" s="192">
        <v>14</v>
      </c>
      <c r="J97" s="193">
        <v>50</v>
      </c>
      <c r="K97" s="194">
        <v>10</v>
      </c>
      <c r="L97" s="193">
        <v>79</v>
      </c>
      <c r="M97" s="194">
        <v>15</v>
      </c>
      <c r="N97" s="193">
        <v>65</v>
      </c>
      <c r="O97" s="194">
        <v>12</v>
      </c>
      <c r="P97" s="394">
        <f>SUM(J97+L97+N97)</f>
        <v>194</v>
      </c>
      <c r="Q97" s="395">
        <f>SUM(K97+M97+O97)</f>
        <v>37</v>
      </c>
      <c r="R97" s="148">
        <f>IF(P97&lt;&gt;0,Q97/H97,"")</f>
        <v>37</v>
      </c>
      <c r="S97" s="149">
        <f>IF(P97&lt;&gt;0,P97/Q97,"")</f>
        <v>5.243243243243243</v>
      </c>
      <c r="T97" s="187">
        <v>213</v>
      </c>
      <c r="U97" s="147">
        <f>IF(T97&lt;&gt;0,-(T97-P97)/T97,"")</f>
        <v>-0.0892018779342723</v>
      </c>
      <c r="V97" s="145"/>
      <c r="W97" s="146"/>
      <c r="X97" s="249"/>
      <c r="Y97" s="250"/>
      <c r="Z97" s="147"/>
      <c r="AA97" s="147"/>
      <c r="AB97" s="148"/>
      <c r="AC97" s="149"/>
      <c r="AD97" s="193">
        <v>6027651</v>
      </c>
      <c r="AE97" s="194">
        <v>663775</v>
      </c>
      <c r="AF97" s="266">
        <f>AD97/AE97</f>
        <v>9.080864750856842</v>
      </c>
      <c r="AG97" s="141">
        <v>87</v>
      </c>
    </row>
    <row r="98" spans="1:33" s="31" customFormat="1" ht="11.25" customHeight="1">
      <c r="A98" s="109">
        <v>88</v>
      </c>
      <c r="B98" s="244"/>
      <c r="C98" s="198"/>
      <c r="D98" s="230" t="s">
        <v>16</v>
      </c>
      <c r="E98" s="152">
        <v>40627</v>
      </c>
      <c r="F98" s="230" t="s">
        <v>32</v>
      </c>
      <c r="G98" s="356">
        <v>2</v>
      </c>
      <c r="H98" s="229">
        <v>2</v>
      </c>
      <c r="I98" s="229">
        <v>19</v>
      </c>
      <c r="J98" s="217">
        <v>46</v>
      </c>
      <c r="K98" s="228">
        <v>6</v>
      </c>
      <c r="L98" s="217">
        <v>38.5</v>
      </c>
      <c r="M98" s="228">
        <v>5</v>
      </c>
      <c r="N98" s="217">
        <v>94</v>
      </c>
      <c r="O98" s="228">
        <v>12</v>
      </c>
      <c r="P98" s="394">
        <f>SUM(J98+L98+N98)</f>
        <v>178.5</v>
      </c>
      <c r="Q98" s="395">
        <f>SUM(K98+M98+O98)</f>
        <v>23</v>
      </c>
      <c r="R98" s="148">
        <f>IF(P98&lt;&gt;0,Q98/H98,"")</f>
        <v>11.5</v>
      </c>
      <c r="S98" s="149">
        <f>IF(P98&lt;&gt;0,P98/Q98,"")</f>
        <v>7.760869565217392</v>
      </c>
      <c r="T98" s="232">
        <v>423.5</v>
      </c>
      <c r="U98" s="147">
        <f>IF(T98&lt;&gt;0,-(T98-P98)/T98,"")</f>
        <v>-0.5785123966942148</v>
      </c>
      <c r="V98" s="145"/>
      <c r="W98" s="146"/>
      <c r="X98" s="235"/>
      <c r="Y98" s="236"/>
      <c r="Z98" s="147"/>
      <c r="AA98" s="147"/>
      <c r="AB98" s="148"/>
      <c r="AC98" s="149"/>
      <c r="AD98" s="217">
        <v>31763</v>
      </c>
      <c r="AE98" s="228">
        <v>4381</v>
      </c>
      <c r="AF98" s="266">
        <f>AD98/AE98</f>
        <v>7.250171193791372</v>
      </c>
      <c r="AG98" s="141">
        <v>88</v>
      </c>
    </row>
    <row r="99" spans="1:33" s="31" customFormat="1" ht="11.25" customHeight="1">
      <c r="A99" s="109">
        <v>89</v>
      </c>
      <c r="B99" s="234"/>
      <c r="C99" s="208" t="s">
        <v>40</v>
      </c>
      <c r="D99" s="200" t="s">
        <v>126</v>
      </c>
      <c r="E99" s="271">
        <v>40704</v>
      </c>
      <c r="F99" s="200" t="s">
        <v>23</v>
      </c>
      <c r="G99" s="358">
        <v>35</v>
      </c>
      <c r="H99" s="192">
        <v>2</v>
      </c>
      <c r="I99" s="192">
        <v>7</v>
      </c>
      <c r="J99" s="193">
        <v>32</v>
      </c>
      <c r="K99" s="194">
        <v>4</v>
      </c>
      <c r="L99" s="193">
        <v>49</v>
      </c>
      <c r="M99" s="194">
        <v>6</v>
      </c>
      <c r="N99" s="193">
        <v>55</v>
      </c>
      <c r="O99" s="194">
        <v>7</v>
      </c>
      <c r="P99" s="394">
        <f>SUM(J99+L99+N99)</f>
        <v>136</v>
      </c>
      <c r="Q99" s="395">
        <f>SUM(K99+M99+O99)</f>
        <v>17</v>
      </c>
      <c r="R99" s="148">
        <f>IF(P99&lt;&gt;0,Q99/H99,"")</f>
        <v>8.5</v>
      </c>
      <c r="S99" s="149">
        <f>IF(P99&lt;&gt;0,P99/Q99,"")</f>
        <v>8</v>
      </c>
      <c r="T99" s="187">
        <v>154</v>
      </c>
      <c r="U99" s="147">
        <f>IF(T99&lt;&gt;0,-(T99-P99)/T99,"")</f>
        <v>-0.11688311688311688</v>
      </c>
      <c r="V99" s="145"/>
      <c r="W99" s="146"/>
      <c r="X99" s="242"/>
      <c r="Y99" s="243"/>
      <c r="Z99" s="147"/>
      <c r="AA99" s="147"/>
      <c r="AB99" s="148"/>
      <c r="AC99" s="149"/>
      <c r="AD99" s="193">
        <v>21835.5</v>
      </c>
      <c r="AE99" s="194">
        <v>2883</v>
      </c>
      <c r="AF99" s="268">
        <f>+AD99/AE99</f>
        <v>7.573881373569199</v>
      </c>
      <c r="AG99" s="141">
        <v>89</v>
      </c>
    </row>
    <row r="100" spans="1:33" s="31" customFormat="1" ht="11.25" customHeight="1">
      <c r="A100" s="109">
        <v>90</v>
      </c>
      <c r="B100" s="234"/>
      <c r="C100" s="198"/>
      <c r="D100" s="227" t="s">
        <v>164</v>
      </c>
      <c r="E100" s="143">
        <v>37003</v>
      </c>
      <c r="F100" s="239" t="s">
        <v>17</v>
      </c>
      <c r="G100" s="358">
        <v>25</v>
      </c>
      <c r="H100" s="192">
        <v>1</v>
      </c>
      <c r="I100" s="192">
        <v>13</v>
      </c>
      <c r="J100" s="193">
        <v>24</v>
      </c>
      <c r="K100" s="194">
        <v>4</v>
      </c>
      <c r="L100" s="193">
        <v>36</v>
      </c>
      <c r="M100" s="194">
        <v>6</v>
      </c>
      <c r="N100" s="193">
        <v>42</v>
      </c>
      <c r="O100" s="194">
        <v>7</v>
      </c>
      <c r="P100" s="402">
        <f>SUM(J100+L100+N100)</f>
        <v>102</v>
      </c>
      <c r="Q100" s="403">
        <f>SUM(K100+M100+O100)</f>
        <v>17</v>
      </c>
      <c r="R100" s="148">
        <f>IF(P100&lt;&gt;0,Q100/H100,"")</f>
        <v>17</v>
      </c>
      <c r="S100" s="149">
        <f>IF(P100&lt;&gt;0,P100/Q100,"")</f>
        <v>6</v>
      </c>
      <c r="T100" s="193"/>
      <c r="U100" s="147">
        <f>IF(T100&lt;&gt;0,-(T100-P100)/T100,"")</f>
      </c>
      <c r="V100" s="145"/>
      <c r="W100" s="146"/>
      <c r="X100" s="217"/>
      <c r="Y100" s="228"/>
      <c r="Z100" s="147"/>
      <c r="AA100" s="147"/>
      <c r="AB100" s="148"/>
      <c r="AC100" s="149"/>
      <c r="AD100" s="193">
        <v>188870.5</v>
      </c>
      <c r="AE100" s="194">
        <v>20753</v>
      </c>
      <c r="AF100" s="266">
        <f>AD100/AE100</f>
        <v>9.100876981641209</v>
      </c>
      <c r="AG100" s="141">
        <v>90</v>
      </c>
    </row>
    <row r="101" spans="1:33" s="31" customFormat="1" ht="11.25" customHeight="1">
      <c r="A101" s="109">
        <v>91</v>
      </c>
      <c r="B101" s="197"/>
      <c r="C101" s="208" t="s">
        <v>40</v>
      </c>
      <c r="D101" s="200" t="s">
        <v>162</v>
      </c>
      <c r="E101" s="143">
        <v>40620</v>
      </c>
      <c r="F101" s="200" t="s">
        <v>13</v>
      </c>
      <c r="G101" s="357">
        <v>218</v>
      </c>
      <c r="H101" s="183">
        <v>1</v>
      </c>
      <c r="I101" s="183">
        <v>20</v>
      </c>
      <c r="J101" s="251">
        <v>43</v>
      </c>
      <c r="K101" s="247">
        <v>6</v>
      </c>
      <c r="L101" s="251">
        <v>21</v>
      </c>
      <c r="M101" s="247">
        <v>3</v>
      </c>
      <c r="N101" s="251">
        <v>7</v>
      </c>
      <c r="O101" s="247">
        <v>1</v>
      </c>
      <c r="P101" s="394">
        <f>SUM(J101+L101+N101)</f>
        <v>71</v>
      </c>
      <c r="Q101" s="395">
        <f>SUM(K101+M101+O101)</f>
        <v>10</v>
      </c>
      <c r="R101" s="236">
        <f>Q101/H101</f>
        <v>10</v>
      </c>
      <c r="S101" s="149">
        <f>IF(P101&lt;&gt;0,P101/Q101,"")</f>
        <v>7.1</v>
      </c>
      <c r="T101" s="187"/>
      <c r="U101" s="147">
        <f>IF(T101&lt;&gt;0,-(T101-P101)/T101,"")</f>
      </c>
      <c r="V101" s="145"/>
      <c r="W101" s="146"/>
      <c r="X101" s="187"/>
      <c r="Y101" s="221"/>
      <c r="Z101" s="147"/>
      <c r="AA101" s="147"/>
      <c r="AB101" s="148"/>
      <c r="AC101" s="149"/>
      <c r="AD101" s="384">
        <v>2640244.25</v>
      </c>
      <c r="AE101" s="250">
        <v>312992</v>
      </c>
      <c r="AF101" s="266">
        <f>AD101/AE101</f>
        <v>8.435500747622942</v>
      </c>
      <c r="AG101" s="141">
        <v>91</v>
      </c>
    </row>
    <row r="102" spans="1:33" s="31" customFormat="1" ht="11.25" customHeight="1">
      <c r="A102" s="109">
        <v>92</v>
      </c>
      <c r="B102" s="244"/>
      <c r="C102" s="198"/>
      <c r="D102" s="229" t="s">
        <v>24</v>
      </c>
      <c r="E102" s="271">
        <v>40662</v>
      </c>
      <c r="F102" s="230" t="s">
        <v>32</v>
      </c>
      <c r="G102" s="356">
        <v>4</v>
      </c>
      <c r="H102" s="248">
        <v>1</v>
      </c>
      <c r="I102" s="248">
        <v>13</v>
      </c>
      <c r="J102" s="235">
        <v>14</v>
      </c>
      <c r="K102" s="236">
        <v>4</v>
      </c>
      <c r="L102" s="235">
        <v>10.5</v>
      </c>
      <c r="M102" s="236">
        <v>3</v>
      </c>
      <c r="N102" s="235">
        <v>17.5</v>
      </c>
      <c r="O102" s="236">
        <v>5</v>
      </c>
      <c r="P102" s="396">
        <f>SUM(J102+L102+N102)</f>
        <v>42</v>
      </c>
      <c r="Q102" s="397">
        <f>SUM(K102+M102+O102)</f>
        <v>12</v>
      </c>
      <c r="R102" s="238">
        <f>IF(P102&lt;&gt;0,Q102/H102,"")</f>
        <v>12</v>
      </c>
      <c r="S102" s="149">
        <f>IF(P102&lt;&gt;0,P102/Q102,"")</f>
        <v>3.5</v>
      </c>
      <c r="T102" s="217">
        <v>1187</v>
      </c>
      <c r="U102" s="147">
        <f>IF(T102&lt;&gt;0,-(T102-P102)/T102,"")</f>
        <v>-0.9646166807076664</v>
      </c>
      <c r="V102" s="145"/>
      <c r="W102" s="146"/>
      <c r="X102" s="217"/>
      <c r="Y102" s="228"/>
      <c r="Z102" s="147"/>
      <c r="AA102" s="147"/>
      <c r="AB102" s="148"/>
      <c r="AC102" s="149"/>
      <c r="AD102" s="235">
        <v>33432.75</v>
      </c>
      <c r="AE102" s="236">
        <v>4137</v>
      </c>
      <c r="AF102" s="268">
        <f>+AD102/AE102</f>
        <v>8.081399564902103</v>
      </c>
      <c r="AG102" s="141">
        <v>92</v>
      </c>
    </row>
    <row r="103" spans="1:33" s="31" customFormat="1" ht="11.25" customHeight="1">
      <c r="A103" s="109">
        <v>93</v>
      </c>
      <c r="B103" s="234"/>
      <c r="C103" s="198"/>
      <c r="D103" s="227" t="s">
        <v>83</v>
      </c>
      <c r="E103" s="143">
        <v>40690</v>
      </c>
      <c r="F103" s="239" t="s">
        <v>17</v>
      </c>
      <c r="G103" s="358">
        <v>50</v>
      </c>
      <c r="H103" s="191">
        <v>1</v>
      </c>
      <c r="I103" s="191">
        <v>10</v>
      </c>
      <c r="J103" s="353">
        <v>0</v>
      </c>
      <c r="K103" s="241">
        <v>0</v>
      </c>
      <c r="L103" s="353">
        <v>12</v>
      </c>
      <c r="M103" s="241">
        <v>2</v>
      </c>
      <c r="N103" s="353">
        <v>24</v>
      </c>
      <c r="O103" s="241">
        <v>4</v>
      </c>
      <c r="P103" s="402">
        <f>SUM(J103+L103+N103)</f>
        <v>36</v>
      </c>
      <c r="Q103" s="403">
        <f>SUM(K103+M103+O103)</f>
        <v>6</v>
      </c>
      <c r="R103" s="148">
        <f>IF(P103&lt;&gt;0,Q103/H103,"")</f>
        <v>6</v>
      </c>
      <c r="S103" s="149">
        <f>IF(P103&lt;&gt;0,P103/Q103,"")</f>
        <v>6</v>
      </c>
      <c r="T103" s="193">
        <v>269</v>
      </c>
      <c r="U103" s="147">
        <f>IF(T103&lt;&gt;0,-(T103-P103)/T103,"")</f>
        <v>-0.8661710037174721</v>
      </c>
      <c r="V103" s="145"/>
      <c r="W103" s="146"/>
      <c r="X103" s="217"/>
      <c r="Y103" s="228"/>
      <c r="Z103" s="147"/>
      <c r="AA103" s="147"/>
      <c r="AB103" s="148"/>
      <c r="AC103" s="149"/>
      <c r="AD103" s="353">
        <v>159968</v>
      </c>
      <c r="AE103" s="241">
        <v>17692</v>
      </c>
      <c r="AF103" s="268">
        <f>+AD103/AE103</f>
        <v>9.04182681437938</v>
      </c>
      <c r="AG103" s="141">
        <v>93</v>
      </c>
    </row>
    <row r="104" spans="1:33" s="31" customFormat="1" ht="11.25" customHeight="1">
      <c r="A104" s="109">
        <v>94</v>
      </c>
      <c r="B104" s="252"/>
      <c r="C104" s="208" t="s">
        <v>40</v>
      </c>
      <c r="D104" s="200" t="s">
        <v>124</v>
      </c>
      <c r="E104" s="143">
        <v>40606</v>
      </c>
      <c r="F104" s="200" t="s">
        <v>13</v>
      </c>
      <c r="G104" s="357">
        <v>152</v>
      </c>
      <c r="H104" s="183">
        <v>1</v>
      </c>
      <c r="I104" s="183">
        <v>17</v>
      </c>
      <c r="J104" s="251">
        <v>0</v>
      </c>
      <c r="K104" s="247">
        <v>0</v>
      </c>
      <c r="L104" s="251">
        <v>0</v>
      </c>
      <c r="M104" s="247">
        <v>0</v>
      </c>
      <c r="N104" s="251">
        <v>30</v>
      </c>
      <c r="O104" s="247">
        <v>6</v>
      </c>
      <c r="P104" s="394">
        <f>SUM(J104+L104+N104)</f>
        <v>30</v>
      </c>
      <c r="Q104" s="395">
        <f>SUM(K104+M104+O104)</f>
        <v>6</v>
      </c>
      <c r="R104" s="148">
        <f>IF(P104&lt;&gt;0,Q104/H104,"")</f>
        <v>6</v>
      </c>
      <c r="S104" s="149">
        <f>IF(P104&lt;&gt;0,P104/Q104,"")</f>
        <v>5</v>
      </c>
      <c r="T104" s="187">
        <v>116</v>
      </c>
      <c r="U104" s="147">
        <f>IF(T104&lt;&gt;0,-(T104-P104)/T104,"")</f>
        <v>-0.7413793103448276</v>
      </c>
      <c r="V104" s="145"/>
      <c r="W104" s="146"/>
      <c r="X104" s="187"/>
      <c r="Y104" s="221"/>
      <c r="Z104" s="147"/>
      <c r="AA104" s="147"/>
      <c r="AB104" s="148"/>
      <c r="AC104" s="149"/>
      <c r="AD104" s="201">
        <v>2163386</v>
      </c>
      <c r="AE104" s="250">
        <v>256194</v>
      </c>
      <c r="AF104" s="266">
        <f>AD104/AE104</f>
        <v>8.44432734568335</v>
      </c>
      <c r="AG104" s="141">
        <v>94</v>
      </c>
    </row>
    <row r="105" spans="1:33" s="31" customFormat="1" ht="11.25" customHeight="1">
      <c r="A105" s="109">
        <v>95</v>
      </c>
      <c r="B105" s="218"/>
      <c r="C105" s="198"/>
      <c r="D105" s="227" t="s">
        <v>27</v>
      </c>
      <c r="E105" s="143">
        <v>40669</v>
      </c>
      <c r="F105" s="239" t="s">
        <v>8</v>
      </c>
      <c r="G105" s="359">
        <v>20</v>
      </c>
      <c r="H105" s="205">
        <v>1</v>
      </c>
      <c r="I105" s="205">
        <v>13</v>
      </c>
      <c r="J105" s="251">
        <v>0</v>
      </c>
      <c r="K105" s="247">
        <v>0</v>
      </c>
      <c r="L105" s="251">
        <v>0</v>
      </c>
      <c r="M105" s="247">
        <v>0</v>
      </c>
      <c r="N105" s="251">
        <v>16</v>
      </c>
      <c r="O105" s="247">
        <v>2</v>
      </c>
      <c r="P105" s="396">
        <f>SUM(J105+L105+N105)</f>
        <v>16</v>
      </c>
      <c r="Q105" s="397">
        <f>SUM(K105+M105+O105)</f>
        <v>2</v>
      </c>
      <c r="R105" s="236">
        <f>Q105/H105</f>
        <v>2</v>
      </c>
      <c r="S105" s="149">
        <f>IF(P105&lt;&gt;0,P105/Q105,"")</f>
        <v>8</v>
      </c>
      <c r="T105" s="217">
        <v>1359</v>
      </c>
      <c r="U105" s="147">
        <f>IF(T105&lt;&gt;0,-(T105-P105)/T105,"")</f>
        <v>-0.9882266372332598</v>
      </c>
      <c r="V105" s="145"/>
      <c r="W105" s="146"/>
      <c r="X105" s="185"/>
      <c r="Y105" s="186"/>
      <c r="Z105" s="147"/>
      <c r="AA105" s="147"/>
      <c r="AB105" s="148"/>
      <c r="AC105" s="149"/>
      <c r="AD105" s="251">
        <v>201073</v>
      </c>
      <c r="AE105" s="247">
        <v>19517</v>
      </c>
      <c r="AF105" s="266">
        <f>AD105/AE105</f>
        <v>10.302454270635856</v>
      </c>
      <c r="AG105" s="141">
        <v>95</v>
      </c>
    </row>
    <row r="106" spans="1:33" s="31" customFormat="1" ht="11.25" customHeight="1">
      <c r="A106" s="109">
        <v>96</v>
      </c>
      <c r="B106" s="253"/>
      <c r="C106" s="254"/>
      <c r="D106" s="222" t="s">
        <v>20</v>
      </c>
      <c r="E106" s="143">
        <v>40648</v>
      </c>
      <c r="F106" s="200" t="s">
        <v>15</v>
      </c>
      <c r="G106" s="358">
        <v>76</v>
      </c>
      <c r="H106" s="191">
        <v>1</v>
      </c>
      <c r="I106" s="191">
        <v>16</v>
      </c>
      <c r="J106" s="353">
        <v>0</v>
      </c>
      <c r="K106" s="241">
        <v>0</v>
      </c>
      <c r="L106" s="353">
        <v>6</v>
      </c>
      <c r="M106" s="241">
        <v>1</v>
      </c>
      <c r="N106" s="353">
        <v>0</v>
      </c>
      <c r="O106" s="241">
        <v>0</v>
      </c>
      <c r="P106" s="394">
        <f>SUM(J106+L106+N106)</f>
        <v>6</v>
      </c>
      <c r="Q106" s="395">
        <f>SUM(K106+M106+O106)</f>
        <v>1</v>
      </c>
      <c r="R106" s="148">
        <f>IF(P106&lt;&gt;0,Q106/H106,"")</f>
        <v>1</v>
      </c>
      <c r="S106" s="149">
        <f>IF(P106&lt;&gt;0,P106/Q106,"")</f>
        <v>6</v>
      </c>
      <c r="T106" s="187">
        <v>48</v>
      </c>
      <c r="U106" s="147">
        <f>IF(T106&lt;&gt;0,-(T106-P106)/T106,"")</f>
        <v>-0.875</v>
      </c>
      <c r="V106" s="145"/>
      <c r="W106" s="146"/>
      <c r="X106" s="195"/>
      <c r="Y106" s="196"/>
      <c r="Z106" s="147"/>
      <c r="AA106" s="147"/>
      <c r="AB106" s="148"/>
      <c r="AC106" s="149"/>
      <c r="AD106" s="353">
        <v>562668</v>
      </c>
      <c r="AE106" s="241">
        <v>59774</v>
      </c>
      <c r="AF106" s="268">
        <f>+AD106/AE106</f>
        <v>9.413256599859471</v>
      </c>
      <c r="AG106" s="141">
        <v>96</v>
      </c>
    </row>
    <row r="107" spans="1:33" s="31" customFormat="1" ht="12.75" customHeight="1">
      <c r="A107" s="109"/>
      <c r="B107" s="33"/>
      <c r="C107" s="82"/>
      <c r="D107" s="163"/>
      <c r="E107" s="164"/>
      <c r="F107" s="163"/>
      <c r="G107" s="165"/>
      <c r="H107" s="165"/>
      <c r="I107" s="165"/>
      <c r="J107" s="166"/>
      <c r="K107" s="167"/>
      <c r="L107" s="166"/>
      <c r="M107" s="167"/>
      <c r="N107" s="166"/>
      <c r="O107" s="167"/>
      <c r="P107" s="168"/>
      <c r="Q107" s="169"/>
      <c r="R107" s="170"/>
      <c r="S107" s="171"/>
      <c r="T107" s="166"/>
      <c r="U107" s="172"/>
      <c r="V107" s="173"/>
      <c r="W107" s="174"/>
      <c r="X107" s="175"/>
      <c r="Y107" s="176"/>
      <c r="Z107" s="172"/>
      <c r="AA107" s="172"/>
      <c r="AB107" s="170"/>
      <c r="AC107" s="171"/>
      <c r="AD107" s="177"/>
      <c r="AE107" s="178"/>
      <c r="AF107" s="179"/>
      <c r="AG107" s="141"/>
    </row>
    <row r="108" spans="1:33" s="31" customFormat="1" ht="12.75" customHeight="1" thickBot="1">
      <c r="A108" s="108"/>
      <c r="B108" s="35"/>
      <c r="C108" s="83"/>
      <c r="D108" s="36"/>
      <c r="E108" s="37"/>
      <c r="F108" s="36"/>
      <c r="G108" s="38"/>
      <c r="H108" s="38"/>
      <c r="I108" s="38"/>
      <c r="J108" s="39"/>
      <c r="K108" s="40"/>
      <c r="L108" s="39"/>
      <c r="M108" s="40"/>
      <c r="N108" s="39"/>
      <c r="O108" s="40"/>
      <c r="P108" s="134"/>
      <c r="Q108" s="135"/>
      <c r="R108" s="41"/>
      <c r="S108" s="42"/>
      <c r="T108" s="39"/>
      <c r="U108" s="105"/>
      <c r="V108" s="43"/>
      <c r="W108" s="44"/>
      <c r="X108" s="45"/>
      <c r="Y108" s="46"/>
      <c r="Z108" s="105"/>
      <c r="AA108" s="105"/>
      <c r="AB108" s="41"/>
      <c r="AC108" s="42"/>
      <c r="AD108" s="47"/>
      <c r="AE108" s="48"/>
      <c r="AF108" s="140"/>
      <c r="AG108" s="142"/>
    </row>
    <row r="109" spans="1:32" s="31" customFormat="1" ht="15.75" thickBot="1">
      <c r="A109" s="49"/>
      <c r="B109" s="50"/>
      <c r="E109" s="51"/>
      <c r="G109" s="50"/>
      <c r="H109" s="50"/>
      <c r="I109" s="50"/>
      <c r="J109" s="52"/>
      <c r="K109" s="53"/>
      <c r="L109" s="52"/>
      <c r="M109" s="53"/>
      <c r="N109" s="52"/>
      <c r="O109" s="53"/>
      <c r="P109" s="54">
        <f>SUM(P11:P108)</f>
        <v>1682364.5</v>
      </c>
      <c r="Q109" s="55">
        <f>SUM(Q11:Q108)</f>
        <v>164468</v>
      </c>
      <c r="R109" s="53"/>
      <c r="S109" s="52"/>
      <c r="T109" s="52"/>
      <c r="U109" s="57"/>
      <c r="V109" s="98"/>
      <c r="W109" s="58"/>
      <c r="X109" s="101"/>
      <c r="Y109" s="90"/>
      <c r="Z109" s="106"/>
      <c r="AA109" s="106"/>
      <c r="AB109" s="58"/>
      <c r="AC109" s="98"/>
      <c r="AD109" s="52"/>
      <c r="AE109" s="59"/>
      <c r="AF109" s="52"/>
    </row>
    <row r="110" spans="1:33" s="60" customFormat="1" ht="12.75">
      <c r="A110" s="310" t="s">
        <v>42</v>
      </c>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2"/>
    </row>
    <row r="111" spans="1:33" s="60" customFormat="1" ht="12.75">
      <c r="A111" s="313"/>
      <c r="B111" s="314"/>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5"/>
    </row>
    <row r="112" spans="1:33" s="60" customFormat="1" ht="12.75">
      <c r="A112" s="313"/>
      <c r="B112" s="314"/>
      <c r="C112" s="314"/>
      <c r="D112" s="314"/>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5"/>
    </row>
    <row r="113" spans="1:33" s="60" customFormat="1" ht="12.75">
      <c r="A113" s="313"/>
      <c r="B113" s="314"/>
      <c r="C113" s="314"/>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5"/>
    </row>
    <row r="114" spans="1:33" s="60" customFormat="1" ht="12.75">
      <c r="A114" s="313"/>
      <c r="B114" s="314"/>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5"/>
    </row>
    <row r="115" spans="1:33" s="60" customFormat="1" ht="13.5" thickBot="1">
      <c r="A115" s="316"/>
      <c r="B115" s="317"/>
      <c r="C115" s="317"/>
      <c r="D115" s="317"/>
      <c r="E115" s="317"/>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8"/>
    </row>
  </sheetData>
  <sheetProtection password="F896" sheet="1" formatCells="0" formatColumns="0" formatRows="0" insertColumns="0" insertRows="0" insertHyperlinks="0" deleteColumns="0" deleteRows="0" sort="0" autoFilter="0" pivotTables="0"/>
  <mergeCells count="48">
    <mergeCell ref="A5:E5"/>
    <mergeCell ref="X4:AB4"/>
    <mergeCell ref="A1:I1"/>
    <mergeCell ref="A2:I2"/>
    <mergeCell ref="A3:I3"/>
    <mergeCell ref="A4:E4"/>
    <mergeCell ref="P4:U4"/>
    <mergeCell ref="P5:U5"/>
    <mergeCell ref="M2:M5"/>
    <mergeCell ref="O1:AG1"/>
    <mergeCell ref="A110:AG115"/>
    <mergeCell ref="D6:G6"/>
    <mergeCell ref="H6:I6"/>
    <mergeCell ref="J6:U6"/>
    <mergeCell ref="J7:K7"/>
    <mergeCell ref="L7:M7"/>
    <mergeCell ref="N7:O7"/>
    <mergeCell ref="P7:Q7"/>
    <mergeCell ref="R7:S7"/>
    <mergeCell ref="T7:U7"/>
    <mergeCell ref="Z9:AA9"/>
    <mergeCell ref="X7:Y7"/>
    <mergeCell ref="J9:K9"/>
    <mergeCell ref="L9:M9"/>
    <mergeCell ref="N9:O9"/>
    <mergeCell ref="P9:Q9"/>
    <mergeCell ref="Z6:AA6"/>
    <mergeCell ref="AB6:AC6"/>
    <mergeCell ref="AD7:AE7"/>
    <mergeCell ref="AB7:AC7"/>
    <mergeCell ref="AD4:AE5"/>
    <mergeCell ref="AF4:AG5"/>
    <mergeCell ref="Z7:AA7"/>
    <mergeCell ref="R9:S9"/>
    <mergeCell ref="T9:U9"/>
    <mergeCell ref="V7:W7"/>
    <mergeCell ref="AB9:AC9"/>
    <mergeCell ref="AD6:AG6"/>
    <mergeCell ref="V6:W6"/>
    <mergeCell ref="X6:Y6"/>
    <mergeCell ref="AD2:AE3"/>
    <mergeCell ref="P2:U2"/>
    <mergeCell ref="P3:U3"/>
    <mergeCell ref="AF2:AG3"/>
    <mergeCell ref="N2:N3"/>
    <mergeCell ref="O2:O3"/>
    <mergeCell ref="N4:N5"/>
    <mergeCell ref="O4:O5"/>
  </mergeCells>
  <hyperlinks>
    <hyperlink ref="A3" r:id="rId1" display="http://www.antraktsinema.com"/>
  </hyperlinks>
  <printOptions/>
  <pageMargins left="0.3" right="0.13" top="0.18" bottom="0.21" header="0.13" footer="0.16"/>
  <pageSetup orientation="landscape" paperSize="9" scale="40" r:id="rId3"/>
  <ignoredErrors>
    <ignoredError sqref="R107 AF15:AF19 AF89 AF14 AF59:AF79 P15:Q19 AF12:AF13 AF96:AF99 S59:S79 R14:R58 R80:R89 S14:S58 S80:S89 AF20:AF58 AF80:AF88 R59:R79 Q59:Q79 AF90:AF95 Q96:R105 S95 P59:P79 P96" formula="1"/>
  </ignoredErrors>
  <drawing r:id="rId2"/>
</worksheet>
</file>

<file path=xl/worksheets/sheet2.xml><?xml version="1.0" encoding="utf-8"?>
<worksheet xmlns="http://schemas.openxmlformats.org/spreadsheetml/2006/main" xmlns:r="http://schemas.openxmlformats.org/officeDocument/2006/relationships">
  <dimension ref="A1:Y37"/>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3.28125" style="61" bestFit="1" customWidth="1"/>
    <col min="2" max="2" width="4.140625" style="62" bestFit="1" customWidth="1"/>
    <col min="3" max="3" width="5.28125" style="63" bestFit="1" customWidth="1"/>
    <col min="4" max="4" width="41.28125" style="64" bestFit="1" customWidth="1"/>
    <col min="5" max="5" width="7.8515625" style="65" bestFit="1" customWidth="1"/>
    <col min="6" max="6" width="19.7109375" style="65" bestFit="1" customWidth="1"/>
    <col min="7" max="7" width="5.8515625" style="65" bestFit="1" customWidth="1"/>
    <col min="8" max="8" width="8.7109375" style="66" customWidth="1"/>
    <col min="9" max="9" width="8.7109375" style="67" customWidth="1"/>
    <col min="10" max="10" width="9.8515625" style="66" hidden="1" customWidth="1"/>
    <col min="11" max="11" width="6.421875" style="67" hidden="1" customWidth="1"/>
    <col min="12" max="12" width="9.8515625" style="66" hidden="1" customWidth="1"/>
    <col min="13" max="13" width="6.421875" style="67" hidden="1" customWidth="1"/>
    <col min="14" max="14" width="9.8515625" style="68" hidden="1" customWidth="1"/>
    <col min="15" max="15" width="6.421875" style="69" hidden="1" customWidth="1"/>
    <col min="16" max="16" width="9.8515625" style="70" bestFit="1" customWidth="1"/>
    <col min="17" max="17" width="6.421875" style="71" bestFit="1" customWidth="1"/>
    <col min="18" max="18" width="10.421875" style="72" bestFit="1" customWidth="1"/>
    <col min="19" max="19" width="7.57421875" style="73" bestFit="1" customWidth="1"/>
    <col min="20" max="20" width="11.28125" style="72" bestFit="1" customWidth="1"/>
    <col min="21" max="21" width="7.28125" style="70" bestFit="1" customWidth="1"/>
    <col min="22" max="22" width="12.28125" style="64" bestFit="1" customWidth="1"/>
    <col min="23" max="23" width="8.8515625" style="64" bestFit="1" customWidth="1"/>
    <col min="24" max="24" width="9.140625" style="64" bestFit="1" customWidth="1"/>
    <col min="25" max="25" width="3.28125" style="64" bestFit="1" customWidth="1"/>
    <col min="26" max="16384" width="4.421875" style="64" customWidth="1"/>
  </cols>
  <sheetData>
    <row r="1" spans="1:25" s="3" customFormat="1" ht="35.25" thickBot="1">
      <c r="A1" s="342" t="s">
        <v>143</v>
      </c>
      <c r="B1" s="343"/>
      <c r="C1" s="343"/>
      <c r="D1" s="343"/>
      <c r="E1" s="343"/>
      <c r="F1" s="343"/>
      <c r="G1" s="343"/>
      <c r="H1" s="343"/>
      <c r="I1" s="343"/>
      <c r="J1" s="2"/>
      <c r="K1" s="2"/>
      <c r="L1" s="2"/>
      <c r="M1" s="2"/>
      <c r="N1" s="2"/>
      <c r="O1" s="2"/>
      <c r="P1" s="2"/>
      <c r="Q1" s="2"/>
      <c r="R1" s="2"/>
      <c r="S1" s="2"/>
      <c r="T1" s="2"/>
      <c r="U1" s="2"/>
      <c r="V1" s="341" t="s">
        <v>145</v>
      </c>
      <c r="W1" s="341"/>
      <c r="X1" s="341"/>
      <c r="Y1" s="341"/>
    </row>
    <row r="2" spans="1:25" s="3" customFormat="1" ht="24" customHeight="1">
      <c r="A2" s="347" t="s">
        <v>144</v>
      </c>
      <c r="B2" s="348"/>
      <c r="C2" s="348"/>
      <c r="D2" s="348"/>
      <c r="E2" s="348"/>
      <c r="F2" s="348"/>
      <c r="G2" s="348"/>
      <c r="H2" s="348"/>
      <c r="I2" s="348"/>
      <c r="J2" s="4"/>
      <c r="K2" s="4"/>
      <c r="L2" s="4"/>
      <c r="M2" s="4"/>
      <c r="N2" s="4"/>
      <c r="O2" s="4"/>
      <c r="P2" s="4"/>
      <c r="Q2" s="4"/>
      <c r="R2" s="4"/>
      <c r="S2" s="4"/>
      <c r="T2" s="4"/>
      <c r="U2" s="4"/>
      <c r="V2" s="75"/>
      <c r="W2" s="75"/>
      <c r="X2" s="75"/>
      <c r="Y2" s="75"/>
    </row>
    <row r="3" spans="1:25" s="3" customFormat="1" ht="22.5" customHeight="1" thickBot="1">
      <c r="A3" s="329" t="s">
        <v>81</v>
      </c>
      <c r="B3" s="330"/>
      <c r="C3" s="330"/>
      <c r="D3" s="330"/>
      <c r="E3" s="330"/>
      <c r="F3" s="330"/>
      <c r="G3" s="330"/>
      <c r="H3" s="330"/>
      <c r="I3" s="330"/>
      <c r="J3" s="5"/>
      <c r="K3" s="5"/>
      <c r="L3" s="5"/>
      <c r="M3" s="5"/>
      <c r="N3" s="5"/>
      <c r="O3" s="5"/>
      <c r="P3" s="5"/>
      <c r="Q3" s="5"/>
      <c r="R3" s="5"/>
      <c r="S3" s="5"/>
      <c r="T3" s="5"/>
      <c r="U3" s="5"/>
      <c r="V3" s="76"/>
      <c r="W3" s="77"/>
      <c r="X3" s="78"/>
      <c r="Y3" s="79"/>
    </row>
    <row r="4" spans="1:25" s="3" customFormat="1" ht="32.25">
      <c r="A4" s="349" t="s">
        <v>156</v>
      </c>
      <c r="B4" s="350"/>
      <c r="C4" s="350"/>
      <c r="D4" s="350"/>
      <c r="E4" s="350"/>
      <c r="F4" s="6"/>
      <c r="G4" s="6"/>
      <c r="H4" s="6"/>
      <c r="I4" s="6"/>
      <c r="J4" s="6"/>
      <c r="K4" s="6"/>
      <c r="L4" s="6"/>
      <c r="M4" s="6"/>
      <c r="N4" s="6"/>
      <c r="O4" s="6"/>
      <c r="P4" s="6"/>
      <c r="Q4" s="6"/>
      <c r="R4" s="6"/>
      <c r="S4" s="6"/>
      <c r="T4" s="6"/>
      <c r="U4" s="6"/>
      <c r="V4" s="80"/>
      <c r="W4" s="81"/>
      <c r="X4" s="80"/>
      <c r="Y4" s="80"/>
    </row>
    <row r="5" spans="1:25" s="3" customFormat="1" ht="33" thickBot="1">
      <c r="A5" s="344" t="s">
        <v>157</v>
      </c>
      <c r="B5" s="345"/>
      <c r="C5" s="345"/>
      <c r="D5" s="345"/>
      <c r="E5" s="345"/>
      <c r="F5" s="7"/>
      <c r="G5" s="7"/>
      <c r="H5" s="7"/>
      <c r="I5" s="7"/>
      <c r="J5" s="7"/>
      <c r="K5" s="7"/>
      <c r="L5" s="7"/>
      <c r="M5" s="7"/>
      <c r="N5" s="7"/>
      <c r="O5" s="7"/>
      <c r="P5" s="7"/>
      <c r="Q5" s="7"/>
      <c r="R5" s="7"/>
      <c r="S5" s="7"/>
      <c r="T5" s="7"/>
      <c r="U5" s="7"/>
      <c r="V5" s="346"/>
      <c r="W5" s="346"/>
      <c r="X5" s="346"/>
      <c r="Y5" s="346"/>
    </row>
    <row r="6" spans="1:25" s="10" customFormat="1" ht="15.75" customHeight="1" thickBot="1">
      <c r="A6" s="8"/>
      <c r="B6" s="9"/>
      <c r="C6" s="9"/>
      <c r="D6" s="351" t="s">
        <v>72</v>
      </c>
      <c r="E6" s="351"/>
      <c r="F6" s="351"/>
      <c r="G6" s="351"/>
      <c r="H6" s="351" t="s">
        <v>71</v>
      </c>
      <c r="I6" s="351"/>
      <c r="J6" s="351" t="s">
        <v>131</v>
      </c>
      <c r="K6" s="351"/>
      <c r="L6" s="351"/>
      <c r="M6" s="351"/>
      <c r="N6" s="351"/>
      <c r="O6" s="351"/>
      <c r="P6" s="351"/>
      <c r="Q6" s="351"/>
      <c r="R6" s="351"/>
      <c r="S6" s="351"/>
      <c r="T6" s="351"/>
      <c r="U6" s="351"/>
      <c r="V6" s="351" t="s">
        <v>132</v>
      </c>
      <c r="W6" s="351"/>
      <c r="X6" s="351"/>
      <c r="Y6" s="351"/>
    </row>
    <row r="7" spans="1:25" s="14" customFormat="1" ht="12.75" customHeight="1">
      <c r="A7" s="11"/>
      <c r="B7" s="12"/>
      <c r="C7" s="12"/>
      <c r="D7" s="1"/>
      <c r="E7" s="13" t="s">
        <v>43</v>
      </c>
      <c r="F7" s="1"/>
      <c r="G7" s="1" t="s">
        <v>46</v>
      </c>
      <c r="H7" s="1" t="s">
        <v>46</v>
      </c>
      <c r="I7" s="1" t="s">
        <v>48</v>
      </c>
      <c r="J7" s="319" t="s">
        <v>2</v>
      </c>
      <c r="K7" s="320"/>
      <c r="L7" s="319" t="s">
        <v>3</v>
      </c>
      <c r="M7" s="320"/>
      <c r="N7" s="319" t="s">
        <v>4</v>
      </c>
      <c r="O7" s="320"/>
      <c r="P7" s="302" t="s">
        <v>11</v>
      </c>
      <c r="Q7" s="302"/>
      <c r="R7" s="302" t="s">
        <v>58</v>
      </c>
      <c r="S7" s="302"/>
      <c r="T7" s="302" t="s">
        <v>0</v>
      </c>
      <c r="U7" s="302"/>
      <c r="V7" s="302"/>
      <c r="W7" s="302"/>
      <c r="X7" s="12" t="s">
        <v>58</v>
      </c>
      <c r="Y7" s="12"/>
    </row>
    <row r="8" spans="1:25" s="14" customFormat="1" ht="13.5" thickBot="1">
      <c r="A8" s="15"/>
      <c r="B8" s="16"/>
      <c r="C8" s="16"/>
      <c r="D8" s="17" t="s">
        <v>9</v>
      </c>
      <c r="E8" s="18" t="s">
        <v>44</v>
      </c>
      <c r="F8" s="19" t="s">
        <v>1</v>
      </c>
      <c r="G8" s="19" t="s">
        <v>45</v>
      </c>
      <c r="H8" s="19" t="s">
        <v>47</v>
      </c>
      <c r="I8" s="19" t="s">
        <v>43</v>
      </c>
      <c r="J8" s="16" t="s">
        <v>7</v>
      </c>
      <c r="K8" s="16" t="s">
        <v>6</v>
      </c>
      <c r="L8" s="16" t="s">
        <v>7</v>
      </c>
      <c r="M8" s="16" t="s">
        <v>6</v>
      </c>
      <c r="N8" s="16" t="s">
        <v>7</v>
      </c>
      <c r="O8" s="16" t="s">
        <v>6</v>
      </c>
      <c r="P8" s="16" t="s">
        <v>7</v>
      </c>
      <c r="Q8" s="16" t="s">
        <v>6</v>
      </c>
      <c r="R8" s="16" t="s">
        <v>75</v>
      </c>
      <c r="S8" s="16" t="s">
        <v>59</v>
      </c>
      <c r="T8" s="16" t="s">
        <v>7</v>
      </c>
      <c r="U8" s="16" t="s">
        <v>5</v>
      </c>
      <c r="V8" s="16" t="s">
        <v>7</v>
      </c>
      <c r="W8" s="16" t="s">
        <v>6</v>
      </c>
      <c r="X8" s="16" t="s">
        <v>59</v>
      </c>
      <c r="Y8" s="16"/>
    </row>
    <row r="9" spans="1:25" s="25" customFormat="1" ht="12.75" customHeight="1">
      <c r="A9" s="21"/>
      <c r="B9" s="21"/>
      <c r="C9" s="21"/>
      <c r="D9" s="21"/>
      <c r="E9" s="22" t="s">
        <v>50</v>
      </c>
      <c r="F9" s="21"/>
      <c r="G9" s="21" t="s">
        <v>53</v>
      </c>
      <c r="H9" s="21" t="s">
        <v>55</v>
      </c>
      <c r="I9" s="21" t="s">
        <v>56</v>
      </c>
      <c r="J9" s="307" t="s">
        <v>60</v>
      </c>
      <c r="K9" s="308"/>
      <c r="L9" s="307" t="s">
        <v>61</v>
      </c>
      <c r="M9" s="308"/>
      <c r="N9" s="307" t="s">
        <v>62</v>
      </c>
      <c r="O9" s="308"/>
      <c r="P9" s="303" t="s">
        <v>76</v>
      </c>
      <c r="Q9" s="303"/>
      <c r="R9" s="303" t="s">
        <v>64</v>
      </c>
      <c r="S9" s="303"/>
      <c r="T9" s="303" t="s">
        <v>77</v>
      </c>
      <c r="U9" s="303"/>
      <c r="V9" s="24"/>
      <c r="W9" s="24"/>
      <c r="X9" s="23" t="s">
        <v>64</v>
      </c>
      <c r="Y9" s="23"/>
    </row>
    <row r="10" spans="1:25" s="25" customFormat="1" ht="13.5" thickBot="1">
      <c r="A10" s="26"/>
      <c r="B10" s="27"/>
      <c r="C10" s="26"/>
      <c r="D10" s="27" t="s">
        <v>49</v>
      </c>
      <c r="E10" s="28" t="s">
        <v>51</v>
      </c>
      <c r="F10" s="26" t="s">
        <v>52</v>
      </c>
      <c r="G10" s="26" t="s">
        <v>54</v>
      </c>
      <c r="H10" s="26" t="s">
        <v>54</v>
      </c>
      <c r="I10" s="26" t="s">
        <v>57</v>
      </c>
      <c r="J10" s="29" t="s">
        <v>66</v>
      </c>
      <c r="K10" s="29" t="s">
        <v>63</v>
      </c>
      <c r="L10" s="29" t="s">
        <v>66</v>
      </c>
      <c r="M10" s="29" t="s">
        <v>63</v>
      </c>
      <c r="N10" s="29" t="s">
        <v>66</v>
      </c>
      <c r="O10" s="29" t="s">
        <v>63</v>
      </c>
      <c r="P10" s="29" t="s">
        <v>66</v>
      </c>
      <c r="Q10" s="29" t="s">
        <v>63</v>
      </c>
      <c r="R10" s="29" t="s">
        <v>63</v>
      </c>
      <c r="S10" s="29" t="s">
        <v>65</v>
      </c>
      <c r="T10" s="29" t="s">
        <v>66</v>
      </c>
      <c r="U10" s="29" t="s">
        <v>67</v>
      </c>
      <c r="V10" s="29" t="s">
        <v>63</v>
      </c>
      <c r="W10" s="29" t="s">
        <v>65</v>
      </c>
      <c r="X10" s="29" t="s">
        <v>65</v>
      </c>
      <c r="Y10" s="26"/>
    </row>
    <row r="11" spans="1:25" s="31" customFormat="1" ht="13.5" customHeight="1">
      <c r="A11" s="30">
        <v>1</v>
      </c>
      <c r="B11" s="180"/>
      <c r="C11" s="181"/>
      <c r="D11" s="255" t="s">
        <v>130</v>
      </c>
      <c r="E11" s="270">
        <v>40739</v>
      </c>
      <c r="F11" s="255" t="s">
        <v>10</v>
      </c>
      <c r="G11" s="376">
        <v>277</v>
      </c>
      <c r="H11" s="256">
        <v>385</v>
      </c>
      <c r="I11" s="256">
        <v>3</v>
      </c>
      <c r="J11" s="257">
        <v>143001</v>
      </c>
      <c r="K11" s="258">
        <v>13242</v>
      </c>
      <c r="L11" s="257">
        <v>199436</v>
      </c>
      <c r="M11" s="258">
        <v>17960</v>
      </c>
      <c r="N11" s="257">
        <v>222871</v>
      </c>
      <c r="O11" s="258">
        <v>20148</v>
      </c>
      <c r="P11" s="390">
        <f>SUM(J11+L11+N11)</f>
        <v>565308</v>
      </c>
      <c r="Q11" s="391">
        <f>SUM(K11+M11+O11)</f>
        <v>51350</v>
      </c>
      <c r="R11" s="259">
        <f>IF(P11&lt;&gt;0,Q11/H11,"")</f>
        <v>133.37662337662337</v>
      </c>
      <c r="S11" s="260">
        <f>+P11/Q11</f>
        <v>11.008919182083739</v>
      </c>
      <c r="T11" s="261">
        <v>802016</v>
      </c>
      <c r="U11" s="262">
        <f>IF(T11&lt;&gt;0,-(T11-P11)/T11,"")</f>
        <v>-0.2951412440649563</v>
      </c>
      <c r="V11" s="257">
        <v>6334488</v>
      </c>
      <c r="W11" s="258">
        <v>621161</v>
      </c>
      <c r="X11" s="265">
        <f>+V11/W11</f>
        <v>10.19781988888549</v>
      </c>
      <c r="Y11" s="144">
        <v>1</v>
      </c>
    </row>
    <row r="12" spans="1:25" s="31" customFormat="1" ht="13.5" customHeight="1">
      <c r="A12" s="32">
        <v>2</v>
      </c>
      <c r="B12" s="218"/>
      <c r="C12" s="190"/>
      <c r="D12" s="182" t="s">
        <v>110</v>
      </c>
      <c r="E12" s="150">
        <v>40723</v>
      </c>
      <c r="F12" s="182" t="s">
        <v>15</v>
      </c>
      <c r="G12" s="354">
        <v>323</v>
      </c>
      <c r="H12" s="192">
        <v>210</v>
      </c>
      <c r="I12" s="192">
        <v>5</v>
      </c>
      <c r="J12" s="193">
        <v>57231</v>
      </c>
      <c r="K12" s="194">
        <v>5519</v>
      </c>
      <c r="L12" s="193">
        <v>92821</v>
      </c>
      <c r="M12" s="194">
        <v>8262</v>
      </c>
      <c r="N12" s="193">
        <v>119535</v>
      </c>
      <c r="O12" s="194">
        <v>10658</v>
      </c>
      <c r="P12" s="392">
        <f>SUM(J12+L12+N12)</f>
        <v>269587</v>
      </c>
      <c r="Q12" s="393">
        <f>SUM(K12+M12+O12)</f>
        <v>24439</v>
      </c>
      <c r="R12" s="148">
        <f>IF(P12&lt;&gt;0,Q12/H12,"")</f>
        <v>116.37619047619047</v>
      </c>
      <c r="S12" s="149">
        <f>+P12/Q12</f>
        <v>11.031015999017963</v>
      </c>
      <c r="T12" s="187">
        <v>279922</v>
      </c>
      <c r="U12" s="147">
        <f>IF(T12&lt;&gt;0,-(T12-P12)/T12,"")</f>
        <v>-0.03692099942126735</v>
      </c>
      <c r="V12" s="193">
        <v>6214461</v>
      </c>
      <c r="W12" s="194">
        <v>569997</v>
      </c>
      <c r="X12" s="266">
        <f>V12/W12</f>
        <v>10.902620540108106</v>
      </c>
      <c r="Y12" s="128">
        <v>2</v>
      </c>
    </row>
    <row r="13" spans="1:25" s="31" customFormat="1" ht="13.5" customHeight="1">
      <c r="A13" s="32">
        <v>3</v>
      </c>
      <c r="B13" s="218"/>
      <c r="C13" s="198"/>
      <c r="D13" s="199" t="s">
        <v>120</v>
      </c>
      <c r="E13" s="154">
        <v>40732</v>
      </c>
      <c r="F13" s="200" t="s">
        <v>15</v>
      </c>
      <c r="G13" s="354">
        <v>81</v>
      </c>
      <c r="H13" s="191">
        <v>81</v>
      </c>
      <c r="I13" s="191">
        <v>4</v>
      </c>
      <c r="J13" s="353">
        <v>26846</v>
      </c>
      <c r="K13" s="241">
        <v>2398</v>
      </c>
      <c r="L13" s="353">
        <v>41607</v>
      </c>
      <c r="M13" s="241">
        <v>3541</v>
      </c>
      <c r="N13" s="353">
        <v>46071</v>
      </c>
      <c r="O13" s="241">
        <v>4019</v>
      </c>
      <c r="P13" s="394">
        <f>SUM(J13+L13+N13)</f>
        <v>114524</v>
      </c>
      <c r="Q13" s="395">
        <f>SUM(K13+M13+O13)</f>
        <v>9958</v>
      </c>
      <c r="R13" s="148">
        <f>IF(P13&lt;&gt;0,Q13/H13,"")</f>
        <v>122.93827160493827</v>
      </c>
      <c r="S13" s="149">
        <f>+P13/Q13</f>
        <v>11.500702952400081</v>
      </c>
      <c r="T13" s="201">
        <v>121104</v>
      </c>
      <c r="U13" s="147">
        <f>IF(T13&lt;&gt;0,-(T13-P13)/T13,"")</f>
        <v>-0.05433346545118246</v>
      </c>
      <c r="V13" s="353">
        <v>1010982</v>
      </c>
      <c r="W13" s="241">
        <v>92416</v>
      </c>
      <c r="X13" s="267">
        <f>+V13/W13</f>
        <v>10.939469355955678</v>
      </c>
      <c r="Y13" s="128">
        <v>3</v>
      </c>
    </row>
    <row r="14" spans="1:25" s="31" customFormat="1" ht="13.5" customHeight="1">
      <c r="A14" s="32">
        <v>4</v>
      </c>
      <c r="B14" s="202" t="s">
        <v>41</v>
      </c>
      <c r="C14" s="198"/>
      <c r="D14" s="209" t="s">
        <v>167</v>
      </c>
      <c r="E14" s="150">
        <v>40753</v>
      </c>
      <c r="F14" s="182" t="s">
        <v>19</v>
      </c>
      <c r="G14" s="372">
        <v>58</v>
      </c>
      <c r="H14" s="371">
        <v>62</v>
      </c>
      <c r="I14" s="371">
        <v>1</v>
      </c>
      <c r="J14" s="378">
        <v>20683</v>
      </c>
      <c r="K14" s="379">
        <v>2093</v>
      </c>
      <c r="L14" s="378">
        <v>34191</v>
      </c>
      <c r="M14" s="379">
        <v>3182</v>
      </c>
      <c r="N14" s="378">
        <v>42297.5</v>
      </c>
      <c r="O14" s="379">
        <v>4006</v>
      </c>
      <c r="P14" s="396">
        <f>SUM(J14+L14+N14)</f>
        <v>97171.5</v>
      </c>
      <c r="Q14" s="397">
        <f>SUM(K14+M14+O14)</f>
        <v>9281</v>
      </c>
      <c r="R14" s="236">
        <f>Q14/H14</f>
        <v>149.69354838709677</v>
      </c>
      <c r="S14" s="149">
        <f>IF(P14&lt;&gt;0,P14/Q14,"")</f>
        <v>10.469938584204288</v>
      </c>
      <c r="T14" s="235"/>
      <c r="U14" s="147">
        <f>IF(T14&lt;&gt;0,-(T14-P14)/T14,"")</f>
      </c>
      <c r="V14" s="383">
        <v>97171.5</v>
      </c>
      <c r="W14" s="385">
        <v>9281</v>
      </c>
      <c r="X14" s="266">
        <f>V14/W14</f>
        <v>10.469938584204288</v>
      </c>
      <c r="Y14" s="128">
        <v>4</v>
      </c>
    </row>
    <row r="15" spans="1:25" s="31" customFormat="1" ht="13.5" customHeight="1">
      <c r="A15" s="32">
        <v>5</v>
      </c>
      <c r="B15" s="218"/>
      <c r="C15" s="198"/>
      <c r="D15" s="203" t="s">
        <v>148</v>
      </c>
      <c r="E15" s="151">
        <v>40746</v>
      </c>
      <c r="F15" s="204" t="s">
        <v>8</v>
      </c>
      <c r="G15" s="359">
        <v>26</v>
      </c>
      <c r="H15" s="205">
        <v>26</v>
      </c>
      <c r="I15" s="205">
        <v>2</v>
      </c>
      <c r="J15" s="251">
        <v>15724</v>
      </c>
      <c r="K15" s="247">
        <v>1182</v>
      </c>
      <c r="L15" s="251">
        <v>25393</v>
      </c>
      <c r="M15" s="247">
        <v>1841</v>
      </c>
      <c r="N15" s="251">
        <v>27695</v>
      </c>
      <c r="O15" s="247">
        <v>2014</v>
      </c>
      <c r="P15" s="394">
        <f>+J15+L15+N15</f>
        <v>68812</v>
      </c>
      <c r="Q15" s="395">
        <f>+K15+M15+O15</f>
        <v>5037</v>
      </c>
      <c r="R15" s="148">
        <f>IF(P15&lt;&gt;0,Q15/H15,"")</f>
        <v>193.73076923076923</v>
      </c>
      <c r="S15" s="149">
        <f>IF(P15&lt;&gt;0,P15/Q15,"")</f>
        <v>13.661306333134803</v>
      </c>
      <c r="T15" s="187">
        <v>67405</v>
      </c>
      <c r="U15" s="147">
        <f>IF(T15&lt;&gt;0,-(T15-P15)/T15,"")</f>
        <v>0.020873822416734664</v>
      </c>
      <c r="V15" s="251">
        <v>207123</v>
      </c>
      <c r="W15" s="247">
        <v>16445</v>
      </c>
      <c r="X15" s="268">
        <f>+V15/W15</f>
        <v>12.594892064457282</v>
      </c>
      <c r="Y15" s="128">
        <v>5</v>
      </c>
    </row>
    <row r="16" spans="1:25" s="31" customFormat="1" ht="13.5" customHeight="1">
      <c r="A16" s="32">
        <v>6</v>
      </c>
      <c r="B16" s="218"/>
      <c r="C16" s="198"/>
      <c r="D16" s="219" t="s">
        <v>95</v>
      </c>
      <c r="E16" s="150">
        <v>40704</v>
      </c>
      <c r="F16" s="182" t="s">
        <v>15</v>
      </c>
      <c r="G16" s="358">
        <v>144</v>
      </c>
      <c r="H16" s="192">
        <v>50</v>
      </c>
      <c r="I16" s="192">
        <v>8</v>
      </c>
      <c r="J16" s="193">
        <v>15297</v>
      </c>
      <c r="K16" s="194">
        <v>1582</v>
      </c>
      <c r="L16" s="193">
        <v>20719</v>
      </c>
      <c r="M16" s="194">
        <v>1863</v>
      </c>
      <c r="N16" s="193">
        <v>24203</v>
      </c>
      <c r="O16" s="194">
        <v>2182</v>
      </c>
      <c r="P16" s="392">
        <f>SUM(J16+L16+N16)</f>
        <v>60219</v>
      </c>
      <c r="Q16" s="393">
        <f>SUM(K16+M16+O16)</f>
        <v>5627</v>
      </c>
      <c r="R16" s="146">
        <f>IF(P16&lt;&gt;0,Q16/H16,"")</f>
        <v>112.54</v>
      </c>
      <c r="S16" s="145">
        <f>+P16/Q16</f>
        <v>10.701794917362715</v>
      </c>
      <c r="T16" s="187">
        <v>37852</v>
      </c>
      <c r="U16" s="147">
        <f>IF(T16&lt;&gt;0,-(T16-P16)/T16,"")</f>
        <v>0.5909066892106097</v>
      </c>
      <c r="V16" s="193">
        <v>3563940</v>
      </c>
      <c r="W16" s="194">
        <v>319128</v>
      </c>
      <c r="X16" s="266">
        <f>V16/W16</f>
        <v>11.167744604046025</v>
      </c>
      <c r="Y16" s="128">
        <v>6</v>
      </c>
    </row>
    <row r="17" spans="1:25" s="31" customFormat="1" ht="13.5" customHeight="1">
      <c r="A17" s="32">
        <v>7</v>
      </c>
      <c r="B17" s="207"/>
      <c r="C17" s="208" t="s">
        <v>40</v>
      </c>
      <c r="D17" s="209" t="s">
        <v>12</v>
      </c>
      <c r="E17" s="150">
        <v>40585</v>
      </c>
      <c r="F17" s="182" t="s">
        <v>19</v>
      </c>
      <c r="G17" s="360">
        <v>58</v>
      </c>
      <c r="H17" s="210">
        <v>57</v>
      </c>
      <c r="I17" s="210">
        <v>25</v>
      </c>
      <c r="J17" s="367">
        <v>13933.5</v>
      </c>
      <c r="K17" s="211">
        <v>1626</v>
      </c>
      <c r="L17" s="367">
        <v>14741</v>
      </c>
      <c r="M17" s="211">
        <v>1989</v>
      </c>
      <c r="N17" s="367">
        <v>21511</v>
      </c>
      <c r="O17" s="211">
        <v>2858</v>
      </c>
      <c r="P17" s="392">
        <f>+J17+L17+N17</f>
        <v>50185.5</v>
      </c>
      <c r="Q17" s="393">
        <f>+K17+M17+O17</f>
        <v>6473</v>
      </c>
      <c r="R17" s="194">
        <f>+Q17/H17</f>
        <v>113.56140350877193</v>
      </c>
      <c r="S17" s="193">
        <f>+P17/Q17</f>
        <v>7.753051135485864</v>
      </c>
      <c r="T17" s="187">
        <v>43659</v>
      </c>
      <c r="U17" s="147">
        <f>IF(T17&lt;&gt;0,-(T17-P17)/T17,"")</f>
        <v>0.14948807805950662</v>
      </c>
      <c r="V17" s="363">
        <v>1737249.75</v>
      </c>
      <c r="W17" s="214">
        <v>216871</v>
      </c>
      <c r="X17" s="268">
        <f>+V17/W17</f>
        <v>8.01052123151551</v>
      </c>
      <c r="Y17" s="128">
        <v>7</v>
      </c>
    </row>
    <row r="18" spans="1:25" s="31" customFormat="1" ht="13.5" customHeight="1">
      <c r="A18" s="32">
        <v>8</v>
      </c>
      <c r="B18" s="207"/>
      <c r="C18" s="198"/>
      <c r="D18" s="209" t="s">
        <v>105</v>
      </c>
      <c r="E18" s="150">
        <v>40718</v>
      </c>
      <c r="F18" s="182" t="s">
        <v>19</v>
      </c>
      <c r="G18" s="360">
        <v>42</v>
      </c>
      <c r="H18" s="210">
        <v>42</v>
      </c>
      <c r="I18" s="210">
        <v>6</v>
      </c>
      <c r="J18" s="367">
        <v>6292</v>
      </c>
      <c r="K18" s="211">
        <v>887</v>
      </c>
      <c r="L18" s="367">
        <v>8909</v>
      </c>
      <c r="M18" s="211">
        <v>1176</v>
      </c>
      <c r="N18" s="367">
        <v>12750</v>
      </c>
      <c r="O18" s="211">
        <v>1711</v>
      </c>
      <c r="P18" s="392">
        <f>SUM(J18+L18+N18)</f>
        <v>27951</v>
      </c>
      <c r="Q18" s="393">
        <f>SUM(K18+M18+O18)</f>
        <v>3774</v>
      </c>
      <c r="R18" s="194">
        <f>+Q18/H18</f>
        <v>89.85714285714286</v>
      </c>
      <c r="S18" s="193">
        <f>+P18/Q18</f>
        <v>7.406200317965024</v>
      </c>
      <c r="T18" s="187">
        <v>23948</v>
      </c>
      <c r="U18" s="147">
        <f>IF(T18&lt;&gt;0,-(T18-P18)/T18,"")</f>
        <v>0.16715383330549524</v>
      </c>
      <c r="V18" s="363">
        <v>555687.5</v>
      </c>
      <c r="W18" s="214">
        <v>57509</v>
      </c>
      <c r="X18" s="266">
        <f>V18/W18</f>
        <v>9.662618025004782</v>
      </c>
      <c r="Y18" s="128">
        <v>8</v>
      </c>
    </row>
    <row r="19" spans="1:25" s="31" customFormat="1" ht="13.5" customHeight="1">
      <c r="A19" s="32">
        <v>9</v>
      </c>
      <c r="B19" s="202" t="s">
        <v>41</v>
      </c>
      <c r="C19" s="198"/>
      <c r="D19" s="371" t="s">
        <v>168</v>
      </c>
      <c r="E19" s="388">
        <v>40753</v>
      </c>
      <c r="F19" s="182" t="s">
        <v>19</v>
      </c>
      <c r="G19" s="360">
        <v>13</v>
      </c>
      <c r="H19" s="210">
        <v>15</v>
      </c>
      <c r="I19" s="210">
        <v>1</v>
      </c>
      <c r="J19" s="367">
        <v>9700</v>
      </c>
      <c r="K19" s="211">
        <v>676</v>
      </c>
      <c r="L19" s="367">
        <v>7680</v>
      </c>
      <c r="M19" s="211">
        <v>627</v>
      </c>
      <c r="N19" s="367">
        <v>7197.5</v>
      </c>
      <c r="O19" s="211">
        <v>606</v>
      </c>
      <c r="P19" s="398">
        <f>SUM(J19+L19+N19)</f>
        <v>24577.5</v>
      </c>
      <c r="Q19" s="399">
        <f>SUM(K19+M19+O19)</f>
        <v>1909</v>
      </c>
      <c r="R19" s="216">
        <f>IF(P19&lt;&gt;0,Q19/H19,"")</f>
        <v>127.26666666666667</v>
      </c>
      <c r="S19" s="145">
        <f>IF(P19&lt;&gt;0,P19/Q19,"")</f>
        <v>12.87454164484023</v>
      </c>
      <c r="T19" s="217"/>
      <c r="U19" s="147">
        <f>IF(T19&lt;&gt;0,-(T19-P19)/T19,"")</f>
      </c>
      <c r="V19" s="363">
        <v>24577.5</v>
      </c>
      <c r="W19" s="214">
        <v>1909</v>
      </c>
      <c r="X19" s="268">
        <f>+V19/W19</f>
        <v>12.87454164484023</v>
      </c>
      <c r="Y19" s="128">
        <v>9</v>
      </c>
    </row>
    <row r="20" spans="1:25" s="31" customFormat="1" ht="13.5" customHeight="1">
      <c r="A20" s="32">
        <v>10</v>
      </c>
      <c r="B20" s="197"/>
      <c r="C20" s="208" t="s">
        <v>40</v>
      </c>
      <c r="D20" s="215">
        <v>40</v>
      </c>
      <c r="E20" s="151">
        <v>40739</v>
      </c>
      <c r="F20" s="182" t="s">
        <v>19</v>
      </c>
      <c r="G20" s="360">
        <v>17</v>
      </c>
      <c r="H20" s="210">
        <v>46</v>
      </c>
      <c r="I20" s="210">
        <v>3</v>
      </c>
      <c r="J20" s="367">
        <v>4763.5</v>
      </c>
      <c r="K20" s="211">
        <v>562</v>
      </c>
      <c r="L20" s="367">
        <v>8055.5</v>
      </c>
      <c r="M20" s="211">
        <v>886</v>
      </c>
      <c r="N20" s="367">
        <v>11426.5</v>
      </c>
      <c r="O20" s="211">
        <v>1208</v>
      </c>
      <c r="P20" s="398">
        <f>SUM(J20+L20+N20)</f>
        <v>24245.5</v>
      </c>
      <c r="Q20" s="399">
        <f>SUM(K20+M20+O20)</f>
        <v>2656</v>
      </c>
      <c r="R20" s="216">
        <f>IF(P20&lt;&gt;0,Q20/H20,"")</f>
        <v>57.73913043478261</v>
      </c>
      <c r="S20" s="145">
        <f>IF(P20&lt;&gt;0,P20/Q20,"")</f>
        <v>9.128576807228916</v>
      </c>
      <c r="T20" s="217">
        <v>42082.5</v>
      </c>
      <c r="U20" s="147">
        <f>IF(T20&lt;&gt;0,-(T20-P20)/T20,"")</f>
        <v>-0.4238578981762015</v>
      </c>
      <c r="V20" s="363">
        <v>203376.5</v>
      </c>
      <c r="W20" s="214">
        <v>21986</v>
      </c>
      <c r="X20" s="268">
        <f>+V20/W20</f>
        <v>9.25027290093696</v>
      </c>
      <c r="Y20" s="128">
        <v>10</v>
      </c>
    </row>
    <row r="21" spans="1:25" s="31" customFormat="1" ht="13.5" customHeight="1">
      <c r="A21" s="32">
        <v>11</v>
      </c>
      <c r="B21" s="202" t="s">
        <v>41</v>
      </c>
      <c r="C21" s="198"/>
      <c r="D21" s="227" t="s">
        <v>158</v>
      </c>
      <c r="E21" s="143">
        <v>40753</v>
      </c>
      <c r="F21" s="227" t="s">
        <v>39</v>
      </c>
      <c r="G21" s="355">
        <v>10</v>
      </c>
      <c r="H21" s="377">
        <v>10</v>
      </c>
      <c r="I21" s="377">
        <v>1</v>
      </c>
      <c r="J21" s="217">
        <v>4194</v>
      </c>
      <c r="K21" s="228">
        <v>449</v>
      </c>
      <c r="L21" s="217">
        <v>7631</v>
      </c>
      <c r="M21" s="228">
        <v>794</v>
      </c>
      <c r="N21" s="217">
        <v>9145</v>
      </c>
      <c r="O21" s="228">
        <v>1001</v>
      </c>
      <c r="P21" s="392">
        <f>+J21+L21+N21</f>
        <v>20970</v>
      </c>
      <c r="Q21" s="393">
        <f>+K21+M21+O21</f>
        <v>2244</v>
      </c>
      <c r="R21" s="146">
        <f>IF(P21&lt;&gt;0,Q21/H21,"")</f>
        <v>224.4</v>
      </c>
      <c r="S21" s="145">
        <f>IF(P21&lt;&gt;0,P21/Q21,"")</f>
        <v>9.344919786096257</v>
      </c>
      <c r="T21" s="187"/>
      <c r="U21" s="147">
        <f>IF(T21&lt;&gt;0,-(T21-P21)/T21,"")</f>
      </c>
      <c r="V21" s="217">
        <v>20970</v>
      </c>
      <c r="W21" s="228">
        <v>2244</v>
      </c>
      <c r="X21" s="268">
        <f>+V21/W21</f>
        <v>9.344919786096257</v>
      </c>
      <c r="Y21" s="128">
        <v>11</v>
      </c>
    </row>
    <row r="22" spans="1:25" s="31" customFormat="1" ht="13.5" customHeight="1">
      <c r="A22" s="32">
        <v>12</v>
      </c>
      <c r="B22" s="225"/>
      <c r="C22" s="198"/>
      <c r="D22" s="223" t="s">
        <v>106</v>
      </c>
      <c r="E22" s="143">
        <v>40718</v>
      </c>
      <c r="F22" s="182" t="s">
        <v>19</v>
      </c>
      <c r="G22" s="360">
        <v>25</v>
      </c>
      <c r="H22" s="210">
        <v>25</v>
      </c>
      <c r="I22" s="210">
        <v>6</v>
      </c>
      <c r="J22" s="367">
        <v>3592</v>
      </c>
      <c r="K22" s="211">
        <v>392</v>
      </c>
      <c r="L22" s="367">
        <v>7266</v>
      </c>
      <c r="M22" s="211">
        <v>762</v>
      </c>
      <c r="N22" s="367">
        <v>8802</v>
      </c>
      <c r="O22" s="211">
        <v>920</v>
      </c>
      <c r="P22" s="392">
        <f>+J22+L22+N22</f>
        <v>19660</v>
      </c>
      <c r="Q22" s="393">
        <f>+K22+M22+O22</f>
        <v>2074</v>
      </c>
      <c r="R22" s="194">
        <f>+Q22/H22</f>
        <v>82.96</v>
      </c>
      <c r="S22" s="145">
        <f>+P22/Q22</f>
        <v>9.479267116682738</v>
      </c>
      <c r="T22" s="187">
        <v>10068.5</v>
      </c>
      <c r="U22" s="147">
        <f>IF(T22&lt;&gt;0,-(T22-P22)/T22,"")</f>
        <v>0.9526245220241347</v>
      </c>
      <c r="V22" s="363">
        <v>161135</v>
      </c>
      <c r="W22" s="214">
        <v>16940</v>
      </c>
      <c r="X22" s="268">
        <f>+V22/W22</f>
        <v>9.512101534828808</v>
      </c>
      <c r="Y22" s="128">
        <v>12</v>
      </c>
    </row>
    <row r="23" spans="1:25" s="31" customFormat="1" ht="13.5" customHeight="1">
      <c r="A23" s="32">
        <v>13</v>
      </c>
      <c r="B23" s="225"/>
      <c r="C23" s="279"/>
      <c r="D23" s="223" t="s">
        <v>128</v>
      </c>
      <c r="E23" s="152">
        <v>40739</v>
      </c>
      <c r="F23" s="182" t="s">
        <v>19</v>
      </c>
      <c r="G23" s="360">
        <v>156</v>
      </c>
      <c r="H23" s="210">
        <v>17</v>
      </c>
      <c r="I23" s="210">
        <v>3</v>
      </c>
      <c r="J23" s="367">
        <v>2566</v>
      </c>
      <c r="K23" s="211">
        <v>254</v>
      </c>
      <c r="L23" s="367">
        <v>5741</v>
      </c>
      <c r="M23" s="211">
        <v>503</v>
      </c>
      <c r="N23" s="367">
        <v>10169.5</v>
      </c>
      <c r="O23" s="211">
        <v>742</v>
      </c>
      <c r="P23" s="392">
        <f>SUM(J23+L23+N23)</f>
        <v>18476.5</v>
      </c>
      <c r="Q23" s="393">
        <f>SUM(K23+M23+O23)</f>
        <v>1499</v>
      </c>
      <c r="R23" s="146">
        <f>IF(P23&lt;&gt;0,Q23/H23,"")</f>
        <v>88.17647058823529</v>
      </c>
      <c r="S23" s="145">
        <f>+P23/Q23</f>
        <v>12.325883922615077</v>
      </c>
      <c r="T23" s="187">
        <v>14205</v>
      </c>
      <c r="U23" s="147">
        <f>IF(T23&lt;&gt;0,-(T23-P23)/T23,"")</f>
        <v>0.3007039774727209</v>
      </c>
      <c r="V23" s="363">
        <v>86947</v>
      </c>
      <c r="W23" s="214">
        <v>8082</v>
      </c>
      <c r="X23" s="266">
        <f>V23/W23</f>
        <v>10.758104429596635</v>
      </c>
      <c r="Y23" s="128">
        <v>13</v>
      </c>
    </row>
    <row r="24" spans="1:25" s="31" customFormat="1" ht="13.5" customHeight="1">
      <c r="A24" s="32">
        <v>14</v>
      </c>
      <c r="B24" s="277"/>
      <c r="C24" s="198"/>
      <c r="D24" s="200" t="s">
        <v>108</v>
      </c>
      <c r="E24" s="143">
        <v>40725</v>
      </c>
      <c r="F24" s="200" t="s">
        <v>32</v>
      </c>
      <c r="G24" s="356">
        <v>18</v>
      </c>
      <c r="H24" s="229">
        <v>18</v>
      </c>
      <c r="I24" s="229">
        <v>5</v>
      </c>
      <c r="J24" s="217">
        <v>2972.5</v>
      </c>
      <c r="K24" s="228">
        <v>356</v>
      </c>
      <c r="L24" s="217">
        <v>6382</v>
      </c>
      <c r="M24" s="228">
        <v>711</v>
      </c>
      <c r="N24" s="217">
        <v>8002.5</v>
      </c>
      <c r="O24" s="228">
        <v>902</v>
      </c>
      <c r="P24" s="392">
        <f>SUM(J24+L24+N24)</f>
        <v>17357</v>
      </c>
      <c r="Q24" s="393">
        <f>SUM(K24+M24+O24)</f>
        <v>1969</v>
      </c>
      <c r="R24" s="194">
        <f>+Q24/H24</f>
        <v>109.38888888888889</v>
      </c>
      <c r="S24" s="145">
        <f>IF(P24&lt;&gt;0,P24/Q24,"")</f>
        <v>8.815134586084307</v>
      </c>
      <c r="T24" s="187">
        <v>9956</v>
      </c>
      <c r="U24" s="147">
        <f>IF(T24&lt;&gt;0,-(T24-P24)/T24,"")</f>
        <v>0.743370831659301</v>
      </c>
      <c r="V24" s="217">
        <v>146001.5</v>
      </c>
      <c r="W24" s="228">
        <v>13737</v>
      </c>
      <c r="X24" s="266">
        <f>V24/W24</f>
        <v>10.628339521001674</v>
      </c>
      <c r="Y24" s="128">
        <v>14</v>
      </c>
    </row>
    <row r="25" spans="1:25" s="31" customFormat="1" ht="13.5" customHeight="1">
      <c r="A25" s="32">
        <v>15</v>
      </c>
      <c r="B25" s="197"/>
      <c r="C25" s="198"/>
      <c r="D25" s="223" t="s">
        <v>149</v>
      </c>
      <c r="E25" s="152">
        <v>40746</v>
      </c>
      <c r="F25" s="200" t="s">
        <v>19</v>
      </c>
      <c r="G25" s="360">
        <v>8</v>
      </c>
      <c r="H25" s="210">
        <v>8</v>
      </c>
      <c r="I25" s="210">
        <v>2</v>
      </c>
      <c r="J25" s="367">
        <v>3923</v>
      </c>
      <c r="K25" s="211">
        <v>260</v>
      </c>
      <c r="L25" s="367">
        <v>6346.5</v>
      </c>
      <c r="M25" s="211">
        <v>404</v>
      </c>
      <c r="N25" s="367">
        <v>6445.5</v>
      </c>
      <c r="O25" s="211">
        <v>422</v>
      </c>
      <c r="P25" s="398">
        <f>SUM(J25+L25+N25)</f>
        <v>16715</v>
      </c>
      <c r="Q25" s="399">
        <f>SUM(K25+M25+O25)</f>
        <v>1086</v>
      </c>
      <c r="R25" s="146">
        <f>IF(P25&lt;&gt;0,Q25/H25,"")</f>
        <v>135.75</v>
      </c>
      <c r="S25" s="145">
        <f>IF(P25&lt;&gt;0,P25/Q25,"")</f>
        <v>15.39134438305709</v>
      </c>
      <c r="T25" s="217">
        <v>20827</v>
      </c>
      <c r="U25" s="147">
        <f>IF(T25&lt;&gt;0,-(T25-P25)/T25,"")</f>
        <v>-0.19743602055024728</v>
      </c>
      <c r="V25" s="363">
        <v>51710.5</v>
      </c>
      <c r="W25" s="214">
        <v>3562</v>
      </c>
      <c r="X25" s="269">
        <f>V25/W25</f>
        <v>14.517265581134195</v>
      </c>
      <c r="Y25" s="128">
        <v>15</v>
      </c>
    </row>
    <row r="26" spans="1:25" s="31" customFormat="1" ht="13.5" customHeight="1">
      <c r="A26" s="32">
        <v>16</v>
      </c>
      <c r="B26" s="197"/>
      <c r="C26" s="369"/>
      <c r="D26" s="200" t="s">
        <v>153</v>
      </c>
      <c r="E26" s="152">
        <v>40746</v>
      </c>
      <c r="F26" s="200" t="s">
        <v>13</v>
      </c>
      <c r="G26" s="357">
        <v>23</v>
      </c>
      <c r="H26" s="184">
        <v>23</v>
      </c>
      <c r="I26" s="184">
        <v>2</v>
      </c>
      <c r="J26" s="185">
        <v>3575</v>
      </c>
      <c r="K26" s="186">
        <v>304</v>
      </c>
      <c r="L26" s="185">
        <v>5807</v>
      </c>
      <c r="M26" s="186">
        <v>483</v>
      </c>
      <c r="N26" s="185">
        <v>7185.5</v>
      </c>
      <c r="O26" s="186">
        <v>594</v>
      </c>
      <c r="P26" s="400">
        <f>J26+L26+N26</f>
        <v>16567.5</v>
      </c>
      <c r="Q26" s="401">
        <f>K26+M26+O26</f>
        <v>1381</v>
      </c>
      <c r="R26" s="146">
        <f>Q26/H26</f>
        <v>60.04347826086956</v>
      </c>
      <c r="S26" s="145">
        <f>P26/Q26</f>
        <v>11.9967414916727</v>
      </c>
      <c r="T26" s="193">
        <v>24792.5</v>
      </c>
      <c r="U26" s="147">
        <f>IF(T26&lt;&gt;0,-(T26-P26)/T26,"")</f>
        <v>-0.33175355450236965</v>
      </c>
      <c r="V26" s="187">
        <v>64252.5</v>
      </c>
      <c r="W26" s="196">
        <v>5702</v>
      </c>
      <c r="X26" s="268">
        <f>+V26/W26</f>
        <v>11.268414591371448</v>
      </c>
      <c r="Y26" s="128">
        <v>16</v>
      </c>
    </row>
    <row r="27" spans="1:25" s="31" customFormat="1" ht="13.5" customHeight="1">
      <c r="A27" s="32">
        <v>17</v>
      </c>
      <c r="B27" s="225"/>
      <c r="C27" s="198"/>
      <c r="D27" s="226" t="s">
        <v>92</v>
      </c>
      <c r="E27" s="153">
        <v>40704</v>
      </c>
      <c r="F27" s="200" t="s">
        <v>19</v>
      </c>
      <c r="G27" s="360">
        <v>25</v>
      </c>
      <c r="H27" s="210">
        <v>23</v>
      </c>
      <c r="I27" s="210">
        <v>8</v>
      </c>
      <c r="J27" s="367">
        <v>3809</v>
      </c>
      <c r="K27" s="211">
        <v>485</v>
      </c>
      <c r="L27" s="367">
        <v>5593.5</v>
      </c>
      <c r="M27" s="211">
        <v>678</v>
      </c>
      <c r="N27" s="367">
        <v>6651</v>
      </c>
      <c r="O27" s="211">
        <v>791</v>
      </c>
      <c r="P27" s="392">
        <f>+J27+L27+N27</f>
        <v>16053.5</v>
      </c>
      <c r="Q27" s="393">
        <f>+K27+M27+O27</f>
        <v>1954</v>
      </c>
      <c r="R27" s="146">
        <f>IF(P27&lt;&gt;0,Q27/H27,"")</f>
        <v>84.95652173913044</v>
      </c>
      <c r="S27" s="145">
        <f>IF(P27&lt;&gt;0,P27/Q27,"")</f>
        <v>8.215711361310133</v>
      </c>
      <c r="T27" s="187">
        <v>15837</v>
      </c>
      <c r="U27" s="147">
        <f>IF(T27&lt;&gt;0,-(T27-P27)/T27,"")</f>
        <v>0.013670518406263812</v>
      </c>
      <c r="V27" s="363">
        <v>342574.25</v>
      </c>
      <c r="W27" s="214">
        <v>34759</v>
      </c>
      <c r="X27" s="266">
        <f>V27/W27</f>
        <v>9.855699243361432</v>
      </c>
      <c r="Y27" s="128">
        <v>17</v>
      </c>
    </row>
    <row r="28" spans="1:25" s="31" customFormat="1" ht="13.5" customHeight="1">
      <c r="A28" s="32">
        <v>18</v>
      </c>
      <c r="B28" s="224"/>
      <c r="C28" s="198"/>
      <c r="D28" s="200" t="s">
        <v>86</v>
      </c>
      <c r="E28" s="388">
        <v>40697</v>
      </c>
      <c r="F28" s="200" t="s">
        <v>10</v>
      </c>
      <c r="G28" s="357">
        <v>101</v>
      </c>
      <c r="H28" s="184">
        <v>20</v>
      </c>
      <c r="I28" s="184">
        <v>9</v>
      </c>
      <c r="J28" s="185">
        <v>3810</v>
      </c>
      <c r="K28" s="186">
        <v>320</v>
      </c>
      <c r="L28" s="185">
        <v>5727</v>
      </c>
      <c r="M28" s="186">
        <v>454</v>
      </c>
      <c r="N28" s="185">
        <v>6336</v>
      </c>
      <c r="O28" s="186">
        <v>513</v>
      </c>
      <c r="P28" s="392">
        <f>+J28+L28+N28</f>
        <v>15873</v>
      </c>
      <c r="Q28" s="393">
        <f>+K28+M28+O28</f>
        <v>1287</v>
      </c>
      <c r="R28" s="146">
        <f>IF(P28&lt;&gt;0,Q28/H28,"")</f>
        <v>64.35</v>
      </c>
      <c r="S28" s="145">
        <f>IF(P28&lt;&gt;0,P28/Q28,"")</f>
        <v>12.333333333333334</v>
      </c>
      <c r="T28" s="187">
        <v>18133</v>
      </c>
      <c r="U28" s="147">
        <f>IF(T28&lt;&gt;0,-(T28-P28)/T28,"")</f>
        <v>-0.12463464401919153</v>
      </c>
      <c r="V28" s="185">
        <v>3315354</v>
      </c>
      <c r="W28" s="186">
        <v>311714</v>
      </c>
      <c r="X28" s="268">
        <f>+V28/W28</f>
        <v>10.635884175879172</v>
      </c>
      <c r="Y28" s="128">
        <v>18</v>
      </c>
    </row>
    <row r="29" spans="1:25" s="31" customFormat="1" ht="13.5" customHeight="1">
      <c r="A29" s="32">
        <v>19</v>
      </c>
      <c r="B29" s="278"/>
      <c r="C29" s="198"/>
      <c r="D29" s="200" t="s">
        <v>123</v>
      </c>
      <c r="E29" s="152">
        <v>40739</v>
      </c>
      <c r="F29" s="200" t="s">
        <v>32</v>
      </c>
      <c r="G29" s="355">
        <v>15</v>
      </c>
      <c r="H29" s="229">
        <v>15</v>
      </c>
      <c r="I29" s="229">
        <v>3</v>
      </c>
      <c r="J29" s="217">
        <v>4003.5</v>
      </c>
      <c r="K29" s="228">
        <v>353</v>
      </c>
      <c r="L29" s="217">
        <v>5888</v>
      </c>
      <c r="M29" s="228">
        <v>482</v>
      </c>
      <c r="N29" s="217">
        <v>5893.5</v>
      </c>
      <c r="O29" s="228">
        <v>493</v>
      </c>
      <c r="P29" s="398">
        <f>SUM(J29+L29+N29)</f>
        <v>15785</v>
      </c>
      <c r="Q29" s="399">
        <f>SUM(K29+M29+O29)</f>
        <v>1328</v>
      </c>
      <c r="R29" s="228">
        <f>Q29/H29</f>
        <v>88.53333333333333</v>
      </c>
      <c r="S29" s="145">
        <f>+P29/Q29</f>
        <v>11.886295180722891</v>
      </c>
      <c r="T29" s="217">
        <v>8066</v>
      </c>
      <c r="U29" s="147">
        <f>IF(T29&lt;&gt;0,-(T29-P29)/T29,"")</f>
        <v>0.956979915695512</v>
      </c>
      <c r="V29" s="217">
        <v>60686</v>
      </c>
      <c r="W29" s="228">
        <v>5776</v>
      </c>
      <c r="X29" s="266">
        <f>V29/W29</f>
        <v>10.506578947368421</v>
      </c>
      <c r="Y29" s="128">
        <v>19</v>
      </c>
    </row>
    <row r="30" spans="1:25" s="31" customFormat="1" ht="13.5" customHeight="1" thickBot="1">
      <c r="A30" s="34">
        <v>20</v>
      </c>
      <c r="B30" s="404"/>
      <c r="C30" s="405"/>
      <c r="D30" s="406" t="s">
        <v>34</v>
      </c>
      <c r="E30" s="37">
        <v>40682</v>
      </c>
      <c r="F30" s="407" t="s">
        <v>15</v>
      </c>
      <c r="G30" s="408">
        <v>115</v>
      </c>
      <c r="H30" s="409">
        <v>22</v>
      </c>
      <c r="I30" s="409">
        <v>12</v>
      </c>
      <c r="J30" s="410">
        <v>3504</v>
      </c>
      <c r="K30" s="411">
        <v>548</v>
      </c>
      <c r="L30" s="410">
        <v>5125</v>
      </c>
      <c r="M30" s="411">
        <v>744</v>
      </c>
      <c r="N30" s="410">
        <v>6455</v>
      </c>
      <c r="O30" s="411">
        <v>904</v>
      </c>
      <c r="P30" s="412">
        <f>SUM(J30+L30+N30)</f>
        <v>15084</v>
      </c>
      <c r="Q30" s="413">
        <f>SUM(K30+M30+O30)</f>
        <v>2196</v>
      </c>
      <c r="R30" s="414">
        <f>IF(P30&lt;&gt;0,Q30/H30,"")</f>
        <v>99.81818181818181</v>
      </c>
      <c r="S30" s="415">
        <f>+P30/Q30</f>
        <v>6.868852459016393</v>
      </c>
      <c r="T30" s="416">
        <v>17202</v>
      </c>
      <c r="U30" s="417">
        <f>IF(T30&lt;&gt;0,-(T30-P30)/T30,"")</f>
        <v>-0.12312521799790722</v>
      </c>
      <c r="V30" s="410">
        <v>13057269</v>
      </c>
      <c r="W30" s="411">
        <v>1156637</v>
      </c>
      <c r="X30" s="418">
        <f>+V30/W30</f>
        <v>11.288994732141544</v>
      </c>
      <c r="Y30" s="142">
        <v>20</v>
      </c>
    </row>
    <row r="31" spans="1:24" s="31" customFormat="1" ht="6" customHeight="1" thickBot="1">
      <c r="A31" s="49"/>
      <c r="B31" s="50"/>
      <c r="E31" s="51"/>
      <c r="G31" s="50"/>
      <c r="H31" s="50"/>
      <c r="I31" s="50"/>
      <c r="J31" s="52"/>
      <c r="K31" s="53"/>
      <c r="L31" s="52"/>
      <c r="M31" s="53"/>
      <c r="N31" s="52"/>
      <c r="O31" s="53"/>
      <c r="P31" s="54"/>
      <c r="Q31" s="55"/>
      <c r="R31" s="53"/>
      <c r="S31" s="56"/>
      <c r="T31" s="52"/>
      <c r="U31" s="57"/>
      <c r="V31" s="52"/>
      <c r="W31" s="59"/>
      <c r="X31" s="56"/>
    </row>
    <row r="32" spans="1:25" s="60" customFormat="1" ht="12.75">
      <c r="A32" s="310" t="s">
        <v>42</v>
      </c>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2"/>
    </row>
    <row r="33" spans="1:25" s="60" customFormat="1" ht="12.75">
      <c r="A33" s="313"/>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5"/>
    </row>
    <row r="34" spans="1:25" s="60" customFormat="1" ht="12.75">
      <c r="A34" s="313"/>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5"/>
    </row>
    <row r="35" spans="1:25" s="60" customFormat="1" ht="12.75">
      <c r="A35" s="313"/>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5"/>
    </row>
    <row r="36" spans="1:25" s="60" customFormat="1" ht="12.75">
      <c r="A36" s="313"/>
      <c r="B36" s="314"/>
      <c r="C36" s="314"/>
      <c r="D36" s="314"/>
      <c r="E36" s="314"/>
      <c r="F36" s="314"/>
      <c r="G36" s="314"/>
      <c r="H36" s="314"/>
      <c r="I36" s="314"/>
      <c r="J36" s="314"/>
      <c r="K36" s="314"/>
      <c r="L36" s="314"/>
      <c r="M36" s="314"/>
      <c r="N36" s="314"/>
      <c r="O36" s="314"/>
      <c r="P36" s="314"/>
      <c r="Q36" s="314"/>
      <c r="R36" s="314"/>
      <c r="S36" s="314"/>
      <c r="T36" s="314"/>
      <c r="U36" s="314"/>
      <c r="V36" s="314"/>
      <c r="W36" s="314"/>
      <c r="X36" s="314"/>
      <c r="Y36" s="315"/>
    </row>
    <row r="37" spans="1:25" s="60" customFormat="1" ht="13.5" thickBot="1">
      <c r="A37" s="316"/>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8"/>
    </row>
  </sheetData>
  <sheetProtection password="F896" sheet="1" objects="1" scenarios="1"/>
  <mergeCells count="25">
    <mergeCell ref="A32:Y37"/>
    <mergeCell ref="V6:Y6"/>
    <mergeCell ref="V7:W7"/>
    <mergeCell ref="D6:G6"/>
    <mergeCell ref="H6:I6"/>
    <mergeCell ref="J6:U6"/>
    <mergeCell ref="J7:K7"/>
    <mergeCell ref="T7:U7"/>
    <mergeCell ref="J9:K9"/>
    <mergeCell ref="L9:M9"/>
    <mergeCell ref="V1:Y1"/>
    <mergeCell ref="A1:I1"/>
    <mergeCell ref="A5:E5"/>
    <mergeCell ref="V5:Y5"/>
    <mergeCell ref="A2:I2"/>
    <mergeCell ref="A3:I3"/>
    <mergeCell ref="A4:E4"/>
    <mergeCell ref="L7:M7"/>
    <mergeCell ref="R9:S9"/>
    <mergeCell ref="T9:U9"/>
    <mergeCell ref="N9:O9"/>
    <mergeCell ref="R7:S7"/>
    <mergeCell ref="P9:Q9"/>
    <mergeCell ref="N7:O7"/>
    <mergeCell ref="P7:Q7"/>
  </mergeCells>
  <hyperlinks>
    <hyperlink ref="A3" r:id="rId1" display="http://www.antraktsinema.com"/>
  </hyperlinks>
  <printOptions/>
  <pageMargins left="0.75" right="0.75" top="1" bottom="1" header="0.5" footer="0.5"/>
  <pageSetup horizontalDpi="600" verticalDpi="600" orientation="portrait" paperSize="9" r:id="rId3"/>
  <ignoredErrors>
    <ignoredError sqref="X12:X13 P15:Q28 R15:R28 X29 X14 X15:X28 R29:R30 R14 S14:W30 Y14:AA30 X3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OZAN</cp:lastModifiedBy>
  <cp:lastPrinted>2011-05-24T12:35:07Z</cp:lastPrinted>
  <dcterms:created xsi:type="dcterms:W3CDTF">2006-03-15T09:07:04Z</dcterms:created>
  <dcterms:modified xsi:type="dcterms:W3CDTF">2011-08-01T21:44:54Z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