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2475" windowWidth="24600" windowHeight="10140" tabRatio="804" activeTab="0"/>
  </bookViews>
  <sheets>
    <sheet name="July' 22-24, 11 (week 30)" sheetId="1" r:id="rId1"/>
    <sheet name="(TOP 20)" sheetId="2" r:id="rId2"/>
  </sheets>
  <externalReferences>
    <externalReference r:id="rId5"/>
  </externalReferences>
  <definedNames>
    <definedName name="_xlnm.Print_Area" localSheetId="0">'July'' 22-24, 11 (week 30)'!$A$1:$AG$113</definedName>
  </definedNames>
  <calcPr fullCalcOnLoad="1"/>
</workbook>
</file>

<file path=xl/sharedStrings.xml><?xml version="1.0" encoding="utf-8"?>
<sst xmlns="http://schemas.openxmlformats.org/spreadsheetml/2006/main" count="428" uniqueCount="170">
  <si>
    <t>Last Weekend</t>
  </si>
  <si>
    <t>Distributor</t>
  </si>
  <si>
    <t>Friday</t>
  </si>
  <si>
    <t>Saturday</t>
  </si>
  <si>
    <t>Sunday</t>
  </si>
  <si>
    <t>Change</t>
  </si>
  <si>
    <t>Adm.</t>
  </si>
  <si>
    <t>G.B.O.</t>
  </si>
  <si>
    <t>PİNEMA</t>
  </si>
  <si>
    <t>Title</t>
  </si>
  <si>
    <t>WARNER BROS. TÜRKİYE</t>
  </si>
  <si>
    <t>Weekend Total</t>
  </si>
  <si>
    <t>İNCİR REÇELİ</t>
  </si>
  <si>
    <t>MEDYAVİZYON</t>
  </si>
  <si>
    <t>AŞK TESADÜFLERİ SEVER</t>
  </si>
  <si>
    <t>UIP TÜRKİYE</t>
  </si>
  <si>
    <t>WE ARE WHAT WE ARE</t>
  </si>
  <si>
    <t>ÖZEN FİLM</t>
  </si>
  <si>
    <t>RIO</t>
  </si>
  <si>
    <t>TİGLON</t>
  </si>
  <si>
    <t>SCREAM 4</t>
  </si>
  <si>
    <t>WATER FOR ELEPHANTS</t>
  </si>
  <si>
    <t>WINNIE THE POOH</t>
  </si>
  <si>
    <t>LONDON BOULEVARD</t>
  </si>
  <si>
    <t>ALPHA AND OMEGA</t>
  </si>
  <si>
    <t>THE PACK</t>
  </si>
  <si>
    <t>MFP-CINEGROUP</t>
  </si>
  <si>
    <t>INCENDIES</t>
  </si>
  <si>
    <t>NEVER LET ME GO</t>
  </si>
  <si>
    <t>FAST FIVE</t>
  </si>
  <si>
    <t>HENRY'S CRIME</t>
  </si>
  <si>
    <t>KÜÇÜK GÜNAHLAR</t>
  </si>
  <si>
    <t>HOP</t>
  </si>
  <si>
    <t>VANISHING ON 7TH STREET</t>
  </si>
  <si>
    <t>LITTLE WHITE LIES</t>
  </si>
  <si>
    <t>M3 FILM</t>
  </si>
  <si>
    <t>THE VALDEMAR LEGACY</t>
  </si>
  <si>
    <t>PIRATES OF THE CARIBBEAN: ON STRANGER TIDES</t>
  </si>
  <si>
    <t>BEASTLY</t>
  </si>
  <si>
    <t>MİSAFİR</t>
  </si>
  <si>
    <t>POTICHE</t>
  </si>
  <si>
    <t>PARTIR</t>
  </si>
  <si>
    <t>DUKA FİLM</t>
  </si>
  <si>
    <t>SOMEWHERE</t>
  </si>
  <si>
    <t>LOCAL</t>
  </si>
  <si>
    <t>NEW</t>
  </si>
  <si>
    <r>
      <t xml:space="preserve">*Sorted according to Weekend Total G.B.O..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 </t>
    </r>
    <r>
      <rPr>
        <i/>
        <sz val="9"/>
        <color indexed="10"/>
        <rFont val="Calibri"/>
        <family val="2"/>
      </rPr>
      <t>Hafta sonu toplam hasılat sütununa göre sıralanmıştır. 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r>
  </si>
  <si>
    <t>Release</t>
  </si>
  <si>
    <t>Date</t>
  </si>
  <si>
    <t>Prints</t>
  </si>
  <si>
    <t># of</t>
  </si>
  <si>
    <t>Screen</t>
  </si>
  <si>
    <t>Weeks in</t>
  </si>
  <si>
    <t>Filmin adı</t>
  </si>
  <si>
    <t>Vizyon</t>
  </si>
  <si>
    <t>Tarihi</t>
  </si>
  <si>
    <t>İşletmeci</t>
  </si>
  <si>
    <t>Kopya</t>
  </si>
  <si>
    <t>Sayısı</t>
  </si>
  <si>
    <t>Perde</t>
  </si>
  <si>
    <t>Gösterim</t>
  </si>
  <si>
    <t>Haftası</t>
  </si>
  <si>
    <t>Avarage of</t>
  </si>
  <si>
    <t>Ticket P.</t>
  </si>
  <si>
    <t>Cuma</t>
  </si>
  <si>
    <t>Cumartesi</t>
  </si>
  <si>
    <t>Pazar</t>
  </si>
  <si>
    <t>Seyirci</t>
  </si>
  <si>
    <t>Ortalama</t>
  </si>
  <si>
    <t>Bilet</t>
  </si>
  <si>
    <t>Hasılat</t>
  </si>
  <si>
    <t>Değişim</t>
  </si>
  <si>
    <t>Haftasonu / İçi</t>
  </si>
  <si>
    <t>Weekend / Week</t>
  </si>
  <si>
    <r>
      <t xml:space="preserve">Rest of the week - </t>
    </r>
    <r>
      <rPr>
        <b/>
        <sz val="11"/>
        <color indexed="10"/>
        <rFont val="Corbel"/>
        <family val="2"/>
      </rPr>
      <t>Haftaiçi</t>
    </r>
  </si>
  <si>
    <r>
      <t xml:space="preserve">Weekly - </t>
    </r>
    <r>
      <rPr>
        <b/>
        <sz val="11"/>
        <color indexed="10"/>
        <rFont val="Corbel"/>
        <family val="2"/>
      </rPr>
      <t>Haftalık</t>
    </r>
  </si>
  <si>
    <r>
      <t>Basic datas of movies -</t>
    </r>
    <r>
      <rPr>
        <b/>
        <sz val="11"/>
        <color indexed="10"/>
        <rFont val="Corbel"/>
        <family val="2"/>
      </rPr>
      <t xml:space="preserve"> Filmin genel bilgileri</t>
    </r>
  </si>
  <si>
    <r>
      <t>Profit -</t>
    </r>
    <r>
      <rPr>
        <b/>
        <sz val="11"/>
        <color indexed="10"/>
        <rFont val="Corbel"/>
        <family val="2"/>
      </rPr>
      <t xml:space="preserve"> Dağılım</t>
    </r>
  </si>
  <si>
    <r>
      <t xml:space="preserve">All week - </t>
    </r>
    <r>
      <rPr>
        <b/>
        <sz val="11"/>
        <color indexed="10"/>
        <rFont val="Corbel"/>
        <family val="2"/>
      </rPr>
      <t>Bütün hafta</t>
    </r>
  </si>
  <si>
    <t>Screen adm.</t>
  </si>
  <si>
    <t>Haftasonu toplam</t>
  </si>
  <si>
    <t>Geçen haftasonu</t>
  </si>
  <si>
    <r>
      <t xml:space="preserve">Average - </t>
    </r>
    <r>
      <rPr>
        <b/>
        <sz val="11"/>
        <color indexed="10"/>
        <rFont val="Corbel"/>
        <family val="2"/>
      </rPr>
      <t>Ortalama</t>
    </r>
  </si>
  <si>
    <t>On 1 screen</t>
  </si>
  <si>
    <t>Bir salonda</t>
  </si>
  <si>
    <t>http://www.antraktsinema.com</t>
  </si>
  <si>
    <t>CHERRYBOMB</t>
  </si>
  <si>
    <t>SOMETHING BORROWED</t>
  </si>
  <si>
    <t>THERE BE DRAGONS</t>
  </si>
  <si>
    <t>POINT BLANK</t>
  </si>
  <si>
    <t>TROLL HUNTER</t>
  </si>
  <si>
    <t>HANGOVER II</t>
  </si>
  <si>
    <t>X-MEN: FIRST CLASS</t>
  </si>
  <si>
    <t>GNOMEO &amp; JULIET</t>
  </si>
  <si>
    <t>THE WARD</t>
  </si>
  <si>
    <t>KIDNAPPED</t>
  </si>
  <si>
    <t>THE FIRST BEAUTIFUL THING</t>
  </si>
  <si>
    <t>ROOM IN ROME</t>
  </si>
  <si>
    <t>WRECKED</t>
  </si>
  <si>
    <t>WE ARE THE NIGHT</t>
  </si>
  <si>
    <t>ANOTHER YEAR</t>
  </si>
  <si>
    <t>KUNG FU PANDA 2</t>
  </si>
  <si>
    <t>HANNA</t>
  </si>
  <si>
    <t>HAPPY THANK YOU MORE PLEASE</t>
  </si>
  <si>
    <t>ST TRINIAN'S 2: THE LEGEND OF FRITTON'S GOLD</t>
  </si>
  <si>
    <t>EYYVAH EYVAH 2</t>
  </si>
  <si>
    <t>SUPER 8</t>
  </si>
  <si>
    <t>HAPPY FEW</t>
  </si>
  <si>
    <t>CHANTIER FILMS</t>
  </si>
  <si>
    <t>WE WANT SEX</t>
  </si>
  <si>
    <t>THE WAY BACK</t>
  </si>
  <si>
    <t>INSIDIOUS</t>
  </si>
  <si>
    <t>THE EAGLE</t>
  </si>
  <si>
    <t>JULIA'S EYES</t>
  </si>
  <si>
    <t>SECOND CHANCE</t>
  </si>
  <si>
    <t>A SEPARATION</t>
  </si>
  <si>
    <t>TRANSFORMERS: DARK OF THE MOON</t>
  </si>
  <si>
    <t>OF GODS AND MEN</t>
  </si>
  <si>
    <t>ZWART WATER</t>
  </si>
  <si>
    <t>CHATROOM</t>
  </si>
  <si>
    <t>THE RESIDENT</t>
  </si>
  <si>
    <t>INHALE</t>
  </si>
  <si>
    <t>BLUE VALENTINE</t>
  </si>
  <si>
    <t>KAYBEDENLER KULÜBÜ</t>
  </si>
  <si>
    <t>NEDS</t>
  </si>
  <si>
    <t>WINTER'S BONE</t>
  </si>
  <si>
    <t>BİZİM BÜYÜK ÇARESİZLİĞİMİZ</t>
  </si>
  <si>
    <t>LAST NIGHT</t>
  </si>
  <si>
    <t>DEVRİMDEN SONRA</t>
  </si>
  <si>
    <t>LARRY CROWN</t>
  </si>
  <si>
    <t>BIUTIFUL</t>
  </si>
  <si>
    <t>EVEN THE RAIN</t>
  </si>
  <si>
    <t>LOFT</t>
  </si>
  <si>
    <t>72. KOĞUŞ</t>
  </si>
  <si>
    <t>7 AVLU</t>
  </si>
  <si>
    <t>ADALET OYUNU</t>
  </si>
  <si>
    <t>HOODWINKED VS. EVIL</t>
  </si>
  <si>
    <t>THE NAMES OF LOVE</t>
  </si>
  <si>
    <t>THE KIDS ARE ALL RIGHT</t>
  </si>
  <si>
    <t>BIG MOMMAS: LIKE FATHER, LIKE SON</t>
  </si>
  <si>
    <t>HARRY POTTER AND THE DEATHLY HALLOWS: PART 2</t>
  </si>
  <si>
    <r>
      <t xml:space="preserve">Weekend admissions and box office data - </t>
    </r>
    <r>
      <rPr>
        <b/>
        <sz val="11"/>
        <color indexed="10"/>
        <rFont val="Corbel"/>
        <family val="2"/>
      </rPr>
      <t>Haftasonu seyirci ve hasılat verileri</t>
    </r>
  </si>
  <si>
    <r>
      <t xml:space="preserve">Cumulative data - </t>
    </r>
    <r>
      <rPr>
        <b/>
        <sz val="11"/>
        <color indexed="10"/>
        <rFont val="Corbel"/>
        <family val="2"/>
      </rPr>
      <t>Toplam veriler</t>
    </r>
  </si>
  <si>
    <t>Local films box office &amp; admissions</t>
  </si>
  <si>
    <t>Türkiye yapımı filmlerin toplam hasılat &amp; seyirci</t>
  </si>
  <si>
    <t>Yabancı filmlerin toplam hasılat &amp; seyirci</t>
  </si>
  <si>
    <t>Foreign films box office &amp; admissions</t>
  </si>
  <si>
    <t>%</t>
  </si>
  <si>
    <r>
      <t xml:space="preserve">If you move the arrow at the right bottom of the page to the left, you can see more columns and you can switch to other pages on the left bottom to see related tables. </t>
    </r>
    <r>
      <rPr>
        <sz val="7"/>
        <color indexed="10"/>
        <rFont val="Calibri"/>
        <family val="2"/>
      </rPr>
      <t>Sayfanın sağ altındaki oku sola doğru hareket ettirdiğinizde diğer sütunlardaki bilgileri görebilir, gene sayfanın sol altındaki diğer sayfalara geçerek ilgili tabloları inceleyebilirsiniz.</t>
    </r>
  </si>
  <si>
    <r>
      <t xml:space="preserve">Weekly Admissions &amp; Box Office Report / </t>
    </r>
    <r>
      <rPr>
        <b/>
        <i/>
        <sz val="16"/>
        <color indexed="10"/>
        <rFont val="Calibri"/>
        <family val="2"/>
      </rPr>
      <t>Türkiye Haftalık Seyirci ve Hasılat Raporu</t>
    </r>
  </si>
  <si>
    <r>
      <t>TÜRKİYE</t>
    </r>
    <r>
      <rPr>
        <b/>
        <sz val="40"/>
        <rFont val="Calibri"/>
        <family val="2"/>
      </rPr>
      <t xml:space="preserve">'S </t>
    </r>
    <r>
      <rPr>
        <b/>
        <u val="single"/>
        <sz val="40"/>
        <rFont val="Calibri"/>
        <family val="2"/>
      </rPr>
      <t>WEEKEND</t>
    </r>
    <r>
      <rPr>
        <b/>
        <sz val="40"/>
        <rFont val="Calibri"/>
        <family val="2"/>
      </rPr>
      <t xml:space="preserve"> MARKET DATA</t>
    </r>
  </si>
  <si>
    <t>I SAW THE DEVIL</t>
  </si>
  <si>
    <t>CHERRY</t>
  </si>
  <si>
    <r>
      <t>TÜRKİYE</t>
    </r>
    <r>
      <rPr>
        <b/>
        <sz val="28"/>
        <rFont val="Calibri"/>
        <family val="2"/>
      </rPr>
      <t xml:space="preserve">'S </t>
    </r>
    <r>
      <rPr>
        <b/>
        <u val="single"/>
        <sz val="28"/>
        <rFont val="Calibri"/>
        <family val="2"/>
      </rPr>
      <t>WEEKEND</t>
    </r>
    <r>
      <rPr>
        <b/>
        <sz val="28"/>
        <rFont val="Calibri"/>
        <family val="2"/>
      </rPr>
      <t xml:space="preserve"> MARKET DATA</t>
    </r>
  </si>
  <si>
    <r>
      <t>Weekly Admissions &amp; Box Office Report /</t>
    </r>
    <r>
      <rPr>
        <b/>
        <i/>
        <sz val="10"/>
        <color indexed="16"/>
        <rFont val="Calibri"/>
        <family val="2"/>
      </rPr>
      <t xml:space="preserve"> </t>
    </r>
    <r>
      <rPr>
        <b/>
        <i/>
        <sz val="10"/>
        <color indexed="10"/>
        <rFont val="Calibri"/>
        <family val="2"/>
      </rPr>
      <t>Türkiye Haftalık Seyirci ve Hasılat Raporu</t>
    </r>
  </si>
  <si>
    <r>
      <t xml:space="preserve">TOP 20 - </t>
    </r>
    <r>
      <rPr>
        <b/>
        <sz val="18"/>
        <color indexed="10"/>
        <rFont val="Arial Black"/>
        <family val="2"/>
      </rPr>
      <t>İLK 20</t>
    </r>
  </si>
  <si>
    <r>
      <t xml:space="preserve">Weekend: 30 / </t>
    </r>
    <r>
      <rPr>
        <b/>
        <u val="single"/>
        <sz val="20"/>
        <rFont val="Candara"/>
        <family val="2"/>
      </rPr>
      <t>July' 22-24, 2011</t>
    </r>
  </si>
  <si>
    <r>
      <t xml:space="preserve">Haftasonu: 30 / </t>
    </r>
    <r>
      <rPr>
        <b/>
        <u val="single"/>
        <sz val="20"/>
        <color indexed="10"/>
        <rFont val="Candara"/>
        <family val="2"/>
      </rPr>
      <t>22-24 Temmuz 2011</t>
    </r>
  </si>
  <si>
    <r>
      <t xml:space="preserve">Weekend: 30 / </t>
    </r>
    <r>
      <rPr>
        <b/>
        <u val="single"/>
        <sz val="14"/>
        <color indexed="8"/>
        <rFont val="Candara"/>
        <family val="2"/>
      </rPr>
      <t>July' 22-24, 2011</t>
    </r>
  </si>
  <si>
    <r>
      <t xml:space="preserve">Haftasonu: 30 / </t>
    </r>
    <r>
      <rPr>
        <b/>
        <u val="single"/>
        <sz val="14"/>
        <color indexed="10"/>
        <rFont val="Candara"/>
        <family val="2"/>
      </rPr>
      <t>22-24 Temmuz 2011</t>
    </r>
  </si>
  <si>
    <t>YA SONRA</t>
  </si>
  <si>
    <t>AV MEVSİMİ</t>
  </si>
  <si>
    <t>PRIEST</t>
  </si>
  <si>
    <t>KOLPAÇİNO: BOMBA</t>
  </si>
  <si>
    <t>LOVE, WEDDING, MARRIAGE</t>
  </si>
  <si>
    <t>WIN WIN</t>
  </si>
  <si>
    <t>ARRIETY</t>
  </si>
  <si>
    <t>HEARTBREAKER</t>
  </si>
  <si>
    <t>ESSENTIAL KILLNG</t>
  </si>
  <si>
    <t>LET ME IN</t>
  </si>
</sst>
</file>

<file path=xl/styles.xml><?xml version="1.0" encoding="utf-8"?>
<styleSheet xmlns="http://schemas.openxmlformats.org/spreadsheetml/2006/main">
  <numFmts count="5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 numFmtId="204" formatCode="[$-F400]h:mm:ss\ AM/PM"/>
    <numFmt numFmtId="205" formatCode="#,##0.00\ &quot;TL&quot;"/>
    <numFmt numFmtId="206" formatCode="#,##0.00\ _Y_T_L"/>
  </numFmts>
  <fonts count="108">
    <font>
      <sz val="10"/>
      <name val="Arial"/>
      <family val="0"/>
    </font>
    <font>
      <sz val="8"/>
      <name val="Arial"/>
      <family val="2"/>
    </font>
    <font>
      <u val="single"/>
      <sz val="10"/>
      <color indexed="12"/>
      <name val="Arial"/>
      <family val="0"/>
    </font>
    <font>
      <u val="single"/>
      <sz val="10"/>
      <color indexed="36"/>
      <name val="Arial"/>
      <family val="0"/>
    </font>
    <font>
      <sz val="40"/>
      <color indexed="9"/>
      <name val="Impact"/>
      <family val="2"/>
    </font>
    <font>
      <sz val="20"/>
      <color indexed="9"/>
      <name val="Impact"/>
      <family val="2"/>
    </font>
    <font>
      <sz val="14"/>
      <name val="Arial"/>
      <family val="2"/>
    </font>
    <font>
      <b/>
      <sz val="14"/>
      <name val="Arial"/>
      <family val="2"/>
    </font>
    <font>
      <sz val="12"/>
      <color indexed="9"/>
      <name val="Impact"/>
      <family val="2"/>
    </font>
    <font>
      <sz val="12"/>
      <name val="Impact"/>
      <family val="2"/>
    </font>
    <font>
      <sz val="26"/>
      <color indexed="9"/>
      <name val="Impact"/>
      <family val="2"/>
    </font>
    <font>
      <sz val="30"/>
      <color indexed="9"/>
      <name val="Impact"/>
      <family val="2"/>
    </font>
    <font>
      <sz val="30"/>
      <color indexed="9"/>
      <name val="Arial"/>
      <family val="2"/>
    </font>
    <font>
      <sz val="14"/>
      <color indexed="9"/>
      <name val="Impact"/>
      <family val="2"/>
    </font>
    <font>
      <sz val="14"/>
      <name val="Garamond"/>
      <family val="1"/>
    </font>
    <font>
      <sz val="26"/>
      <name val="Garamond"/>
      <family val="1"/>
    </font>
    <font>
      <sz val="40"/>
      <name val="Garamond"/>
      <family val="1"/>
    </font>
    <font>
      <sz val="20"/>
      <name val="Garamond"/>
      <family val="1"/>
    </font>
    <font>
      <sz val="16"/>
      <color indexed="9"/>
      <name val="Garamond"/>
      <family val="1"/>
    </font>
    <font>
      <sz val="8"/>
      <name val="Verdana"/>
      <family val="2"/>
    </font>
    <font>
      <sz val="35"/>
      <name val="Garamond"/>
      <family val="1"/>
    </font>
    <font>
      <sz val="24"/>
      <name val="Garamond"/>
      <family val="1"/>
    </font>
    <font>
      <sz val="12"/>
      <name val="Verdana"/>
      <family val="0"/>
    </font>
    <font>
      <sz val="38"/>
      <name val="Garamond"/>
      <family val="1"/>
    </font>
    <font>
      <sz val="16"/>
      <name val="Garamond"/>
      <family val="1"/>
    </font>
    <font>
      <sz val="34"/>
      <name val="Garamond"/>
      <family val="1"/>
    </font>
    <font>
      <sz val="36"/>
      <name val="Garamond"/>
      <family val="1"/>
    </font>
    <font>
      <b/>
      <sz val="10"/>
      <name val="Administer"/>
      <family val="0"/>
    </font>
    <font>
      <b/>
      <sz val="20"/>
      <name val="AcidSansRegular"/>
      <family val="0"/>
    </font>
    <font>
      <sz val="18"/>
      <name val="Administer"/>
      <family val="0"/>
    </font>
    <font>
      <b/>
      <sz val="16"/>
      <name val="AcidSansRegular"/>
      <family val="0"/>
    </font>
    <font>
      <b/>
      <sz val="16"/>
      <name val="Arial"/>
      <family val="1"/>
    </font>
    <font>
      <sz val="18"/>
      <color indexed="16"/>
      <name val="Administer"/>
      <family val="0"/>
    </font>
    <font>
      <sz val="12"/>
      <name val="AcidSansRegular"/>
      <family val="0"/>
    </font>
    <font>
      <sz val="16"/>
      <name val="AcidSansRegular"/>
      <family val="0"/>
    </font>
    <font>
      <b/>
      <sz val="24"/>
      <color indexed="9"/>
      <name val="AcidSansRegular"/>
      <family val="0"/>
    </font>
    <font>
      <sz val="10"/>
      <name val="Trebuchet MS"/>
      <family val="2"/>
    </font>
    <font>
      <b/>
      <sz val="10"/>
      <name val="Trebuchet MS"/>
      <family val="2"/>
    </font>
    <font>
      <b/>
      <sz val="40"/>
      <name val="Calibri"/>
      <family val="2"/>
    </font>
    <font>
      <sz val="10"/>
      <name val="Calibri"/>
      <family val="2"/>
    </font>
    <font>
      <b/>
      <i/>
      <sz val="20"/>
      <name val="Calibri"/>
      <family val="2"/>
    </font>
    <font>
      <i/>
      <sz val="20"/>
      <name val="Arial"/>
      <family val="0"/>
    </font>
    <font>
      <i/>
      <sz val="9"/>
      <color indexed="8"/>
      <name val="Calibri"/>
      <family val="2"/>
    </font>
    <font>
      <i/>
      <sz val="9"/>
      <color indexed="10"/>
      <name val="Calibri"/>
      <family val="2"/>
    </font>
    <font>
      <sz val="10"/>
      <name val="Corbel"/>
      <family val="2"/>
    </font>
    <font>
      <b/>
      <sz val="11"/>
      <name val="Corbel"/>
      <family val="2"/>
    </font>
    <font>
      <sz val="10"/>
      <color indexed="10"/>
      <name val="Corbel"/>
      <family val="2"/>
    </font>
    <font>
      <b/>
      <sz val="11"/>
      <color indexed="10"/>
      <name val="Corbel"/>
      <family val="2"/>
    </font>
    <font>
      <b/>
      <sz val="10"/>
      <name val="Courier New"/>
      <family val="3"/>
    </font>
    <font>
      <sz val="25"/>
      <color indexed="9"/>
      <name val="Courier New"/>
      <family val="3"/>
    </font>
    <font>
      <sz val="8"/>
      <name val="Trebuchet MS"/>
      <family val="2"/>
    </font>
    <font>
      <sz val="8"/>
      <color indexed="9"/>
      <name val="Trebuchet MS"/>
      <family val="2"/>
    </font>
    <font>
      <sz val="40"/>
      <name val="Arial"/>
      <family val="0"/>
    </font>
    <font>
      <b/>
      <i/>
      <sz val="16"/>
      <name val="Calibri"/>
      <family val="2"/>
    </font>
    <font>
      <sz val="16"/>
      <name val="Arial"/>
      <family val="0"/>
    </font>
    <font>
      <b/>
      <sz val="20"/>
      <color indexed="9"/>
      <name val="Courier New"/>
      <family val="3"/>
    </font>
    <font>
      <b/>
      <sz val="10"/>
      <name val="Calibri"/>
      <family val="2"/>
    </font>
    <font>
      <b/>
      <sz val="10"/>
      <name val="Corbel"/>
      <family val="2"/>
    </font>
    <font>
      <b/>
      <sz val="10"/>
      <color indexed="10"/>
      <name val="Corbel"/>
      <family val="2"/>
    </font>
    <font>
      <b/>
      <sz val="20"/>
      <name val="Candara"/>
      <family val="2"/>
    </font>
    <font>
      <sz val="10"/>
      <name val="Candara"/>
      <family val="2"/>
    </font>
    <font>
      <b/>
      <u val="single"/>
      <sz val="20"/>
      <color indexed="10"/>
      <name val="Candara"/>
      <family val="2"/>
    </font>
    <font>
      <b/>
      <sz val="9"/>
      <name val="Calibri"/>
      <family val="2"/>
    </font>
    <font>
      <b/>
      <i/>
      <sz val="10"/>
      <name val="Calibri"/>
      <family val="2"/>
    </font>
    <font>
      <b/>
      <sz val="7"/>
      <name val="Arial"/>
      <family val="2"/>
    </font>
    <font>
      <b/>
      <sz val="8"/>
      <name val="Arial"/>
      <family val="2"/>
    </font>
    <font>
      <b/>
      <i/>
      <sz val="25"/>
      <color indexed="10"/>
      <name val="Wingdings 3"/>
      <family val="1"/>
    </font>
    <font>
      <b/>
      <i/>
      <sz val="25"/>
      <color indexed="12"/>
      <name val="Wingdings 3"/>
      <family val="1"/>
    </font>
    <font>
      <b/>
      <sz val="14"/>
      <name val="Calibri"/>
      <family val="2"/>
    </font>
    <font>
      <i/>
      <sz val="7"/>
      <name val="Courier New"/>
      <family val="3"/>
    </font>
    <font>
      <sz val="12"/>
      <name val="Corbel"/>
      <family val="2"/>
    </font>
    <font>
      <b/>
      <sz val="28"/>
      <name val="Calibri"/>
      <family val="2"/>
    </font>
    <font>
      <sz val="28"/>
      <name val="Arial"/>
      <family val="0"/>
    </font>
    <font>
      <sz val="20"/>
      <name val="Corbel"/>
      <family val="2"/>
    </font>
    <font>
      <u val="single"/>
      <sz val="20"/>
      <name val="Corbel"/>
      <family val="2"/>
    </font>
    <font>
      <b/>
      <i/>
      <sz val="10"/>
      <color indexed="16"/>
      <name val="Calibri"/>
      <family val="2"/>
    </font>
    <font>
      <b/>
      <u val="single"/>
      <sz val="14"/>
      <color indexed="10"/>
      <name val="Candara"/>
      <family val="2"/>
    </font>
    <font>
      <b/>
      <sz val="8"/>
      <name val="Calibri"/>
      <family val="2"/>
    </font>
    <font>
      <b/>
      <sz val="8"/>
      <color indexed="9"/>
      <name val="Calibri"/>
      <family val="2"/>
    </font>
    <font>
      <b/>
      <sz val="8"/>
      <name val="Verdana"/>
      <family val="2"/>
    </font>
    <font>
      <b/>
      <sz val="18"/>
      <name val="Arial Black"/>
      <family val="2"/>
    </font>
    <font>
      <sz val="10"/>
      <color indexed="10"/>
      <name val="Arial"/>
      <family val="0"/>
    </font>
    <font>
      <b/>
      <u val="single"/>
      <sz val="14"/>
      <name val="Arial"/>
      <family val="2"/>
    </font>
    <font>
      <b/>
      <u val="single"/>
      <sz val="14"/>
      <color indexed="10"/>
      <name val="Arial"/>
      <family val="2"/>
    </font>
    <font>
      <b/>
      <sz val="18"/>
      <name val="Garamond"/>
      <family val="1"/>
    </font>
    <font>
      <sz val="7"/>
      <name val="Calibri"/>
      <family val="2"/>
    </font>
    <font>
      <sz val="7"/>
      <color indexed="10"/>
      <name val="Calibri"/>
      <family val="2"/>
    </font>
    <font>
      <sz val="7"/>
      <name val="Arial"/>
      <family val="0"/>
    </font>
    <font>
      <b/>
      <sz val="14"/>
      <color indexed="10"/>
      <name val="Calibri"/>
      <family val="2"/>
    </font>
    <font>
      <b/>
      <u val="single"/>
      <sz val="20"/>
      <name val="Candara"/>
      <family val="2"/>
    </font>
    <font>
      <b/>
      <sz val="20"/>
      <color indexed="10"/>
      <name val="Candara"/>
      <family val="2"/>
    </font>
    <font>
      <sz val="10"/>
      <color indexed="10"/>
      <name val="Candara"/>
      <family val="2"/>
    </font>
    <font>
      <b/>
      <i/>
      <sz val="16"/>
      <color indexed="10"/>
      <name val="Calibri"/>
      <family val="2"/>
    </font>
    <font>
      <b/>
      <u val="single"/>
      <sz val="40"/>
      <name val="Calibri"/>
      <family val="2"/>
    </font>
    <font>
      <b/>
      <sz val="40"/>
      <color indexed="10"/>
      <name val="Calibri"/>
      <family val="2"/>
    </font>
    <font>
      <b/>
      <sz val="14"/>
      <color indexed="8"/>
      <name val="Candara"/>
      <family val="2"/>
    </font>
    <font>
      <b/>
      <u val="single"/>
      <sz val="14"/>
      <color indexed="8"/>
      <name val="Candara"/>
      <family val="2"/>
    </font>
    <font>
      <sz val="14"/>
      <color indexed="8"/>
      <name val="Candara"/>
      <family val="2"/>
    </font>
    <font>
      <b/>
      <sz val="14"/>
      <color indexed="10"/>
      <name val="Candara"/>
      <family val="2"/>
    </font>
    <font>
      <sz val="14"/>
      <color indexed="10"/>
      <name val="Candara"/>
      <family val="2"/>
    </font>
    <font>
      <b/>
      <sz val="28"/>
      <color indexed="10"/>
      <name val="Calibri"/>
      <family val="2"/>
    </font>
    <font>
      <b/>
      <u val="single"/>
      <sz val="28"/>
      <name val="Calibri"/>
      <family val="2"/>
    </font>
    <font>
      <b/>
      <i/>
      <sz val="10"/>
      <color indexed="10"/>
      <name val="Calibri"/>
      <family val="2"/>
    </font>
    <font>
      <b/>
      <sz val="18"/>
      <color indexed="10"/>
      <name val="Arial Black"/>
      <family val="2"/>
    </font>
    <font>
      <b/>
      <i/>
      <sz val="12"/>
      <color indexed="10"/>
      <name val="Arial"/>
      <family val="2"/>
    </font>
    <font>
      <b/>
      <sz val="10"/>
      <name val="Arial"/>
      <family val="2"/>
    </font>
    <font>
      <b/>
      <i/>
      <sz val="12"/>
      <name val="Arial"/>
      <family val="2"/>
    </font>
    <font>
      <sz val="8"/>
      <name val="Calibri"/>
      <family val="2"/>
    </font>
  </fonts>
  <fills count="7">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50"/>
        <bgColor indexed="64"/>
      </patternFill>
    </fill>
    <fill>
      <patternFill patternType="solid">
        <fgColor indexed="12"/>
        <bgColor indexed="64"/>
      </patternFill>
    </fill>
  </fills>
  <borders count="49">
    <border>
      <left/>
      <right/>
      <top/>
      <bottom/>
      <diagonal/>
    </border>
    <border>
      <left style="thin"/>
      <right style="thin"/>
      <top>
        <color indexed="63"/>
      </top>
      <bottom style="thin"/>
    </border>
    <border>
      <left>
        <color indexed="63"/>
      </left>
      <right>
        <color indexed="63"/>
      </right>
      <top>
        <color indexed="63"/>
      </top>
      <bottom style="medium"/>
    </border>
    <border>
      <left style="thin"/>
      <right style="thin"/>
      <top>
        <color indexed="63"/>
      </top>
      <bottom style="medium"/>
    </border>
    <border>
      <left style="thin"/>
      <right style="thin"/>
      <top style="thin"/>
      <bottom style="medium"/>
    </border>
    <border>
      <left style="medium"/>
      <right>
        <color indexed="63"/>
      </right>
      <top>
        <color indexed="63"/>
      </top>
      <bottom style="hair"/>
    </border>
    <border>
      <left style="medium"/>
      <right>
        <color indexed="63"/>
      </right>
      <top style="hair"/>
      <bottom style="hair"/>
    </border>
    <border>
      <left style="medium"/>
      <right style="hair"/>
      <top style="hair"/>
      <bottom style="hair"/>
    </border>
    <border>
      <left style="medium"/>
      <right>
        <color indexed="63"/>
      </right>
      <top style="hair"/>
      <bottom style="medium"/>
    </border>
    <border>
      <left style="medium"/>
      <right style="hair"/>
      <top style="hair"/>
      <bottom style="medium"/>
    </border>
    <border>
      <left style="hair"/>
      <right style="hair"/>
      <top style="hair"/>
      <bottom style="medium"/>
    </border>
    <border>
      <left style="hair"/>
      <right style="hair"/>
      <top style="hair"/>
      <bottom style="hair"/>
    </border>
    <border>
      <left style="hair"/>
      <right>
        <color indexed="63"/>
      </right>
      <top style="hair"/>
      <bottom style="hair"/>
    </border>
    <border>
      <left style="hair"/>
      <right>
        <color indexed="63"/>
      </right>
      <top>
        <color indexed="63"/>
      </top>
      <bottom style="hair"/>
    </border>
    <border>
      <left style="medium"/>
      <right style="thin"/>
      <top style="medium"/>
      <bottom style="medium"/>
    </border>
    <border>
      <left style="thin"/>
      <right style="thin"/>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style="medium"/>
      <top style="thin"/>
      <bottom style="medium"/>
    </border>
    <border>
      <left>
        <color indexed="63"/>
      </left>
      <right style="medium"/>
      <top style="hair"/>
      <bottom style="hair"/>
    </border>
    <border>
      <left style="hair"/>
      <right style="medium"/>
      <top style="hair"/>
      <bottom style="medium"/>
    </border>
    <border>
      <left>
        <color indexed="63"/>
      </left>
      <right style="medium"/>
      <top>
        <color indexed="63"/>
      </top>
      <bottom style="hair"/>
    </border>
    <border>
      <left>
        <color indexed="63"/>
      </left>
      <right style="medium"/>
      <top style="hair"/>
      <bottom style="medium"/>
    </border>
    <border>
      <left>
        <color indexed="63"/>
      </left>
      <right style="medium"/>
      <top style="medium"/>
      <bottom style="hair"/>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style="thin"/>
      <top style="thin"/>
      <bottom>
        <color indexed="63"/>
      </bottom>
    </border>
    <border>
      <left style="hair"/>
      <right style="hair"/>
      <top>
        <color indexed="63"/>
      </top>
      <bottom style="hair"/>
    </border>
    <border>
      <left style="hair"/>
      <right style="medium"/>
      <top>
        <color indexed="63"/>
      </top>
      <bottom style="hair"/>
    </border>
    <border>
      <left style="medium"/>
      <right style="hair"/>
      <top style="medium"/>
      <bottom style="hair"/>
    </border>
    <border>
      <left style="hair"/>
      <right>
        <color indexed="63"/>
      </right>
      <top style="medium"/>
      <bottom style="hair"/>
    </border>
    <border>
      <left style="hair"/>
      <right style="hair"/>
      <top style="medium"/>
      <bottom style="hair"/>
    </border>
    <border>
      <left style="hair"/>
      <right style="medium"/>
      <top style="medium"/>
      <bottom style="hair"/>
    </border>
    <border>
      <left style="hair"/>
      <right style="medium"/>
      <top style="hair"/>
      <bottom style="hair"/>
    </border>
    <border>
      <left style="medium"/>
      <right>
        <color indexed="63"/>
      </right>
      <top>
        <color indexed="63"/>
      </top>
      <bottom>
        <color indexed="63"/>
      </bottom>
    </border>
    <border>
      <left style="medium"/>
      <right style="medium"/>
      <top style="medium"/>
      <bottom style="hair"/>
    </border>
    <border>
      <left style="medium"/>
      <right style="medium"/>
      <top style="hair"/>
      <bottom style="hair"/>
    </border>
    <border>
      <left style="medium"/>
      <right style="medium"/>
      <top>
        <color indexed="63"/>
      </top>
      <bottom style="hair"/>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style="medium"/>
      <top style="medium"/>
      <bottom style="medium"/>
    </border>
    <border>
      <left style="thin"/>
      <right>
        <color indexed="63"/>
      </right>
      <top style="medium"/>
      <bottom style="thin"/>
    </border>
    <border>
      <left>
        <color indexed="63"/>
      </left>
      <right style="thin"/>
      <top style="medium"/>
      <bottom style="thin"/>
    </border>
    <border>
      <left>
        <color indexed="63"/>
      </left>
      <right style="medium"/>
      <top>
        <color indexed="63"/>
      </top>
      <bottom>
        <color indexed="63"/>
      </botto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401">
    <xf numFmtId="0" fontId="0" fillId="0" borderId="0" xfId="0" applyAlignment="1">
      <alignment/>
    </xf>
    <xf numFmtId="0" fontId="44" fillId="2" borderId="1" xfId="0" applyFont="1" applyFill="1" applyBorder="1" applyAlignment="1" applyProtection="1">
      <alignment horizontal="center"/>
      <protection/>
    </xf>
    <xf numFmtId="0" fontId="39" fillId="2" borderId="0" xfId="0" applyFont="1" applyFill="1" applyBorder="1" applyAlignment="1" applyProtection="1">
      <alignment horizontal="center" vertical="center"/>
      <protection/>
    </xf>
    <xf numFmtId="0" fontId="14" fillId="2" borderId="0" xfId="0" applyFont="1" applyFill="1" applyBorder="1" applyAlignment="1" applyProtection="1">
      <alignment horizontal="center" vertical="center" wrapText="1"/>
      <protection/>
    </xf>
    <xf numFmtId="0" fontId="40" fillId="2" borderId="0" xfId="0" applyFont="1" applyFill="1" applyBorder="1" applyAlignment="1" applyProtection="1">
      <alignment horizontal="center" vertical="center"/>
      <protection/>
    </xf>
    <xf numFmtId="0" fontId="41" fillId="2" borderId="0" xfId="0" applyFont="1" applyFill="1" applyBorder="1" applyAlignment="1" applyProtection="1">
      <alignment horizontal="center" vertical="center"/>
      <protection/>
    </xf>
    <xf numFmtId="0" fontId="49" fillId="2" borderId="0" xfId="0" applyFont="1" applyFill="1" applyBorder="1" applyAlignment="1" applyProtection="1">
      <alignment horizontal="center" vertical="center"/>
      <protection/>
    </xf>
    <xf numFmtId="0" fontId="49" fillId="2" borderId="2" xfId="0" applyFont="1" applyFill="1" applyBorder="1" applyAlignment="1" applyProtection="1">
      <alignment horizontal="center" vertical="center"/>
      <protection/>
    </xf>
    <xf numFmtId="1" fontId="45" fillId="2" borderId="3" xfId="0" applyNumberFormat="1" applyFont="1" applyFill="1" applyBorder="1" applyAlignment="1" applyProtection="1">
      <alignment horizontal="center" vertical="center" wrapText="1"/>
      <protection/>
    </xf>
    <xf numFmtId="0" fontId="45" fillId="2" borderId="3" xfId="0" applyFont="1" applyFill="1" applyBorder="1" applyAlignment="1" applyProtection="1">
      <alignment horizontal="center" vertical="center" wrapText="1"/>
      <protection/>
    </xf>
    <xf numFmtId="0" fontId="45" fillId="2" borderId="0" xfId="0" applyFont="1" applyFill="1" applyBorder="1" applyAlignment="1" applyProtection="1">
      <alignment horizontal="center" vertical="center" wrapText="1"/>
      <protection/>
    </xf>
    <xf numFmtId="1" fontId="44" fillId="2" borderId="1" xfId="0" applyNumberFormat="1" applyFont="1" applyFill="1" applyBorder="1" applyAlignment="1" applyProtection="1">
      <alignment horizontal="center" vertical="center" wrapText="1"/>
      <protection/>
    </xf>
    <xf numFmtId="0" fontId="44" fillId="2" borderId="1" xfId="0" applyFont="1" applyFill="1" applyBorder="1" applyAlignment="1" applyProtection="1">
      <alignment horizontal="center" vertical="center" wrapText="1"/>
      <protection/>
    </xf>
    <xf numFmtId="190" fontId="44" fillId="2" borderId="1" xfId="0" applyNumberFormat="1" applyFont="1" applyFill="1" applyBorder="1" applyAlignment="1" applyProtection="1">
      <alignment horizontal="center"/>
      <protection/>
    </xf>
    <xf numFmtId="0" fontId="44" fillId="2" borderId="0" xfId="0" applyFont="1" applyFill="1" applyBorder="1" applyAlignment="1" applyProtection="1">
      <alignment horizontal="center" vertical="center" wrapText="1"/>
      <protection/>
    </xf>
    <xf numFmtId="1" fontId="44" fillId="2" borderId="4" xfId="0" applyNumberFormat="1" applyFont="1" applyFill="1" applyBorder="1" applyAlignment="1" applyProtection="1">
      <alignment horizontal="center" vertical="center" wrapText="1"/>
      <protection/>
    </xf>
    <xf numFmtId="0" fontId="44" fillId="2" borderId="4" xfId="0" applyFont="1" applyFill="1" applyBorder="1" applyAlignment="1" applyProtection="1">
      <alignment horizontal="center" vertical="center" wrapText="1"/>
      <protection/>
    </xf>
    <xf numFmtId="43" fontId="44" fillId="2" borderId="4" xfId="15" applyFont="1" applyFill="1" applyBorder="1" applyAlignment="1" applyProtection="1">
      <alignment horizontal="center"/>
      <protection/>
    </xf>
    <xf numFmtId="190" fontId="44" fillId="2" borderId="4" xfId="0" applyNumberFormat="1" applyFont="1" applyFill="1" applyBorder="1" applyAlignment="1" applyProtection="1">
      <alignment horizontal="center"/>
      <protection/>
    </xf>
    <xf numFmtId="0" fontId="44" fillId="2" borderId="4" xfId="0" applyFont="1" applyFill="1" applyBorder="1" applyAlignment="1" applyProtection="1">
      <alignment horizontal="center"/>
      <protection/>
    </xf>
    <xf numFmtId="3" fontId="44" fillId="2" borderId="4" xfId="0" applyNumberFormat="1" applyFont="1" applyFill="1" applyBorder="1" applyAlignment="1" applyProtection="1">
      <alignment horizontal="center" vertical="center" wrapText="1"/>
      <protection/>
    </xf>
    <xf numFmtId="0" fontId="46" fillId="2" borderId="1" xfId="0" applyFont="1" applyFill="1" applyBorder="1" applyAlignment="1" applyProtection="1">
      <alignment horizontal="center"/>
      <protection/>
    </xf>
    <xf numFmtId="190" fontId="46" fillId="2" borderId="1" xfId="0" applyNumberFormat="1" applyFont="1" applyFill="1" applyBorder="1" applyAlignment="1" applyProtection="1">
      <alignment horizontal="center"/>
      <protection/>
    </xf>
    <xf numFmtId="0" fontId="46" fillId="2" borderId="1" xfId="0" applyFont="1" applyFill="1" applyBorder="1" applyAlignment="1" applyProtection="1">
      <alignment horizontal="center" vertical="center" wrapText="1"/>
      <protection/>
    </xf>
    <xf numFmtId="2" fontId="46" fillId="2" borderId="1" xfId="0" applyNumberFormat="1" applyFont="1" applyFill="1" applyBorder="1" applyAlignment="1" applyProtection="1">
      <alignment horizontal="center"/>
      <protection/>
    </xf>
    <xf numFmtId="0" fontId="44" fillId="2" borderId="0" xfId="0" applyFont="1" applyFill="1" applyBorder="1" applyAlignment="1" applyProtection="1">
      <alignment horizontal="center"/>
      <protection/>
    </xf>
    <xf numFmtId="0" fontId="46" fillId="2" borderId="4" xfId="0" applyFont="1" applyFill="1" applyBorder="1" applyAlignment="1" applyProtection="1">
      <alignment horizontal="center"/>
      <protection/>
    </xf>
    <xf numFmtId="43" fontId="46" fillId="2" borderId="4" xfId="15" applyFont="1" applyFill="1" applyBorder="1" applyAlignment="1" applyProtection="1">
      <alignment horizontal="center"/>
      <protection/>
    </xf>
    <xf numFmtId="190" fontId="46" fillId="2" borderId="4" xfId="0" applyNumberFormat="1" applyFont="1" applyFill="1" applyBorder="1" applyAlignment="1" applyProtection="1">
      <alignment horizontal="center"/>
      <protection/>
    </xf>
    <xf numFmtId="0" fontId="46" fillId="2" borderId="4" xfId="0" applyFont="1" applyFill="1" applyBorder="1" applyAlignment="1" applyProtection="1">
      <alignment horizontal="center" vertical="center" wrapText="1"/>
      <protection/>
    </xf>
    <xf numFmtId="0" fontId="48" fillId="3" borderId="5" xfId="0" applyFont="1" applyFill="1" applyBorder="1" applyAlignment="1" applyProtection="1">
      <alignment vertical="center"/>
      <protection/>
    </xf>
    <xf numFmtId="0" fontId="36" fillId="2" borderId="0" xfId="0" applyFont="1" applyFill="1" applyBorder="1" applyAlignment="1" applyProtection="1">
      <alignment horizontal="left" vertical="center"/>
      <protection/>
    </xf>
    <xf numFmtId="0" fontId="48" fillId="3" borderId="6" xfId="0" applyFont="1" applyFill="1" applyBorder="1" applyAlignment="1" applyProtection="1">
      <alignment vertical="center"/>
      <protection/>
    </xf>
    <xf numFmtId="0" fontId="50" fillId="2" borderId="7" xfId="0" applyNumberFormat="1" applyFont="1" applyFill="1" applyBorder="1" applyAlignment="1" applyProtection="1">
      <alignment horizontal="right" vertical="center"/>
      <protection/>
    </xf>
    <xf numFmtId="0" fontId="48" fillId="3" borderId="8" xfId="0" applyFont="1" applyFill="1" applyBorder="1" applyAlignment="1" applyProtection="1">
      <alignment vertical="center"/>
      <protection/>
    </xf>
    <xf numFmtId="0" fontId="50" fillId="2" borderId="9" xfId="0" applyNumberFormat="1" applyFont="1" applyFill="1" applyBorder="1" applyAlignment="1" applyProtection="1">
      <alignment horizontal="right" vertical="center"/>
      <protection/>
    </xf>
    <xf numFmtId="0" fontId="39" fillId="0" borderId="10" xfId="0" applyFont="1" applyFill="1" applyBorder="1" applyAlignment="1" applyProtection="1">
      <alignment horizontal="left" vertical="center"/>
      <protection/>
    </xf>
    <xf numFmtId="190" fontId="39" fillId="0" borderId="10" xfId="0" applyNumberFormat="1" applyFont="1" applyFill="1" applyBorder="1" applyAlignment="1" applyProtection="1">
      <alignment horizontal="center" vertical="center"/>
      <protection/>
    </xf>
    <xf numFmtId="0" fontId="39" fillId="0" borderId="10" xfId="0" applyFont="1" applyFill="1" applyBorder="1" applyAlignment="1" applyProtection="1">
      <alignment horizontal="right" vertical="center"/>
      <protection/>
    </xf>
    <xf numFmtId="4" fontId="39" fillId="0" borderId="10" xfId="18" applyNumberFormat="1" applyFont="1" applyFill="1" applyBorder="1" applyAlignment="1" applyProtection="1">
      <alignment horizontal="right" vertical="center"/>
      <protection/>
    </xf>
    <xf numFmtId="3" fontId="39" fillId="0" borderId="10" xfId="18" applyNumberFormat="1" applyFont="1" applyFill="1" applyBorder="1" applyAlignment="1" applyProtection="1">
      <alignment horizontal="right" vertical="center"/>
      <protection/>
    </xf>
    <xf numFmtId="3" fontId="39" fillId="0" borderId="10" xfId="29" applyNumberFormat="1" applyFont="1" applyFill="1" applyBorder="1" applyAlignment="1" applyProtection="1">
      <alignment horizontal="right" vertical="center"/>
      <protection/>
    </xf>
    <xf numFmtId="4" fontId="39" fillId="0" borderId="10" xfId="29" applyNumberFormat="1" applyFont="1" applyFill="1" applyBorder="1" applyAlignment="1" applyProtection="1">
      <alignment horizontal="right" vertical="center"/>
      <protection/>
    </xf>
    <xf numFmtId="4" fontId="39" fillId="0" borderId="10" xfId="29" applyNumberFormat="1" applyFont="1" applyFill="1" applyBorder="1" applyAlignment="1" applyProtection="1">
      <alignment horizontal="right" vertical="center"/>
      <protection/>
    </xf>
    <xf numFmtId="3" fontId="39" fillId="0" borderId="10" xfId="29" applyNumberFormat="1" applyFont="1" applyFill="1" applyBorder="1" applyAlignment="1" applyProtection="1">
      <alignment horizontal="right" vertical="center"/>
      <protection/>
    </xf>
    <xf numFmtId="4" fontId="56" fillId="0" borderId="10" xfId="18" applyNumberFormat="1" applyFont="1" applyFill="1" applyBorder="1" applyAlignment="1" applyProtection="1">
      <alignment horizontal="right" vertical="center"/>
      <protection/>
    </xf>
    <xf numFmtId="3" fontId="56" fillId="0" borderId="10" xfId="18" applyNumberFormat="1" applyFont="1" applyFill="1" applyBorder="1" applyAlignment="1" applyProtection="1">
      <alignment horizontal="right" vertical="center"/>
      <protection/>
    </xf>
    <xf numFmtId="4" fontId="39" fillId="0" borderId="10" xfId="18" applyNumberFormat="1" applyFont="1" applyFill="1" applyBorder="1" applyAlignment="1" applyProtection="1">
      <alignment horizontal="right" vertical="center"/>
      <protection/>
    </xf>
    <xf numFmtId="3" fontId="39" fillId="0" borderId="10" xfId="18" applyNumberFormat="1" applyFont="1" applyFill="1" applyBorder="1" applyAlignment="1" applyProtection="1">
      <alignment horizontal="right" vertical="center"/>
      <protection/>
    </xf>
    <xf numFmtId="0" fontId="37" fillId="2" borderId="0" xfId="0" applyFont="1" applyFill="1" applyBorder="1" applyAlignment="1" applyProtection="1">
      <alignment vertical="center"/>
      <protection/>
    </xf>
    <xf numFmtId="0" fontId="36" fillId="2" borderId="0" xfId="0" applyFont="1" applyFill="1" applyBorder="1" applyAlignment="1" applyProtection="1">
      <alignment horizontal="right" vertical="center"/>
      <protection/>
    </xf>
    <xf numFmtId="190" fontId="36" fillId="2" borderId="0" xfId="0" applyNumberFormat="1" applyFont="1" applyFill="1" applyBorder="1" applyAlignment="1" applyProtection="1">
      <alignment horizontal="center" vertical="center"/>
      <protection/>
    </xf>
    <xf numFmtId="4" fontId="36" fillId="2" borderId="0" xfId="15" applyNumberFormat="1" applyFont="1" applyFill="1" applyBorder="1" applyAlignment="1" applyProtection="1">
      <alignment horizontal="right" vertical="center"/>
      <protection/>
    </xf>
    <xf numFmtId="3" fontId="36" fillId="2" borderId="0" xfId="15" applyNumberFormat="1" applyFont="1" applyFill="1" applyBorder="1" applyAlignment="1" applyProtection="1">
      <alignment horizontal="right" vertical="center"/>
      <protection/>
    </xf>
    <xf numFmtId="4" fontId="37" fillId="2" borderId="0" xfId="15" applyNumberFormat="1" applyFont="1" applyFill="1" applyBorder="1" applyAlignment="1" applyProtection="1">
      <alignment horizontal="right" vertical="center"/>
      <protection/>
    </xf>
    <xf numFmtId="3" fontId="37" fillId="2" borderId="0" xfId="15" applyNumberFormat="1" applyFont="1" applyFill="1" applyBorder="1" applyAlignment="1" applyProtection="1">
      <alignment horizontal="right" vertical="center"/>
      <protection/>
    </xf>
    <xf numFmtId="2" fontId="36" fillId="2" borderId="0" xfId="15" applyNumberFormat="1" applyFont="1" applyFill="1" applyBorder="1" applyAlignment="1" applyProtection="1">
      <alignment horizontal="right" vertical="center"/>
      <protection/>
    </xf>
    <xf numFmtId="192" fontId="36" fillId="2" borderId="0" xfId="29" applyNumberFormat="1" applyFont="1" applyFill="1" applyBorder="1" applyAlignment="1" applyProtection="1">
      <alignment horizontal="right" vertical="center"/>
      <protection/>
    </xf>
    <xf numFmtId="3" fontId="36" fillId="2" borderId="0" xfId="0" applyNumberFormat="1" applyFont="1" applyFill="1" applyBorder="1" applyAlignment="1" applyProtection="1">
      <alignment horizontal="left" vertical="center"/>
      <protection/>
    </xf>
    <xf numFmtId="3" fontId="36" fillId="2" borderId="0" xfId="0" applyNumberFormat="1" applyFont="1" applyFill="1" applyBorder="1" applyAlignment="1" applyProtection="1">
      <alignment horizontal="right" vertical="center"/>
      <protection/>
    </xf>
    <xf numFmtId="0" fontId="0" fillId="2" borderId="0" xfId="0" applyFill="1" applyAlignment="1" applyProtection="1">
      <alignment vertical="center"/>
      <protection/>
    </xf>
    <xf numFmtId="0" fontId="27" fillId="2" borderId="0" xfId="0" applyFont="1" applyFill="1" applyBorder="1" applyAlignment="1" applyProtection="1">
      <alignment vertical="center"/>
      <protection/>
    </xf>
    <xf numFmtId="0" fontId="6" fillId="2" borderId="0" xfId="0" applyFont="1" applyFill="1" applyBorder="1" applyAlignment="1" applyProtection="1">
      <alignment horizontal="left" vertical="center"/>
      <protection/>
    </xf>
    <xf numFmtId="190" fontId="6" fillId="2" borderId="0" xfId="0" applyNumberFormat="1"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0" xfId="0" applyFont="1" applyFill="1" applyBorder="1" applyAlignment="1" applyProtection="1">
      <alignment horizontal="center" vertical="center"/>
      <protection/>
    </xf>
    <xf numFmtId="4" fontId="6" fillId="2" borderId="0" xfId="0" applyNumberFormat="1" applyFont="1" applyFill="1" applyBorder="1" applyAlignment="1" applyProtection="1">
      <alignment horizontal="right" vertical="center"/>
      <protection/>
    </xf>
    <xf numFmtId="3" fontId="6" fillId="2" borderId="0" xfId="0" applyNumberFormat="1" applyFont="1" applyFill="1" applyBorder="1" applyAlignment="1" applyProtection="1">
      <alignment horizontal="right" vertical="center"/>
      <protection/>
    </xf>
    <xf numFmtId="4" fontId="7" fillId="2" borderId="0" xfId="0" applyNumberFormat="1" applyFont="1" applyFill="1" applyBorder="1" applyAlignment="1" applyProtection="1">
      <alignment horizontal="right" vertical="center"/>
      <protection/>
    </xf>
    <xf numFmtId="3" fontId="7" fillId="2" borderId="0" xfId="0" applyNumberFormat="1" applyFont="1" applyFill="1" applyBorder="1" applyAlignment="1" applyProtection="1">
      <alignment horizontal="right" vertical="center"/>
      <protection/>
    </xf>
    <xf numFmtId="3" fontId="19" fillId="2" borderId="0" xfId="0" applyNumberFormat="1" applyFont="1" applyFill="1" applyBorder="1" applyAlignment="1" applyProtection="1">
      <alignment horizontal="right" vertical="center"/>
      <protection/>
    </xf>
    <xf numFmtId="2" fontId="19" fillId="2" borderId="0" xfId="0" applyNumberFormat="1" applyFont="1" applyFill="1" applyBorder="1" applyAlignment="1" applyProtection="1">
      <alignment horizontal="right" vertical="center"/>
      <protection/>
    </xf>
    <xf numFmtId="4" fontId="19" fillId="2" borderId="0" xfId="0" applyNumberFormat="1" applyFont="1" applyFill="1" applyBorder="1" applyAlignment="1" applyProtection="1">
      <alignment horizontal="right" vertical="center"/>
      <protection/>
    </xf>
    <xf numFmtId="192" fontId="19" fillId="2" borderId="0" xfId="0" applyNumberFormat="1" applyFont="1" applyFill="1" applyBorder="1" applyAlignment="1" applyProtection="1">
      <alignment horizontal="right" vertical="center"/>
      <protection/>
    </xf>
    <xf numFmtId="3" fontId="6" fillId="2" borderId="0" xfId="0" applyNumberFormat="1" applyFont="1" applyFill="1" applyBorder="1" applyAlignment="1" applyProtection="1">
      <alignment vertical="center"/>
      <protection/>
    </xf>
    <xf numFmtId="0" fontId="62" fillId="2" borderId="0" xfId="0" applyFont="1" applyFill="1" applyBorder="1" applyAlignment="1" applyProtection="1">
      <alignment horizontal="center" vertical="center" wrapText="1"/>
      <protection/>
    </xf>
    <xf numFmtId="3" fontId="64" fillId="2" borderId="0" xfId="0" applyNumberFormat="1" applyFont="1" applyFill="1" applyBorder="1" applyAlignment="1" applyProtection="1">
      <alignment horizontal="center" vertical="center"/>
      <protection/>
    </xf>
    <xf numFmtId="0" fontId="64" fillId="2" borderId="0" xfId="0" applyFont="1" applyFill="1" applyBorder="1" applyAlignment="1" applyProtection="1">
      <alignment horizontal="center" vertical="center"/>
      <protection/>
    </xf>
    <xf numFmtId="4" fontId="64" fillId="2" borderId="0" xfId="0" applyNumberFormat="1" applyFont="1" applyFill="1" applyBorder="1" applyAlignment="1" applyProtection="1">
      <alignment horizontal="center" vertical="center" wrapText="1"/>
      <protection/>
    </xf>
    <xf numFmtId="3" fontId="64" fillId="2" borderId="0" xfId="0" applyNumberFormat="1" applyFont="1" applyFill="1" applyBorder="1" applyAlignment="1" applyProtection="1">
      <alignment horizontal="center" vertical="center" wrapText="1"/>
      <protection/>
    </xf>
    <xf numFmtId="0" fontId="67" fillId="2" borderId="0" xfId="0" applyFont="1" applyFill="1" applyBorder="1" applyAlignment="1" applyProtection="1">
      <alignment horizontal="center" vertical="center" wrapText="1"/>
      <protection/>
    </xf>
    <xf numFmtId="0" fontId="66" fillId="2" borderId="0" xfId="0" applyFont="1" applyFill="1" applyBorder="1" applyAlignment="1" applyProtection="1">
      <alignment horizontal="center" vertical="center" wrapText="1"/>
      <protection/>
    </xf>
    <xf numFmtId="0" fontId="50" fillId="0" borderId="11" xfId="0" applyFont="1" applyFill="1" applyBorder="1" applyAlignment="1" applyProtection="1">
      <alignment horizontal="left" vertical="center"/>
      <protection/>
    </xf>
    <xf numFmtId="0" fontId="51" fillId="0" borderId="10" xfId="0" applyFont="1" applyFill="1" applyBorder="1" applyAlignment="1" applyProtection="1">
      <alignment horizontal="center" vertical="center"/>
      <protection/>
    </xf>
    <xf numFmtId="3" fontId="40" fillId="2" borderId="0" xfId="0" applyNumberFormat="1" applyFont="1" applyFill="1" applyBorder="1" applyAlignment="1" applyProtection="1">
      <alignment horizontal="center" vertical="center"/>
      <protection/>
    </xf>
    <xf numFmtId="3" fontId="41" fillId="2" borderId="0" xfId="0" applyNumberFormat="1" applyFont="1" applyFill="1" applyBorder="1" applyAlignment="1" applyProtection="1">
      <alignment horizontal="center" vertical="center"/>
      <protection/>
    </xf>
    <xf numFmtId="3" fontId="49" fillId="2" borderId="0" xfId="0" applyNumberFormat="1" applyFont="1" applyFill="1" applyBorder="1" applyAlignment="1" applyProtection="1">
      <alignment horizontal="center" vertical="center"/>
      <protection/>
    </xf>
    <xf numFmtId="3" fontId="46" fillId="2" borderId="1" xfId="0" applyNumberFormat="1" applyFont="1" applyFill="1" applyBorder="1" applyAlignment="1" applyProtection="1">
      <alignment horizontal="center"/>
      <protection/>
    </xf>
    <xf numFmtId="3" fontId="57" fillId="2" borderId="4" xfId="0" applyNumberFormat="1" applyFont="1" applyFill="1" applyBorder="1" applyAlignment="1" applyProtection="1">
      <alignment horizontal="center" vertical="center" wrapText="1"/>
      <protection/>
    </xf>
    <xf numFmtId="3" fontId="58" fillId="2" borderId="1" xfId="0" applyNumberFormat="1" applyFont="1" applyFill="1" applyBorder="1" applyAlignment="1" applyProtection="1">
      <alignment horizontal="center"/>
      <protection/>
    </xf>
    <xf numFmtId="3" fontId="37" fillId="2" borderId="0" xfId="0" applyNumberFormat="1" applyFont="1" applyFill="1" applyBorder="1" applyAlignment="1" applyProtection="1">
      <alignment horizontal="left" vertical="center"/>
      <protection/>
    </xf>
    <xf numFmtId="3" fontId="7" fillId="2" borderId="0" xfId="0" applyNumberFormat="1" applyFont="1" applyFill="1" applyBorder="1" applyAlignment="1" applyProtection="1">
      <alignment vertical="center"/>
      <protection/>
    </xf>
    <xf numFmtId="3" fontId="0" fillId="2" borderId="0" xfId="0" applyNumberFormat="1" applyFont="1" applyFill="1" applyBorder="1" applyAlignment="1" applyProtection="1">
      <alignment vertical="center"/>
      <protection/>
    </xf>
    <xf numFmtId="4" fontId="40" fillId="2" borderId="0" xfId="0" applyNumberFormat="1" applyFont="1" applyFill="1" applyBorder="1" applyAlignment="1" applyProtection="1">
      <alignment horizontal="center" vertical="center"/>
      <protection/>
    </xf>
    <xf numFmtId="4" fontId="41" fillId="2" borderId="0" xfId="0" applyNumberFormat="1" applyFont="1" applyFill="1" applyBorder="1" applyAlignment="1" applyProtection="1">
      <alignment horizontal="center" vertical="center"/>
      <protection/>
    </xf>
    <xf numFmtId="4" fontId="49" fillId="2" borderId="0" xfId="0" applyNumberFormat="1" applyFont="1" applyFill="1" applyBorder="1" applyAlignment="1" applyProtection="1">
      <alignment horizontal="center" vertical="center"/>
      <protection/>
    </xf>
    <xf numFmtId="4" fontId="44" fillId="2" borderId="4" xfId="0" applyNumberFormat="1" applyFont="1" applyFill="1" applyBorder="1" applyAlignment="1" applyProtection="1">
      <alignment horizontal="center" vertical="center" wrapText="1"/>
      <protection/>
    </xf>
    <xf numFmtId="4" fontId="46" fillId="2" borderId="1" xfId="0" applyNumberFormat="1" applyFont="1" applyFill="1" applyBorder="1" applyAlignment="1" applyProtection="1">
      <alignment horizontal="center"/>
      <protection/>
    </xf>
    <xf numFmtId="4" fontId="36" fillId="2" borderId="0" xfId="0" applyNumberFormat="1" applyFont="1" applyFill="1" applyBorder="1" applyAlignment="1" applyProtection="1">
      <alignment horizontal="left" vertical="center"/>
      <protection/>
    </xf>
    <xf numFmtId="4" fontId="57" fillId="2" borderId="4" xfId="0" applyNumberFormat="1" applyFont="1" applyFill="1" applyBorder="1" applyAlignment="1" applyProtection="1">
      <alignment horizontal="center" vertical="center" wrapText="1"/>
      <protection/>
    </xf>
    <xf numFmtId="4" fontId="58" fillId="2" borderId="1" xfId="0" applyNumberFormat="1" applyFont="1" applyFill="1" applyBorder="1" applyAlignment="1" applyProtection="1">
      <alignment horizontal="center"/>
      <protection/>
    </xf>
    <xf numFmtId="4" fontId="37" fillId="2" borderId="0" xfId="0" applyNumberFormat="1" applyFont="1" applyFill="1" applyBorder="1" applyAlignment="1" applyProtection="1">
      <alignment horizontal="left" vertical="center"/>
      <protection/>
    </xf>
    <xf numFmtId="4" fontId="7" fillId="2" borderId="0" xfId="0" applyNumberFormat="1" applyFont="1" applyFill="1" applyBorder="1" applyAlignment="1" applyProtection="1">
      <alignment vertical="center"/>
      <protection/>
    </xf>
    <xf numFmtId="4" fontId="6" fillId="2" borderId="0" xfId="0" applyNumberFormat="1" applyFont="1" applyFill="1" applyBorder="1" applyAlignment="1" applyProtection="1">
      <alignment vertical="center"/>
      <protection/>
    </xf>
    <xf numFmtId="192" fontId="44" fillId="2" borderId="4" xfId="0" applyNumberFormat="1" applyFont="1" applyFill="1" applyBorder="1" applyAlignment="1" applyProtection="1">
      <alignment horizontal="center" vertical="center" wrapText="1"/>
      <protection/>
    </xf>
    <xf numFmtId="192" fontId="39" fillId="0" borderId="10" xfId="29" applyNumberFormat="1" applyFont="1" applyFill="1" applyBorder="1" applyAlignment="1" applyProtection="1">
      <alignment horizontal="right" vertical="center"/>
      <protection/>
    </xf>
    <xf numFmtId="192" fontId="36" fillId="2" borderId="0" xfId="0" applyNumberFormat="1" applyFont="1" applyFill="1" applyBorder="1" applyAlignment="1" applyProtection="1">
      <alignment horizontal="left" vertical="center"/>
      <protection/>
    </xf>
    <xf numFmtId="192" fontId="6" fillId="2" borderId="0" xfId="0" applyNumberFormat="1" applyFont="1" applyFill="1" applyBorder="1" applyAlignment="1" applyProtection="1">
      <alignment vertical="center"/>
      <protection/>
    </xf>
    <xf numFmtId="0" fontId="48" fillId="3" borderId="12" xfId="0" applyFont="1" applyFill="1" applyBorder="1" applyAlignment="1" applyProtection="1">
      <alignment vertical="center"/>
      <protection/>
    </xf>
    <xf numFmtId="0" fontId="48" fillId="3" borderId="13" xfId="0" applyFont="1" applyFill="1" applyBorder="1" applyAlignment="1" applyProtection="1">
      <alignment vertical="center"/>
      <protection/>
    </xf>
    <xf numFmtId="4" fontId="65" fillId="2" borderId="0" xfId="0" applyNumberFormat="1" applyFont="1" applyFill="1" applyBorder="1" applyAlignment="1" applyProtection="1">
      <alignment horizontal="center" vertical="center"/>
      <protection/>
    </xf>
    <xf numFmtId="3" fontId="65" fillId="2" borderId="0" xfId="0" applyNumberFormat="1" applyFont="1" applyFill="1" applyBorder="1" applyAlignment="1" applyProtection="1">
      <alignment horizontal="center" vertical="center"/>
      <protection/>
    </xf>
    <xf numFmtId="3" fontId="65" fillId="2" borderId="0" xfId="0" applyNumberFormat="1" applyFont="1" applyFill="1" applyBorder="1" applyAlignment="1" applyProtection="1">
      <alignment horizontal="center" vertical="center" wrapText="1"/>
      <protection/>
    </xf>
    <xf numFmtId="4" fontId="62" fillId="2" borderId="0" xfId="0" applyNumberFormat="1" applyFont="1" applyFill="1" applyBorder="1" applyAlignment="1" applyProtection="1">
      <alignment horizontal="center" vertical="center" wrapText="1"/>
      <protection/>
    </xf>
    <xf numFmtId="3" fontId="62" fillId="2" borderId="0" xfId="0" applyNumberFormat="1" applyFont="1" applyFill="1" applyBorder="1" applyAlignment="1" applyProtection="1">
      <alignment horizontal="center" vertical="center" wrapText="1"/>
      <protection/>
    </xf>
    <xf numFmtId="192" fontId="62" fillId="2" borderId="0" xfId="0" applyNumberFormat="1" applyFont="1" applyFill="1" applyBorder="1" applyAlignment="1" applyProtection="1">
      <alignment horizontal="center" vertical="center" wrapText="1"/>
      <protection/>
    </xf>
    <xf numFmtId="0" fontId="69" fillId="2" borderId="0" xfId="0"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1" fontId="45" fillId="2" borderId="14" xfId="0" applyNumberFormat="1" applyFont="1" applyFill="1" applyBorder="1" applyAlignment="1" applyProtection="1">
      <alignment horizontal="center" vertical="center" wrapText="1"/>
      <protection/>
    </xf>
    <xf numFmtId="0" fontId="45" fillId="2" borderId="15" xfId="0" applyFont="1" applyFill="1" applyBorder="1" applyAlignment="1" applyProtection="1">
      <alignment horizontal="center" vertical="center" wrapText="1"/>
      <protection/>
    </xf>
    <xf numFmtId="1" fontId="44" fillId="2" borderId="16" xfId="0" applyNumberFormat="1" applyFont="1" applyFill="1" applyBorder="1" applyAlignment="1" applyProtection="1">
      <alignment horizontal="center" vertical="center" wrapText="1"/>
      <protection/>
    </xf>
    <xf numFmtId="0" fontId="44" fillId="2" borderId="17" xfId="0" applyFont="1" applyFill="1" applyBorder="1" applyAlignment="1" applyProtection="1">
      <alignment horizontal="center" vertical="center" wrapText="1"/>
      <protection/>
    </xf>
    <xf numFmtId="1" fontId="44" fillId="2" borderId="18" xfId="0" applyNumberFormat="1" applyFont="1" applyFill="1" applyBorder="1" applyAlignment="1" applyProtection="1">
      <alignment horizontal="center" vertical="center" wrapText="1"/>
      <protection/>
    </xf>
    <xf numFmtId="0" fontId="44" fillId="2" borderId="19" xfId="0" applyFont="1" applyFill="1" applyBorder="1" applyAlignment="1" applyProtection="1">
      <alignment horizontal="center" vertical="center" wrapText="1"/>
      <protection/>
    </xf>
    <xf numFmtId="0" fontId="46" fillId="2" borderId="16" xfId="0" applyFont="1" applyFill="1" applyBorder="1" applyAlignment="1" applyProtection="1">
      <alignment horizontal="center"/>
      <protection/>
    </xf>
    <xf numFmtId="0" fontId="46" fillId="2" borderId="17" xfId="0" applyFont="1" applyFill="1" applyBorder="1" applyAlignment="1" applyProtection="1">
      <alignment horizontal="center" vertical="center" wrapText="1"/>
      <protection/>
    </xf>
    <xf numFmtId="0" fontId="46" fillId="2" borderId="18" xfId="0" applyFont="1" applyFill="1" applyBorder="1" applyAlignment="1" applyProtection="1">
      <alignment horizontal="center"/>
      <protection/>
    </xf>
    <xf numFmtId="0" fontId="46" fillId="2" borderId="19" xfId="0" applyFont="1" applyFill="1" applyBorder="1" applyAlignment="1" applyProtection="1">
      <alignment horizontal="center"/>
      <protection/>
    </xf>
    <xf numFmtId="0" fontId="48" fillId="3" borderId="20" xfId="0" applyFont="1" applyFill="1" applyBorder="1" applyAlignment="1" applyProtection="1">
      <alignment vertical="center"/>
      <protection/>
    </xf>
    <xf numFmtId="4" fontId="39" fillId="2" borderId="0" xfId="0" applyNumberFormat="1" applyFont="1" applyFill="1" applyBorder="1" applyAlignment="1" applyProtection="1">
      <alignment horizontal="right" vertical="center"/>
      <protection/>
    </xf>
    <xf numFmtId="4" fontId="40" fillId="2" borderId="0" xfId="0" applyNumberFormat="1" applyFont="1" applyFill="1" applyBorder="1" applyAlignment="1" applyProtection="1">
      <alignment horizontal="right" vertical="center"/>
      <protection/>
    </xf>
    <xf numFmtId="4" fontId="41" fillId="2" borderId="0" xfId="0" applyNumberFormat="1" applyFont="1" applyFill="1" applyBorder="1" applyAlignment="1" applyProtection="1">
      <alignment horizontal="right" vertical="center"/>
      <protection/>
    </xf>
    <xf numFmtId="4" fontId="49" fillId="2" borderId="0" xfId="0" applyNumberFormat="1" applyFont="1" applyFill="1" applyBorder="1" applyAlignment="1" applyProtection="1">
      <alignment horizontal="right" vertical="center"/>
      <protection/>
    </xf>
    <xf numFmtId="3" fontId="39" fillId="2" borderId="0" xfId="0" applyNumberFormat="1" applyFont="1" applyFill="1" applyBorder="1" applyAlignment="1" applyProtection="1">
      <alignment horizontal="right" vertical="center"/>
      <protection/>
    </xf>
    <xf numFmtId="4" fontId="56" fillId="0" borderId="10" xfId="15" applyNumberFormat="1" applyFont="1" applyFill="1" applyBorder="1" applyAlignment="1" applyProtection="1">
      <alignment horizontal="right" vertical="center"/>
      <protection/>
    </xf>
    <xf numFmtId="3" fontId="56" fillId="0" borderId="10" xfId="15" applyNumberFormat="1" applyFont="1" applyFill="1" applyBorder="1" applyAlignment="1" applyProtection="1">
      <alignment horizontal="right" vertical="center"/>
      <protection/>
    </xf>
    <xf numFmtId="4" fontId="79" fillId="2" borderId="0" xfId="0" applyNumberFormat="1" applyFont="1" applyFill="1" applyBorder="1" applyAlignment="1" applyProtection="1">
      <alignment horizontal="right" vertical="center"/>
      <protection/>
    </xf>
    <xf numFmtId="3" fontId="79" fillId="2" borderId="0" xfId="0" applyNumberFormat="1" applyFont="1" applyFill="1" applyBorder="1" applyAlignment="1" applyProtection="1">
      <alignment horizontal="right" vertical="center"/>
      <protection/>
    </xf>
    <xf numFmtId="4" fontId="44" fillId="2" borderId="1" xfId="0" applyNumberFormat="1" applyFont="1" applyFill="1" applyBorder="1" applyAlignment="1" applyProtection="1">
      <alignment horizontal="center" vertical="center" wrapText="1"/>
      <protection/>
    </xf>
    <xf numFmtId="4" fontId="46" fillId="2" borderId="1" xfId="0" applyNumberFormat="1" applyFont="1" applyFill="1" applyBorder="1" applyAlignment="1" applyProtection="1">
      <alignment horizontal="center" vertical="center" wrapText="1"/>
      <protection/>
    </xf>
    <xf numFmtId="4" fontId="39" fillId="0" borderId="21" xfId="0" applyNumberFormat="1" applyFont="1" applyFill="1" applyBorder="1" applyAlignment="1" applyProtection="1">
      <alignment horizontal="right" vertical="center"/>
      <protection/>
    </xf>
    <xf numFmtId="0" fontId="48" fillId="3" borderId="22" xfId="0" applyFont="1" applyFill="1" applyBorder="1" applyAlignment="1" applyProtection="1">
      <alignment vertical="center"/>
      <protection/>
    </xf>
    <xf numFmtId="0" fontId="48" fillId="3" borderId="23" xfId="0" applyFont="1" applyFill="1" applyBorder="1" applyAlignment="1" applyProtection="1">
      <alignment vertical="center"/>
      <protection/>
    </xf>
    <xf numFmtId="190" fontId="39" fillId="0" borderId="11" xfId="0" applyNumberFormat="1" applyFont="1" applyFill="1" applyBorder="1" applyAlignment="1" applyProtection="1">
      <alignment horizontal="center" vertical="center"/>
      <protection/>
    </xf>
    <xf numFmtId="0" fontId="48" fillId="3" borderId="24" xfId="0" applyFont="1" applyFill="1" applyBorder="1" applyAlignment="1" applyProtection="1">
      <alignment vertical="center"/>
      <protection/>
    </xf>
    <xf numFmtId="0" fontId="81" fillId="0" borderId="25" xfId="0" applyFont="1" applyBorder="1" applyAlignment="1">
      <alignment horizontal="right" indent="1"/>
    </xf>
    <xf numFmtId="0" fontId="81" fillId="0" borderId="26" xfId="0" applyFont="1" applyBorder="1" applyAlignment="1">
      <alignment horizontal="right" indent="1"/>
    </xf>
    <xf numFmtId="4" fontId="39" fillId="0" borderId="11" xfId="29" applyNumberFormat="1" applyFont="1" applyFill="1" applyBorder="1" applyAlignment="1" applyProtection="1">
      <alignment vertical="center"/>
      <protection/>
    </xf>
    <xf numFmtId="3" fontId="39" fillId="0" borderId="11" xfId="29" applyNumberFormat="1" applyFont="1" applyFill="1" applyBorder="1" applyAlignment="1" applyProtection="1">
      <alignment vertical="center"/>
      <protection/>
    </xf>
    <xf numFmtId="192" fontId="39" fillId="0" borderId="11" xfId="29" applyNumberFormat="1" applyFont="1" applyFill="1" applyBorder="1" applyAlignment="1" applyProtection="1">
      <alignment vertical="center"/>
      <protection/>
    </xf>
    <xf numFmtId="3" fontId="39" fillId="0" borderId="11" xfId="29" applyNumberFormat="1" applyFont="1" applyFill="1" applyBorder="1" applyAlignment="1" applyProtection="1">
      <alignment vertical="center"/>
      <protection/>
    </xf>
    <xf numFmtId="4" fontId="39" fillId="0" borderId="11" xfId="29" applyNumberFormat="1" applyFont="1" applyFill="1" applyBorder="1" applyAlignment="1" applyProtection="1">
      <alignment vertical="center"/>
      <protection/>
    </xf>
    <xf numFmtId="190" fontId="39" fillId="0" borderId="11" xfId="0" applyNumberFormat="1" applyFont="1" applyFill="1" applyBorder="1" applyAlignment="1" applyProtection="1">
      <alignment horizontal="center" vertical="center"/>
      <protection/>
    </xf>
    <xf numFmtId="0" fontId="81" fillId="0" borderId="27" xfId="0" applyFont="1" applyBorder="1" applyAlignment="1">
      <alignment horizontal="right" indent="1"/>
    </xf>
    <xf numFmtId="190" fontId="39" fillId="0" borderId="11" xfId="0" applyNumberFormat="1" applyFont="1" applyFill="1" applyBorder="1" applyAlignment="1" applyProtection="1">
      <alignment horizontal="center" vertical="center"/>
      <protection/>
    </xf>
    <xf numFmtId="190" fontId="39" fillId="0" borderId="11" xfId="0" applyNumberFormat="1" applyFont="1" applyFill="1" applyBorder="1" applyAlignment="1" applyProtection="1">
      <alignment horizontal="center" vertical="center"/>
      <protection/>
    </xf>
    <xf numFmtId="190" fontId="39" fillId="0" borderId="11" xfId="0" applyNumberFormat="1" applyFont="1" applyFill="1" applyBorder="1" applyAlignment="1">
      <alignment horizontal="center" vertical="center" shrinkToFit="1"/>
    </xf>
    <xf numFmtId="190" fontId="39" fillId="0" borderId="11" xfId="0" applyNumberFormat="1" applyFont="1" applyFill="1" applyBorder="1" applyAlignment="1">
      <alignment horizontal="center" vertical="center"/>
    </xf>
    <xf numFmtId="0" fontId="78" fillId="4" borderId="12" xfId="0" applyFont="1" applyFill="1" applyBorder="1" applyAlignment="1" applyProtection="1">
      <alignment horizontal="center" vertical="center"/>
      <protection/>
    </xf>
    <xf numFmtId="43" fontId="46" fillId="2" borderId="28" xfId="15" applyFont="1" applyFill="1" applyBorder="1" applyAlignment="1" applyProtection="1">
      <alignment horizontal="center"/>
      <protection/>
    </xf>
    <xf numFmtId="190" fontId="46" fillId="2" borderId="28" xfId="0" applyNumberFormat="1" applyFont="1" applyFill="1" applyBorder="1" applyAlignment="1" applyProtection="1">
      <alignment horizontal="center"/>
      <protection/>
    </xf>
    <xf numFmtId="0" fontId="46" fillId="2" borderId="28" xfId="0" applyFont="1" applyFill="1" applyBorder="1" applyAlignment="1" applyProtection="1">
      <alignment horizontal="center"/>
      <protection/>
    </xf>
    <xf numFmtId="4" fontId="46" fillId="2" borderId="28" xfId="0" applyNumberFormat="1" applyFont="1" applyFill="1" applyBorder="1" applyAlignment="1" applyProtection="1">
      <alignment horizontal="center" vertical="center" wrapText="1"/>
      <protection/>
    </xf>
    <xf numFmtId="3" fontId="46" fillId="2" borderId="28" xfId="0" applyNumberFormat="1" applyFont="1" applyFill="1" applyBorder="1" applyAlignment="1" applyProtection="1">
      <alignment horizontal="center" vertical="center" wrapText="1"/>
      <protection/>
    </xf>
    <xf numFmtId="4" fontId="58" fillId="2" borderId="28" xfId="0" applyNumberFormat="1" applyFont="1" applyFill="1" applyBorder="1" applyAlignment="1" applyProtection="1">
      <alignment horizontal="center" vertical="center" wrapText="1"/>
      <protection/>
    </xf>
    <xf numFmtId="3" fontId="58" fillId="2" borderId="28" xfId="0" applyNumberFormat="1" applyFont="1" applyFill="1" applyBorder="1" applyAlignment="1" applyProtection="1">
      <alignment horizontal="center" vertical="center" wrapText="1"/>
      <protection/>
    </xf>
    <xf numFmtId="192" fontId="46" fillId="2" borderId="28" xfId="0" applyNumberFormat="1" applyFont="1" applyFill="1" applyBorder="1" applyAlignment="1" applyProtection="1">
      <alignment horizontal="center" vertical="center" wrapText="1"/>
      <protection/>
    </xf>
    <xf numFmtId="0" fontId="39" fillId="0" borderId="29" xfId="0" applyFont="1" applyFill="1" applyBorder="1" applyAlignment="1" applyProtection="1">
      <alignment horizontal="left" vertical="center"/>
      <protection/>
    </xf>
    <xf numFmtId="190" fontId="39" fillId="0" borderId="29" xfId="0" applyNumberFormat="1" applyFont="1" applyFill="1" applyBorder="1" applyAlignment="1" applyProtection="1">
      <alignment horizontal="center" vertical="center"/>
      <protection/>
    </xf>
    <xf numFmtId="0" fontId="39" fillId="0" borderId="29" xfId="0" applyFont="1" applyFill="1" applyBorder="1" applyAlignment="1" applyProtection="1">
      <alignment horizontal="right" vertical="center"/>
      <protection/>
    </xf>
    <xf numFmtId="4" fontId="39" fillId="0" borderId="29" xfId="18" applyNumberFormat="1" applyFont="1" applyFill="1" applyBorder="1" applyAlignment="1" applyProtection="1">
      <alignment horizontal="right" vertical="center"/>
      <protection/>
    </xf>
    <xf numFmtId="3" fontId="39" fillId="0" borderId="29" xfId="18" applyNumberFormat="1" applyFont="1" applyFill="1" applyBorder="1" applyAlignment="1" applyProtection="1">
      <alignment horizontal="right" vertical="center"/>
      <protection/>
    </xf>
    <xf numFmtId="4" fontId="56" fillId="0" borderId="29" xfId="15" applyNumberFormat="1" applyFont="1" applyFill="1" applyBorder="1" applyAlignment="1" applyProtection="1">
      <alignment horizontal="right" vertical="center"/>
      <protection/>
    </xf>
    <xf numFmtId="3" fontId="56" fillId="0" borderId="29" xfId="15" applyNumberFormat="1" applyFont="1" applyFill="1" applyBorder="1" applyAlignment="1" applyProtection="1">
      <alignment horizontal="right" vertical="center"/>
      <protection/>
    </xf>
    <xf numFmtId="3" fontId="39" fillId="0" borderId="29" xfId="29" applyNumberFormat="1" applyFont="1" applyFill="1" applyBorder="1" applyAlignment="1" applyProtection="1">
      <alignment horizontal="right" vertical="center"/>
      <protection/>
    </xf>
    <xf numFmtId="4" fontId="39" fillId="0" borderId="29" xfId="29" applyNumberFormat="1" applyFont="1" applyFill="1" applyBorder="1" applyAlignment="1" applyProtection="1">
      <alignment horizontal="right" vertical="center"/>
      <protection/>
    </xf>
    <xf numFmtId="192" fontId="39" fillId="0" borderId="29" xfId="29" applyNumberFormat="1" applyFont="1" applyFill="1" applyBorder="1" applyAlignment="1" applyProtection="1">
      <alignment horizontal="right" vertical="center"/>
      <protection/>
    </xf>
    <xf numFmtId="4" fontId="39" fillId="0" borderId="29" xfId="29" applyNumberFormat="1" applyFont="1" applyFill="1" applyBorder="1" applyAlignment="1" applyProtection="1">
      <alignment horizontal="right" vertical="center"/>
      <protection/>
    </xf>
    <xf numFmtId="3" fontId="39" fillId="0" borderId="29" xfId="29" applyNumberFormat="1" applyFont="1" applyFill="1" applyBorder="1" applyAlignment="1" applyProtection="1">
      <alignment horizontal="right" vertical="center"/>
      <protection/>
    </xf>
    <xf numFmtId="4" fontId="56" fillId="0" borderId="29" xfId="18" applyNumberFormat="1" applyFont="1" applyFill="1" applyBorder="1" applyAlignment="1" applyProtection="1">
      <alignment horizontal="right" vertical="center"/>
      <protection/>
    </xf>
    <xf numFmtId="3" fontId="56" fillId="0" borderId="29" xfId="18" applyNumberFormat="1" applyFont="1" applyFill="1" applyBorder="1" applyAlignment="1" applyProtection="1">
      <alignment horizontal="right" vertical="center"/>
      <protection/>
    </xf>
    <xf numFmtId="4" fontId="39" fillId="0" borderId="29" xfId="18" applyNumberFormat="1" applyFont="1" applyFill="1" applyBorder="1" applyAlignment="1" applyProtection="1">
      <alignment horizontal="right" vertical="center"/>
      <protection/>
    </xf>
    <xf numFmtId="3" fontId="39" fillId="0" borderId="29" xfId="18" applyNumberFormat="1" applyFont="1" applyFill="1" applyBorder="1" applyAlignment="1" applyProtection="1">
      <alignment horizontal="right" vertical="center"/>
      <protection/>
    </xf>
    <xf numFmtId="4" fontId="39" fillId="0" borderId="30" xfId="29" applyNumberFormat="1" applyFont="1" applyFill="1" applyBorder="1" applyAlignment="1" applyProtection="1">
      <alignment horizontal="right" vertical="center"/>
      <protection/>
    </xf>
    <xf numFmtId="0" fontId="77" fillId="2" borderId="31" xfId="0" applyFont="1" applyFill="1" applyBorder="1" applyAlignment="1" applyProtection="1">
      <alignment vertical="center"/>
      <protection/>
    </xf>
    <xf numFmtId="0" fontId="107" fillId="2" borderId="32" xfId="0" applyFont="1" applyFill="1" applyBorder="1" applyAlignment="1" applyProtection="1">
      <alignment vertical="center"/>
      <protection/>
    </xf>
    <xf numFmtId="0" fontId="39" fillId="0" borderId="11" xfId="0" applyFont="1" applyFill="1" applyBorder="1" applyAlignment="1" applyProtection="1">
      <alignment vertical="center"/>
      <protection/>
    </xf>
    <xf numFmtId="190" fontId="39" fillId="0" borderId="11" xfId="0" applyNumberFormat="1" applyFont="1" applyFill="1" applyBorder="1" applyAlignment="1" applyProtection="1">
      <alignment vertical="center"/>
      <protection/>
    </xf>
    <xf numFmtId="0" fontId="39" fillId="0" borderId="11" xfId="0" applyFont="1" applyFill="1" applyBorder="1" applyAlignment="1" applyProtection="1">
      <alignment vertical="center"/>
      <protection locked="0"/>
    </xf>
    <xf numFmtId="0" fontId="39" fillId="0" borderId="11" xfId="0" applyFont="1" applyFill="1" applyBorder="1" applyAlignment="1" applyProtection="1">
      <alignment vertical="center"/>
      <protection locked="0"/>
    </xf>
    <xf numFmtId="4" fontId="39" fillId="0" borderId="11" xfId="15" applyNumberFormat="1" applyFont="1" applyFill="1" applyBorder="1" applyAlignment="1" applyProtection="1">
      <alignment vertical="center"/>
      <protection locked="0"/>
    </xf>
    <xf numFmtId="3" fontId="39" fillId="0" borderId="11" xfId="15" applyNumberFormat="1" applyFont="1" applyFill="1" applyBorder="1" applyAlignment="1" applyProtection="1">
      <alignment vertical="center"/>
      <protection locked="0"/>
    </xf>
    <xf numFmtId="4" fontId="56" fillId="5" borderId="11" xfId="15" applyNumberFormat="1" applyFont="1" applyFill="1" applyBorder="1" applyAlignment="1" applyProtection="1">
      <alignment vertical="center"/>
      <protection/>
    </xf>
    <xf numFmtId="3" fontId="56" fillId="5" borderId="11" xfId="15" applyNumberFormat="1" applyFont="1" applyFill="1" applyBorder="1" applyAlignment="1" applyProtection="1">
      <alignment vertical="center"/>
      <protection/>
    </xf>
    <xf numFmtId="4" fontId="39" fillId="0" borderId="11" xfId="15" applyNumberFormat="1" applyFont="1" applyFill="1" applyBorder="1" applyAlignment="1" applyProtection="1">
      <alignment vertical="center"/>
      <protection/>
    </xf>
    <xf numFmtId="4" fontId="39" fillId="0" borderId="11" xfId="17" applyNumberFormat="1" applyFont="1" applyFill="1" applyBorder="1" applyAlignment="1" applyProtection="1">
      <alignment vertical="center"/>
      <protection locked="0"/>
    </xf>
    <xf numFmtId="3" fontId="39" fillId="0" borderId="11" xfId="17" applyNumberFormat="1" applyFont="1" applyFill="1" applyBorder="1" applyAlignment="1" applyProtection="1">
      <alignment vertical="center"/>
      <protection locked="0"/>
    </xf>
    <xf numFmtId="204" fontId="107" fillId="2" borderId="7" xfId="0" applyNumberFormat="1" applyFont="1" applyFill="1" applyBorder="1" applyAlignment="1" applyProtection="1">
      <alignment vertical="center"/>
      <protection/>
    </xf>
    <xf numFmtId="0" fontId="107" fillId="0" borderId="12" xfId="0" applyFont="1" applyFill="1" applyBorder="1" applyAlignment="1" applyProtection="1">
      <alignment vertical="center"/>
      <protection/>
    </xf>
    <xf numFmtId="190" fontId="39" fillId="0" borderId="11" xfId="0" applyNumberFormat="1" applyFont="1" applyFill="1" applyBorder="1" applyAlignment="1" applyProtection="1">
      <alignment vertical="center"/>
      <protection/>
    </xf>
    <xf numFmtId="0" fontId="39" fillId="0" borderId="11" xfId="0" applyFont="1" applyFill="1" applyBorder="1" applyAlignment="1">
      <alignment vertical="center"/>
    </xf>
    <xf numFmtId="0" fontId="39" fillId="0" borderId="11" xfId="0" applyFont="1" applyFill="1" applyBorder="1" applyAlignment="1">
      <alignment vertical="center"/>
    </xf>
    <xf numFmtId="4" fontId="39" fillId="0" borderId="11" xfId="15" applyNumberFormat="1" applyFont="1" applyFill="1" applyBorder="1" applyAlignment="1">
      <alignment vertical="center"/>
    </xf>
    <xf numFmtId="3" fontId="39" fillId="0" borderId="11" xfId="15" applyNumberFormat="1" applyFont="1" applyFill="1" applyBorder="1" applyAlignment="1">
      <alignment vertical="center"/>
    </xf>
    <xf numFmtId="4" fontId="39" fillId="0" borderId="11" xfId="0" applyNumberFormat="1" applyFont="1" applyFill="1" applyBorder="1" applyAlignment="1">
      <alignment vertical="center"/>
    </xf>
    <xf numFmtId="3" fontId="39" fillId="0" borderId="11" xfId="0" applyNumberFormat="1" applyFont="1" applyFill="1" applyBorder="1" applyAlignment="1">
      <alignment vertical="center"/>
    </xf>
    <xf numFmtId="0" fontId="56" fillId="2" borderId="7" xfId="0" applyFont="1" applyFill="1" applyBorder="1" applyAlignment="1" applyProtection="1">
      <alignment vertical="center"/>
      <protection/>
    </xf>
    <xf numFmtId="0" fontId="77" fillId="2" borderId="12" xfId="0" applyFont="1" applyFill="1" applyBorder="1" applyAlignment="1" applyProtection="1">
      <alignment vertical="center"/>
      <protection/>
    </xf>
    <xf numFmtId="0" fontId="39" fillId="0" borderId="11" xfId="0" applyFont="1" applyFill="1" applyBorder="1" applyAlignment="1">
      <alignment vertical="center" wrapText="1"/>
    </xf>
    <xf numFmtId="190" fontId="39" fillId="0" borderId="11" xfId="0" applyNumberFormat="1" applyFont="1" applyFill="1" applyBorder="1" applyAlignment="1">
      <alignment vertical="center"/>
    </xf>
    <xf numFmtId="0" fontId="39" fillId="0" borderId="11" xfId="0" applyFont="1" applyFill="1" applyBorder="1" applyAlignment="1" applyProtection="1">
      <alignment vertical="center"/>
      <protection/>
    </xf>
    <xf numFmtId="4" fontId="56" fillId="5" borderId="11" xfId="15" applyNumberFormat="1" applyFont="1" applyFill="1" applyBorder="1" applyAlignment="1" applyProtection="1">
      <alignment vertical="center"/>
      <protection/>
    </xf>
    <xf numFmtId="3" fontId="56" fillId="5" borderId="11" xfId="15" applyNumberFormat="1" applyFont="1" applyFill="1" applyBorder="1" applyAlignment="1" applyProtection="1">
      <alignment vertical="center"/>
      <protection/>
    </xf>
    <xf numFmtId="4" fontId="39" fillId="0" borderId="11" xfId="15" applyNumberFormat="1" applyFont="1" applyFill="1" applyBorder="1" applyAlignment="1" applyProtection="1">
      <alignment vertical="center"/>
      <protection/>
    </xf>
    <xf numFmtId="0" fontId="78" fillId="6" borderId="7" xfId="0" applyFont="1" applyFill="1" applyBorder="1" applyAlignment="1" applyProtection="1">
      <alignment vertical="center"/>
      <protection/>
    </xf>
    <xf numFmtId="0" fontId="39" fillId="0" borderId="11" xfId="0" applyNumberFormat="1" applyFont="1" applyFill="1" applyBorder="1" applyAlignment="1" applyProtection="1">
      <alignment vertical="center"/>
      <protection/>
    </xf>
    <xf numFmtId="49" fontId="39" fillId="0" borderId="11" xfId="0" applyNumberFormat="1" applyFont="1" applyFill="1" applyBorder="1" applyAlignment="1" applyProtection="1">
      <alignment vertical="center"/>
      <protection/>
    </xf>
    <xf numFmtId="0" fontId="39" fillId="0" borderId="11" xfId="0" applyNumberFormat="1" applyFont="1" applyFill="1" applyBorder="1" applyAlignment="1" applyProtection="1">
      <alignment vertical="center"/>
      <protection locked="0"/>
    </xf>
    <xf numFmtId="0" fontId="39" fillId="0" borderId="11" xfId="0" applyNumberFormat="1" applyFont="1" applyFill="1" applyBorder="1" applyAlignment="1" applyProtection="1">
      <alignment vertical="center"/>
      <protection locked="0"/>
    </xf>
    <xf numFmtId="0" fontId="77" fillId="2" borderId="7" xfId="0" applyNumberFormat="1" applyFont="1" applyFill="1" applyBorder="1" applyAlignment="1" applyProtection="1">
      <alignment vertical="center"/>
      <protection/>
    </xf>
    <xf numFmtId="0" fontId="78" fillId="4" borderId="12" xfId="0" applyFont="1" applyFill="1" applyBorder="1" applyAlignment="1" applyProtection="1">
      <alignment vertical="center"/>
      <protection/>
    </xf>
    <xf numFmtId="204" fontId="39" fillId="0" borderId="11" xfId="0" applyNumberFormat="1" applyFont="1" applyFill="1" applyBorder="1" applyAlignment="1" applyProtection="1">
      <alignment vertical="center"/>
      <protection/>
    </xf>
    <xf numFmtId="0" fontId="39" fillId="0" borderId="11" xfId="0" applyFont="1" applyFill="1" applyBorder="1" applyAlignment="1">
      <alignment vertical="center" shrinkToFit="1"/>
    </xf>
    <xf numFmtId="4" fontId="39" fillId="0" borderId="11" xfId="18" applyNumberFormat="1" applyFont="1" applyFill="1" applyBorder="1" applyAlignment="1">
      <alignment vertical="center"/>
    </xf>
    <xf numFmtId="3" fontId="39" fillId="0" borderId="11" xfId="18" applyNumberFormat="1" applyFont="1" applyFill="1" applyBorder="1" applyAlignment="1">
      <alignment vertical="center" shrinkToFit="1"/>
    </xf>
    <xf numFmtId="4" fontId="39" fillId="0" borderId="11" xfId="18" applyNumberFormat="1" applyFont="1" applyFill="1" applyBorder="1" applyAlignment="1" applyProtection="1">
      <alignment vertical="center"/>
      <protection locked="0"/>
    </xf>
    <xf numFmtId="3" fontId="39" fillId="0" borderId="11" xfId="18" applyNumberFormat="1" applyFont="1" applyFill="1" applyBorder="1" applyAlignment="1" applyProtection="1">
      <alignment vertical="center"/>
      <protection locked="0"/>
    </xf>
    <xf numFmtId="3" fontId="39" fillId="0" borderId="11" xfId="18" applyNumberFormat="1" applyFont="1" applyFill="1" applyBorder="1" applyAlignment="1" applyProtection="1">
      <alignment vertical="center" shrinkToFit="1"/>
      <protection locked="0"/>
    </xf>
    <xf numFmtId="49" fontId="39" fillId="0" borderId="11" xfId="0" applyNumberFormat="1" applyFont="1" applyFill="1" applyBorder="1" applyAlignment="1">
      <alignment vertical="center" shrinkToFit="1"/>
    </xf>
    <xf numFmtId="4" fontId="56" fillId="5" borderId="11" xfId="0" applyNumberFormat="1" applyFont="1" applyFill="1" applyBorder="1" applyAlignment="1">
      <alignment vertical="center"/>
    </xf>
    <xf numFmtId="3" fontId="56" fillId="5" borderId="11" xfId="0" applyNumberFormat="1" applyFont="1" applyFill="1" applyBorder="1" applyAlignment="1">
      <alignment vertical="center"/>
    </xf>
    <xf numFmtId="3" fontId="39" fillId="0" borderId="11" xfId="30" applyNumberFormat="1" applyFont="1" applyFill="1" applyBorder="1" applyAlignment="1" applyProtection="1">
      <alignment vertical="center"/>
      <protection/>
    </xf>
    <xf numFmtId="4" fontId="39" fillId="0" borderId="11" xfId="0" applyNumberFormat="1" applyFont="1" applyFill="1" applyBorder="1" applyAlignment="1">
      <alignment vertical="center"/>
    </xf>
    <xf numFmtId="0" fontId="77" fillId="2" borderId="7" xfId="26" applyFont="1" applyFill="1" applyBorder="1" applyAlignment="1" applyProtection="1">
      <alignment vertical="center"/>
      <protection/>
    </xf>
    <xf numFmtId="0" fontId="39" fillId="0" borderId="11" xfId="0" applyFont="1" applyFill="1" applyBorder="1" applyAlignment="1" applyProtection="1">
      <alignment vertical="center"/>
      <protection/>
    </xf>
    <xf numFmtId="0" fontId="77" fillId="0" borderId="12" xfId="0" applyFont="1" applyFill="1" applyBorder="1" applyAlignment="1" applyProtection="1">
      <alignment vertical="center"/>
      <protection/>
    </xf>
    <xf numFmtId="4" fontId="56" fillId="5" borderId="11" xfId="15" applyNumberFormat="1" applyFont="1" applyFill="1" applyBorder="1" applyAlignment="1">
      <alignment vertical="center"/>
    </xf>
    <xf numFmtId="3" fontId="56" fillId="5" borderId="11" xfId="15" applyNumberFormat="1" applyFont="1" applyFill="1" applyBorder="1" applyAlignment="1">
      <alignment vertical="center"/>
    </xf>
    <xf numFmtId="3" fontId="39" fillId="0" borderId="11" xfId="15" applyNumberFormat="1" applyFont="1" applyFill="1" applyBorder="1" applyAlignment="1" applyProtection="1">
      <alignment vertical="center"/>
      <protection/>
    </xf>
    <xf numFmtId="0" fontId="39" fillId="0" borderId="11" xfId="26" applyFont="1" applyFill="1" applyBorder="1" applyAlignment="1" applyProtection="1">
      <alignment vertical="center"/>
      <protection/>
    </xf>
    <xf numFmtId="190" fontId="39" fillId="0" borderId="11" xfId="0" applyNumberFormat="1" applyFont="1" applyFill="1" applyBorder="1" applyAlignment="1">
      <alignment vertical="center"/>
    </xf>
    <xf numFmtId="204" fontId="39" fillId="0" borderId="11" xfId="0" applyNumberFormat="1" applyFont="1" applyFill="1" applyBorder="1" applyAlignment="1" applyProtection="1">
      <alignment vertical="center"/>
      <protection/>
    </xf>
    <xf numFmtId="190" fontId="39" fillId="0" borderId="11" xfId="0" applyNumberFormat="1" applyFont="1" applyFill="1" applyBorder="1" applyAlignment="1" applyProtection="1">
      <alignment vertical="center"/>
      <protection/>
    </xf>
    <xf numFmtId="0" fontId="77" fillId="2" borderId="7" xfId="0" applyFont="1" applyFill="1" applyBorder="1" applyAlignment="1" applyProtection="1">
      <alignment vertical="center"/>
      <protection/>
    </xf>
    <xf numFmtId="190" fontId="39" fillId="0" borderId="11" xfId="0" applyNumberFormat="1" applyFont="1" applyFill="1" applyBorder="1" applyAlignment="1">
      <alignment vertical="center" shrinkToFit="1"/>
    </xf>
    <xf numFmtId="0" fontId="36" fillId="2" borderId="0" xfId="0" applyFont="1" applyFill="1" applyBorder="1" applyAlignment="1" applyProtection="1">
      <alignment vertical="center"/>
      <protection/>
    </xf>
    <xf numFmtId="190" fontId="39" fillId="0" borderId="11" xfId="0" applyNumberFormat="1" applyFont="1" applyFill="1" applyBorder="1" applyAlignment="1" applyProtection="1">
      <alignment vertical="center"/>
      <protection/>
    </xf>
    <xf numFmtId="0" fontId="77" fillId="0" borderId="7" xfId="0" applyFont="1" applyFill="1" applyBorder="1" applyAlignment="1" applyProtection="1">
      <alignment vertical="center"/>
      <protection/>
    </xf>
    <xf numFmtId="204" fontId="39" fillId="0" borderId="11" xfId="0" applyNumberFormat="1" applyFont="1" applyFill="1" applyBorder="1" applyAlignment="1">
      <alignment vertical="center" shrinkToFit="1"/>
    </xf>
    <xf numFmtId="0" fontId="39" fillId="0" borderId="11" xfId="0" applyNumberFormat="1" applyFont="1" applyFill="1" applyBorder="1" applyAlignment="1" applyProtection="1">
      <alignment vertical="center"/>
      <protection/>
    </xf>
    <xf numFmtId="0" fontId="39" fillId="0" borderId="11" xfId="0" applyNumberFormat="1" applyFont="1" applyFill="1" applyBorder="1" applyAlignment="1">
      <alignment vertical="center"/>
    </xf>
    <xf numFmtId="3" fontId="39" fillId="0" borderId="11" xfId="0" applyNumberFormat="1" applyFont="1" applyFill="1" applyBorder="1" applyAlignment="1">
      <alignment vertical="center"/>
    </xf>
    <xf numFmtId="0" fontId="39" fillId="0" borderId="11" xfId="0" applyFont="1" applyFill="1" applyBorder="1" applyAlignment="1">
      <alignment vertical="center"/>
    </xf>
    <xf numFmtId="190" fontId="39" fillId="0" borderId="11" xfId="0" applyNumberFormat="1" applyFont="1" applyFill="1" applyBorder="1" applyAlignment="1">
      <alignment vertical="center"/>
    </xf>
    <xf numFmtId="0" fontId="39" fillId="0" borderId="11" xfId="0" applyFont="1" applyFill="1" applyBorder="1" applyAlignment="1" applyProtection="1">
      <alignment vertical="center"/>
      <protection/>
    </xf>
    <xf numFmtId="49" fontId="39" fillId="0" borderId="11" xfId="0" applyNumberFormat="1" applyFont="1" applyFill="1" applyBorder="1" applyAlignment="1">
      <alignment vertical="center" shrinkToFit="1"/>
    </xf>
    <xf numFmtId="4" fontId="39" fillId="0" borderId="11" xfId="18" applyNumberFormat="1" applyFont="1" applyFill="1" applyBorder="1" applyAlignment="1" applyProtection="1">
      <alignment vertical="center"/>
      <protection/>
    </xf>
    <xf numFmtId="0" fontId="39" fillId="2" borderId="7" xfId="0" applyFont="1" applyFill="1" applyBorder="1" applyAlignment="1" applyProtection="1">
      <alignment vertical="center"/>
      <protection/>
    </xf>
    <xf numFmtId="0" fontId="39" fillId="2" borderId="0" xfId="0" applyFont="1" applyFill="1" applyBorder="1" applyAlignment="1" applyProtection="1">
      <alignment vertical="center"/>
      <protection/>
    </xf>
    <xf numFmtId="204" fontId="77" fillId="2" borderId="7" xfId="0" applyNumberFormat="1" applyFont="1" applyFill="1" applyBorder="1" applyAlignment="1" applyProtection="1">
      <alignment vertical="center"/>
      <protection/>
    </xf>
    <xf numFmtId="4" fontId="39" fillId="0" borderId="11" xfId="0" applyNumberFormat="1" applyFont="1" applyFill="1" applyBorder="1" applyAlignment="1">
      <alignment vertical="center"/>
    </xf>
    <xf numFmtId="3" fontId="39" fillId="0" borderId="11" xfId="0" applyNumberFormat="1" applyFont="1" applyFill="1" applyBorder="1" applyAlignment="1">
      <alignment vertical="center"/>
    </xf>
    <xf numFmtId="4" fontId="39" fillId="0" borderId="11" xfId="18" applyNumberFormat="1" applyFont="1" applyFill="1" applyBorder="1" applyAlignment="1" applyProtection="1">
      <alignment vertical="center"/>
      <protection/>
    </xf>
    <xf numFmtId="4" fontId="56" fillId="5" borderId="11" xfId="0" applyNumberFormat="1" applyFont="1" applyFill="1" applyBorder="1" applyAlignment="1">
      <alignment vertical="center"/>
    </xf>
    <xf numFmtId="3" fontId="56" fillId="5" borderId="11" xfId="0" applyNumberFormat="1" applyFont="1" applyFill="1" applyBorder="1" applyAlignment="1">
      <alignment vertical="center"/>
    </xf>
    <xf numFmtId="3" fontId="39" fillId="0" borderId="11" xfId="30" applyNumberFormat="1" applyFont="1" applyFill="1" applyBorder="1" applyAlignment="1" applyProtection="1">
      <alignment vertical="center"/>
      <protection/>
    </xf>
    <xf numFmtId="49" fontId="39" fillId="0" borderId="11" xfId="0" applyNumberFormat="1" applyFont="1" applyFill="1" applyBorder="1" applyAlignment="1" applyProtection="1">
      <alignment vertical="center"/>
      <protection/>
    </xf>
    <xf numFmtId="0" fontId="39" fillId="2" borderId="12" xfId="0" applyFont="1" applyFill="1" applyBorder="1" applyAlignment="1" applyProtection="1">
      <alignment vertical="center"/>
      <protection/>
    </xf>
    <xf numFmtId="3" fontId="39" fillId="0" borderId="11" xfId="15" applyNumberFormat="1" applyFont="1" applyFill="1" applyBorder="1" applyAlignment="1">
      <alignment vertical="center"/>
    </xf>
    <xf numFmtId="4" fontId="39" fillId="0" borderId="11" xfId="15" applyNumberFormat="1" applyFont="1" applyFill="1" applyBorder="1" applyAlignment="1">
      <alignment vertical="center"/>
    </xf>
    <xf numFmtId="4" fontId="39" fillId="0" borderId="11" xfId="22" applyNumberFormat="1" applyFont="1" applyFill="1" applyBorder="1" applyAlignment="1" applyProtection="1">
      <alignment vertical="center"/>
      <protection/>
    </xf>
    <xf numFmtId="3" fontId="39" fillId="0" borderId="11" xfId="22" applyNumberFormat="1" applyFont="1" applyFill="1" applyBorder="1" applyAlignment="1" applyProtection="1">
      <alignment vertical="center"/>
      <protection/>
    </xf>
    <xf numFmtId="4" fontId="56" fillId="5" borderId="11" xfId="15" applyNumberFormat="1" applyFont="1" applyFill="1" applyBorder="1" applyAlignment="1">
      <alignment vertical="center"/>
    </xf>
    <xf numFmtId="3" fontId="56" fillId="5" borderId="11" xfId="15" applyNumberFormat="1" applyFont="1" applyFill="1" applyBorder="1" applyAlignment="1">
      <alignment vertical="center"/>
    </xf>
    <xf numFmtId="4" fontId="39" fillId="0" borderId="11" xfId="22" applyNumberFormat="1" applyFont="1" applyFill="1" applyBorder="1" applyAlignment="1" applyProtection="1">
      <alignment vertical="center" wrapText="1"/>
      <protection/>
    </xf>
    <xf numFmtId="3" fontId="39" fillId="0" borderId="11" xfId="22" applyNumberFormat="1" applyFont="1" applyFill="1" applyBorder="1" applyAlignment="1" applyProtection="1">
      <alignment vertical="center" wrapText="1"/>
      <protection/>
    </xf>
    <xf numFmtId="4" fontId="39" fillId="0" borderId="11" xfId="22" applyNumberFormat="1" applyFont="1" applyFill="1" applyBorder="1" applyAlignment="1" applyProtection="1">
      <alignment vertical="center"/>
      <protection locked="0"/>
    </xf>
    <xf numFmtId="3" fontId="39" fillId="0" borderId="11" xfId="22" applyNumberFormat="1" applyFont="1" applyFill="1" applyBorder="1" applyAlignment="1" applyProtection="1">
      <alignment vertical="center"/>
      <protection locked="0"/>
    </xf>
    <xf numFmtId="0" fontId="77" fillId="2" borderId="7" xfId="0" applyFont="1" applyFill="1" applyBorder="1" applyAlignment="1" applyProtection="1">
      <alignment vertical="center"/>
      <protection/>
    </xf>
    <xf numFmtId="4" fontId="39" fillId="0" borderId="11" xfId="0" applyNumberFormat="1" applyFont="1" applyFill="1" applyBorder="1" applyAlignment="1">
      <alignment vertical="center" wrapText="1"/>
    </xf>
    <xf numFmtId="204" fontId="39" fillId="0" borderId="11" xfId="22" applyNumberFormat="1" applyFont="1" applyFill="1" applyBorder="1" applyAlignment="1">
      <alignment vertical="center" shrinkToFit="1"/>
      <protection/>
    </xf>
    <xf numFmtId="190" fontId="39" fillId="0" borderId="11" xfId="22" applyNumberFormat="1" applyFont="1" applyFill="1" applyBorder="1" applyAlignment="1">
      <alignment vertical="center" shrinkToFit="1"/>
      <protection/>
    </xf>
    <xf numFmtId="0" fontId="39" fillId="0" borderId="11" xfId="22" applyFont="1" applyFill="1" applyBorder="1" applyAlignment="1">
      <alignment vertical="center" shrinkToFit="1"/>
      <protection/>
    </xf>
    <xf numFmtId="3" fontId="39" fillId="0" borderId="11" xfId="15" applyNumberFormat="1" applyFont="1" applyFill="1" applyBorder="1" applyAlignment="1" applyProtection="1">
      <alignment vertical="center"/>
      <protection locked="0"/>
    </xf>
    <xf numFmtId="0" fontId="39" fillId="0" borderId="11" xfId="0" applyFont="1" applyFill="1" applyBorder="1" applyAlignment="1">
      <alignment vertical="center"/>
    </xf>
    <xf numFmtId="0" fontId="39" fillId="0" borderId="11" xfId="0" applyFont="1" applyFill="1" applyBorder="1" applyAlignment="1">
      <alignment vertical="center" shrinkToFit="1"/>
    </xf>
    <xf numFmtId="4" fontId="39" fillId="0" borderId="11" xfId="18" applyNumberFormat="1" applyFont="1" applyFill="1" applyBorder="1" applyAlignment="1" applyProtection="1">
      <alignment vertical="center"/>
      <protection locked="0"/>
    </xf>
    <xf numFmtId="3" fontId="39" fillId="0" borderId="11" xfId="18" applyNumberFormat="1" applyFont="1" applyFill="1" applyBorder="1" applyAlignment="1" applyProtection="1">
      <alignment vertical="center"/>
      <protection locked="0"/>
    </xf>
    <xf numFmtId="3" fontId="39" fillId="0" borderId="11" xfId="15" applyNumberFormat="1" applyFont="1" applyFill="1" applyBorder="1" applyAlignment="1" applyProtection="1">
      <alignment vertical="center"/>
      <protection/>
    </xf>
    <xf numFmtId="4" fontId="39" fillId="0" borderId="11" xfId="0" applyNumberFormat="1" applyFont="1" applyFill="1" applyBorder="1" applyAlignment="1">
      <alignment vertical="center"/>
    </xf>
    <xf numFmtId="3" fontId="39" fillId="0" borderId="11" xfId="0" applyNumberFormat="1" applyFont="1" applyFill="1" applyBorder="1" applyAlignment="1">
      <alignment vertical="center"/>
    </xf>
    <xf numFmtId="4" fontId="39" fillId="0" borderId="11" xfId="15" applyNumberFormat="1" applyFont="1" applyFill="1" applyBorder="1" applyAlignment="1" applyProtection="1">
      <alignment vertical="center"/>
      <protection locked="0"/>
    </xf>
    <xf numFmtId="4" fontId="39" fillId="0" borderId="11" xfId="18" applyNumberFormat="1" applyFont="1" applyFill="1" applyBorder="1" applyAlignment="1">
      <alignment vertical="center"/>
    </xf>
    <xf numFmtId="3" fontId="39" fillId="0" borderId="11" xfId="18" applyNumberFormat="1" applyFont="1" applyFill="1" applyBorder="1" applyAlignment="1">
      <alignment vertical="center" shrinkToFit="1"/>
    </xf>
    <xf numFmtId="3" fontId="39" fillId="0" borderId="11" xfId="18" applyNumberFormat="1" applyFont="1" applyFill="1" applyBorder="1" applyAlignment="1" applyProtection="1">
      <alignment vertical="center" shrinkToFit="1"/>
      <protection locked="0"/>
    </xf>
    <xf numFmtId="0" fontId="77" fillId="0" borderId="7" xfId="0" applyNumberFormat="1" applyFont="1" applyFill="1" applyBorder="1" applyAlignment="1" applyProtection="1">
      <alignment vertical="center"/>
      <protection/>
    </xf>
    <xf numFmtId="204" fontId="77" fillId="0" borderId="7" xfId="0" applyNumberFormat="1" applyFont="1" applyFill="1" applyBorder="1" applyAlignment="1" applyProtection="1">
      <alignment vertical="center"/>
      <protection/>
    </xf>
    <xf numFmtId="0" fontId="77" fillId="0" borderId="7" xfId="26" applyFont="1" applyFill="1" applyBorder="1" applyAlignment="1" applyProtection="1">
      <alignment vertical="center"/>
      <protection/>
    </xf>
    <xf numFmtId="0" fontId="78" fillId="0" borderId="12" xfId="0" applyFont="1" applyFill="1" applyBorder="1" applyAlignment="1" applyProtection="1">
      <alignment vertical="center"/>
      <protection/>
    </xf>
    <xf numFmtId="0" fontId="39" fillId="0" borderId="33" xfId="0" applyFont="1" applyFill="1" applyBorder="1" applyAlignment="1" applyProtection="1">
      <alignment vertical="center"/>
      <protection/>
    </xf>
    <xf numFmtId="190" fontId="39" fillId="0" borderId="33" xfId="0" applyNumberFormat="1" applyFont="1" applyFill="1" applyBorder="1" applyAlignment="1" applyProtection="1">
      <alignment vertical="center"/>
      <protection/>
    </xf>
    <xf numFmtId="0" fontId="39" fillId="0" borderId="33" xfId="0" applyFont="1" applyFill="1" applyBorder="1" applyAlignment="1" applyProtection="1">
      <alignment vertical="center"/>
      <protection locked="0"/>
    </xf>
    <xf numFmtId="0" fontId="39" fillId="0" borderId="33" xfId="0" applyFont="1" applyFill="1" applyBorder="1" applyAlignment="1" applyProtection="1">
      <alignment vertical="center"/>
      <protection locked="0"/>
    </xf>
    <xf numFmtId="4" fontId="39" fillId="0" borderId="33" xfId="15" applyNumberFormat="1" applyFont="1" applyFill="1" applyBorder="1" applyAlignment="1" applyProtection="1">
      <alignment vertical="center"/>
      <protection locked="0"/>
    </xf>
    <xf numFmtId="3" fontId="39" fillId="0" borderId="33" xfId="15" applyNumberFormat="1" applyFont="1" applyFill="1" applyBorder="1" applyAlignment="1" applyProtection="1">
      <alignment vertical="center"/>
      <protection locked="0"/>
    </xf>
    <xf numFmtId="4" fontId="56" fillId="5" borderId="33" xfId="15" applyNumberFormat="1" applyFont="1" applyFill="1" applyBorder="1" applyAlignment="1" applyProtection="1">
      <alignment vertical="center"/>
      <protection/>
    </xf>
    <xf numFmtId="3" fontId="56" fillId="5" borderId="33" xfId="15" applyNumberFormat="1" applyFont="1" applyFill="1" applyBorder="1" applyAlignment="1" applyProtection="1">
      <alignment vertical="center"/>
      <protection/>
    </xf>
    <xf numFmtId="3" fontId="39" fillId="0" borderId="33" xfId="29" applyNumberFormat="1" applyFont="1" applyFill="1" applyBorder="1" applyAlignment="1" applyProtection="1">
      <alignment vertical="center"/>
      <protection/>
    </xf>
    <xf numFmtId="4" fontId="39" fillId="0" borderId="33" xfId="29" applyNumberFormat="1" applyFont="1" applyFill="1" applyBorder="1" applyAlignment="1" applyProtection="1">
      <alignment vertical="center"/>
      <protection/>
    </xf>
    <xf numFmtId="4" fontId="39" fillId="0" borderId="33" xfId="15" applyNumberFormat="1" applyFont="1" applyFill="1" applyBorder="1" applyAlignment="1" applyProtection="1">
      <alignment vertical="center"/>
      <protection/>
    </xf>
    <xf numFmtId="192" fontId="39" fillId="0" borderId="33" xfId="29" applyNumberFormat="1" applyFont="1" applyFill="1" applyBorder="1" applyAlignment="1" applyProtection="1">
      <alignment vertical="center"/>
      <protection/>
    </xf>
    <xf numFmtId="4" fontId="39" fillId="0" borderId="33" xfId="29" applyNumberFormat="1" applyFont="1" applyFill="1" applyBorder="1" applyAlignment="1" applyProtection="1">
      <alignment vertical="center"/>
      <protection/>
    </xf>
    <xf numFmtId="3" fontId="39" fillId="0" borderId="33" xfId="29" applyNumberFormat="1" applyFont="1" applyFill="1" applyBorder="1" applyAlignment="1" applyProtection="1">
      <alignment vertical="center"/>
      <protection/>
    </xf>
    <xf numFmtId="4" fontId="39" fillId="0" borderId="33" xfId="17" applyNumberFormat="1" applyFont="1" applyFill="1" applyBorder="1" applyAlignment="1" applyProtection="1">
      <alignment vertical="center"/>
      <protection locked="0"/>
    </xf>
    <xf numFmtId="3" fontId="39" fillId="0" borderId="33" xfId="17" applyNumberFormat="1" applyFont="1" applyFill="1" applyBorder="1" applyAlignment="1" applyProtection="1">
      <alignment vertical="center"/>
      <protection locked="0"/>
    </xf>
    <xf numFmtId="4" fontId="39" fillId="0" borderId="34" xfId="29" applyNumberFormat="1" applyFont="1" applyFill="1" applyBorder="1" applyAlignment="1" applyProtection="1">
      <alignment vertical="center"/>
      <protection/>
    </xf>
    <xf numFmtId="4" fontId="39" fillId="0" borderId="35" xfId="0" applyNumberFormat="1" applyFont="1" applyFill="1" applyBorder="1" applyAlignment="1" applyProtection="1">
      <alignment vertical="center"/>
      <protection/>
    </xf>
    <xf numFmtId="4" fontId="39" fillId="0" borderId="35" xfId="15" applyNumberFormat="1" applyFont="1" applyFill="1" applyBorder="1" applyAlignment="1" applyProtection="1">
      <alignment vertical="center"/>
      <protection/>
    </xf>
    <xf numFmtId="4" fontId="39" fillId="0" borderId="35" xfId="29" applyNumberFormat="1" applyFont="1" applyFill="1" applyBorder="1" applyAlignment="1" applyProtection="1">
      <alignment vertical="center"/>
      <protection/>
    </xf>
    <xf numFmtId="0" fontId="36" fillId="2" borderId="36" xfId="0" applyFont="1" applyFill="1" applyBorder="1" applyAlignment="1" applyProtection="1">
      <alignment vertical="center"/>
      <protection/>
    </xf>
    <xf numFmtId="4" fontId="39" fillId="0" borderId="35" xfId="0" applyNumberFormat="1" applyFont="1" applyFill="1" applyBorder="1" applyAlignment="1" applyProtection="1">
      <alignment vertical="center"/>
      <protection/>
    </xf>
    <xf numFmtId="0" fontId="48" fillId="3" borderId="37" xfId="0" applyFont="1" applyFill="1" applyBorder="1" applyAlignment="1" applyProtection="1">
      <alignment vertical="center"/>
      <protection/>
    </xf>
    <xf numFmtId="0" fontId="48" fillId="3" borderId="38" xfId="0" applyFont="1" applyFill="1" applyBorder="1" applyAlignment="1" applyProtection="1">
      <alignment vertical="center"/>
      <protection/>
    </xf>
    <xf numFmtId="0" fontId="48" fillId="3" borderId="39" xfId="0" applyFont="1" applyFill="1" applyBorder="1" applyAlignment="1" applyProtection="1">
      <alignment vertical="center"/>
      <protection/>
    </xf>
    <xf numFmtId="0" fontId="48" fillId="3" borderId="40" xfId="0" applyFont="1" applyFill="1" applyBorder="1" applyAlignment="1" applyProtection="1">
      <alignment vertical="center"/>
      <protection/>
    </xf>
    <xf numFmtId="0" fontId="48" fillId="3" borderId="21" xfId="0" applyFont="1" applyFill="1" applyBorder="1" applyAlignment="1" applyProtection="1">
      <alignment vertical="center"/>
      <protection/>
    </xf>
    <xf numFmtId="190" fontId="39" fillId="0" borderId="33" xfId="0" applyNumberFormat="1" applyFont="1" applyFill="1" applyBorder="1" applyAlignment="1" applyProtection="1">
      <alignment horizontal="center" vertical="center"/>
      <protection/>
    </xf>
    <xf numFmtId="190" fontId="39" fillId="0" borderId="11" xfId="0" applyNumberFormat="1" applyFont="1" applyFill="1" applyBorder="1" applyAlignment="1">
      <alignment horizontal="center" vertical="center"/>
    </xf>
    <xf numFmtId="190" fontId="39" fillId="0" borderId="11" xfId="0" applyNumberFormat="1" applyFont="1" applyFill="1" applyBorder="1" applyAlignment="1">
      <alignment horizontal="center" vertical="center"/>
    </xf>
    <xf numFmtId="2" fontId="83" fillId="2" borderId="41" xfId="0" applyNumberFormat="1" applyFont="1" applyFill="1" applyBorder="1" applyAlignment="1">
      <alignment horizontal="right" vertical="center" wrapText="1" indent="1"/>
    </xf>
    <xf numFmtId="0" fontId="0" fillId="0" borderId="40" xfId="0" applyBorder="1" applyAlignment="1">
      <alignment horizontal="right" indent="1"/>
    </xf>
    <xf numFmtId="2" fontId="83" fillId="2" borderId="40" xfId="0" applyNumberFormat="1" applyFont="1" applyFill="1" applyBorder="1" applyAlignment="1">
      <alignment horizontal="right" vertical="center" wrapText="1" indent="1"/>
    </xf>
    <xf numFmtId="2" fontId="82" fillId="2" borderId="42" xfId="0" applyNumberFormat="1" applyFont="1" applyFill="1" applyBorder="1" applyAlignment="1">
      <alignment horizontal="right" vertical="center" wrapText="1" indent="1"/>
    </xf>
    <xf numFmtId="2" fontId="82" fillId="2" borderId="40" xfId="0" applyNumberFormat="1" applyFont="1" applyFill="1" applyBorder="1" applyAlignment="1">
      <alignment horizontal="right" vertical="center" wrapText="1" indent="1"/>
    </xf>
    <xf numFmtId="2" fontId="82" fillId="2" borderId="41" xfId="0" applyNumberFormat="1" applyFont="1" applyFill="1" applyBorder="1" applyAlignment="1">
      <alignment horizontal="right" vertical="center" wrapText="1" indent="1"/>
    </xf>
    <xf numFmtId="4" fontId="88" fillId="2" borderId="43" xfId="0" applyNumberFormat="1" applyFont="1" applyFill="1" applyBorder="1" applyAlignment="1">
      <alignment horizontal="right" vertical="center" wrapText="1" indent="1"/>
    </xf>
    <xf numFmtId="4" fontId="88" fillId="2" borderId="27" xfId="0" applyNumberFormat="1" applyFont="1" applyFill="1" applyBorder="1" applyAlignment="1">
      <alignment horizontal="right" vertical="center" wrapText="1" indent="1"/>
    </xf>
    <xf numFmtId="4" fontId="88" fillId="2" borderId="25" xfId="0" applyNumberFormat="1" applyFont="1" applyFill="1" applyBorder="1" applyAlignment="1">
      <alignment horizontal="right" vertical="center" wrapText="1" indent="1"/>
    </xf>
    <xf numFmtId="4" fontId="88" fillId="2" borderId="26" xfId="0" applyNumberFormat="1" applyFont="1" applyFill="1" applyBorder="1" applyAlignment="1">
      <alignment horizontal="right" vertical="center" wrapText="1" indent="1"/>
    </xf>
    <xf numFmtId="3" fontId="104" fillId="0" borderId="44" xfId="0" applyNumberFormat="1" applyFont="1" applyFill="1" applyBorder="1" applyAlignment="1" applyProtection="1">
      <alignment horizontal="center" vertical="center" wrapText="1"/>
      <protection/>
    </xf>
    <xf numFmtId="0" fontId="105" fillId="0" borderId="44" xfId="0" applyFont="1" applyFill="1" applyBorder="1" applyAlignment="1">
      <alignment horizontal="center" vertical="center" wrapText="1"/>
    </xf>
    <xf numFmtId="0" fontId="105" fillId="0" borderId="27" xfId="0" applyFont="1" applyFill="1" applyBorder="1" applyAlignment="1">
      <alignment horizontal="center" vertical="center" wrapText="1"/>
    </xf>
    <xf numFmtId="3" fontId="106" fillId="0" borderId="2" xfId="0" applyNumberFormat="1" applyFont="1" applyFill="1" applyBorder="1" applyAlignment="1" applyProtection="1">
      <alignment horizontal="center" vertical="center" wrapText="1"/>
      <protection/>
    </xf>
    <xf numFmtId="0" fontId="105" fillId="0" borderId="2" xfId="0" applyFont="1" applyFill="1" applyBorder="1" applyAlignment="1">
      <alignment horizontal="center" vertical="center" wrapText="1"/>
    </xf>
    <xf numFmtId="0" fontId="105" fillId="0" borderId="26" xfId="0" applyFont="1" applyFill="1" applyBorder="1" applyAlignment="1">
      <alignment horizontal="center" vertical="center" wrapText="1"/>
    </xf>
    <xf numFmtId="3" fontId="88" fillId="2" borderId="43" xfId="0" applyNumberFormat="1" applyFont="1" applyFill="1" applyBorder="1" applyAlignment="1" applyProtection="1">
      <alignment horizontal="right" vertical="center" wrapText="1" indent="1"/>
      <protection/>
    </xf>
    <xf numFmtId="4" fontId="68" fillId="2" borderId="43" xfId="0" applyNumberFormat="1" applyFont="1" applyFill="1" applyBorder="1" applyAlignment="1">
      <alignment horizontal="right" vertical="center" wrapText="1" indent="1"/>
    </xf>
    <xf numFmtId="0" fontId="0" fillId="0" borderId="27" xfId="0" applyBorder="1" applyAlignment="1">
      <alignment horizontal="right" indent="1"/>
    </xf>
    <xf numFmtId="0" fontId="0" fillId="0" borderId="25" xfId="0" applyBorder="1" applyAlignment="1">
      <alignment horizontal="right" indent="1"/>
    </xf>
    <xf numFmtId="0" fontId="0" fillId="0" borderId="26" xfId="0" applyBorder="1" applyAlignment="1">
      <alignment horizontal="right" indent="1"/>
    </xf>
    <xf numFmtId="3" fontId="68" fillId="2" borderId="43" xfId="0" applyNumberFormat="1" applyFont="1" applyFill="1" applyBorder="1" applyAlignment="1" applyProtection="1">
      <alignment horizontal="right" vertical="center" wrapText="1" indent="1"/>
      <protection/>
    </xf>
    <xf numFmtId="0" fontId="44" fillId="2" borderId="1" xfId="0" applyFont="1" applyFill="1" applyBorder="1" applyAlignment="1" applyProtection="1">
      <alignment horizontal="center" vertical="center" wrapText="1"/>
      <protection/>
    </xf>
    <xf numFmtId="0" fontId="46" fillId="2" borderId="1" xfId="0" applyFont="1" applyFill="1" applyBorder="1" applyAlignment="1" applyProtection="1">
      <alignment horizontal="center" vertical="center" wrapText="1"/>
      <protection/>
    </xf>
    <xf numFmtId="0" fontId="45" fillId="2" borderId="15" xfId="0" applyFont="1" applyFill="1" applyBorder="1" applyAlignment="1" applyProtection="1">
      <alignment horizontal="center" vertical="center" wrapText="1"/>
      <protection/>
    </xf>
    <xf numFmtId="0" fontId="45" fillId="2" borderId="45" xfId="0" applyFont="1" applyFill="1" applyBorder="1" applyAlignment="1" applyProtection="1">
      <alignment horizontal="center" vertical="center" wrapText="1"/>
      <protection/>
    </xf>
    <xf numFmtId="0" fontId="57" fillId="2" borderId="1" xfId="0" applyFont="1" applyFill="1" applyBorder="1" applyAlignment="1" applyProtection="1">
      <alignment horizontal="center" vertical="center" wrapText="1"/>
      <protection/>
    </xf>
    <xf numFmtId="0" fontId="46" fillId="2" borderId="46" xfId="0" applyFont="1" applyFill="1" applyBorder="1" applyAlignment="1" applyProtection="1">
      <alignment horizontal="center" vertical="center" wrapText="1"/>
      <protection/>
    </xf>
    <xf numFmtId="0" fontId="46" fillId="2" borderId="47" xfId="0" applyFont="1" applyFill="1" applyBorder="1" applyAlignment="1" applyProtection="1">
      <alignment horizontal="center" vertical="center" wrapText="1"/>
      <protection/>
    </xf>
    <xf numFmtId="0" fontId="58" fillId="2" borderId="1" xfId="0" applyFont="1" applyFill="1" applyBorder="1" applyAlignment="1" applyProtection="1">
      <alignment horizontal="center" vertical="center" wrapText="1"/>
      <protection/>
    </xf>
    <xf numFmtId="190" fontId="42" fillId="2" borderId="43" xfId="0" applyNumberFormat="1" applyFont="1" applyFill="1" applyBorder="1" applyAlignment="1" applyProtection="1">
      <alignment horizontal="left" vertical="center" wrapText="1"/>
      <protection/>
    </xf>
    <xf numFmtId="0" fontId="0" fillId="2" borderId="44" xfId="0" applyFill="1" applyBorder="1" applyAlignment="1" applyProtection="1">
      <alignment vertical="center" wrapText="1"/>
      <protection/>
    </xf>
    <xf numFmtId="0" fontId="0" fillId="2" borderId="27" xfId="0" applyFill="1" applyBorder="1" applyAlignment="1" applyProtection="1">
      <alignment vertical="center" wrapText="1"/>
      <protection/>
    </xf>
    <xf numFmtId="0" fontId="0" fillId="2" borderId="36" xfId="0" applyFill="1" applyBorder="1" applyAlignment="1" applyProtection="1">
      <alignment vertical="center" wrapText="1"/>
      <protection/>
    </xf>
    <xf numFmtId="0" fontId="0" fillId="2" borderId="0" xfId="0" applyFill="1" applyBorder="1" applyAlignment="1" applyProtection="1">
      <alignment vertical="center" wrapText="1"/>
      <protection/>
    </xf>
    <xf numFmtId="0" fontId="0" fillId="2" borderId="48" xfId="0" applyFill="1" applyBorder="1" applyAlignment="1" applyProtection="1">
      <alignment vertical="center" wrapText="1"/>
      <protection/>
    </xf>
    <xf numFmtId="0" fontId="0" fillId="2" borderId="25" xfId="0" applyFill="1" applyBorder="1" applyAlignment="1" applyProtection="1">
      <alignment vertical="center" wrapText="1"/>
      <protection/>
    </xf>
    <xf numFmtId="0" fontId="0" fillId="2" borderId="2" xfId="0" applyFill="1" applyBorder="1" applyAlignment="1" applyProtection="1">
      <alignment vertical="center" wrapText="1"/>
      <protection/>
    </xf>
    <xf numFmtId="0" fontId="0" fillId="2" borderId="26" xfId="0" applyFill="1" applyBorder="1" applyAlignment="1" applyProtection="1">
      <alignment vertical="center" wrapText="1"/>
      <protection/>
    </xf>
    <xf numFmtId="0" fontId="44" fillId="2" borderId="46" xfId="0" applyFont="1" applyFill="1" applyBorder="1" applyAlignment="1" applyProtection="1">
      <alignment horizontal="center" vertical="center" wrapText="1"/>
      <protection/>
    </xf>
    <xf numFmtId="0" fontId="44" fillId="2" borderId="47" xfId="0" applyFont="1" applyFill="1" applyBorder="1" applyAlignment="1" applyProtection="1">
      <alignment horizontal="center" vertical="center" wrapText="1"/>
      <protection/>
    </xf>
    <xf numFmtId="0" fontId="90" fillId="3" borderId="0" xfId="0" applyFont="1" applyFill="1" applyBorder="1" applyAlignment="1" applyProtection="1">
      <alignment horizontal="right" vertical="center" wrapText="1"/>
      <protection/>
    </xf>
    <xf numFmtId="0" fontId="91" fillId="3" borderId="0" xfId="0" applyFont="1" applyFill="1" applyBorder="1" applyAlignment="1" applyProtection="1">
      <alignment horizontal="right" vertical="center" wrapText="1"/>
      <protection/>
    </xf>
    <xf numFmtId="0" fontId="2" fillId="2" borderId="0" xfId="21" applyFill="1" applyBorder="1" applyAlignment="1" applyProtection="1">
      <alignment horizontal="center" vertical="center" wrapText="1"/>
      <protection/>
    </xf>
    <xf numFmtId="0" fontId="70" fillId="0" borderId="0" xfId="0" applyFont="1" applyBorder="1" applyAlignment="1">
      <alignment horizontal="center" vertical="center" wrapText="1"/>
    </xf>
    <xf numFmtId="1" fontId="94" fillId="2" borderId="0" xfId="0" applyNumberFormat="1" applyFont="1" applyFill="1" applyBorder="1" applyAlignment="1" applyProtection="1">
      <alignment horizontal="center" vertical="center" wrapText="1"/>
      <protection/>
    </xf>
    <xf numFmtId="0" fontId="52" fillId="2" borderId="0" xfId="0" applyFont="1" applyFill="1" applyBorder="1" applyAlignment="1" applyProtection="1">
      <alignment horizontal="center" vertical="center" wrapText="1"/>
      <protection/>
    </xf>
    <xf numFmtId="1" fontId="53" fillId="2" borderId="0" xfId="0" applyNumberFormat="1" applyFont="1" applyFill="1" applyBorder="1" applyAlignment="1" applyProtection="1">
      <alignment horizontal="center" vertical="center" wrapText="1"/>
      <protection/>
    </xf>
    <xf numFmtId="0" fontId="54" fillId="2" borderId="0" xfId="0" applyFont="1" applyFill="1" applyBorder="1" applyAlignment="1" applyProtection="1">
      <alignment horizontal="center" vertical="center" wrapText="1"/>
      <protection/>
    </xf>
    <xf numFmtId="1" fontId="74" fillId="2" borderId="2" xfId="21" applyNumberFormat="1" applyFont="1" applyFill="1" applyBorder="1" applyAlignment="1" applyProtection="1">
      <alignment horizontal="center" vertical="center" wrapText="1"/>
      <protection/>
    </xf>
    <xf numFmtId="0" fontId="73" fillId="2" borderId="2" xfId="0" applyFont="1" applyFill="1" applyBorder="1" applyAlignment="1" applyProtection="1">
      <alignment horizontal="center" vertical="center" wrapText="1"/>
      <protection/>
    </xf>
    <xf numFmtId="0" fontId="59" fillId="3" borderId="44" xfId="0" applyFont="1" applyFill="1" applyBorder="1" applyAlignment="1" applyProtection="1">
      <alignment horizontal="right" vertical="center" wrapText="1"/>
      <protection/>
    </xf>
    <xf numFmtId="0" fontId="60" fillId="3" borderId="44" xfId="0" applyFont="1" applyFill="1" applyBorder="1" applyAlignment="1" applyProtection="1">
      <alignment horizontal="right" vertical="center" wrapText="1"/>
      <protection/>
    </xf>
    <xf numFmtId="0" fontId="105" fillId="0" borderId="44" xfId="0" applyFont="1" applyFill="1" applyBorder="1" applyAlignment="1">
      <alignment horizontal="center" wrapText="1"/>
    </xf>
    <xf numFmtId="0" fontId="105" fillId="0" borderId="27" xfId="0" applyFont="1" applyFill="1" applyBorder="1" applyAlignment="1">
      <alignment horizontal="center" wrapText="1"/>
    </xf>
    <xf numFmtId="0" fontId="105" fillId="0" borderId="2" xfId="0" applyFont="1" applyFill="1" applyBorder="1" applyAlignment="1">
      <alignment horizontal="center" wrapText="1"/>
    </xf>
    <xf numFmtId="0" fontId="105" fillId="0" borderId="26" xfId="0" applyFont="1" applyFill="1" applyBorder="1" applyAlignment="1">
      <alignment horizontal="center" wrapText="1"/>
    </xf>
    <xf numFmtId="0" fontId="84" fillId="2" borderId="48" xfId="0" applyFont="1" applyFill="1" applyBorder="1" applyAlignment="1" applyProtection="1">
      <alignment horizontal="center" vertical="center" wrapText="1"/>
      <protection/>
    </xf>
    <xf numFmtId="0" fontId="84" fillId="2" borderId="26" xfId="0" applyFont="1" applyFill="1" applyBorder="1" applyAlignment="1" applyProtection="1">
      <alignment horizontal="center" vertical="center" wrapText="1"/>
      <protection/>
    </xf>
    <xf numFmtId="3" fontId="85" fillId="2" borderId="0" xfId="0" applyNumberFormat="1" applyFont="1" applyFill="1" applyBorder="1" applyAlignment="1" applyProtection="1">
      <alignment horizontal="right" vertical="center" wrapText="1"/>
      <protection/>
    </xf>
    <xf numFmtId="0" fontId="87" fillId="0" borderId="0" xfId="0" applyFont="1" applyAlignment="1">
      <alignment vertical="center" wrapText="1"/>
    </xf>
    <xf numFmtId="0" fontId="80" fillId="2" borderId="2" xfId="0" applyFont="1" applyFill="1" applyBorder="1" applyAlignment="1" applyProtection="1">
      <alignment horizontal="center" vertical="center" wrapText="1"/>
      <protection/>
    </xf>
    <xf numFmtId="1" fontId="100" fillId="2" borderId="0" xfId="0" applyNumberFormat="1" applyFont="1" applyFill="1" applyBorder="1" applyAlignment="1" applyProtection="1">
      <alignment horizontal="center" vertical="center" wrapText="1"/>
      <protection/>
    </xf>
    <xf numFmtId="0" fontId="72" fillId="2" borderId="0" xfId="0" applyFont="1" applyFill="1" applyBorder="1" applyAlignment="1" applyProtection="1">
      <alignment horizontal="center" vertical="center" wrapText="1"/>
      <protection/>
    </xf>
    <xf numFmtId="0" fontId="98" fillId="3" borderId="2" xfId="0" applyFont="1" applyFill="1" applyBorder="1" applyAlignment="1" applyProtection="1">
      <alignment horizontal="right" vertical="center" wrapText="1"/>
      <protection/>
    </xf>
    <xf numFmtId="0" fontId="99" fillId="3" borderId="2" xfId="0" applyFont="1" applyFill="1" applyBorder="1" applyAlignment="1" applyProtection="1">
      <alignment horizontal="right" vertical="center" wrapText="1"/>
      <protection/>
    </xf>
    <xf numFmtId="0" fontId="0" fillId="2" borderId="2" xfId="0" applyFill="1" applyBorder="1" applyAlignment="1" applyProtection="1">
      <alignment horizontal="center" vertical="center" wrapText="1"/>
      <protection/>
    </xf>
    <xf numFmtId="1" fontId="63" fillId="2" borderId="0" xfId="0" applyNumberFormat="1" applyFont="1" applyFill="1" applyBorder="1" applyAlignment="1" applyProtection="1">
      <alignment horizontal="center" vertical="center" wrapText="1"/>
      <protection/>
    </xf>
    <xf numFmtId="0" fontId="0" fillId="2" borderId="0" xfId="0" applyFont="1" applyFill="1" applyBorder="1" applyAlignment="1" applyProtection="1">
      <alignment horizontal="center" vertical="center" wrapText="1"/>
      <protection/>
    </xf>
    <xf numFmtId="0" fontId="95" fillId="3" borderId="44" xfId="0" applyFont="1" applyFill="1" applyBorder="1" applyAlignment="1" applyProtection="1">
      <alignment horizontal="right" vertical="center" wrapText="1"/>
      <protection/>
    </xf>
    <xf numFmtId="0" fontId="97" fillId="3" borderId="44" xfId="0" applyFont="1" applyFill="1" applyBorder="1" applyAlignment="1" applyProtection="1">
      <alignment horizontal="right" vertical="center" wrapText="1"/>
      <protection/>
    </xf>
    <xf numFmtId="0" fontId="45" fillId="2" borderId="3" xfId="0" applyFont="1" applyFill="1" applyBorder="1" applyAlignment="1" applyProtection="1">
      <alignment horizontal="center" vertical="center" wrapText="1"/>
      <protection/>
    </xf>
  </cellXfs>
  <cellStyles count="17">
    <cellStyle name="Normal" xfId="0"/>
    <cellStyle name="Comma" xfId="15"/>
    <cellStyle name="Comma [0]" xfId="16"/>
    <cellStyle name="Binlik Ayracı 2" xfId="17"/>
    <cellStyle name="Binlik Ayracı 2 2" xfId="18"/>
    <cellStyle name="Comma 2" xfId="19"/>
    <cellStyle name="Followed Hyperlink" xfId="20"/>
    <cellStyle name="Hyperlink" xfId="21"/>
    <cellStyle name="Normal 2" xfId="22"/>
    <cellStyle name="Normal 2 10 10" xfId="23"/>
    <cellStyle name="Normal 2 2" xfId="24"/>
    <cellStyle name="Normal 2 2 2" xfId="25"/>
    <cellStyle name="Normal_1-7Şubat,2008" xfId="26"/>
    <cellStyle name="Currency" xfId="27"/>
    <cellStyle name="Currency [0]" xfId="28"/>
    <cellStyle name="Percent" xfId="29"/>
    <cellStyle name="Yüzde 2" xfId="30"/>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22</xdr:col>
      <xdr:colOff>0</xdr:colOff>
      <xdr:row>0</xdr:row>
      <xdr:rowOff>0</xdr:rowOff>
    </xdr:to>
    <xdr:sp>
      <xdr:nvSpPr>
        <xdr:cNvPr id="1" name="TextBox 1"/>
        <xdr:cNvSpPr txBox="1">
          <a:spLocks noChangeArrowheads="1"/>
        </xdr:cNvSpPr>
      </xdr:nvSpPr>
      <xdr:spPr>
        <a:xfrm>
          <a:off x="0" y="0"/>
          <a:ext cx="1665922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466725</xdr:colOff>
      <xdr:row>0</xdr:row>
      <xdr:rowOff>0</xdr:rowOff>
    </xdr:to>
    <xdr:sp fLocksText="0">
      <xdr:nvSpPr>
        <xdr:cNvPr id="2" name="TextBox 2"/>
        <xdr:cNvSpPr txBox="1">
          <a:spLocks noChangeArrowheads="1"/>
        </xdr:cNvSpPr>
      </xdr:nvSpPr>
      <xdr:spPr>
        <a:xfrm>
          <a:off x="14897100" y="0"/>
          <a:ext cx="17621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editAs="oneCell">
    <xdr:from>
      <xdr:col>5</xdr:col>
      <xdr:colOff>609600</xdr:colOff>
      <xdr:row>3</xdr:row>
      <xdr:rowOff>123825</xdr:rowOff>
    </xdr:from>
    <xdr:to>
      <xdr:col>8</xdr:col>
      <xdr:colOff>76200</xdr:colOff>
      <xdr:row>4</xdr:row>
      <xdr:rowOff>333375</xdr:rowOff>
    </xdr:to>
    <xdr:pic>
      <xdr:nvPicPr>
        <xdr:cNvPr id="3" name="Picture 13"/>
        <xdr:cNvPicPr preferRelativeResize="1">
          <a:picLocks noChangeAspect="1"/>
        </xdr:cNvPicPr>
      </xdr:nvPicPr>
      <xdr:blipFill>
        <a:blip r:embed="rId1"/>
        <a:stretch>
          <a:fillRect/>
        </a:stretch>
      </xdr:blipFill>
      <xdr:spPr>
        <a:xfrm>
          <a:off x="5095875" y="1581150"/>
          <a:ext cx="1733550"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21</xdr:col>
      <xdr:colOff>0</xdr:colOff>
      <xdr:row>0</xdr:row>
      <xdr:rowOff>0</xdr:rowOff>
    </xdr:to>
    <xdr:sp>
      <xdr:nvSpPr>
        <xdr:cNvPr id="1" name="TextBox 1"/>
        <xdr:cNvSpPr txBox="1">
          <a:spLocks noChangeArrowheads="1"/>
        </xdr:cNvSpPr>
      </xdr:nvSpPr>
      <xdr:spPr>
        <a:xfrm>
          <a:off x="0" y="0"/>
          <a:ext cx="103060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21</xdr:col>
      <xdr:colOff>0</xdr:colOff>
      <xdr:row>0</xdr:row>
      <xdr:rowOff>0</xdr:rowOff>
    </xdr:to>
    <xdr:sp fLocksText="0">
      <xdr:nvSpPr>
        <xdr:cNvPr id="2" name="TextBox 2"/>
        <xdr:cNvSpPr txBox="1">
          <a:spLocks noChangeArrowheads="1"/>
        </xdr:cNvSpPr>
      </xdr:nvSpPr>
      <xdr:spPr>
        <a:xfrm>
          <a:off x="9201150" y="0"/>
          <a:ext cx="110490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3" name="TextBox 3"/>
        <xdr:cNvSpPr txBox="1">
          <a:spLocks noChangeArrowheads="1"/>
        </xdr:cNvSpPr>
      </xdr:nvSpPr>
      <xdr:spPr>
        <a:xfrm>
          <a:off x="0" y="0"/>
          <a:ext cx="103060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4" name="TextBox 4"/>
        <xdr:cNvSpPr txBox="1">
          <a:spLocks noChangeArrowheads="1"/>
        </xdr:cNvSpPr>
      </xdr:nvSpPr>
      <xdr:spPr>
        <a:xfrm>
          <a:off x="86963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21</xdr:col>
      <xdr:colOff>0</xdr:colOff>
      <xdr:row>0</xdr:row>
      <xdr:rowOff>0</xdr:rowOff>
    </xdr:to>
    <xdr:sp>
      <xdr:nvSpPr>
        <xdr:cNvPr id="5" name="TextBox 5"/>
        <xdr:cNvSpPr txBox="1">
          <a:spLocks noChangeArrowheads="1"/>
        </xdr:cNvSpPr>
      </xdr:nvSpPr>
      <xdr:spPr>
        <a:xfrm>
          <a:off x="19050" y="0"/>
          <a:ext cx="10287000" cy="0"/>
        </a:xfrm>
        <a:prstGeom prst="rect">
          <a:avLst/>
        </a:prstGeom>
        <a:solidFill>
          <a:srgbClr val="003366"/>
        </a:solidFill>
        <a:ln w="38100" cmpd="dbl">
          <a:noFill/>
        </a:ln>
      </xdr:spPr>
      <xdr:txBody>
        <a:bodyPr vertOverflow="clip" wrap="square"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19</xdr:col>
      <xdr:colOff>342900</xdr:colOff>
      <xdr:row>0</xdr:row>
      <xdr:rowOff>0</xdr:rowOff>
    </xdr:from>
    <xdr:to>
      <xdr:col>21</xdr:col>
      <xdr:colOff>0</xdr:colOff>
      <xdr:row>0</xdr:row>
      <xdr:rowOff>0</xdr:rowOff>
    </xdr:to>
    <xdr:sp fLocksText="0">
      <xdr:nvSpPr>
        <xdr:cNvPr id="6" name="TextBox 6"/>
        <xdr:cNvSpPr txBox="1">
          <a:spLocks noChangeArrowheads="1"/>
        </xdr:cNvSpPr>
      </xdr:nvSpPr>
      <xdr:spPr>
        <a:xfrm>
          <a:off x="9410700" y="0"/>
          <a:ext cx="895350" cy="0"/>
        </a:xfrm>
        <a:prstGeom prst="rect">
          <a:avLst/>
        </a:prstGeom>
        <a:solidFill>
          <a:srgbClr val="003366"/>
        </a:solidFill>
        <a:ln w="9525" cmpd="sng">
          <a:noFill/>
        </a:ln>
      </xdr:spPr>
      <xdr:txBody>
        <a:bodyPr vertOverflow="clip" wrap="square"/>
        <a:p>
          <a:pPr algn="r">
            <a:defRPr/>
          </a:pPr>
          <a:r>
            <a:rPr lang="en-US" cap="none" sz="1200" b="0" i="0" u="none" baseline="0">
              <a:solidFill>
                <a:srgbClr val="FFFFFF"/>
              </a:solidFill>
            </a:rPr>
            <a:t>WEEKEND: 40
29 SEP' -  01 OCT' 2006</a:t>
          </a:r>
        </a:p>
      </xdr:txBody>
    </xdr:sp>
    <xdr:clientData/>
  </xdr:twoCellAnchor>
  <xdr:twoCellAnchor>
    <xdr:from>
      <xdr:col>0</xdr:col>
      <xdr:colOff>0</xdr:colOff>
      <xdr:row>0</xdr:row>
      <xdr:rowOff>0</xdr:rowOff>
    </xdr:from>
    <xdr:to>
      <xdr:col>21</xdr:col>
      <xdr:colOff>0</xdr:colOff>
      <xdr:row>0</xdr:row>
      <xdr:rowOff>0</xdr:rowOff>
    </xdr:to>
    <xdr:sp>
      <xdr:nvSpPr>
        <xdr:cNvPr id="7" name="TextBox 7"/>
        <xdr:cNvSpPr txBox="1">
          <a:spLocks noChangeArrowheads="1"/>
        </xdr:cNvSpPr>
      </xdr:nvSpPr>
      <xdr:spPr>
        <a:xfrm>
          <a:off x="0" y="0"/>
          <a:ext cx="103060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8" name="TextBox 8"/>
        <xdr:cNvSpPr txBox="1">
          <a:spLocks noChangeArrowheads="1"/>
        </xdr:cNvSpPr>
      </xdr:nvSpPr>
      <xdr:spPr>
        <a:xfrm>
          <a:off x="86963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21</xdr:col>
      <xdr:colOff>0</xdr:colOff>
      <xdr:row>0</xdr:row>
      <xdr:rowOff>0</xdr:rowOff>
    </xdr:to>
    <xdr:sp>
      <xdr:nvSpPr>
        <xdr:cNvPr id="9" name="TextBox 9"/>
        <xdr:cNvSpPr txBox="1">
          <a:spLocks noChangeArrowheads="1"/>
        </xdr:cNvSpPr>
      </xdr:nvSpPr>
      <xdr:spPr>
        <a:xfrm>
          <a:off x="19050" y="0"/>
          <a:ext cx="10287000" cy="0"/>
        </a:xfrm>
        <a:prstGeom prst="rect">
          <a:avLst/>
        </a:prstGeom>
        <a:solidFill>
          <a:srgbClr val="FFCC99"/>
        </a:solidFill>
        <a:ln w="38100" cmpd="dbl">
          <a:noFill/>
        </a:ln>
      </xdr:spPr>
      <xdr:txBody>
        <a:bodyPr vertOverflow="clip" wrap="square" anchor="ctr"/>
        <a:p>
          <a:pPr algn="l">
            <a:defRPr/>
          </a:pPr>
          <a:r>
            <a:rPr lang="en-US" cap="none" sz="3500" b="0" i="0" u="none" baseline="0">
              <a:latin typeface="Garamond"/>
              <a:ea typeface="Garamond"/>
              <a:cs typeface="Garamond"/>
            </a:rPr>
            <a:t>TÜRKİYE'S WEEKEND MARKET DATA </a:t>
          </a:r>
          <a:r>
            <a:rPr lang="en-US" cap="none" sz="4000" b="0" i="0" u="none" baseline="0">
              <a:latin typeface="Garamond"/>
              <a:ea typeface="Garamond"/>
              <a:cs typeface="Garamond"/>
            </a:rPr>
            <a:t>  </a:t>
          </a:r>
          <a:r>
            <a:rPr lang="en-US" cap="none" sz="2600" b="0" i="0" u="none" baseline="0">
              <a:latin typeface="Garamond"/>
              <a:ea typeface="Garamond"/>
              <a:cs typeface="Garamond"/>
            </a:rPr>
            <a:t>
</a:t>
          </a:r>
          <a:r>
            <a:rPr lang="en-US" cap="none" sz="2400" b="0" i="0" u="none" baseline="0">
              <a:latin typeface="Garamond"/>
              <a:ea typeface="Garamond"/>
              <a:cs typeface="Garamond"/>
            </a:rPr>
            <a:t>WEEKEND BOX OFFICE &amp; ADMISSION REPORT</a:t>
          </a:r>
        </a:p>
      </xdr:txBody>
    </xdr:sp>
    <xdr:clientData/>
  </xdr:twoCellAnchor>
  <xdr:twoCellAnchor>
    <xdr:from>
      <xdr:col>14</xdr:col>
      <xdr:colOff>390525</xdr:colOff>
      <xdr:row>0</xdr:row>
      <xdr:rowOff>0</xdr:rowOff>
    </xdr:from>
    <xdr:to>
      <xdr:col>21</xdr:col>
      <xdr:colOff>0</xdr:colOff>
      <xdr:row>0</xdr:row>
      <xdr:rowOff>0</xdr:rowOff>
    </xdr:to>
    <xdr:sp fLocksText="0">
      <xdr:nvSpPr>
        <xdr:cNvPr id="10" name="TextBox 10"/>
        <xdr:cNvSpPr txBox="1">
          <a:spLocks noChangeArrowheads="1"/>
        </xdr:cNvSpPr>
      </xdr:nvSpPr>
      <xdr:spPr>
        <a:xfrm>
          <a:off x="6781800" y="0"/>
          <a:ext cx="3524250" cy="0"/>
        </a:xfrm>
        <a:prstGeom prst="rect">
          <a:avLst/>
        </a:prstGeom>
        <a:solidFill>
          <a:srgbClr val="FFCC99"/>
        </a:solidFill>
        <a:ln w="9525" cmpd="sng">
          <a:noFill/>
        </a:ln>
      </xdr:spPr>
      <xdr:txBody>
        <a:bodyPr vertOverflow="clip" wrap="square"/>
        <a:p>
          <a:pPr algn="r">
            <a:defRPr/>
          </a:pPr>
          <a:r>
            <a:rPr lang="en-US" cap="none" sz="1200" b="0" i="0" u="none" baseline="0">
              <a:latin typeface="Impact"/>
              <a:ea typeface="Impact"/>
              <a:cs typeface="Impact"/>
            </a:rPr>
            <a:t>WEEKEND:  11
</a:t>
          </a:r>
          <a:r>
            <a:rPr lang="en-US" cap="none" sz="1200" b="0" i="0" u="none" baseline="0">
              <a:latin typeface="Verdana"/>
              <a:ea typeface="Verdana"/>
              <a:cs typeface="Verdana"/>
            </a:rPr>
            <a:t>12-14 MARCH 2010</a:t>
          </a:r>
        </a:p>
      </xdr:txBody>
    </xdr:sp>
    <xdr:clientData/>
  </xdr:twoCellAnchor>
  <xdr:twoCellAnchor>
    <xdr:from>
      <xdr:col>0</xdr:col>
      <xdr:colOff>0</xdr:colOff>
      <xdr:row>0</xdr:row>
      <xdr:rowOff>0</xdr:rowOff>
    </xdr:from>
    <xdr:to>
      <xdr:col>21</xdr:col>
      <xdr:colOff>0</xdr:colOff>
      <xdr:row>0</xdr:row>
      <xdr:rowOff>0</xdr:rowOff>
    </xdr:to>
    <xdr:sp>
      <xdr:nvSpPr>
        <xdr:cNvPr id="11" name="TextBox 11"/>
        <xdr:cNvSpPr txBox="1">
          <a:spLocks noChangeArrowheads="1"/>
        </xdr:cNvSpPr>
      </xdr:nvSpPr>
      <xdr:spPr>
        <a:xfrm>
          <a:off x="0" y="0"/>
          <a:ext cx="103060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21</xdr:col>
      <xdr:colOff>0</xdr:colOff>
      <xdr:row>0</xdr:row>
      <xdr:rowOff>0</xdr:rowOff>
    </xdr:to>
    <xdr:sp fLocksText="0">
      <xdr:nvSpPr>
        <xdr:cNvPr id="12" name="TextBox 12"/>
        <xdr:cNvSpPr txBox="1">
          <a:spLocks noChangeArrowheads="1"/>
        </xdr:cNvSpPr>
      </xdr:nvSpPr>
      <xdr:spPr>
        <a:xfrm>
          <a:off x="9201150" y="0"/>
          <a:ext cx="110490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13" name="TextBox 13"/>
        <xdr:cNvSpPr txBox="1">
          <a:spLocks noChangeArrowheads="1"/>
        </xdr:cNvSpPr>
      </xdr:nvSpPr>
      <xdr:spPr>
        <a:xfrm>
          <a:off x="0" y="0"/>
          <a:ext cx="103060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14" name="TextBox 14"/>
        <xdr:cNvSpPr txBox="1">
          <a:spLocks noChangeArrowheads="1"/>
        </xdr:cNvSpPr>
      </xdr:nvSpPr>
      <xdr:spPr>
        <a:xfrm>
          <a:off x="86963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19</xdr:col>
      <xdr:colOff>342900</xdr:colOff>
      <xdr:row>0</xdr:row>
      <xdr:rowOff>0</xdr:rowOff>
    </xdr:from>
    <xdr:to>
      <xdr:col>21</xdr:col>
      <xdr:colOff>0</xdr:colOff>
      <xdr:row>0</xdr:row>
      <xdr:rowOff>0</xdr:rowOff>
    </xdr:to>
    <xdr:sp fLocksText="0">
      <xdr:nvSpPr>
        <xdr:cNvPr id="15" name="TextBox 16"/>
        <xdr:cNvSpPr txBox="1">
          <a:spLocks noChangeArrowheads="1"/>
        </xdr:cNvSpPr>
      </xdr:nvSpPr>
      <xdr:spPr>
        <a:xfrm>
          <a:off x="9410700" y="0"/>
          <a:ext cx="895350" cy="0"/>
        </a:xfrm>
        <a:prstGeom prst="rect">
          <a:avLst/>
        </a:prstGeom>
        <a:solidFill>
          <a:srgbClr val="003366"/>
        </a:solidFill>
        <a:ln w="9525" cmpd="sng">
          <a:noFill/>
        </a:ln>
      </xdr:spPr>
      <xdr:txBody>
        <a:bodyPr vertOverflow="clip" wrap="square"/>
        <a:p>
          <a:pPr algn="r">
            <a:defRPr/>
          </a:pPr>
          <a:r>
            <a:rPr lang="en-US" cap="none" sz="1200" b="0" i="0" u="none" baseline="0">
              <a:solidFill>
                <a:srgbClr val="FFFFFF"/>
              </a:solidFill>
            </a:rPr>
            <a:t>WEEKEND: 40
29 SEP' -  01 OCT' 2006</a:t>
          </a:r>
        </a:p>
      </xdr:txBody>
    </xdr:sp>
    <xdr:clientData/>
  </xdr:twoCellAnchor>
  <xdr:twoCellAnchor>
    <xdr:from>
      <xdr:col>0</xdr:col>
      <xdr:colOff>0</xdr:colOff>
      <xdr:row>0</xdr:row>
      <xdr:rowOff>0</xdr:rowOff>
    </xdr:from>
    <xdr:to>
      <xdr:col>21</xdr:col>
      <xdr:colOff>0</xdr:colOff>
      <xdr:row>0</xdr:row>
      <xdr:rowOff>0</xdr:rowOff>
    </xdr:to>
    <xdr:sp>
      <xdr:nvSpPr>
        <xdr:cNvPr id="16" name="TextBox 17"/>
        <xdr:cNvSpPr txBox="1">
          <a:spLocks noChangeArrowheads="1"/>
        </xdr:cNvSpPr>
      </xdr:nvSpPr>
      <xdr:spPr>
        <a:xfrm>
          <a:off x="0" y="0"/>
          <a:ext cx="103060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17" name="TextBox 18"/>
        <xdr:cNvSpPr txBox="1">
          <a:spLocks noChangeArrowheads="1"/>
        </xdr:cNvSpPr>
      </xdr:nvSpPr>
      <xdr:spPr>
        <a:xfrm>
          <a:off x="86963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21</xdr:col>
      <xdr:colOff>0</xdr:colOff>
      <xdr:row>0</xdr:row>
      <xdr:rowOff>0</xdr:rowOff>
    </xdr:to>
    <xdr:sp>
      <xdr:nvSpPr>
        <xdr:cNvPr id="18" name="TextBox 19"/>
        <xdr:cNvSpPr txBox="1">
          <a:spLocks noChangeArrowheads="1"/>
        </xdr:cNvSpPr>
      </xdr:nvSpPr>
      <xdr:spPr>
        <a:xfrm>
          <a:off x="19050" y="0"/>
          <a:ext cx="10287000" cy="0"/>
        </a:xfrm>
        <a:prstGeom prst="rect">
          <a:avLst/>
        </a:prstGeom>
        <a:solidFill>
          <a:srgbClr val="FFCC99"/>
        </a:solidFill>
        <a:ln w="38100" cmpd="dbl">
          <a:noFill/>
        </a:ln>
      </xdr:spPr>
      <xdr:txBody>
        <a:bodyPr vertOverflow="clip" wrap="square" anchor="ctr"/>
        <a:p>
          <a:pPr algn="l">
            <a:defRPr/>
          </a:pPr>
          <a:r>
            <a:rPr lang="en-US" cap="none" sz="3500" b="0" i="0" u="none" baseline="0">
              <a:latin typeface="Garamond"/>
              <a:ea typeface="Garamond"/>
              <a:cs typeface="Garamond"/>
            </a:rPr>
            <a:t>TÜRKİYE'S WEEKEND MARKET DATA </a:t>
          </a:r>
          <a:r>
            <a:rPr lang="en-US" cap="none" sz="4000" b="0" i="0" u="none" baseline="0">
              <a:latin typeface="Garamond"/>
              <a:ea typeface="Garamond"/>
              <a:cs typeface="Garamond"/>
            </a:rPr>
            <a:t>  </a:t>
          </a:r>
          <a:r>
            <a:rPr lang="en-US" cap="none" sz="2600" b="0" i="0" u="none" baseline="0">
              <a:latin typeface="Garamond"/>
              <a:ea typeface="Garamond"/>
              <a:cs typeface="Garamond"/>
            </a:rPr>
            <a:t>
</a:t>
          </a:r>
          <a:r>
            <a:rPr lang="en-US" cap="none" sz="2400" b="0" i="0" u="none" baseline="0">
              <a:latin typeface="Garamond"/>
              <a:ea typeface="Garamond"/>
              <a:cs typeface="Garamond"/>
            </a:rPr>
            <a:t>WEEKEND BOX OFFICE &amp; ADMISSION REPORT</a:t>
          </a:r>
        </a:p>
      </xdr:txBody>
    </xdr:sp>
    <xdr:clientData/>
  </xdr:twoCellAnchor>
  <xdr:twoCellAnchor>
    <xdr:from>
      <xdr:col>0</xdr:col>
      <xdr:colOff>19050</xdr:colOff>
      <xdr:row>0</xdr:row>
      <xdr:rowOff>0</xdr:rowOff>
    </xdr:from>
    <xdr:to>
      <xdr:col>21</xdr:col>
      <xdr:colOff>0</xdr:colOff>
      <xdr:row>0</xdr:row>
      <xdr:rowOff>0</xdr:rowOff>
    </xdr:to>
    <xdr:sp>
      <xdr:nvSpPr>
        <xdr:cNvPr id="19" name="TextBox 21"/>
        <xdr:cNvSpPr txBox="1">
          <a:spLocks noChangeArrowheads="1"/>
        </xdr:cNvSpPr>
      </xdr:nvSpPr>
      <xdr:spPr>
        <a:xfrm>
          <a:off x="19050" y="0"/>
          <a:ext cx="10287000" cy="0"/>
        </a:xfrm>
        <a:prstGeom prst="rect">
          <a:avLst/>
        </a:prstGeom>
        <a:solidFill>
          <a:srgbClr val="FFCC99"/>
        </a:solidFill>
        <a:ln w="38100" cmpd="dbl">
          <a:noFill/>
        </a:ln>
      </xdr:spPr>
      <xdr:txBody>
        <a:bodyPr vertOverflow="clip" wrap="square" anchor="ctr"/>
        <a:p>
          <a:pPr algn="ctr">
            <a:defRPr/>
          </a:pPr>
          <a:r>
            <a:rPr lang="en-US" cap="none" sz="3800" b="0" i="0" u="none" baseline="0">
              <a:latin typeface="Garamond"/>
              <a:ea typeface="Garamond"/>
              <a:cs typeface="Garamond"/>
            </a:rPr>
            <a:t>TÜRKİYE'S WEEKEND MARKET DATA</a:t>
          </a:r>
          <a:r>
            <a:rPr lang="en-US" cap="none" sz="4000" b="0" i="0" u="none" baseline="0">
              <a:latin typeface="Garamond"/>
              <a:ea typeface="Garamond"/>
              <a:cs typeface="Garamond"/>
            </a:rPr>
            <a:t>    </a:t>
          </a:r>
          <a:r>
            <a:rPr lang="en-US" cap="none" sz="2600" b="0" i="0" u="none" baseline="0">
              <a:latin typeface="Garamond"/>
              <a:ea typeface="Garamond"/>
              <a:cs typeface="Garamond"/>
            </a:rPr>
            <a:t>
</a:t>
          </a:r>
          <a:r>
            <a:rPr lang="en-US" cap="none" sz="2400" b="0" i="0" u="none" baseline="0">
              <a:latin typeface="Garamond"/>
              <a:ea typeface="Garamond"/>
              <a:cs typeface="Garamond"/>
            </a:rPr>
            <a:t>WEEKEND BOX OFFICE &amp; ADMISSION REPORT</a:t>
          </a:r>
        </a:p>
      </xdr:txBody>
    </xdr:sp>
    <xdr:clientData/>
  </xdr:twoCellAnchor>
  <xdr:twoCellAnchor>
    <xdr:from>
      <xdr:col>20</xdr:col>
      <xdr:colOff>400050</xdr:colOff>
      <xdr:row>0</xdr:row>
      <xdr:rowOff>0</xdr:rowOff>
    </xdr:from>
    <xdr:to>
      <xdr:col>21</xdr:col>
      <xdr:colOff>0</xdr:colOff>
      <xdr:row>0</xdr:row>
      <xdr:rowOff>0</xdr:rowOff>
    </xdr:to>
    <xdr:sp fLocksText="0">
      <xdr:nvSpPr>
        <xdr:cNvPr id="20" name="TextBox 22"/>
        <xdr:cNvSpPr txBox="1">
          <a:spLocks noChangeArrowheads="1"/>
        </xdr:cNvSpPr>
      </xdr:nvSpPr>
      <xdr:spPr>
        <a:xfrm>
          <a:off x="10220325" y="0"/>
          <a:ext cx="85725" cy="0"/>
        </a:xfrm>
        <a:prstGeom prst="rect">
          <a:avLst/>
        </a:prstGeom>
        <a:solidFill>
          <a:srgbClr val="FFCC99"/>
        </a:solidFill>
        <a:ln w="9525" cmpd="sng">
          <a:noFill/>
        </a:ln>
      </xdr:spPr>
      <xdr:txBody>
        <a:bodyPr vertOverflow="clip" wrap="square"/>
        <a:p>
          <a:pPr algn="r">
            <a:defRPr/>
          </a:pPr>
          <a:r>
            <a:rPr lang="en-US" cap="none" sz="1600" b="0" i="0" u="none" baseline="0">
              <a:latin typeface="Garamond"/>
              <a:ea typeface="Garamond"/>
              <a:cs typeface="Garamond"/>
            </a:rPr>
            <a:t>WEEKEND: 12
19-21 MARCH 2010</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21</xdr:col>
      <xdr:colOff>0</xdr:colOff>
      <xdr:row>0</xdr:row>
      <xdr:rowOff>0</xdr:rowOff>
    </xdr:to>
    <xdr:sp>
      <xdr:nvSpPr>
        <xdr:cNvPr id="21" name="TextBox 23"/>
        <xdr:cNvSpPr txBox="1">
          <a:spLocks noChangeArrowheads="1"/>
        </xdr:cNvSpPr>
      </xdr:nvSpPr>
      <xdr:spPr>
        <a:xfrm>
          <a:off x="0" y="0"/>
          <a:ext cx="103060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22" name="TextBox 24"/>
        <xdr:cNvSpPr txBox="1">
          <a:spLocks noChangeArrowheads="1"/>
        </xdr:cNvSpPr>
      </xdr:nvSpPr>
      <xdr:spPr>
        <a:xfrm>
          <a:off x="86963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23" name="TextBox 27"/>
        <xdr:cNvSpPr txBox="1">
          <a:spLocks noChangeArrowheads="1"/>
        </xdr:cNvSpPr>
      </xdr:nvSpPr>
      <xdr:spPr>
        <a:xfrm>
          <a:off x="0" y="0"/>
          <a:ext cx="103060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24" name="TextBox 28"/>
        <xdr:cNvSpPr txBox="1">
          <a:spLocks noChangeArrowheads="1"/>
        </xdr:cNvSpPr>
      </xdr:nvSpPr>
      <xdr:spPr>
        <a:xfrm>
          <a:off x="86963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25" name="TextBox 31"/>
        <xdr:cNvSpPr txBox="1">
          <a:spLocks noChangeArrowheads="1"/>
        </xdr:cNvSpPr>
      </xdr:nvSpPr>
      <xdr:spPr>
        <a:xfrm>
          <a:off x="0" y="0"/>
          <a:ext cx="103060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26" name="TextBox 32"/>
        <xdr:cNvSpPr txBox="1">
          <a:spLocks noChangeArrowheads="1"/>
        </xdr:cNvSpPr>
      </xdr:nvSpPr>
      <xdr:spPr>
        <a:xfrm>
          <a:off x="86963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27" name="TextBox 35"/>
        <xdr:cNvSpPr txBox="1">
          <a:spLocks noChangeArrowheads="1"/>
        </xdr:cNvSpPr>
      </xdr:nvSpPr>
      <xdr:spPr>
        <a:xfrm>
          <a:off x="0" y="0"/>
          <a:ext cx="103060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28" name="TextBox 36"/>
        <xdr:cNvSpPr txBox="1">
          <a:spLocks noChangeArrowheads="1"/>
        </xdr:cNvSpPr>
      </xdr:nvSpPr>
      <xdr:spPr>
        <a:xfrm>
          <a:off x="86963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29" name="TextBox 39"/>
        <xdr:cNvSpPr txBox="1">
          <a:spLocks noChangeArrowheads="1"/>
        </xdr:cNvSpPr>
      </xdr:nvSpPr>
      <xdr:spPr>
        <a:xfrm>
          <a:off x="0" y="0"/>
          <a:ext cx="103060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30" name="TextBox 40"/>
        <xdr:cNvSpPr txBox="1">
          <a:spLocks noChangeArrowheads="1"/>
        </xdr:cNvSpPr>
      </xdr:nvSpPr>
      <xdr:spPr>
        <a:xfrm>
          <a:off x="86963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31" name="TextBox 43"/>
        <xdr:cNvSpPr txBox="1">
          <a:spLocks noChangeArrowheads="1"/>
        </xdr:cNvSpPr>
      </xdr:nvSpPr>
      <xdr:spPr>
        <a:xfrm>
          <a:off x="0" y="0"/>
          <a:ext cx="103060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32" name="TextBox 44"/>
        <xdr:cNvSpPr txBox="1">
          <a:spLocks noChangeArrowheads="1"/>
        </xdr:cNvSpPr>
      </xdr:nvSpPr>
      <xdr:spPr>
        <a:xfrm>
          <a:off x="86963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33" name="TextBox 47"/>
        <xdr:cNvSpPr txBox="1">
          <a:spLocks noChangeArrowheads="1"/>
        </xdr:cNvSpPr>
      </xdr:nvSpPr>
      <xdr:spPr>
        <a:xfrm>
          <a:off x="0" y="0"/>
          <a:ext cx="103060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34" name="TextBox 48"/>
        <xdr:cNvSpPr txBox="1">
          <a:spLocks noChangeArrowheads="1"/>
        </xdr:cNvSpPr>
      </xdr:nvSpPr>
      <xdr:spPr>
        <a:xfrm>
          <a:off x="86963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35" name="TextBox 51"/>
        <xdr:cNvSpPr txBox="1">
          <a:spLocks noChangeArrowheads="1"/>
        </xdr:cNvSpPr>
      </xdr:nvSpPr>
      <xdr:spPr>
        <a:xfrm>
          <a:off x="0" y="0"/>
          <a:ext cx="103060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36" name="TextBox 52"/>
        <xdr:cNvSpPr txBox="1">
          <a:spLocks noChangeArrowheads="1"/>
        </xdr:cNvSpPr>
      </xdr:nvSpPr>
      <xdr:spPr>
        <a:xfrm>
          <a:off x="86963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37" name="TextBox 55"/>
        <xdr:cNvSpPr txBox="1">
          <a:spLocks noChangeArrowheads="1"/>
        </xdr:cNvSpPr>
      </xdr:nvSpPr>
      <xdr:spPr>
        <a:xfrm>
          <a:off x="0" y="0"/>
          <a:ext cx="103060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38" name="TextBox 56"/>
        <xdr:cNvSpPr txBox="1">
          <a:spLocks noChangeArrowheads="1"/>
        </xdr:cNvSpPr>
      </xdr:nvSpPr>
      <xdr:spPr>
        <a:xfrm>
          <a:off x="86963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34</xdr:col>
      <xdr:colOff>104775</xdr:colOff>
      <xdr:row>0</xdr:row>
      <xdr:rowOff>0</xdr:rowOff>
    </xdr:to>
    <xdr:sp>
      <xdr:nvSpPr>
        <xdr:cNvPr id="39" name="TextBox 57"/>
        <xdr:cNvSpPr txBox="1">
          <a:spLocks noChangeArrowheads="1"/>
        </xdr:cNvSpPr>
      </xdr:nvSpPr>
      <xdr:spPr>
        <a:xfrm>
          <a:off x="19050" y="0"/>
          <a:ext cx="15287625" cy="0"/>
        </a:xfrm>
        <a:prstGeom prst="rect">
          <a:avLst/>
        </a:prstGeom>
        <a:solidFill>
          <a:srgbClr val="FFCC99"/>
        </a:solidFill>
        <a:ln w="38100" cmpd="dbl">
          <a:noFill/>
        </a:ln>
      </xdr:spPr>
      <xdr:txBody>
        <a:bodyPr vertOverflow="clip" wrap="square" anchor="ctr"/>
        <a:p>
          <a:pPr algn="ctr">
            <a:defRPr/>
          </a:pPr>
          <a:r>
            <a:rPr lang="en-US" cap="none" sz="3400" b="0" i="0" u="none" baseline="0">
              <a:latin typeface="Garamond"/>
              <a:ea typeface="Garamond"/>
              <a:cs typeface="Garamond"/>
            </a:rPr>
            <a:t>TÜRKİYE'S WEEKEND MARKET DATA</a:t>
          </a:r>
          <a:r>
            <a:rPr lang="en-US" cap="none" sz="3600" b="0" i="0" u="none" baseline="0">
              <a:latin typeface="Garamond"/>
              <a:ea typeface="Garamond"/>
              <a:cs typeface="Garamond"/>
            </a:rPr>
            <a:t> </a:t>
          </a:r>
          <a:r>
            <a:rPr lang="en-US" cap="none" sz="4000" b="0" i="0" u="none" baseline="0">
              <a:latin typeface="Garamond"/>
              <a:ea typeface="Garamond"/>
              <a:cs typeface="Garamond"/>
            </a:rPr>
            <a:t>   </a:t>
          </a:r>
          <a:r>
            <a:rPr lang="en-US" cap="none" sz="2600" b="0" i="0" u="none" baseline="0">
              <a:latin typeface="Garamond"/>
              <a:ea typeface="Garamond"/>
              <a:cs typeface="Garamond"/>
            </a:rPr>
            <a:t>
</a:t>
          </a:r>
          <a:r>
            <a:rPr lang="en-US" cap="none" sz="2000" b="0" i="0" u="none" baseline="0">
              <a:latin typeface="Garamond"/>
              <a:ea typeface="Garamond"/>
              <a:cs typeface="Garamond"/>
            </a:rPr>
            <a:t>WEEKEND BOX OFFICE &amp; ADMISSION REPORT</a:t>
          </a:r>
        </a:p>
      </xdr:txBody>
    </xdr:sp>
    <xdr:clientData/>
  </xdr:twoCellAnchor>
  <xdr:twoCellAnchor>
    <xdr:from>
      <xdr:col>0</xdr:col>
      <xdr:colOff>0</xdr:colOff>
      <xdr:row>0</xdr:row>
      <xdr:rowOff>0</xdr:rowOff>
    </xdr:from>
    <xdr:to>
      <xdr:col>21</xdr:col>
      <xdr:colOff>0</xdr:colOff>
      <xdr:row>0</xdr:row>
      <xdr:rowOff>0</xdr:rowOff>
    </xdr:to>
    <xdr:sp>
      <xdr:nvSpPr>
        <xdr:cNvPr id="40" name="TextBox 59"/>
        <xdr:cNvSpPr txBox="1">
          <a:spLocks noChangeArrowheads="1"/>
        </xdr:cNvSpPr>
      </xdr:nvSpPr>
      <xdr:spPr>
        <a:xfrm>
          <a:off x="0" y="0"/>
          <a:ext cx="103060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41" name="TextBox 60"/>
        <xdr:cNvSpPr txBox="1">
          <a:spLocks noChangeArrowheads="1"/>
        </xdr:cNvSpPr>
      </xdr:nvSpPr>
      <xdr:spPr>
        <a:xfrm>
          <a:off x="86963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42" name="TextBox 63"/>
        <xdr:cNvSpPr txBox="1">
          <a:spLocks noChangeArrowheads="1"/>
        </xdr:cNvSpPr>
      </xdr:nvSpPr>
      <xdr:spPr>
        <a:xfrm>
          <a:off x="0" y="0"/>
          <a:ext cx="103060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43" name="TextBox 64"/>
        <xdr:cNvSpPr txBox="1">
          <a:spLocks noChangeArrowheads="1"/>
        </xdr:cNvSpPr>
      </xdr:nvSpPr>
      <xdr:spPr>
        <a:xfrm>
          <a:off x="86963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44" name="TextBox 67"/>
        <xdr:cNvSpPr txBox="1">
          <a:spLocks noChangeArrowheads="1"/>
        </xdr:cNvSpPr>
      </xdr:nvSpPr>
      <xdr:spPr>
        <a:xfrm>
          <a:off x="0" y="0"/>
          <a:ext cx="103060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45" name="TextBox 68"/>
        <xdr:cNvSpPr txBox="1">
          <a:spLocks noChangeArrowheads="1"/>
        </xdr:cNvSpPr>
      </xdr:nvSpPr>
      <xdr:spPr>
        <a:xfrm>
          <a:off x="86963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13</xdr:col>
      <xdr:colOff>657225</xdr:colOff>
      <xdr:row>0</xdr:row>
      <xdr:rowOff>0</xdr:rowOff>
    </xdr:to>
    <xdr:sp>
      <xdr:nvSpPr>
        <xdr:cNvPr id="46" name="TextBox 71"/>
        <xdr:cNvSpPr txBox="1">
          <a:spLocks noChangeArrowheads="1"/>
        </xdr:cNvSpPr>
      </xdr:nvSpPr>
      <xdr:spPr>
        <a:xfrm>
          <a:off x="28575" y="0"/>
          <a:ext cx="6753225" cy="0"/>
        </a:xfrm>
        <a:prstGeom prst="rect">
          <a:avLst/>
        </a:prstGeom>
        <a:solidFill>
          <a:srgbClr val="C0C0C0"/>
        </a:solidFill>
        <a:ln w="38100" cmpd="dbl">
          <a:noFill/>
        </a:ln>
      </xdr:spPr>
      <xdr:txBody>
        <a:bodyPr vertOverflow="clip" wrap="square" anchor="ctr"/>
        <a:p>
          <a:pPr algn="l">
            <a:defRPr/>
          </a:pPr>
          <a:r>
            <a:rPr lang="en-US" cap="none" sz="1600" b="1" i="0" u="none" baseline="0">
              <a:latin typeface="AcidSansRegular"/>
              <a:ea typeface="AcidSansRegular"/>
              <a:cs typeface="AcidSansRegular"/>
            </a:rPr>
            <a:t>TÜRK</a:t>
          </a:r>
          <a:r>
            <a:rPr lang="en-US" cap="none" sz="1600" b="1" i="0" u="none" baseline="0">
              <a:latin typeface="Arial"/>
              <a:ea typeface="Arial"/>
              <a:cs typeface="Arial"/>
            </a:rPr>
            <a:t>İ</a:t>
          </a:r>
          <a:r>
            <a:rPr lang="en-US" cap="none" sz="1600" b="1" i="0" u="none" baseline="0">
              <a:latin typeface="AcidSansRegular"/>
              <a:ea typeface="AcidSansRegular"/>
              <a:cs typeface="AcidSansRegular"/>
            </a:rPr>
            <a:t>YE'S WEEKEND MARKET DATA</a:t>
          </a:r>
          <a:r>
            <a:rPr lang="en-US" cap="none" sz="2000" b="1" i="0" u="none" baseline="0">
              <a:latin typeface="AcidSansRegular"/>
              <a:ea typeface="AcidSansRegular"/>
              <a:cs typeface="AcidSansRegular"/>
            </a:rPr>
            <a:t> </a:t>
          </a:r>
          <a:r>
            <a:rPr lang="en-US" cap="none" sz="1200" b="0" i="0" u="none" baseline="0">
              <a:latin typeface="AcidSansRegular"/>
              <a:ea typeface="AcidSansRegular"/>
              <a:cs typeface="AcidSansRegular"/>
            </a:rPr>
            <a:t>WEEKEND BOX OFFICE &amp; ADMISSION REPORT</a:t>
          </a:r>
          <a:r>
            <a:rPr lang="en-US" cap="none" sz="1600" b="0" i="0" u="none" baseline="0">
              <a:latin typeface="AcidSansRegular"/>
              <a:ea typeface="AcidSansRegular"/>
              <a:cs typeface="AcidSansRegular"/>
            </a:rPr>
            <a:t>
</a:t>
          </a:r>
          <a:r>
            <a:rPr lang="en-US" cap="none" sz="2400" b="1" i="0" u="none" baseline="0">
              <a:solidFill>
                <a:srgbClr val="FFFFFF"/>
              </a:solidFill>
              <a:latin typeface="AcidSansRegular"/>
              <a:ea typeface="AcidSansRegular"/>
              <a:cs typeface="AcidSansRegular"/>
            </a:rPr>
            <a:t>TOP 20</a:t>
          </a:r>
        </a:p>
      </xdr:txBody>
    </xdr:sp>
    <xdr:clientData/>
  </xdr:twoCellAnchor>
  <xdr:twoCellAnchor>
    <xdr:from>
      <xdr:col>14</xdr:col>
      <xdr:colOff>47625</xdr:colOff>
      <xdr:row>0</xdr:row>
      <xdr:rowOff>0</xdr:rowOff>
    </xdr:from>
    <xdr:to>
      <xdr:col>21</xdr:col>
      <xdr:colOff>0</xdr:colOff>
      <xdr:row>0</xdr:row>
      <xdr:rowOff>0</xdr:rowOff>
    </xdr:to>
    <xdr:sp fLocksText="0">
      <xdr:nvSpPr>
        <xdr:cNvPr id="47" name="TextBox 72"/>
        <xdr:cNvSpPr txBox="1">
          <a:spLocks noChangeArrowheads="1"/>
        </xdr:cNvSpPr>
      </xdr:nvSpPr>
      <xdr:spPr>
        <a:xfrm>
          <a:off x="6781800" y="0"/>
          <a:ext cx="3524250" cy="0"/>
        </a:xfrm>
        <a:prstGeom prst="rect">
          <a:avLst/>
        </a:prstGeom>
        <a:solidFill>
          <a:srgbClr val="C0C0C0"/>
        </a:solidFill>
        <a:ln w="12700" cmpd="sng">
          <a:solidFill>
            <a:srgbClr val="000000">
              <a:alpha val="41000"/>
            </a:srgbClr>
          </a:solidFill>
          <a:headEnd type="none"/>
          <a:tailEnd type="none"/>
        </a:ln>
      </xdr:spPr>
      <xdr:txBody>
        <a:bodyPr vertOverflow="clip" wrap="square" anchor="ctr"/>
        <a:p>
          <a:pPr algn="r">
            <a:defRPr/>
          </a:pPr>
          <a:r>
            <a:rPr lang="en-US" cap="none" sz="1800" b="0" i="0" u="none" baseline="0">
              <a:solidFill>
                <a:srgbClr val="900000"/>
              </a:solidFill>
              <a:latin typeface="Administer"/>
              <a:ea typeface="Administer"/>
              <a:cs typeface="Administer"/>
            </a:rPr>
            <a:t>weekend: 21</a:t>
          </a:r>
          <a:r>
            <a:rPr lang="en-US" cap="none" sz="1800" b="0" i="0" u="none" baseline="0">
              <a:latin typeface="Administer"/>
              <a:ea typeface="Administer"/>
              <a:cs typeface="Administer"/>
            </a:rPr>
            <a:t>
20-22 May 2011</a:t>
          </a:r>
        </a:p>
      </xdr:txBody>
    </xdr:sp>
    <xdr:clientData/>
  </xdr:twoCellAnchor>
  <xdr:twoCellAnchor>
    <xdr:from>
      <xdr:col>0</xdr:col>
      <xdr:colOff>0</xdr:colOff>
      <xdr:row>0</xdr:row>
      <xdr:rowOff>0</xdr:rowOff>
    </xdr:from>
    <xdr:to>
      <xdr:col>21</xdr:col>
      <xdr:colOff>0</xdr:colOff>
      <xdr:row>0</xdr:row>
      <xdr:rowOff>0</xdr:rowOff>
    </xdr:to>
    <xdr:sp>
      <xdr:nvSpPr>
        <xdr:cNvPr id="48" name="TextBox 73"/>
        <xdr:cNvSpPr txBox="1">
          <a:spLocks noChangeArrowheads="1"/>
        </xdr:cNvSpPr>
      </xdr:nvSpPr>
      <xdr:spPr>
        <a:xfrm>
          <a:off x="0" y="0"/>
          <a:ext cx="103060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49" name="TextBox 74"/>
        <xdr:cNvSpPr txBox="1">
          <a:spLocks noChangeArrowheads="1"/>
        </xdr:cNvSpPr>
      </xdr:nvSpPr>
      <xdr:spPr>
        <a:xfrm>
          <a:off x="86963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50" name="TextBox 77"/>
        <xdr:cNvSpPr txBox="1">
          <a:spLocks noChangeArrowheads="1"/>
        </xdr:cNvSpPr>
      </xdr:nvSpPr>
      <xdr:spPr>
        <a:xfrm>
          <a:off x="0" y="0"/>
          <a:ext cx="103060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51" name="TextBox 78"/>
        <xdr:cNvSpPr txBox="1">
          <a:spLocks noChangeArrowheads="1"/>
        </xdr:cNvSpPr>
      </xdr:nvSpPr>
      <xdr:spPr>
        <a:xfrm>
          <a:off x="86963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editAs="oneCell">
    <xdr:from>
      <xdr:col>5</xdr:col>
      <xdr:colOff>866775</xdr:colOff>
      <xdr:row>3</xdr:row>
      <xdr:rowOff>171450</xdr:rowOff>
    </xdr:from>
    <xdr:to>
      <xdr:col>8</xdr:col>
      <xdr:colOff>257175</xdr:colOff>
      <xdr:row>4</xdr:row>
      <xdr:rowOff>323850</xdr:rowOff>
    </xdr:to>
    <xdr:pic>
      <xdr:nvPicPr>
        <xdr:cNvPr id="52" name="Picture 80"/>
        <xdr:cNvPicPr preferRelativeResize="1">
          <a:picLocks noChangeAspect="1"/>
        </xdr:cNvPicPr>
      </xdr:nvPicPr>
      <xdr:blipFill>
        <a:blip r:embed="rId1"/>
        <a:stretch>
          <a:fillRect/>
        </a:stretch>
      </xdr:blipFill>
      <xdr:spPr>
        <a:xfrm>
          <a:off x="4991100" y="1209675"/>
          <a:ext cx="1504950" cy="561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1%20(week%2030)'"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112"/>
  <sheetViews>
    <sheetView tabSelected="1" zoomScale="80" zoomScaleNormal="80" workbookViewId="0" topLeftCell="A1">
      <pane xSplit="9" ySplit="11" topLeftCell="J12" activePane="bottomRight" state="frozen"/>
      <selection pane="topLeft" activeCell="A1" sqref="A1"/>
      <selection pane="topRight" activeCell="J1" sqref="J1"/>
      <selection pane="bottomLeft" activeCell="A12" sqref="A12"/>
      <selection pane="bottomRight" activeCell="A6" sqref="A6"/>
    </sheetView>
  </sheetViews>
  <sheetFormatPr defaultColWidth="9.140625" defaultRowHeight="12.75"/>
  <cols>
    <col min="1" max="1" width="4.7109375" style="61" bestFit="1" customWidth="1"/>
    <col min="2" max="2" width="4.28125" style="62" bestFit="1" customWidth="1"/>
    <col min="3" max="3" width="5.7109375" style="63" bestFit="1" customWidth="1"/>
    <col min="4" max="4" width="43.8515625" style="64" bestFit="1" customWidth="1"/>
    <col min="5" max="5" width="8.7109375" style="65" bestFit="1" customWidth="1"/>
    <col min="6" max="6" width="20.8515625" style="65" bestFit="1" customWidth="1"/>
    <col min="7" max="7" width="6.421875" style="65" bestFit="1" customWidth="1"/>
    <col min="8" max="8" width="6.7109375" style="66" bestFit="1" customWidth="1"/>
    <col min="9" max="9" width="8.7109375" style="67" bestFit="1" customWidth="1"/>
    <col min="10" max="10" width="13.00390625" style="66" customWidth="1"/>
    <col min="11" max="11" width="13.00390625" style="67" customWidth="1"/>
    <col min="12" max="12" width="13.00390625" style="66" customWidth="1"/>
    <col min="13" max="13" width="13.00390625" style="67" customWidth="1"/>
    <col min="14" max="14" width="13.00390625" style="68" customWidth="1"/>
    <col min="15" max="15" width="13.00390625" style="69" customWidth="1"/>
    <col min="16" max="16" width="13.57421875" style="136" bestFit="1" customWidth="1"/>
    <col min="17" max="17" width="8.57421875" style="137" bestFit="1" customWidth="1"/>
    <col min="18" max="18" width="11.28125" style="70" bestFit="1" customWidth="1"/>
    <col min="19" max="19" width="8.140625" style="72" customWidth="1"/>
    <col min="20" max="20" width="12.421875" style="72" bestFit="1" customWidth="1"/>
    <col min="21" max="21" width="7.8515625" style="73" bestFit="1" customWidth="1"/>
    <col min="22" max="22" width="11.57421875" style="72" hidden="1" customWidth="1"/>
    <col min="23" max="23" width="7.57421875" style="92" hidden="1" customWidth="1"/>
    <col min="24" max="24" width="11.57421875" style="102" hidden="1" customWidth="1"/>
    <col min="25" max="25" width="7.57421875" style="91" hidden="1" customWidth="1"/>
    <col min="26" max="27" width="6.421875" style="107" hidden="1" customWidth="1"/>
    <col min="28" max="28" width="6.421875" style="74" hidden="1" customWidth="1"/>
    <col min="29" max="29" width="8.140625" style="103" hidden="1" customWidth="1"/>
    <col min="30" max="30" width="13.57421875" style="66" bestFit="1" customWidth="1"/>
    <col min="31" max="31" width="9.8515625" style="67" bestFit="1" customWidth="1"/>
    <col min="32" max="32" width="10.00390625" style="66" bestFit="1" customWidth="1"/>
    <col min="33" max="33" width="3.7109375" style="64" bestFit="1" customWidth="1"/>
    <col min="34" max="34" width="6.8515625" style="64" customWidth="1"/>
    <col min="35" max="35" width="8.421875" style="64" bestFit="1" customWidth="1"/>
    <col min="36" max="38" width="6.8515625" style="64" customWidth="1"/>
    <col min="39" max="16384" width="4.421875" style="64" customWidth="1"/>
  </cols>
  <sheetData>
    <row r="1" spans="1:33" s="3" customFormat="1" ht="50.25" thickBot="1">
      <c r="A1" s="374" t="s">
        <v>150</v>
      </c>
      <c r="B1" s="375"/>
      <c r="C1" s="375"/>
      <c r="D1" s="375"/>
      <c r="E1" s="375"/>
      <c r="F1" s="375"/>
      <c r="G1" s="375"/>
      <c r="H1" s="375"/>
      <c r="I1" s="375"/>
      <c r="J1" s="129"/>
      <c r="K1" s="133"/>
      <c r="L1" s="129"/>
      <c r="M1" s="133"/>
      <c r="N1" s="129"/>
      <c r="O1" s="388" t="s">
        <v>148</v>
      </c>
      <c r="P1" s="389"/>
      <c r="Q1" s="389"/>
      <c r="R1" s="389"/>
      <c r="S1" s="389"/>
      <c r="T1" s="389"/>
      <c r="U1" s="389"/>
      <c r="V1" s="389"/>
      <c r="W1" s="389"/>
      <c r="X1" s="389"/>
      <c r="Y1" s="389"/>
      <c r="Z1" s="389"/>
      <c r="AA1" s="389"/>
      <c r="AB1" s="389"/>
      <c r="AC1" s="389"/>
      <c r="AD1" s="389"/>
      <c r="AE1" s="389"/>
      <c r="AF1" s="389"/>
      <c r="AG1" s="389"/>
    </row>
    <row r="2" spans="1:33" s="3" customFormat="1" ht="32.25" customHeight="1">
      <c r="A2" s="376" t="s">
        <v>149</v>
      </c>
      <c r="B2" s="377"/>
      <c r="C2" s="377"/>
      <c r="D2" s="377"/>
      <c r="E2" s="377"/>
      <c r="F2" s="377"/>
      <c r="G2" s="377"/>
      <c r="H2" s="377"/>
      <c r="I2" s="377"/>
      <c r="J2" s="130"/>
      <c r="M2" s="386" t="s">
        <v>147</v>
      </c>
      <c r="N2" s="329">
        <f>AD2*100/P106</f>
        <v>6.258509200806483</v>
      </c>
      <c r="O2" s="329">
        <f>AF2*100/Q106</f>
        <v>10.35889353713511</v>
      </c>
      <c r="P2" s="339" t="s">
        <v>144</v>
      </c>
      <c r="Q2" s="340"/>
      <c r="R2" s="340"/>
      <c r="S2" s="340"/>
      <c r="T2" s="340"/>
      <c r="U2" s="341"/>
      <c r="V2" s="93"/>
      <c r="W2" s="84"/>
      <c r="X2" s="113"/>
      <c r="Y2" s="114"/>
      <c r="Z2" s="115"/>
      <c r="AA2" s="115"/>
      <c r="AB2" s="114"/>
      <c r="AC2" s="113"/>
      <c r="AD2" s="335">
        <f>P15+P16+P34+P39+P40+P63+P68+P69+P75+P80+P83+P85+P98+P100+P103</f>
        <v>110118</v>
      </c>
      <c r="AE2" s="336"/>
      <c r="AF2" s="345">
        <f>Q15+Q16+Q34+Q39+Q40+Q63+Q68+Q69+Q75+Q80+Q83+Q85+Q98+Q100+Q103</f>
        <v>17878</v>
      </c>
      <c r="AG2" s="153"/>
    </row>
    <row r="3" spans="1:33" s="3" customFormat="1" ht="32.25" customHeight="1" thickBot="1">
      <c r="A3" s="378" t="s">
        <v>85</v>
      </c>
      <c r="B3" s="379"/>
      <c r="C3" s="379"/>
      <c r="D3" s="379"/>
      <c r="E3" s="379"/>
      <c r="F3" s="379"/>
      <c r="G3" s="379"/>
      <c r="H3" s="379"/>
      <c r="I3" s="379"/>
      <c r="J3" s="131"/>
      <c r="M3" s="386"/>
      <c r="N3" s="330"/>
      <c r="O3" s="331"/>
      <c r="P3" s="342" t="s">
        <v>143</v>
      </c>
      <c r="Q3" s="343"/>
      <c r="R3" s="343"/>
      <c r="S3" s="343"/>
      <c r="T3" s="343"/>
      <c r="U3" s="344"/>
      <c r="V3" s="94"/>
      <c r="W3" s="85"/>
      <c r="X3" s="110"/>
      <c r="Y3" s="111"/>
      <c r="Z3" s="110"/>
      <c r="AA3" s="110"/>
      <c r="AB3" s="112"/>
      <c r="AC3" s="110"/>
      <c r="AD3" s="337"/>
      <c r="AE3" s="338"/>
      <c r="AF3" s="145"/>
      <c r="AG3" s="146"/>
    </row>
    <row r="4" spans="1:33" s="3" customFormat="1" ht="32.25" customHeight="1">
      <c r="A4" s="380" t="s">
        <v>156</v>
      </c>
      <c r="B4" s="381"/>
      <c r="C4" s="381"/>
      <c r="D4" s="381"/>
      <c r="E4" s="381"/>
      <c r="F4" s="6"/>
      <c r="G4" s="6"/>
      <c r="H4" s="6"/>
      <c r="I4" s="6"/>
      <c r="J4" s="132"/>
      <c r="M4" s="386"/>
      <c r="N4" s="332">
        <f>AD4*100/P106</f>
        <v>93.74149079919351</v>
      </c>
      <c r="O4" s="334">
        <f>AF4*100/Q106</f>
        <v>89.6411064628649</v>
      </c>
      <c r="P4" s="339" t="s">
        <v>145</v>
      </c>
      <c r="Q4" s="382"/>
      <c r="R4" s="382"/>
      <c r="S4" s="382"/>
      <c r="T4" s="382"/>
      <c r="U4" s="383"/>
      <c r="V4" s="95"/>
      <c r="W4" s="86"/>
      <c r="X4" s="372"/>
      <c r="Y4" s="373"/>
      <c r="Z4" s="373"/>
      <c r="AA4" s="373"/>
      <c r="AB4" s="373"/>
      <c r="AC4" s="80"/>
      <c r="AD4" s="346">
        <f>P106-AD2</f>
        <v>1649374.5</v>
      </c>
      <c r="AE4" s="347"/>
      <c r="AF4" s="350">
        <f>Q106-AF2</f>
        <v>154708</v>
      </c>
      <c r="AG4" s="347"/>
    </row>
    <row r="5" spans="1:33" s="3" customFormat="1" ht="33" thickBot="1">
      <c r="A5" s="370" t="s">
        <v>157</v>
      </c>
      <c r="B5" s="371"/>
      <c r="C5" s="371"/>
      <c r="D5" s="371"/>
      <c r="E5" s="371"/>
      <c r="F5" s="6"/>
      <c r="G5" s="6"/>
      <c r="H5" s="6"/>
      <c r="I5" s="6"/>
      <c r="J5" s="132"/>
      <c r="M5" s="387"/>
      <c r="N5" s="333"/>
      <c r="O5" s="333"/>
      <c r="P5" s="342" t="s">
        <v>146</v>
      </c>
      <c r="Q5" s="384"/>
      <c r="R5" s="384"/>
      <c r="S5" s="384"/>
      <c r="T5" s="384"/>
      <c r="U5" s="385"/>
      <c r="V5" s="95"/>
      <c r="W5" s="86"/>
      <c r="X5" s="116"/>
      <c r="Y5" s="117"/>
      <c r="Z5" s="117"/>
      <c r="AA5" s="117"/>
      <c r="AB5" s="117"/>
      <c r="AC5" s="117"/>
      <c r="AD5" s="348"/>
      <c r="AE5" s="349"/>
      <c r="AF5" s="348"/>
      <c r="AG5" s="349"/>
    </row>
    <row r="6" spans="1:33" s="10" customFormat="1" ht="15.75" thickBot="1">
      <c r="A6" s="118"/>
      <c r="B6" s="119"/>
      <c r="C6" s="119"/>
      <c r="D6" s="353" t="s">
        <v>76</v>
      </c>
      <c r="E6" s="353"/>
      <c r="F6" s="353"/>
      <c r="G6" s="353"/>
      <c r="H6" s="353" t="s">
        <v>75</v>
      </c>
      <c r="I6" s="353"/>
      <c r="J6" s="353" t="s">
        <v>141</v>
      </c>
      <c r="K6" s="353"/>
      <c r="L6" s="353"/>
      <c r="M6" s="353"/>
      <c r="N6" s="353"/>
      <c r="O6" s="353"/>
      <c r="P6" s="353"/>
      <c r="Q6" s="353"/>
      <c r="R6" s="353"/>
      <c r="S6" s="353"/>
      <c r="T6" s="353"/>
      <c r="U6" s="353"/>
      <c r="V6" s="353" t="s">
        <v>74</v>
      </c>
      <c r="W6" s="353"/>
      <c r="X6" s="353" t="s">
        <v>78</v>
      </c>
      <c r="Y6" s="353"/>
      <c r="Z6" s="353" t="s">
        <v>77</v>
      </c>
      <c r="AA6" s="353"/>
      <c r="AB6" s="353" t="s">
        <v>82</v>
      </c>
      <c r="AC6" s="353"/>
      <c r="AD6" s="353" t="s">
        <v>142</v>
      </c>
      <c r="AE6" s="353"/>
      <c r="AF6" s="353"/>
      <c r="AG6" s="354"/>
    </row>
    <row r="7" spans="1:33" s="14" customFormat="1" ht="12.75">
      <c r="A7" s="120"/>
      <c r="B7" s="12"/>
      <c r="C7" s="12"/>
      <c r="D7" s="1"/>
      <c r="E7" s="13" t="s">
        <v>47</v>
      </c>
      <c r="F7" s="1"/>
      <c r="G7" s="1" t="s">
        <v>50</v>
      </c>
      <c r="H7" s="1" t="s">
        <v>50</v>
      </c>
      <c r="I7" s="1" t="s">
        <v>52</v>
      </c>
      <c r="J7" s="368" t="s">
        <v>2</v>
      </c>
      <c r="K7" s="369"/>
      <c r="L7" s="368" t="s">
        <v>3</v>
      </c>
      <c r="M7" s="369"/>
      <c r="N7" s="368" t="s">
        <v>4</v>
      </c>
      <c r="O7" s="369"/>
      <c r="P7" s="355" t="s">
        <v>11</v>
      </c>
      <c r="Q7" s="355"/>
      <c r="R7" s="351" t="s">
        <v>62</v>
      </c>
      <c r="S7" s="351"/>
      <c r="T7" s="351" t="s">
        <v>0</v>
      </c>
      <c r="U7" s="351"/>
      <c r="V7" s="351"/>
      <c r="W7" s="351"/>
      <c r="X7" s="355"/>
      <c r="Y7" s="355"/>
      <c r="Z7" s="351" t="s">
        <v>73</v>
      </c>
      <c r="AA7" s="351"/>
      <c r="AB7" s="351" t="s">
        <v>83</v>
      </c>
      <c r="AC7" s="351"/>
      <c r="AD7" s="351"/>
      <c r="AE7" s="351"/>
      <c r="AF7" s="138" t="s">
        <v>62</v>
      </c>
      <c r="AG7" s="121"/>
    </row>
    <row r="8" spans="1:33" s="14" customFormat="1" ht="13.5" thickBot="1">
      <c r="A8" s="122"/>
      <c r="B8" s="16"/>
      <c r="C8" s="16"/>
      <c r="D8" s="17" t="s">
        <v>9</v>
      </c>
      <c r="E8" s="18" t="s">
        <v>48</v>
      </c>
      <c r="F8" s="19" t="s">
        <v>1</v>
      </c>
      <c r="G8" s="19" t="s">
        <v>49</v>
      </c>
      <c r="H8" s="19" t="s">
        <v>51</v>
      </c>
      <c r="I8" s="19" t="s">
        <v>47</v>
      </c>
      <c r="J8" s="96" t="s">
        <v>7</v>
      </c>
      <c r="K8" s="20" t="s">
        <v>6</v>
      </c>
      <c r="L8" s="96" t="s">
        <v>7</v>
      </c>
      <c r="M8" s="20" t="s">
        <v>6</v>
      </c>
      <c r="N8" s="96" t="s">
        <v>7</v>
      </c>
      <c r="O8" s="20" t="s">
        <v>6</v>
      </c>
      <c r="P8" s="99" t="s">
        <v>7</v>
      </c>
      <c r="Q8" s="88" t="s">
        <v>6</v>
      </c>
      <c r="R8" s="20" t="s">
        <v>79</v>
      </c>
      <c r="S8" s="96" t="s">
        <v>63</v>
      </c>
      <c r="T8" s="96" t="s">
        <v>7</v>
      </c>
      <c r="U8" s="104" t="s">
        <v>5</v>
      </c>
      <c r="V8" s="96" t="s">
        <v>7</v>
      </c>
      <c r="W8" s="20" t="s">
        <v>6</v>
      </c>
      <c r="X8" s="99" t="s">
        <v>7</v>
      </c>
      <c r="Y8" s="88" t="s">
        <v>6</v>
      </c>
      <c r="Z8" s="104" t="s">
        <v>6</v>
      </c>
      <c r="AA8" s="104" t="s">
        <v>6</v>
      </c>
      <c r="AB8" s="20" t="s">
        <v>6</v>
      </c>
      <c r="AC8" s="96" t="s">
        <v>63</v>
      </c>
      <c r="AD8" s="96" t="s">
        <v>7</v>
      </c>
      <c r="AE8" s="20" t="s">
        <v>6</v>
      </c>
      <c r="AF8" s="96" t="s">
        <v>63</v>
      </c>
      <c r="AG8" s="123"/>
    </row>
    <row r="9" spans="1:33" s="25" customFormat="1" ht="12.75">
      <c r="A9" s="124"/>
      <c r="B9" s="21"/>
      <c r="C9" s="21"/>
      <c r="D9" s="21"/>
      <c r="E9" s="22" t="s">
        <v>54</v>
      </c>
      <c r="F9" s="21"/>
      <c r="G9" s="21" t="s">
        <v>57</v>
      </c>
      <c r="H9" s="21" t="s">
        <v>59</v>
      </c>
      <c r="I9" s="21" t="s">
        <v>60</v>
      </c>
      <c r="J9" s="356" t="s">
        <v>64</v>
      </c>
      <c r="K9" s="357"/>
      <c r="L9" s="356" t="s">
        <v>65</v>
      </c>
      <c r="M9" s="357"/>
      <c r="N9" s="356" t="s">
        <v>66</v>
      </c>
      <c r="O9" s="357"/>
      <c r="P9" s="358" t="s">
        <v>80</v>
      </c>
      <c r="Q9" s="358"/>
      <c r="R9" s="352" t="s">
        <v>68</v>
      </c>
      <c r="S9" s="352"/>
      <c r="T9" s="352" t="s">
        <v>81</v>
      </c>
      <c r="U9" s="352"/>
      <c r="V9" s="97"/>
      <c r="W9" s="87"/>
      <c r="X9" s="100"/>
      <c r="Y9" s="89"/>
      <c r="Z9" s="352" t="s">
        <v>72</v>
      </c>
      <c r="AA9" s="352"/>
      <c r="AB9" s="352" t="s">
        <v>84</v>
      </c>
      <c r="AC9" s="352"/>
      <c r="AD9" s="97"/>
      <c r="AE9" s="87"/>
      <c r="AF9" s="139" t="s">
        <v>68</v>
      </c>
      <c r="AG9" s="125"/>
    </row>
    <row r="10" spans="1:33" s="25" customFormat="1" ht="13.5" thickBot="1">
      <c r="A10" s="126"/>
      <c r="B10" s="159"/>
      <c r="C10" s="161"/>
      <c r="D10" s="159" t="s">
        <v>53</v>
      </c>
      <c r="E10" s="160" t="s">
        <v>55</v>
      </c>
      <c r="F10" s="161" t="s">
        <v>56</v>
      </c>
      <c r="G10" s="161" t="s">
        <v>58</v>
      </c>
      <c r="H10" s="161" t="s">
        <v>58</v>
      </c>
      <c r="I10" s="161" t="s">
        <v>61</v>
      </c>
      <c r="J10" s="162" t="s">
        <v>70</v>
      </c>
      <c r="K10" s="163" t="s">
        <v>67</v>
      </c>
      <c r="L10" s="162" t="s">
        <v>70</v>
      </c>
      <c r="M10" s="163" t="s">
        <v>67</v>
      </c>
      <c r="N10" s="162" t="s">
        <v>70</v>
      </c>
      <c r="O10" s="163" t="s">
        <v>67</v>
      </c>
      <c r="P10" s="164" t="s">
        <v>70</v>
      </c>
      <c r="Q10" s="165" t="s">
        <v>67</v>
      </c>
      <c r="R10" s="163" t="s">
        <v>67</v>
      </c>
      <c r="S10" s="162" t="s">
        <v>69</v>
      </c>
      <c r="T10" s="162" t="s">
        <v>70</v>
      </c>
      <c r="U10" s="166" t="s">
        <v>71</v>
      </c>
      <c r="V10" s="162" t="s">
        <v>70</v>
      </c>
      <c r="W10" s="163" t="s">
        <v>67</v>
      </c>
      <c r="X10" s="164" t="s">
        <v>70</v>
      </c>
      <c r="Y10" s="165" t="s">
        <v>67</v>
      </c>
      <c r="Z10" s="166" t="s">
        <v>67</v>
      </c>
      <c r="AA10" s="166" t="s">
        <v>67</v>
      </c>
      <c r="AB10" s="163" t="s">
        <v>67</v>
      </c>
      <c r="AC10" s="162" t="s">
        <v>69</v>
      </c>
      <c r="AD10" s="162" t="s">
        <v>67</v>
      </c>
      <c r="AE10" s="163" t="s">
        <v>69</v>
      </c>
      <c r="AF10" s="162" t="s">
        <v>69</v>
      </c>
      <c r="AG10" s="127"/>
    </row>
    <row r="11" spans="1:33" s="31" customFormat="1" ht="11.25" customHeight="1">
      <c r="A11" s="109">
        <v>1</v>
      </c>
      <c r="B11" s="184"/>
      <c r="C11" s="185"/>
      <c r="D11" s="299" t="s">
        <v>140</v>
      </c>
      <c r="E11" s="300">
        <v>40739</v>
      </c>
      <c r="F11" s="299" t="s">
        <v>10</v>
      </c>
      <c r="G11" s="301">
        <v>277</v>
      </c>
      <c r="H11" s="302">
        <v>495</v>
      </c>
      <c r="I11" s="302">
        <v>2</v>
      </c>
      <c r="J11" s="303">
        <v>225779</v>
      </c>
      <c r="K11" s="304">
        <v>20893</v>
      </c>
      <c r="L11" s="303">
        <v>283362</v>
      </c>
      <c r="M11" s="304">
        <v>25454</v>
      </c>
      <c r="N11" s="303">
        <v>292875</v>
      </c>
      <c r="O11" s="304">
        <v>26662</v>
      </c>
      <c r="P11" s="305">
        <f aca="true" t="shared" si="0" ref="P11:Q13">SUM(J11+L11+N11)</f>
        <v>802016</v>
      </c>
      <c r="Q11" s="306">
        <f t="shared" si="0"/>
        <v>73009</v>
      </c>
      <c r="R11" s="307">
        <f>IF(P11&lt;&gt;0,Q11/H11,"")</f>
        <v>147.4929292929293</v>
      </c>
      <c r="S11" s="308">
        <f>+P11/Q11</f>
        <v>10.985166212384774</v>
      </c>
      <c r="T11" s="309">
        <v>1620973</v>
      </c>
      <c r="U11" s="310">
        <f>IF(T11&lt;&gt;0,-(T11-P11)/T11,"")</f>
        <v>-0.5052255651389629</v>
      </c>
      <c r="V11" s="311"/>
      <c r="W11" s="312"/>
      <c r="X11" s="313"/>
      <c r="Y11" s="314"/>
      <c r="Z11" s="310"/>
      <c r="AA11" s="310"/>
      <c r="AB11" s="307"/>
      <c r="AC11" s="308"/>
      <c r="AD11" s="303">
        <v>5033378</v>
      </c>
      <c r="AE11" s="304">
        <v>490322</v>
      </c>
      <c r="AF11" s="315">
        <f>+AD11/AE11</f>
        <v>10.265454130143048</v>
      </c>
      <c r="AG11" s="321">
        <v>1</v>
      </c>
    </row>
    <row r="12" spans="1:33" s="31" customFormat="1" ht="11.25" customHeight="1">
      <c r="A12" s="108">
        <v>2</v>
      </c>
      <c r="B12" s="197"/>
      <c r="C12" s="198"/>
      <c r="D12" s="186" t="s">
        <v>116</v>
      </c>
      <c r="E12" s="199">
        <v>40723</v>
      </c>
      <c r="F12" s="186" t="s">
        <v>15</v>
      </c>
      <c r="G12" s="200">
        <v>323</v>
      </c>
      <c r="H12" s="201">
        <v>214</v>
      </c>
      <c r="I12" s="201">
        <v>4</v>
      </c>
      <c r="J12" s="202">
        <v>64361</v>
      </c>
      <c r="K12" s="203">
        <v>5815</v>
      </c>
      <c r="L12" s="202">
        <v>100348</v>
      </c>
      <c r="M12" s="203">
        <v>8741</v>
      </c>
      <c r="N12" s="202">
        <v>115213</v>
      </c>
      <c r="O12" s="203">
        <v>10190</v>
      </c>
      <c r="P12" s="192">
        <f t="shared" si="0"/>
        <v>279922</v>
      </c>
      <c r="Q12" s="193">
        <f t="shared" si="0"/>
        <v>24746</v>
      </c>
      <c r="R12" s="150">
        <f>IF(P12&lt;&gt;0,Q12/H12,"")</f>
        <v>115.6355140186916</v>
      </c>
      <c r="S12" s="151">
        <f>+P12/Q12</f>
        <v>11.31180796896468</v>
      </c>
      <c r="T12" s="194">
        <v>370296</v>
      </c>
      <c r="U12" s="149">
        <f>IF(T12&lt;&gt;0,-(T12-P12)/T12,"")</f>
        <v>-0.2440588070084473</v>
      </c>
      <c r="V12" s="147"/>
      <c r="W12" s="148"/>
      <c r="X12" s="204"/>
      <c r="Y12" s="205"/>
      <c r="Z12" s="149"/>
      <c r="AA12" s="149"/>
      <c r="AB12" s="150"/>
      <c r="AC12" s="151"/>
      <c r="AD12" s="202">
        <v>5704273</v>
      </c>
      <c r="AE12" s="203">
        <v>520745</v>
      </c>
      <c r="AF12" s="316">
        <f>AD12/AE12</f>
        <v>10.954061968909928</v>
      </c>
      <c r="AG12" s="322">
        <v>2</v>
      </c>
    </row>
    <row r="13" spans="1:33" s="31" customFormat="1" ht="11.25" customHeight="1">
      <c r="A13" s="109">
        <v>3</v>
      </c>
      <c r="B13" s="206"/>
      <c r="C13" s="207"/>
      <c r="D13" s="208" t="s">
        <v>129</v>
      </c>
      <c r="E13" s="209">
        <v>40732</v>
      </c>
      <c r="F13" s="210" t="s">
        <v>15</v>
      </c>
      <c r="G13" s="200">
        <v>81</v>
      </c>
      <c r="H13" s="201">
        <v>80</v>
      </c>
      <c r="I13" s="201">
        <v>3</v>
      </c>
      <c r="J13" s="202">
        <v>29955</v>
      </c>
      <c r="K13" s="203">
        <v>2572</v>
      </c>
      <c r="L13" s="202">
        <v>44590</v>
      </c>
      <c r="M13" s="203">
        <v>3741</v>
      </c>
      <c r="N13" s="202">
        <v>46559</v>
      </c>
      <c r="O13" s="203">
        <v>3892</v>
      </c>
      <c r="P13" s="211">
        <f t="shared" si="0"/>
        <v>121104</v>
      </c>
      <c r="Q13" s="212">
        <f t="shared" si="0"/>
        <v>10205</v>
      </c>
      <c r="R13" s="150">
        <f>IF(P13&lt;&gt;0,Q13/H13,"")</f>
        <v>127.5625</v>
      </c>
      <c r="S13" s="151">
        <f>+P13/Q13</f>
        <v>11.867123958843704</v>
      </c>
      <c r="T13" s="213">
        <v>142175</v>
      </c>
      <c r="U13" s="149">
        <f>IF(T13&lt;&gt;0,-(T13-P13)/T13,"")</f>
        <v>-0.14820467733427115</v>
      </c>
      <c r="V13" s="147"/>
      <c r="W13" s="148"/>
      <c r="X13" s="204"/>
      <c r="Y13" s="205"/>
      <c r="Z13" s="149"/>
      <c r="AA13" s="149"/>
      <c r="AB13" s="150"/>
      <c r="AC13" s="151"/>
      <c r="AD13" s="202">
        <v>787069</v>
      </c>
      <c r="AE13" s="203">
        <v>70775</v>
      </c>
      <c r="AF13" s="317">
        <f>+AD13/AE13</f>
        <v>11.120720593429883</v>
      </c>
      <c r="AG13" s="323">
        <v>3</v>
      </c>
    </row>
    <row r="14" spans="1:33" s="31" customFormat="1" ht="11.25" customHeight="1">
      <c r="A14" s="109">
        <v>4</v>
      </c>
      <c r="B14" s="214" t="s">
        <v>45</v>
      </c>
      <c r="C14" s="207"/>
      <c r="D14" s="215" t="s">
        <v>164</v>
      </c>
      <c r="E14" s="187">
        <v>40746</v>
      </c>
      <c r="F14" s="216" t="s">
        <v>8</v>
      </c>
      <c r="G14" s="217">
        <v>26</v>
      </c>
      <c r="H14" s="218">
        <v>26</v>
      </c>
      <c r="I14" s="218">
        <v>1</v>
      </c>
      <c r="J14" s="190">
        <v>16192</v>
      </c>
      <c r="K14" s="191">
        <v>1184</v>
      </c>
      <c r="L14" s="190">
        <v>23842</v>
      </c>
      <c r="M14" s="191">
        <v>1741</v>
      </c>
      <c r="N14" s="190">
        <v>27371</v>
      </c>
      <c r="O14" s="191">
        <v>2001</v>
      </c>
      <c r="P14" s="211">
        <f>+J14+L14+N14</f>
        <v>67405</v>
      </c>
      <c r="Q14" s="212">
        <f>+K14+M14+O14</f>
        <v>4926</v>
      </c>
      <c r="R14" s="150">
        <f>IF(P14&lt;&gt;0,Q14/H14,"")</f>
        <v>189.46153846153845</v>
      </c>
      <c r="S14" s="151">
        <f>IF(P14&lt;&gt;0,P14/Q14,"")</f>
        <v>13.683516037352822</v>
      </c>
      <c r="T14" s="213"/>
      <c r="U14" s="149">
        <f>IF(T14&lt;&gt;0,-(T14-P14)/T14,"")</f>
      </c>
      <c r="V14" s="147"/>
      <c r="W14" s="148"/>
      <c r="X14" s="190"/>
      <c r="Y14" s="191"/>
      <c r="Z14" s="149"/>
      <c r="AA14" s="149"/>
      <c r="AB14" s="150"/>
      <c r="AC14" s="151"/>
      <c r="AD14" s="190">
        <v>67405</v>
      </c>
      <c r="AE14" s="191">
        <v>4926</v>
      </c>
      <c r="AF14" s="316">
        <f>AD14/AE14</f>
        <v>13.683516037352822</v>
      </c>
      <c r="AG14" s="323">
        <v>4</v>
      </c>
    </row>
    <row r="15" spans="1:33" s="31" customFormat="1" ht="11.25" customHeight="1">
      <c r="A15" s="109">
        <v>5</v>
      </c>
      <c r="B15" s="219"/>
      <c r="C15" s="220" t="s">
        <v>44</v>
      </c>
      <c r="D15" s="221" t="s">
        <v>12</v>
      </c>
      <c r="E15" s="199">
        <v>40585</v>
      </c>
      <c r="F15" s="186" t="s">
        <v>19</v>
      </c>
      <c r="G15" s="222">
        <v>58</v>
      </c>
      <c r="H15" s="222">
        <v>57</v>
      </c>
      <c r="I15" s="222">
        <v>24</v>
      </c>
      <c r="J15" s="223">
        <v>9131</v>
      </c>
      <c r="K15" s="224">
        <v>1254</v>
      </c>
      <c r="L15" s="223">
        <v>16254.5</v>
      </c>
      <c r="M15" s="224">
        <v>2172</v>
      </c>
      <c r="N15" s="223">
        <v>18273.5</v>
      </c>
      <c r="O15" s="224">
        <v>2407</v>
      </c>
      <c r="P15" s="192">
        <f>+J15+L15+N15</f>
        <v>43659</v>
      </c>
      <c r="Q15" s="193">
        <f>+K15+M15+O15</f>
        <v>5833</v>
      </c>
      <c r="R15" s="203">
        <f>+Q15/H15</f>
        <v>102.33333333333333</v>
      </c>
      <c r="S15" s="202">
        <f>+P15/Q15</f>
        <v>7.484827704440254</v>
      </c>
      <c r="T15" s="194">
        <v>48084</v>
      </c>
      <c r="U15" s="149"/>
      <c r="V15" s="147"/>
      <c r="W15" s="148"/>
      <c r="X15" s="225"/>
      <c r="Y15" s="226"/>
      <c r="Z15" s="149"/>
      <c r="AA15" s="149"/>
      <c r="AB15" s="150"/>
      <c r="AC15" s="151"/>
      <c r="AD15" s="204">
        <v>1634194.25</v>
      </c>
      <c r="AE15" s="227">
        <v>202596</v>
      </c>
      <c r="AF15" s="318">
        <f>+AD15/AE15</f>
        <v>8.066271051748307</v>
      </c>
      <c r="AG15" s="323">
        <v>5</v>
      </c>
    </row>
    <row r="16" spans="1:33" s="31" customFormat="1" ht="11.25" customHeight="1">
      <c r="A16" s="109">
        <v>6</v>
      </c>
      <c r="B16" s="206"/>
      <c r="C16" s="220" t="s">
        <v>44</v>
      </c>
      <c r="D16" s="228">
        <v>40</v>
      </c>
      <c r="E16" s="187">
        <v>40739</v>
      </c>
      <c r="F16" s="186" t="s">
        <v>19</v>
      </c>
      <c r="G16" s="222">
        <v>17</v>
      </c>
      <c r="H16" s="222">
        <v>47</v>
      </c>
      <c r="I16" s="222">
        <v>2</v>
      </c>
      <c r="J16" s="223">
        <v>9047.5</v>
      </c>
      <c r="K16" s="224">
        <v>953</v>
      </c>
      <c r="L16" s="223">
        <v>13843</v>
      </c>
      <c r="M16" s="224">
        <v>1316</v>
      </c>
      <c r="N16" s="223">
        <v>19192</v>
      </c>
      <c r="O16" s="224">
        <v>1866</v>
      </c>
      <c r="P16" s="229">
        <f>SUM(J16+L16+N16)</f>
        <v>42082.5</v>
      </c>
      <c r="Q16" s="230">
        <f>SUM(K16+M16+O16)</f>
        <v>4135</v>
      </c>
      <c r="R16" s="231">
        <f>IF(P16&lt;&gt;0,Q16/H16,"")</f>
        <v>87.97872340425532</v>
      </c>
      <c r="S16" s="147">
        <f>IF(P16&lt;&gt;0,P16/Q16,"")</f>
        <v>10.17714631197098</v>
      </c>
      <c r="T16" s="232">
        <v>52925.5</v>
      </c>
      <c r="U16" s="149">
        <f aca="true" t="shared" si="1" ref="U16:U31">IF(T16&lt;&gt;0,-(T16-P16)/T16,"")</f>
        <v>-0.2048728873605351</v>
      </c>
      <c r="V16" s="147"/>
      <c r="W16" s="148"/>
      <c r="X16" s="225"/>
      <c r="Y16" s="226"/>
      <c r="Z16" s="149"/>
      <c r="AA16" s="149"/>
      <c r="AB16" s="150"/>
      <c r="AC16" s="151"/>
      <c r="AD16" s="204">
        <v>143043.5</v>
      </c>
      <c r="AE16" s="227">
        <v>15032</v>
      </c>
      <c r="AF16" s="316">
        <f>AD16/AE16</f>
        <v>9.515932676955828</v>
      </c>
      <c r="AG16" s="323">
        <v>6</v>
      </c>
    </row>
    <row r="17" spans="1:33" s="31" customFormat="1" ht="11.25" customHeight="1">
      <c r="A17" s="109">
        <v>7</v>
      </c>
      <c r="B17" s="233"/>
      <c r="C17" s="207"/>
      <c r="D17" s="234" t="s">
        <v>101</v>
      </c>
      <c r="E17" s="199">
        <v>40704</v>
      </c>
      <c r="F17" s="186" t="s">
        <v>15</v>
      </c>
      <c r="G17" s="201">
        <v>144</v>
      </c>
      <c r="H17" s="201">
        <v>46</v>
      </c>
      <c r="I17" s="201">
        <v>7</v>
      </c>
      <c r="J17" s="202">
        <v>8387</v>
      </c>
      <c r="K17" s="203">
        <v>928</v>
      </c>
      <c r="L17" s="202">
        <v>14133</v>
      </c>
      <c r="M17" s="203">
        <v>1470</v>
      </c>
      <c r="N17" s="202">
        <v>15332</v>
      </c>
      <c r="O17" s="203">
        <v>1535</v>
      </c>
      <c r="P17" s="192">
        <f>SUM(J17+L17+N17)</f>
        <v>37852</v>
      </c>
      <c r="Q17" s="193">
        <f>SUM(K17+M17+O17)</f>
        <v>3933</v>
      </c>
      <c r="R17" s="148">
        <f>IF(P17&lt;&gt;0,Q17/H17,"")</f>
        <v>85.5</v>
      </c>
      <c r="S17" s="147">
        <f>+P17/Q17</f>
        <v>9.624205441139079</v>
      </c>
      <c r="T17" s="194">
        <v>50171</v>
      </c>
      <c r="U17" s="149">
        <f t="shared" si="1"/>
        <v>-0.24554025233700744</v>
      </c>
      <c r="V17" s="147"/>
      <c r="W17" s="148"/>
      <c r="X17" s="204"/>
      <c r="Y17" s="205"/>
      <c r="Z17" s="149"/>
      <c r="AA17" s="149"/>
      <c r="AB17" s="150"/>
      <c r="AC17" s="151"/>
      <c r="AD17" s="202">
        <v>3464901</v>
      </c>
      <c r="AE17" s="203">
        <v>308627</v>
      </c>
      <c r="AF17" s="318">
        <f>+AD17/AE17</f>
        <v>11.226823965498806</v>
      </c>
      <c r="AG17" s="323">
        <v>7</v>
      </c>
    </row>
    <row r="18" spans="1:33" s="31" customFormat="1" ht="11.25" customHeight="1">
      <c r="A18" s="109">
        <v>8</v>
      </c>
      <c r="B18" s="214" t="s">
        <v>45</v>
      </c>
      <c r="C18" s="235"/>
      <c r="D18" s="186" t="s">
        <v>169</v>
      </c>
      <c r="E18" s="187">
        <v>40746</v>
      </c>
      <c r="F18" s="186" t="s">
        <v>13</v>
      </c>
      <c r="G18" s="189">
        <v>23</v>
      </c>
      <c r="H18" s="189">
        <v>23</v>
      </c>
      <c r="I18" s="189">
        <v>1</v>
      </c>
      <c r="J18" s="190">
        <v>5992.5</v>
      </c>
      <c r="K18" s="191">
        <v>506</v>
      </c>
      <c r="L18" s="190">
        <v>9271.5</v>
      </c>
      <c r="M18" s="191">
        <v>733</v>
      </c>
      <c r="N18" s="190">
        <v>9528.5</v>
      </c>
      <c r="O18" s="191">
        <v>807</v>
      </c>
      <c r="P18" s="236">
        <f>J18+L18+N18</f>
        <v>24792.5</v>
      </c>
      <c r="Q18" s="237">
        <f>K18+M18+O18</f>
        <v>2046</v>
      </c>
      <c r="R18" s="148">
        <f>Q18/H18</f>
        <v>88.95652173913044</v>
      </c>
      <c r="S18" s="147">
        <f>P18/Q18</f>
        <v>12.11754643206256</v>
      </c>
      <c r="T18" s="202"/>
      <c r="U18" s="149">
        <f t="shared" si="1"/>
      </c>
      <c r="V18" s="147"/>
      <c r="W18" s="148"/>
      <c r="X18" s="194"/>
      <c r="Y18" s="238"/>
      <c r="Z18" s="149"/>
      <c r="AA18" s="149"/>
      <c r="AB18" s="150"/>
      <c r="AC18" s="151"/>
      <c r="AD18" s="194">
        <v>24792.5</v>
      </c>
      <c r="AE18" s="205">
        <v>2046</v>
      </c>
      <c r="AF18" s="316">
        <f>AD18/AE18</f>
        <v>12.11754643206256</v>
      </c>
      <c r="AG18" s="323">
        <v>8</v>
      </c>
    </row>
    <row r="19" spans="1:33" s="31" customFormat="1" ht="11.25" customHeight="1">
      <c r="A19" s="109">
        <v>9</v>
      </c>
      <c r="B19" s="219"/>
      <c r="C19" s="207"/>
      <c r="D19" s="221" t="s">
        <v>111</v>
      </c>
      <c r="E19" s="199">
        <v>40718</v>
      </c>
      <c r="F19" s="186" t="s">
        <v>19</v>
      </c>
      <c r="G19" s="222">
        <v>42</v>
      </c>
      <c r="H19" s="222">
        <v>42</v>
      </c>
      <c r="I19" s="222">
        <v>5</v>
      </c>
      <c r="J19" s="223">
        <v>5463</v>
      </c>
      <c r="K19" s="224">
        <v>720</v>
      </c>
      <c r="L19" s="223">
        <v>8494</v>
      </c>
      <c r="M19" s="224">
        <v>1082</v>
      </c>
      <c r="N19" s="223">
        <v>9991</v>
      </c>
      <c r="O19" s="224">
        <v>1248</v>
      </c>
      <c r="P19" s="192">
        <f aca="true" t="shared" si="2" ref="P19:Q21">SUM(J19+L19+N19)</f>
        <v>23948</v>
      </c>
      <c r="Q19" s="193">
        <f t="shared" si="2"/>
        <v>3050</v>
      </c>
      <c r="R19" s="203">
        <f>+Q19/H19</f>
        <v>72.61904761904762</v>
      </c>
      <c r="S19" s="202">
        <f>+P19/Q19</f>
        <v>7.851803278688525</v>
      </c>
      <c r="T19" s="194">
        <v>23580</v>
      </c>
      <c r="U19" s="149">
        <f t="shared" si="1"/>
        <v>0.015606446140797287</v>
      </c>
      <c r="V19" s="147"/>
      <c r="W19" s="148"/>
      <c r="X19" s="225"/>
      <c r="Y19" s="226"/>
      <c r="Z19" s="149"/>
      <c r="AA19" s="149"/>
      <c r="AB19" s="150"/>
      <c r="AC19" s="151"/>
      <c r="AD19" s="204">
        <v>498631</v>
      </c>
      <c r="AE19" s="227">
        <v>49444</v>
      </c>
      <c r="AF19" s="318">
        <f>+AD19/AE19</f>
        <v>10.084762559663458</v>
      </c>
      <c r="AG19" s="323">
        <v>9</v>
      </c>
    </row>
    <row r="20" spans="1:35" s="31" customFormat="1" ht="11.25" customHeight="1">
      <c r="A20" s="109">
        <v>10</v>
      </c>
      <c r="B20" s="206"/>
      <c r="C20" s="207"/>
      <c r="D20" s="239" t="s">
        <v>106</v>
      </c>
      <c r="E20" s="240">
        <v>40711</v>
      </c>
      <c r="F20" s="210" t="s">
        <v>15</v>
      </c>
      <c r="G20" s="201">
        <v>151</v>
      </c>
      <c r="H20" s="201">
        <v>53</v>
      </c>
      <c r="I20" s="201">
        <v>6</v>
      </c>
      <c r="J20" s="202">
        <v>4833</v>
      </c>
      <c r="K20" s="203">
        <v>764</v>
      </c>
      <c r="L20" s="202">
        <v>7307</v>
      </c>
      <c r="M20" s="203">
        <v>1030</v>
      </c>
      <c r="N20" s="202">
        <v>9234</v>
      </c>
      <c r="O20" s="203">
        <v>1353</v>
      </c>
      <c r="P20" s="192">
        <f t="shared" si="2"/>
        <v>21374</v>
      </c>
      <c r="Q20" s="193">
        <f t="shared" si="2"/>
        <v>3147</v>
      </c>
      <c r="R20" s="148">
        <f aca="true" t="shared" si="3" ref="R20:R25">IF(P20&lt;&gt;0,Q20/H20,"")</f>
        <v>59.37735849056604</v>
      </c>
      <c r="S20" s="147">
        <f>+P20/Q20</f>
        <v>6.791865268509691</v>
      </c>
      <c r="T20" s="194">
        <v>49029</v>
      </c>
      <c r="U20" s="149">
        <f t="shared" si="1"/>
        <v>-0.5640539272675356</v>
      </c>
      <c r="V20" s="147"/>
      <c r="W20" s="148"/>
      <c r="X20" s="204"/>
      <c r="Y20" s="205"/>
      <c r="Z20" s="149"/>
      <c r="AA20" s="149"/>
      <c r="AB20" s="150"/>
      <c r="AC20" s="151"/>
      <c r="AD20" s="202">
        <v>1810950</v>
      </c>
      <c r="AE20" s="203">
        <v>195715</v>
      </c>
      <c r="AF20" s="318">
        <f>+AD20/AE20</f>
        <v>9.25299542702399</v>
      </c>
      <c r="AG20" s="323">
        <v>10</v>
      </c>
      <c r="AI20" s="58"/>
    </row>
    <row r="21" spans="1:35" s="31" customFormat="1" ht="11.25" customHeight="1">
      <c r="A21" s="109">
        <v>11</v>
      </c>
      <c r="B21" s="214" t="s">
        <v>45</v>
      </c>
      <c r="C21" s="207"/>
      <c r="D21" s="241" t="s">
        <v>165</v>
      </c>
      <c r="E21" s="242">
        <v>40746</v>
      </c>
      <c r="F21" s="186" t="s">
        <v>19</v>
      </c>
      <c r="G21" s="222">
        <v>8</v>
      </c>
      <c r="H21" s="222">
        <v>8</v>
      </c>
      <c r="I21" s="222">
        <v>1</v>
      </c>
      <c r="J21" s="223">
        <v>5298.5</v>
      </c>
      <c r="K21" s="224">
        <v>337</v>
      </c>
      <c r="L21" s="223">
        <v>7006.5</v>
      </c>
      <c r="M21" s="224">
        <v>458</v>
      </c>
      <c r="N21" s="223">
        <v>8522</v>
      </c>
      <c r="O21" s="224">
        <v>548</v>
      </c>
      <c r="P21" s="229">
        <f t="shared" si="2"/>
        <v>20827</v>
      </c>
      <c r="Q21" s="230">
        <f t="shared" si="2"/>
        <v>1343</v>
      </c>
      <c r="R21" s="148">
        <f t="shared" si="3"/>
        <v>167.875</v>
      </c>
      <c r="S21" s="147">
        <f>IF(P21&lt;&gt;0,P21/Q21,"")</f>
        <v>15.507818317200298</v>
      </c>
      <c r="T21" s="232"/>
      <c r="U21" s="149">
        <f t="shared" si="1"/>
      </c>
      <c r="V21" s="147"/>
      <c r="W21" s="148"/>
      <c r="X21" s="225"/>
      <c r="Y21" s="226"/>
      <c r="Z21" s="149"/>
      <c r="AA21" s="149"/>
      <c r="AB21" s="150"/>
      <c r="AC21" s="151"/>
      <c r="AD21" s="204">
        <v>20827</v>
      </c>
      <c r="AE21" s="227">
        <v>1343</v>
      </c>
      <c r="AF21" s="318">
        <f>+AD21/AE21</f>
        <v>15.507818317200298</v>
      </c>
      <c r="AG21" s="323">
        <v>11</v>
      </c>
      <c r="AI21" s="58"/>
    </row>
    <row r="22" spans="1:33" s="31" customFormat="1" ht="11.25" customHeight="1">
      <c r="A22" s="109">
        <v>12</v>
      </c>
      <c r="B22" s="243"/>
      <c r="C22" s="207"/>
      <c r="D22" s="210" t="s">
        <v>91</v>
      </c>
      <c r="E22" s="244">
        <v>40697</v>
      </c>
      <c r="F22" s="186" t="s">
        <v>10</v>
      </c>
      <c r="G22" s="189">
        <v>101</v>
      </c>
      <c r="H22" s="189">
        <v>29</v>
      </c>
      <c r="I22" s="189">
        <v>8</v>
      </c>
      <c r="J22" s="190">
        <v>4080</v>
      </c>
      <c r="K22" s="191">
        <v>352</v>
      </c>
      <c r="L22" s="190">
        <v>7191</v>
      </c>
      <c r="M22" s="191">
        <v>595</v>
      </c>
      <c r="N22" s="190">
        <v>6862</v>
      </c>
      <c r="O22" s="191">
        <v>611</v>
      </c>
      <c r="P22" s="192">
        <f>+J22+L22+N22</f>
        <v>18133</v>
      </c>
      <c r="Q22" s="193">
        <f>+K22+M22+O22</f>
        <v>1558</v>
      </c>
      <c r="R22" s="148">
        <f t="shared" si="3"/>
        <v>53.724137931034484</v>
      </c>
      <c r="S22" s="147">
        <f>IF(P22&lt;&gt;0,P22/Q22,"")</f>
        <v>11.638639281129654</v>
      </c>
      <c r="T22" s="194">
        <v>43584</v>
      </c>
      <c r="U22" s="149">
        <f t="shared" si="1"/>
        <v>-0.5839528267254038</v>
      </c>
      <c r="V22" s="147"/>
      <c r="W22" s="148"/>
      <c r="X22" s="195"/>
      <c r="Y22" s="196"/>
      <c r="Z22" s="149"/>
      <c r="AA22" s="149"/>
      <c r="AB22" s="150"/>
      <c r="AC22" s="151"/>
      <c r="AD22" s="190">
        <v>3282934</v>
      </c>
      <c r="AE22" s="191">
        <v>308653</v>
      </c>
      <c r="AF22" s="318">
        <f>+AD22/AE22</f>
        <v>10.636326230427049</v>
      </c>
      <c r="AG22" s="323">
        <v>12</v>
      </c>
    </row>
    <row r="23" spans="1:35" s="31" customFormat="1" ht="11.25" customHeight="1">
      <c r="A23" s="109">
        <v>13</v>
      </c>
      <c r="B23" s="319"/>
      <c r="C23" s="207"/>
      <c r="D23" s="239" t="s">
        <v>37</v>
      </c>
      <c r="E23" s="246">
        <v>40682</v>
      </c>
      <c r="F23" s="210" t="s">
        <v>15</v>
      </c>
      <c r="G23" s="201">
        <v>115</v>
      </c>
      <c r="H23" s="201">
        <v>30</v>
      </c>
      <c r="I23" s="201">
        <v>11</v>
      </c>
      <c r="J23" s="202">
        <v>4137</v>
      </c>
      <c r="K23" s="203">
        <v>477</v>
      </c>
      <c r="L23" s="202">
        <v>5956</v>
      </c>
      <c r="M23" s="203">
        <v>687</v>
      </c>
      <c r="N23" s="202">
        <v>7109</v>
      </c>
      <c r="O23" s="203">
        <v>820</v>
      </c>
      <c r="P23" s="192">
        <f>SUM(J23+L23+N23)</f>
        <v>17202</v>
      </c>
      <c r="Q23" s="193">
        <f>SUM(K23+M23+O23)</f>
        <v>1984</v>
      </c>
      <c r="R23" s="148">
        <f t="shared" si="3"/>
        <v>66.13333333333334</v>
      </c>
      <c r="S23" s="147">
        <f>+P23/Q23</f>
        <v>8.670362903225806</v>
      </c>
      <c r="T23" s="194">
        <v>24240</v>
      </c>
      <c r="U23" s="149">
        <f t="shared" si="1"/>
        <v>-0.2903465346534653</v>
      </c>
      <c r="V23" s="147"/>
      <c r="W23" s="148"/>
      <c r="X23" s="204"/>
      <c r="Y23" s="205"/>
      <c r="Z23" s="149"/>
      <c r="AA23" s="149"/>
      <c r="AB23" s="150"/>
      <c r="AC23" s="151"/>
      <c r="AD23" s="202">
        <v>13024562</v>
      </c>
      <c r="AE23" s="203">
        <v>1152132</v>
      </c>
      <c r="AF23" s="316">
        <f>AD23/AE23</f>
        <v>11.30474806706176</v>
      </c>
      <c r="AG23" s="323">
        <v>13</v>
      </c>
      <c r="AI23" s="58"/>
    </row>
    <row r="24" spans="1:33" s="31" customFormat="1" ht="11.25" customHeight="1">
      <c r="A24" s="109">
        <v>14</v>
      </c>
      <c r="B24" s="247"/>
      <c r="C24" s="207"/>
      <c r="D24" s="248" t="s">
        <v>98</v>
      </c>
      <c r="E24" s="244">
        <v>40704</v>
      </c>
      <c r="F24" s="210" t="s">
        <v>19</v>
      </c>
      <c r="G24" s="222">
        <v>25</v>
      </c>
      <c r="H24" s="222">
        <v>23</v>
      </c>
      <c r="I24" s="222">
        <v>7</v>
      </c>
      <c r="J24" s="223">
        <v>3527.5</v>
      </c>
      <c r="K24" s="224">
        <v>458</v>
      </c>
      <c r="L24" s="223">
        <v>5378.5</v>
      </c>
      <c r="M24" s="224">
        <v>654</v>
      </c>
      <c r="N24" s="223">
        <v>6931</v>
      </c>
      <c r="O24" s="224">
        <v>831</v>
      </c>
      <c r="P24" s="192">
        <f>+J24+L24+N24</f>
        <v>15837</v>
      </c>
      <c r="Q24" s="193">
        <f>+K24+M24+O24</f>
        <v>1943</v>
      </c>
      <c r="R24" s="148">
        <f t="shared" si="3"/>
        <v>84.47826086956522</v>
      </c>
      <c r="S24" s="147">
        <f>IF(P24&lt;&gt;0,P24/Q24,"")</f>
        <v>8.150797735460628</v>
      </c>
      <c r="T24" s="194">
        <v>15302</v>
      </c>
      <c r="U24" s="149">
        <f t="shared" si="1"/>
        <v>0.034962749967324534</v>
      </c>
      <c r="V24" s="147"/>
      <c r="W24" s="148"/>
      <c r="X24" s="225"/>
      <c r="Y24" s="226"/>
      <c r="Z24" s="149"/>
      <c r="AA24" s="149"/>
      <c r="AB24" s="150"/>
      <c r="AC24" s="151"/>
      <c r="AD24" s="204">
        <v>311795.75</v>
      </c>
      <c r="AE24" s="227">
        <v>30666</v>
      </c>
      <c r="AF24" s="316">
        <f>AD24/AE24</f>
        <v>10.167473749429336</v>
      </c>
      <c r="AG24" s="323">
        <v>14</v>
      </c>
    </row>
    <row r="25" spans="1:33" s="31" customFormat="1" ht="11.25" customHeight="1">
      <c r="A25" s="109">
        <v>15</v>
      </c>
      <c r="B25" s="247"/>
      <c r="C25" s="245"/>
      <c r="D25" s="241" t="s">
        <v>137</v>
      </c>
      <c r="E25" s="242">
        <v>40739</v>
      </c>
      <c r="F25" s="210" t="s">
        <v>19</v>
      </c>
      <c r="G25" s="222">
        <v>156</v>
      </c>
      <c r="H25" s="222">
        <v>18</v>
      </c>
      <c r="I25" s="222">
        <v>2</v>
      </c>
      <c r="J25" s="223">
        <v>3735.5</v>
      </c>
      <c r="K25" s="224">
        <v>344</v>
      </c>
      <c r="L25" s="223">
        <v>5006</v>
      </c>
      <c r="M25" s="224">
        <v>490</v>
      </c>
      <c r="N25" s="223">
        <v>5463.5</v>
      </c>
      <c r="O25" s="224">
        <v>530</v>
      </c>
      <c r="P25" s="192">
        <f>SUM(J25+L25+N25)</f>
        <v>14205</v>
      </c>
      <c r="Q25" s="193">
        <f>SUM(K25+M25+O25)</f>
        <v>1364</v>
      </c>
      <c r="R25" s="148">
        <f t="shared" si="3"/>
        <v>75.77777777777777</v>
      </c>
      <c r="S25" s="147">
        <f>+P25/Q25</f>
        <v>10.414222873900293</v>
      </c>
      <c r="T25" s="194">
        <v>22800.5</v>
      </c>
      <c r="U25" s="149">
        <f t="shared" si="1"/>
        <v>-0.3769873467687112</v>
      </c>
      <c r="V25" s="147"/>
      <c r="W25" s="148"/>
      <c r="X25" s="225"/>
      <c r="Y25" s="226"/>
      <c r="Z25" s="149"/>
      <c r="AA25" s="149"/>
      <c r="AB25" s="150"/>
      <c r="AC25" s="151"/>
      <c r="AD25" s="204">
        <v>56746</v>
      </c>
      <c r="AE25" s="227">
        <v>5228</v>
      </c>
      <c r="AF25" s="320">
        <f>AD25/AE25</f>
        <v>10.85424636572303</v>
      </c>
      <c r="AG25" s="323">
        <v>15</v>
      </c>
    </row>
    <row r="26" spans="1:33" s="31" customFormat="1" ht="11.25" customHeight="1">
      <c r="A26" s="109">
        <v>16</v>
      </c>
      <c r="B26" s="233"/>
      <c r="C26" s="207"/>
      <c r="D26" s="249" t="s">
        <v>113</v>
      </c>
      <c r="E26" s="246">
        <v>40725</v>
      </c>
      <c r="F26" s="249" t="s">
        <v>42</v>
      </c>
      <c r="G26" s="249">
        <v>32</v>
      </c>
      <c r="H26" s="250">
        <v>32</v>
      </c>
      <c r="I26" s="250">
        <v>4</v>
      </c>
      <c r="J26" s="202">
        <v>2747</v>
      </c>
      <c r="K26" s="203">
        <v>339</v>
      </c>
      <c r="L26" s="202">
        <v>4259</v>
      </c>
      <c r="M26" s="203">
        <v>516</v>
      </c>
      <c r="N26" s="202">
        <v>5391</v>
      </c>
      <c r="O26" s="203">
        <v>685</v>
      </c>
      <c r="P26" s="229">
        <f>SUM(J26+L26+N26)</f>
        <v>12397</v>
      </c>
      <c r="Q26" s="230">
        <f>SUM(K26+M26+O26)</f>
        <v>1540</v>
      </c>
      <c r="R26" s="251">
        <f>Q26/H26</f>
        <v>48.125</v>
      </c>
      <c r="S26" s="147">
        <f>IF(P26&lt;&gt;0,P26/Q26,"")</f>
        <v>8.05</v>
      </c>
      <c r="T26" s="232">
        <v>16755</v>
      </c>
      <c r="U26" s="149">
        <f t="shared" si="1"/>
        <v>-0.2601014622500746</v>
      </c>
      <c r="V26" s="147"/>
      <c r="W26" s="148"/>
      <c r="X26" s="190"/>
      <c r="Y26" s="191"/>
      <c r="Z26" s="149"/>
      <c r="AA26" s="149"/>
      <c r="AB26" s="150"/>
      <c r="AC26" s="151"/>
      <c r="AD26" s="202">
        <v>139156</v>
      </c>
      <c r="AE26" s="203">
        <v>15110</v>
      </c>
      <c r="AF26" s="318">
        <f>+AD26/AE26</f>
        <v>9.209530112508272</v>
      </c>
      <c r="AG26" s="323">
        <v>16</v>
      </c>
    </row>
    <row r="27" spans="1:33" s="31" customFormat="1" ht="11.25" customHeight="1">
      <c r="A27" s="109">
        <v>17</v>
      </c>
      <c r="B27" s="243"/>
      <c r="C27" s="207"/>
      <c r="D27" s="252" t="s">
        <v>119</v>
      </c>
      <c r="E27" s="253">
        <v>40732</v>
      </c>
      <c r="F27" s="254" t="s">
        <v>35</v>
      </c>
      <c r="G27" s="252">
        <v>15</v>
      </c>
      <c r="H27" s="252">
        <v>15</v>
      </c>
      <c r="I27" s="252">
        <v>3</v>
      </c>
      <c r="J27" s="232">
        <v>2853.5</v>
      </c>
      <c r="K27" s="251">
        <v>285</v>
      </c>
      <c r="L27" s="232">
        <v>4560.5</v>
      </c>
      <c r="M27" s="251">
        <v>419</v>
      </c>
      <c r="N27" s="232">
        <v>4873</v>
      </c>
      <c r="O27" s="251">
        <v>479</v>
      </c>
      <c r="P27" s="192">
        <f>+J27+L27+N27</f>
        <v>12287</v>
      </c>
      <c r="Q27" s="193">
        <f>+K27+M27+O27</f>
        <v>1183</v>
      </c>
      <c r="R27" s="203">
        <f>+Q27/H27</f>
        <v>78.86666666666666</v>
      </c>
      <c r="S27" s="147">
        <f>IF(P27&lt;&gt;0,P27/Q27,"")</f>
        <v>10.386306001690617</v>
      </c>
      <c r="T27" s="194">
        <v>7929.5</v>
      </c>
      <c r="U27" s="149">
        <f t="shared" si="1"/>
        <v>0.5495302351976795</v>
      </c>
      <c r="V27" s="147"/>
      <c r="W27" s="148"/>
      <c r="X27" s="232"/>
      <c r="Y27" s="251"/>
      <c r="Z27" s="149"/>
      <c r="AA27" s="149"/>
      <c r="AB27" s="150"/>
      <c r="AC27" s="151"/>
      <c r="AD27" s="232">
        <v>60890</v>
      </c>
      <c r="AE27" s="251">
        <v>6436</v>
      </c>
      <c r="AF27" s="316">
        <f>AD27/AE27</f>
        <v>9.460845245494095</v>
      </c>
      <c r="AG27" s="323">
        <v>17</v>
      </c>
    </row>
    <row r="28" spans="1:33" s="31" customFormat="1" ht="11.25" customHeight="1">
      <c r="A28" s="109">
        <v>18</v>
      </c>
      <c r="B28" s="247"/>
      <c r="C28" s="207"/>
      <c r="D28" s="210" t="s">
        <v>120</v>
      </c>
      <c r="E28" s="246">
        <v>40732</v>
      </c>
      <c r="F28" s="210" t="s">
        <v>13</v>
      </c>
      <c r="G28" s="189">
        <v>23</v>
      </c>
      <c r="H28" s="189">
        <v>23</v>
      </c>
      <c r="I28" s="189">
        <v>3</v>
      </c>
      <c r="J28" s="190">
        <v>2854.5</v>
      </c>
      <c r="K28" s="191">
        <v>311</v>
      </c>
      <c r="L28" s="190">
        <v>3967</v>
      </c>
      <c r="M28" s="191">
        <v>442</v>
      </c>
      <c r="N28" s="190">
        <v>5409</v>
      </c>
      <c r="O28" s="191">
        <v>592</v>
      </c>
      <c r="P28" s="192">
        <f>+J28+L28+N28</f>
        <v>12230.5</v>
      </c>
      <c r="Q28" s="193">
        <f>+K28+M28+O28</f>
        <v>1345</v>
      </c>
      <c r="R28" s="203">
        <f>+Q28/H28</f>
        <v>58.47826086956522</v>
      </c>
      <c r="S28" s="147">
        <f>+P28/Q28</f>
        <v>9.093308550185874</v>
      </c>
      <c r="T28" s="194">
        <v>23399</v>
      </c>
      <c r="U28" s="149">
        <f t="shared" si="1"/>
        <v>-0.47730672250950895</v>
      </c>
      <c r="V28" s="147"/>
      <c r="W28" s="148"/>
      <c r="X28" s="194"/>
      <c r="Y28" s="238"/>
      <c r="Z28" s="149"/>
      <c r="AA28" s="149"/>
      <c r="AB28" s="150"/>
      <c r="AC28" s="151"/>
      <c r="AD28" s="194">
        <v>118497</v>
      </c>
      <c r="AE28" s="205">
        <v>10409</v>
      </c>
      <c r="AF28" s="318">
        <f>+AD28/AE28</f>
        <v>11.38409069074839</v>
      </c>
      <c r="AG28" s="323">
        <v>18</v>
      </c>
    </row>
    <row r="29" spans="1:33" s="31" customFormat="1" ht="11.25" customHeight="1">
      <c r="A29" s="109">
        <v>19</v>
      </c>
      <c r="B29" s="243"/>
      <c r="C29" s="207"/>
      <c r="D29" s="252" t="s">
        <v>95</v>
      </c>
      <c r="E29" s="240">
        <v>40697</v>
      </c>
      <c r="F29" s="254" t="s">
        <v>35</v>
      </c>
      <c r="G29" s="252">
        <v>15</v>
      </c>
      <c r="H29" s="252">
        <v>15</v>
      </c>
      <c r="I29" s="252">
        <v>8</v>
      </c>
      <c r="J29" s="232">
        <v>2850</v>
      </c>
      <c r="K29" s="251">
        <v>330</v>
      </c>
      <c r="L29" s="232">
        <v>2795.5</v>
      </c>
      <c r="M29" s="251">
        <v>313</v>
      </c>
      <c r="N29" s="232">
        <v>4727.5</v>
      </c>
      <c r="O29" s="251">
        <v>525</v>
      </c>
      <c r="P29" s="192">
        <f>SUM(J29+L29+N29)</f>
        <v>10373</v>
      </c>
      <c r="Q29" s="193">
        <f>SUM(K29+M29+O29)</f>
        <v>1168</v>
      </c>
      <c r="R29" s="148">
        <f>IF(P29&lt;&gt;0,Q29/H29,"")</f>
        <v>77.86666666666666</v>
      </c>
      <c r="S29" s="147">
        <f>IF(P29&lt;&gt;0,P29/Q29,"")</f>
        <v>8.880993150684931</v>
      </c>
      <c r="T29" s="194">
        <v>9456</v>
      </c>
      <c r="U29" s="149">
        <f t="shared" si="1"/>
        <v>0.09697546531302877</v>
      </c>
      <c r="V29" s="147"/>
      <c r="W29" s="148"/>
      <c r="X29" s="232"/>
      <c r="Y29" s="251"/>
      <c r="Z29" s="149"/>
      <c r="AA29" s="149"/>
      <c r="AB29" s="150"/>
      <c r="AC29" s="151"/>
      <c r="AD29" s="232">
        <v>162509</v>
      </c>
      <c r="AE29" s="251">
        <v>20476</v>
      </c>
      <c r="AF29" s="316">
        <f>AD29/AE29</f>
        <v>7.936559874975581</v>
      </c>
      <c r="AG29" s="323">
        <v>19</v>
      </c>
    </row>
    <row r="30" spans="1:33" s="31" customFormat="1" ht="11.25" customHeight="1">
      <c r="A30" s="109">
        <v>20</v>
      </c>
      <c r="B30" s="247"/>
      <c r="C30" s="207"/>
      <c r="D30" s="241" t="s">
        <v>112</v>
      </c>
      <c r="E30" s="246">
        <v>40718</v>
      </c>
      <c r="F30" s="210" t="s">
        <v>19</v>
      </c>
      <c r="G30" s="222">
        <v>25</v>
      </c>
      <c r="H30" s="222">
        <v>25</v>
      </c>
      <c r="I30" s="222">
        <v>5</v>
      </c>
      <c r="J30" s="223">
        <v>2143</v>
      </c>
      <c r="K30" s="224">
        <v>244</v>
      </c>
      <c r="L30" s="223">
        <v>3926</v>
      </c>
      <c r="M30" s="224">
        <v>431</v>
      </c>
      <c r="N30" s="223">
        <v>3999.5</v>
      </c>
      <c r="O30" s="224">
        <v>455</v>
      </c>
      <c r="P30" s="192">
        <f>+J30+L30+N30</f>
        <v>10068.5</v>
      </c>
      <c r="Q30" s="193">
        <f>+K30+M30+O30</f>
        <v>1130</v>
      </c>
      <c r="R30" s="203">
        <f>+Q30/H30</f>
        <v>45.2</v>
      </c>
      <c r="S30" s="147">
        <f>+P30/Q30</f>
        <v>8.910176991150442</v>
      </c>
      <c r="T30" s="194">
        <v>9614.5</v>
      </c>
      <c r="U30" s="149">
        <f t="shared" si="1"/>
        <v>0.047220344271672994</v>
      </c>
      <c r="V30" s="147"/>
      <c r="W30" s="148"/>
      <c r="X30" s="225"/>
      <c r="Y30" s="226"/>
      <c r="Z30" s="149"/>
      <c r="AA30" s="149"/>
      <c r="AB30" s="150"/>
      <c r="AC30" s="151"/>
      <c r="AD30" s="204">
        <v>133462.5</v>
      </c>
      <c r="AE30" s="227">
        <v>13812</v>
      </c>
      <c r="AF30" s="318">
        <f aca="true" t="shared" si="4" ref="AF30:AF39">+AD30/AE30</f>
        <v>9.662793223284101</v>
      </c>
      <c r="AG30" s="323">
        <v>20</v>
      </c>
    </row>
    <row r="31" spans="1:33" s="31" customFormat="1" ht="11.25" customHeight="1">
      <c r="A31" s="109">
        <v>21</v>
      </c>
      <c r="B31" s="243"/>
      <c r="C31" s="207"/>
      <c r="D31" s="210" t="s">
        <v>114</v>
      </c>
      <c r="E31" s="246">
        <v>40725</v>
      </c>
      <c r="F31" s="210" t="s">
        <v>35</v>
      </c>
      <c r="G31" s="252">
        <v>18</v>
      </c>
      <c r="H31" s="252">
        <v>18</v>
      </c>
      <c r="I31" s="252">
        <v>4</v>
      </c>
      <c r="J31" s="232">
        <v>2171</v>
      </c>
      <c r="K31" s="251">
        <v>229</v>
      </c>
      <c r="L31" s="232">
        <v>4011.5</v>
      </c>
      <c r="M31" s="251">
        <v>414</v>
      </c>
      <c r="N31" s="232">
        <v>3773.5</v>
      </c>
      <c r="O31" s="251">
        <v>398</v>
      </c>
      <c r="P31" s="192">
        <f aca="true" t="shared" si="5" ref="P31:P55">SUM(J31+L31+N31)</f>
        <v>9956</v>
      </c>
      <c r="Q31" s="193">
        <f aca="true" t="shared" si="6" ref="Q31:Q55">SUM(K31+M31+O31)</f>
        <v>1041</v>
      </c>
      <c r="R31" s="203">
        <f>+Q31/H31</f>
        <v>57.833333333333336</v>
      </c>
      <c r="S31" s="147">
        <f>IF(P31&lt;&gt;0,P31/Q31,"")</f>
        <v>9.56388088376561</v>
      </c>
      <c r="T31" s="194">
        <v>13057</v>
      </c>
      <c r="U31" s="149">
        <f t="shared" si="1"/>
        <v>-0.23749712797733016</v>
      </c>
      <c r="V31" s="147"/>
      <c r="W31" s="148"/>
      <c r="X31" s="232"/>
      <c r="Y31" s="251"/>
      <c r="Z31" s="149"/>
      <c r="AA31" s="149"/>
      <c r="AB31" s="150"/>
      <c r="AC31" s="151"/>
      <c r="AD31" s="232">
        <v>118873</v>
      </c>
      <c r="AE31" s="251">
        <v>10575</v>
      </c>
      <c r="AF31" s="317">
        <f t="shared" si="4"/>
        <v>11.240945626477542</v>
      </c>
      <c r="AG31" s="323">
        <v>21</v>
      </c>
    </row>
    <row r="32" spans="1:33" s="31" customFormat="1" ht="11.25" customHeight="1">
      <c r="A32" s="109">
        <v>22</v>
      </c>
      <c r="B32" s="214" t="s">
        <v>45</v>
      </c>
      <c r="C32" s="235"/>
      <c r="D32" s="255">
        <v>3</v>
      </c>
      <c r="E32" s="242">
        <v>40746</v>
      </c>
      <c r="F32" s="210" t="s">
        <v>19</v>
      </c>
      <c r="G32" s="222">
        <v>5</v>
      </c>
      <c r="H32" s="222">
        <v>5</v>
      </c>
      <c r="I32" s="222">
        <v>1</v>
      </c>
      <c r="J32" s="223">
        <v>1682.5</v>
      </c>
      <c r="K32" s="224">
        <v>155</v>
      </c>
      <c r="L32" s="223">
        <v>3475.5</v>
      </c>
      <c r="M32" s="224">
        <v>290</v>
      </c>
      <c r="N32" s="223">
        <v>3452.5</v>
      </c>
      <c r="O32" s="224">
        <v>290</v>
      </c>
      <c r="P32" s="192">
        <f t="shared" si="5"/>
        <v>8610.5</v>
      </c>
      <c r="Q32" s="193">
        <f t="shared" si="6"/>
        <v>735</v>
      </c>
      <c r="R32" s="148">
        <f>IF(P32&lt;&gt;0,Q32/H32,"")</f>
        <v>147</v>
      </c>
      <c r="S32" s="147">
        <f>IF(P32&lt;&gt;0,P32/Q32,"")</f>
        <v>11.714965986394558</v>
      </c>
      <c r="T32" s="256"/>
      <c r="U32" s="149"/>
      <c r="V32" s="147"/>
      <c r="W32" s="148"/>
      <c r="X32" s="225"/>
      <c r="Y32" s="226"/>
      <c r="Z32" s="149"/>
      <c r="AA32" s="149"/>
      <c r="AB32" s="150"/>
      <c r="AC32" s="151"/>
      <c r="AD32" s="204">
        <v>8610.5</v>
      </c>
      <c r="AE32" s="227">
        <v>735</v>
      </c>
      <c r="AF32" s="316">
        <f t="shared" si="4"/>
        <v>11.714965986394558</v>
      </c>
      <c r="AG32" s="323">
        <v>22</v>
      </c>
    </row>
    <row r="33" spans="1:33" s="31" customFormat="1" ht="11.25" customHeight="1">
      <c r="A33" s="109">
        <v>23</v>
      </c>
      <c r="B33" s="319"/>
      <c r="C33" s="207"/>
      <c r="D33" s="210" t="s">
        <v>132</v>
      </c>
      <c r="E33" s="242">
        <v>40739</v>
      </c>
      <c r="F33" s="210" t="s">
        <v>35</v>
      </c>
      <c r="G33" s="249">
        <v>15</v>
      </c>
      <c r="H33" s="252">
        <v>15</v>
      </c>
      <c r="I33" s="252">
        <v>2</v>
      </c>
      <c r="J33" s="232">
        <v>1845.5</v>
      </c>
      <c r="K33" s="251">
        <v>175</v>
      </c>
      <c r="L33" s="232">
        <v>2853</v>
      </c>
      <c r="M33" s="251">
        <v>274</v>
      </c>
      <c r="N33" s="232">
        <v>3367.5</v>
      </c>
      <c r="O33" s="251">
        <v>324</v>
      </c>
      <c r="P33" s="229">
        <f t="shared" si="5"/>
        <v>8066</v>
      </c>
      <c r="Q33" s="230">
        <f t="shared" si="6"/>
        <v>773</v>
      </c>
      <c r="R33" s="251">
        <f>Q33/H33</f>
        <v>51.53333333333333</v>
      </c>
      <c r="S33" s="147">
        <f>+P33/Q33</f>
        <v>10.434670116429496</v>
      </c>
      <c r="T33" s="232">
        <v>16298</v>
      </c>
      <c r="U33" s="149">
        <f aca="true" t="shared" si="7" ref="U33:U38">IF(T33&lt;&gt;0,-(T33-P33)/T33,"")</f>
        <v>-0.505092649404835</v>
      </c>
      <c r="V33" s="147"/>
      <c r="W33" s="148"/>
      <c r="X33" s="232"/>
      <c r="Y33" s="251"/>
      <c r="Z33" s="149"/>
      <c r="AA33" s="149"/>
      <c r="AB33" s="150"/>
      <c r="AC33" s="151"/>
      <c r="AD33" s="232">
        <v>37756.5</v>
      </c>
      <c r="AE33" s="251">
        <v>3666</v>
      </c>
      <c r="AF33" s="318">
        <f t="shared" si="4"/>
        <v>10.299099836333879</v>
      </c>
      <c r="AG33" s="323">
        <v>23</v>
      </c>
    </row>
    <row r="34" spans="1:35" s="31" customFormat="1" ht="11.25" customHeight="1">
      <c r="A34" s="109">
        <v>24</v>
      </c>
      <c r="B34" s="206"/>
      <c r="C34" s="220" t="s">
        <v>44</v>
      </c>
      <c r="D34" s="239" t="s">
        <v>14</v>
      </c>
      <c r="E34" s="199">
        <v>40578</v>
      </c>
      <c r="F34" s="210" t="s">
        <v>15</v>
      </c>
      <c r="G34" s="201">
        <v>224</v>
      </c>
      <c r="H34" s="201">
        <v>4</v>
      </c>
      <c r="I34" s="201">
        <v>25</v>
      </c>
      <c r="J34" s="202">
        <v>3627</v>
      </c>
      <c r="K34" s="203">
        <v>1366</v>
      </c>
      <c r="L34" s="202">
        <v>1482</v>
      </c>
      <c r="M34" s="203">
        <v>491</v>
      </c>
      <c r="N34" s="202">
        <v>2686</v>
      </c>
      <c r="O34" s="203">
        <v>842</v>
      </c>
      <c r="P34" s="229">
        <f t="shared" si="5"/>
        <v>7795</v>
      </c>
      <c r="Q34" s="230">
        <f t="shared" si="6"/>
        <v>2699</v>
      </c>
      <c r="R34" s="251">
        <f>Q34/H34</f>
        <v>674.75</v>
      </c>
      <c r="S34" s="147">
        <f>IF(P34&lt;&gt;0,P34/Q34,"")</f>
        <v>2.888106706187477</v>
      </c>
      <c r="T34" s="232">
        <v>215</v>
      </c>
      <c r="U34" s="149">
        <f t="shared" si="7"/>
        <v>35.25581395348837</v>
      </c>
      <c r="V34" s="147"/>
      <c r="W34" s="148"/>
      <c r="X34" s="204"/>
      <c r="Y34" s="205"/>
      <c r="Z34" s="149"/>
      <c r="AA34" s="149"/>
      <c r="AB34" s="150"/>
      <c r="AC34" s="151"/>
      <c r="AD34" s="202">
        <v>21861888</v>
      </c>
      <c r="AE34" s="203">
        <v>2404160</v>
      </c>
      <c r="AF34" s="318">
        <f t="shared" si="4"/>
        <v>9.09335817915613</v>
      </c>
      <c r="AG34" s="323">
        <v>24</v>
      </c>
      <c r="AI34" s="58"/>
    </row>
    <row r="35" spans="1:35" s="31" customFormat="1" ht="11.25" customHeight="1">
      <c r="A35" s="109">
        <v>25</v>
      </c>
      <c r="B35" s="257"/>
      <c r="C35" s="258"/>
      <c r="D35" s="241" t="s">
        <v>33</v>
      </c>
      <c r="E35" s="199">
        <v>40669</v>
      </c>
      <c r="F35" s="210" t="s">
        <v>19</v>
      </c>
      <c r="G35" s="222">
        <v>58</v>
      </c>
      <c r="H35" s="222">
        <v>9</v>
      </c>
      <c r="I35" s="222">
        <v>12</v>
      </c>
      <c r="J35" s="223">
        <v>1559.5</v>
      </c>
      <c r="K35" s="224">
        <v>178</v>
      </c>
      <c r="L35" s="223">
        <v>2159</v>
      </c>
      <c r="M35" s="224">
        <v>227</v>
      </c>
      <c r="N35" s="223">
        <v>2820.5</v>
      </c>
      <c r="O35" s="224">
        <v>292</v>
      </c>
      <c r="P35" s="229">
        <f t="shared" si="5"/>
        <v>6539</v>
      </c>
      <c r="Q35" s="230">
        <f t="shared" si="6"/>
        <v>697</v>
      </c>
      <c r="R35" s="251">
        <f>Q35/H35</f>
        <v>77.44444444444444</v>
      </c>
      <c r="S35" s="147">
        <f>+P35/Q35</f>
        <v>9.381635581061692</v>
      </c>
      <c r="T35" s="232">
        <v>2918</v>
      </c>
      <c r="U35" s="149">
        <f t="shared" si="7"/>
        <v>1.2409184372858122</v>
      </c>
      <c r="V35" s="147"/>
      <c r="W35" s="148"/>
      <c r="X35" s="225"/>
      <c r="Y35" s="226"/>
      <c r="Z35" s="149"/>
      <c r="AA35" s="149"/>
      <c r="AB35" s="150"/>
      <c r="AC35" s="151"/>
      <c r="AD35" s="204">
        <v>760044.5</v>
      </c>
      <c r="AE35" s="227">
        <v>88821</v>
      </c>
      <c r="AF35" s="318">
        <f t="shared" si="4"/>
        <v>8.55703606129181</v>
      </c>
      <c r="AG35" s="323">
        <v>25</v>
      </c>
      <c r="AI35" s="58"/>
    </row>
    <row r="36" spans="1:35" s="31" customFormat="1" ht="11.25" customHeight="1">
      <c r="A36" s="109">
        <v>26</v>
      </c>
      <c r="B36" s="219"/>
      <c r="C36" s="207"/>
      <c r="D36" s="241" t="s">
        <v>25</v>
      </c>
      <c r="E36" s="246">
        <v>40655</v>
      </c>
      <c r="F36" s="210" t="s">
        <v>19</v>
      </c>
      <c r="G36" s="222">
        <v>15</v>
      </c>
      <c r="H36" s="222">
        <v>14</v>
      </c>
      <c r="I36" s="222">
        <v>14</v>
      </c>
      <c r="J36" s="223">
        <v>1125.5</v>
      </c>
      <c r="K36" s="224">
        <v>171</v>
      </c>
      <c r="L36" s="223">
        <v>1664.5</v>
      </c>
      <c r="M36" s="224">
        <v>232</v>
      </c>
      <c r="N36" s="223">
        <v>3144</v>
      </c>
      <c r="O36" s="224">
        <v>438</v>
      </c>
      <c r="P36" s="192">
        <f t="shared" si="5"/>
        <v>5934</v>
      </c>
      <c r="Q36" s="193">
        <f t="shared" si="6"/>
        <v>841</v>
      </c>
      <c r="R36" s="148">
        <f aca="true" t="shared" si="8" ref="R36:R44">IF(P36&lt;&gt;0,Q36/H36,"")</f>
        <v>60.07142857142857</v>
      </c>
      <c r="S36" s="147">
        <f>IF(P36&lt;&gt;0,P36/Q36,"")</f>
        <v>7.055885850178359</v>
      </c>
      <c r="T36" s="194">
        <v>1047</v>
      </c>
      <c r="U36" s="149">
        <f t="shared" si="7"/>
        <v>4.667621776504298</v>
      </c>
      <c r="V36" s="147"/>
      <c r="W36" s="148"/>
      <c r="X36" s="225"/>
      <c r="Y36" s="226"/>
      <c r="Z36" s="149"/>
      <c r="AA36" s="149"/>
      <c r="AB36" s="150"/>
      <c r="AC36" s="151"/>
      <c r="AD36" s="204">
        <v>213075</v>
      </c>
      <c r="AE36" s="227">
        <v>28065</v>
      </c>
      <c r="AF36" s="318">
        <f t="shared" si="4"/>
        <v>7.59219668626403</v>
      </c>
      <c r="AG36" s="323">
        <v>26</v>
      </c>
      <c r="AI36" s="58"/>
    </row>
    <row r="37" spans="1:35" s="31" customFormat="1" ht="11.25" customHeight="1">
      <c r="A37" s="109">
        <v>27</v>
      </c>
      <c r="B37" s="206"/>
      <c r="C37" s="235"/>
      <c r="D37" s="241" t="s">
        <v>118</v>
      </c>
      <c r="E37" s="246">
        <v>40725</v>
      </c>
      <c r="F37" s="210" t="s">
        <v>19</v>
      </c>
      <c r="G37" s="222">
        <v>6</v>
      </c>
      <c r="H37" s="222">
        <v>6</v>
      </c>
      <c r="I37" s="222">
        <v>4</v>
      </c>
      <c r="J37" s="223">
        <v>666.5</v>
      </c>
      <c r="K37" s="224">
        <v>76</v>
      </c>
      <c r="L37" s="223">
        <v>2233</v>
      </c>
      <c r="M37" s="224">
        <v>227</v>
      </c>
      <c r="N37" s="223">
        <v>2979</v>
      </c>
      <c r="O37" s="224">
        <v>300</v>
      </c>
      <c r="P37" s="192">
        <f t="shared" si="5"/>
        <v>5878.5</v>
      </c>
      <c r="Q37" s="193">
        <f t="shared" si="6"/>
        <v>603</v>
      </c>
      <c r="R37" s="148">
        <f t="shared" si="8"/>
        <v>100.5</v>
      </c>
      <c r="S37" s="147">
        <f>IF(P37&lt;&gt;0,P37/Q37,"")</f>
        <v>9.748756218905474</v>
      </c>
      <c r="T37" s="194">
        <v>3071</v>
      </c>
      <c r="U37" s="149">
        <f t="shared" si="7"/>
        <v>0.9141973298599805</v>
      </c>
      <c r="V37" s="147"/>
      <c r="W37" s="148"/>
      <c r="X37" s="225"/>
      <c r="Y37" s="226"/>
      <c r="Z37" s="149"/>
      <c r="AA37" s="149"/>
      <c r="AB37" s="150"/>
      <c r="AC37" s="151"/>
      <c r="AD37" s="204">
        <v>37488.5</v>
      </c>
      <c r="AE37" s="227">
        <v>4555</v>
      </c>
      <c r="AF37" s="318">
        <f t="shared" si="4"/>
        <v>8.230186608122942</v>
      </c>
      <c r="AG37" s="323">
        <v>27</v>
      </c>
      <c r="AI37" s="58"/>
    </row>
    <row r="38" spans="1:35" s="31" customFormat="1" ht="11.25" customHeight="1">
      <c r="A38" s="109">
        <v>28</v>
      </c>
      <c r="B38" s="243"/>
      <c r="C38" s="207"/>
      <c r="D38" s="239" t="s">
        <v>94</v>
      </c>
      <c r="E38" s="244">
        <v>40697</v>
      </c>
      <c r="F38" s="210" t="s">
        <v>15</v>
      </c>
      <c r="G38" s="201">
        <v>20</v>
      </c>
      <c r="H38" s="201">
        <v>16</v>
      </c>
      <c r="I38" s="201">
        <v>8</v>
      </c>
      <c r="J38" s="202">
        <v>919</v>
      </c>
      <c r="K38" s="203">
        <v>131</v>
      </c>
      <c r="L38" s="202">
        <v>1986</v>
      </c>
      <c r="M38" s="203">
        <v>275</v>
      </c>
      <c r="N38" s="202">
        <v>2234</v>
      </c>
      <c r="O38" s="203">
        <v>309</v>
      </c>
      <c r="P38" s="192">
        <f t="shared" si="5"/>
        <v>5139</v>
      </c>
      <c r="Q38" s="193">
        <f t="shared" si="6"/>
        <v>715</v>
      </c>
      <c r="R38" s="148">
        <f t="shared" si="8"/>
        <v>44.6875</v>
      </c>
      <c r="S38" s="147">
        <f>+P38/Q38</f>
        <v>7.187412587412587</v>
      </c>
      <c r="T38" s="194">
        <v>5533</v>
      </c>
      <c r="U38" s="149">
        <f t="shared" si="7"/>
        <v>-0.07120910898246882</v>
      </c>
      <c r="V38" s="147"/>
      <c r="W38" s="148"/>
      <c r="X38" s="204"/>
      <c r="Y38" s="205"/>
      <c r="Z38" s="149"/>
      <c r="AA38" s="149"/>
      <c r="AB38" s="150"/>
      <c r="AC38" s="151"/>
      <c r="AD38" s="202">
        <v>348126</v>
      </c>
      <c r="AE38" s="203">
        <v>34789</v>
      </c>
      <c r="AF38" s="318">
        <f t="shared" si="4"/>
        <v>10.006783753485298</v>
      </c>
      <c r="AG38" s="323">
        <v>28</v>
      </c>
      <c r="AI38" s="58"/>
    </row>
    <row r="39" spans="1:33" s="31" customFormat="1" ht="11.25" customHeight="1">
      <c r="A39" s="109">
        <v>29</v>
      </c>
      <c r="B39" s="259"/>
      <c r="C39" s="220" t="s">
        <v>44</v>
      </c>
      <c r="D39" s="210" t="s">
        <v>160</v>
      </c>
      <c r="E39" s="246">
        <v>40599</v>
      </c>
      <c r="F39" s="210" t="s">
        <v>10</v>
      </c>
      <c r="G39" s="189">
        <v>246</v>
      </c>
      <c r="H39" s="189">
        <v>2</v>
      </c>
      <c r="I39" s="189">
        <v>18</v>
      </c>
      <c r="J39" s="190">
        <v>700</v>
      </c>
      <c r="K39" s="191">
        <v>140</v>
      </c>
      <c r="L39" s="190">
        <v>3180</v>
      </c>
      <c r="M39" s="191">
        <v>755</v>
      </c>
      <c r="N39" s="190">
        <v>880</v>
      </c>
      <c r="O39" s="191">
        <v>176</v>
      </c>
      <c r="P39" s="236">
        <f t="shared" si="5"/>
        <v>4760</v>
      </c>
      <c r="Q39" s="237">
        <f t="shared" si="6"/>
        <v>1071</v>
      </c>
      <c r="R39" s="148">
        <f t="shared" si="8"/>
        <v>535.5</v>
      </c>
      <c r="S39" s="147">
        <f>IF(P39&lt;&gt;0,P39/Q39,"")</f>
        <v>4.444444444444445</v>
      </c>
      <c r="T39" s="202"/>
      <c r="U39" s="149"/>
      <c r="V39" s="147"/>
      <c r="W39" s="148"/>
      <c r="X39" s="195"/>
      <c r="Y39" s="196"/>
      <c r="Z39" s="149"/>
      <c r="AA39" s="149"/>
      <c r="AB39" s="150"/>
      <c r="AC39" s="151"/>
      <c r="AD39" s="190">
        <v>7534295</v>
      </c>
      <c r="AE39" s="191">
        <v>843875</v>
      </c>
      <c r="AF39" s="316">
        <f t="shared" si="4"/>
        <v>8.928212116723449</v>
      </c>
      <c r="AG39" s="323">
        <v>29</v>
      </c>
    </row>
    <row r="40" spans="1:33" s="31" customFormat="1" ht="11.25" customHeight="1">
      <c r="A40" s="109">
        <v>30</v>
      </c>
      <c r="B40" s="259"/>
      <c r="C40" s="220" t="s">
        <v>44</v>
      </c>
      <c r="D40" s="239" t="s">
        <v>105</v>
      </c>
      <c r="E40" s="240">
        <v>40550</v>
      </c>
      <c r="F40" s="210" t="s">
        <v>15</v>
      </c>
      <c r="G40" s="201">
        <v>356</v>
      </c>
      <c r="H40" s="201">
        <v>3</v>
      </c>
      <c r="I40" s="201">
        <v>29</v>
      </c>
      <c r="J40" s="202">
        <v>520</v>
      </c>
      <c r="K40" s="203">
        <v>1871</v>
      </c>
      <c r="L40" s="202">
        <v>2174</v>
      </c>
      <c r="M40" s="203">
        <v>551</v>
      </c>
      <c r="N40" s="202">
        <v>1903</v>
      </c>
      <c r="O40" s="203">
        <v>523</v>
      </c>
      <c r="P40" s="192">
        <f t="shared" si="5"/>
        <v>4597</v>
      </c>
      <c r="Q40" s="193">
        <f t="shared" si="6"/>
        <v>2945</v>
      </c>
      <c r="R40" s="148">
        <f t="shared" si="8"/>
        <v>981.6666666666666</v>
      </c>
      <c r="S40" s="147">
        <f>+P40/Q40</f>
        <v>1.5609507640067912</v>
      </c>
      <c r="T40" s="194">
        <v>5514</v>
      </c>
      <c r="U40" s="149">
        <f aca="true" t="shared" si="9" ref="U40:U47">IF(T40&lt;&gt;0,-(T40-P40)/T40,"")</f>
        <v>-0.16630395357272398</v>
      </c>
      <c r="V40" s="147"/>
      <c r="W40" s="148"/>
      <c r="X40" s="204"/>
      <c r="Y40" s="205"/>
      <c r="Z40" s="149"/>
      <c r="AA40" s="149"/>
      <c r="AB40" s="150"/>
      <c r="AC40" s="151"/>
      <c r="AD40" s="202">
        <v>36616488</v>
      </c>
      <c r="AE40" s="203">
        <v>3944113</v>
      </c>
      <c r="AF40" s="316">
        <f>AD40/AE40</f>
        <v>9.283833399296622</v>
      </c>
      <c r="AG40" s="323">
        <v>30</v>
      </c>
    </row>
    <row r="41" spans="1:33" s="31" customFormat="1" ht="11.25" customHeight="1">
      <c r="A41" s="109">
        <v>31</v>
      </c>
      <c r="B41" s="206"/>
      <c r="C41" s="207"/>
      <c r="D41" s="248" t="s">
        <v>92</v>
      </c>
      <c r="E41" s="244">
        <v>40697</v>
      </c>
      <c r="F41" s="210" t="s">
        <v>19</v>
      </c>
      <c r="G41" s="222">
        <v>111</v>
      </c>
      <c r="H41" s="222">
        <v>23</v>
      </c>
      <c r="I41" s="222">
        <v>8</v>
      </c>
      <c r="J41" s="223">
        <v>1229.5</v>
      </c>
      <c r="K41" s="224">
        <v>195</v>
      </c>
      <c r="L41" s="223">
        <v>1445.5</v>
      </c>
      <c r="M41" s="224">
        <v>242</v>
      </c>
      <c r="N41" s="223">
        <v>1641.5</v>
      </c>
      <c r="O41" s="224">
        <v>274</v>
      </c>
      <c r="P41" s="192">
        <f t="shared" si="5"/>
        <v>4316.5</v>
      </c>
      <c r="Q41" s="193">
        <f t="shared" si="6"/>
        <v>711</v>
      </c>
      <c r="R41" s="148">
        <f t="shared" si="8"/>
        <v>30.91304347826087</v>
      </c>
      <c r="S41" s="147">
        <f>IF(P41&lt;&gt;0,P41/Q41,"")</f>
        <v>6.071026722925457</v>
      </c>
      <c r="T41" s="194">
        <v>7746.5</v>
      </c>
      <c r="U41" s="149">
        <f t="shared" si="9"/>
        <v>-0.44278061059833473</v>
      </c>
      <c r="V41" s="147"/>
      <c r="W41" s="148"/>
      <c r="X41" s="225"/>
      <c r="Y41" s="226"/>
      <c r="Z41" s="149"/>
      <c r="AA41" s="149"/>
      <c r="AB41" s="150"/>
      <c r="AC41" s="151"/>
      <c r="AD41" s="204">
        <v>2016582.5</v>
      </c>
      <c r="AE41" s="227">
        <v>205185</v>
      </c>
      <c r="AF41" s="318">
        <f>+AD41/AE41</f>
        <v>9.828118527182786</v>
      </c>
      <c r="AG41" s="323">
        <v>31</v>
      </c>
    </row>
    <row r="42" spans="1:33" s="31" customFormat="1" ht="11.25" customHeight="1">
      <c r="A42" s="109">
        <v>32</v>
      </c>
      <c r="B42" s="206"/>
      <c r="C42" s="235"/>
      <c r="D42" s="241" t="s">
        <v>36</v>
      </c>
      <c r="E42" s="246">
        <v>40676</v>
      </c>
      <c r="F42" s="210" t="s">
        <v>19</v>
      </c>
      <c r="G42" s="222">
        <v>10</v>
      </c>
      <c r="H42" s="222">
        <v>10</v>
      </c>
      <c r="I42" s="222">
        <v>11</v>
      </c>
      <c r="J42" s="223">
        <v>873</v>
      </c>
      <c r="K42" s="224">
        <v>133</v>
      </c>
      <c r="L42" s="223">
        <v>1630</v>
      </c>
      <c r="M42" s="224">
        <v>242</v>
      </c>
      <c r="N42" s="223">
        <v>1603</v>
      </c>
      <c r="O42" s="224">
        <v>241</v>
      </c>
      <c r="P42" s="192">
        <f t="shared" si="5"/>
        <v>4106</v>
      </c>
      <c r="Q42" s="193">
        <f t="shared" si="6"/>
        <v>616</v>
      </c>
      <c r="R42" s="148">
        <f t="shared" si="8"/>
        <v>61.6</v>
      </c>
      <c r="S42" s="147">
        <f>IF(P42&lt;&gt;0,P42/Q42,"")</f>
        <v>6.665584415584416</v>
      </c>
      <c r="T42" s="194">
        <v>3685</v>
      </c>
      <c r="U42" s="149">
        <f t="shared" si="9"/>
        <v>0.11424694708276797</v>
      </c>
      <c r="V42" s="147"/>
      <c r="W42" s="148"/>
      <c r="X42" s="225"/>
      <c r="Y42" s="226"/>
      <c r="Z42" s="149"/>
      <c r="AA42" s="149"/>
      <c r="AB42" s="150"/>
      <c r="AC42" s="151"/>
      <c r="AD42" s="204">
        <v>119621</v>
      </c>
      <c r="AE42" s="227">
        <v>15105</v>
      </c>
      <c r="AF42" s="316">
        <f>AD42/AE42</f>
        <v>7.919298245614035</v>
      </c>
      <c r="AG42" s="323">
        <v>32</v>
      </c>
    </row>
    <row r="43" spans="1:33" s="31" customFormat="1" ht="11.25" customHeight="1">
      <c r="A43" s="109">
        <v>33</v>
      </c>
      <c r="B43" s="257"/>
      <c r="C43" s="207"/>
      <c r="D43" s="252" t="s">
        <v>103</v>
      </c>
      <c r="E43" s="240">
        <v>40711</v>
      </c>
      <c r="F43" s="254" t="s">
        <v>35</v>
      </c>
      <c r="G43" s="252">
        <v>10</v>
      </c>
      <c r="H43" s="252">
        <v>10</v>
      </c>
      <c r="I43" s="252">
        <v>6</v>
      </c>
      <c r="J43" s="232">
        <v>981.5</v>
      </c>
      <c r="K43" s="251">
        <v>129</v>
      </c>
      <c r="L43" s="232">
        <v>1120.5</v>
      </c>
      <c r="M43" s="251">
        <v>137</v>
      </c>
      <c r="N43" s="232">
        <v>1849.5</v>
      </c>
      <c r="O43" s="251">
        <v>226</v>
      </c>
      <c r="P43" s="211">
        <f t="shared" si="5"/>
        <v>3951.5</v>
      </c>
      <c r="Q43" s="212">
        <f t="shared" si="6"/>
        <v>492</v>
      </c>
      <c r="R43" s="148">
        <f t="shared" si="8"/>
        <v>49.2</v>
      </c>
      <c r="S43" s="147">
        <f>+P43/Q43</f>
        <v>8.03150406504065</v>
      </c>
      <c r="T43" s="213">
        <v>1062</v>
      </c>
      <c r="U43" s="149">
        <f t="shared" si="9"/>
        <v>2.720809792843691</v>
      </c>
      <c r="V43" s="147"/>
      <c r="W43" s="148"/>
      <c r="X43" s="232"/>
      <c r="Y43" s="251"/>
      <c r="Z43" s="149"/>
      <c r="AA43" s="149"/>
      <c r="AB43" s="150"/>
      <c r="AC43" s="151"/>
      <c r="AD43" s="232">
        <v>71639.5</v>
      </c>
      <c r="AE43" s="251">
        <v>7124</v>
      </c>
      <c r="AF43" s="316">
        <f>AD43/AE43</f>
        <v>10.05607804604155</v>
      </c>
      <c r="AG43" s="323">
        <v>33</v>
      </c>
    </row>
    <row r="44" spans="1:33" s="31" customFormat="1" ht="11.25" customHeight="1">
      <c r="A44" s="109">
        <v>34</v>
      </c>
      <c r="B44" s="219"/>
      <c r="C44" s="207"/>
      <c r="D44" s="248" t="s">
        <v>93</v>
      </c>
      <c r="E44" s="244">
        <v>40697</v>
      </c>
      <c r="F44" s="210" t="s">
        <v>19</v>
      </c>
      <c r="G44" s="222">
        <v>71</v>
      </c>
      <c r="H44" s="222">
        <v>23</v>
      </c>
      <c r="I44" s="222">
        <v>8</v>
      </c>
      <c r="J44" s="223">
        <v>752</v>
      </c>
      <c r="K44" s="224">
        <v>123</v>
      </c>
      <c r="L44" s="223">
        <v>1435</v>
      </c>
      <c r="M44" s="224">
        <v>217</v>
      </c>
      <c r="N44" s="223">
        <v>1522.5</v>
      </c>
      <c r="O44" s="224">
        <v>239</v>
      </c>
      <c r="P44" s="211">
        <f t="shared" si="5"/>
        <v>3709.5</v>
      </c>
      <c r="Q44" s="212">
        <f t="shared" si="6"/>
        <v>579</v>
      </c>
      <c r="R44" s="150">
        <f t="shared" si="8"/>
        <v>25.17391304347826</v>
      </c>
      <c r="S44" s="147">
        <f>IF(P44&lt;&gt;0,P44/Q44,"")</f>
        <v>6.4067357512953365</v>
      </c>
      <c r="T44" s="213">
        <v>3799.5</v>
      </c>
      <c r="U44" s="149">
        <f t="shared" si="9"/>
        <v>-0.02368732727990525</v>
      </c>
      <c r="V44" s="147"/>
      <c r="W44" s="148"/>
      <c r="X44" s="225"/>
      <c r="Y44" s="226"/>
      <c r="Z44" s="149"/>
      <c r="AA44" s="149"/>
      <c r="AB44" s="150"/>
      <c r="AC44" s="151"/>
      <c r="AD44" s="204">
        <v>409651.75</v>
      </c>
      <c r="AE44" s="227">
        <v>47988</v>
      </c>
      <c r="AF44" s="318">
        <f>+AD44/AE44</f>
        <v>8.536545594732017</v>
      </c>
      <c r="AG44" s="323">
        <v>34</v>
      </c>
    </row>
    <row r="45" spans="1:33" s="31" customFormat="1" ht="11.25" customHeight="1">
      <c r="A45" s="109">
        <v>35</v>
      </c>
      <c r="B45" s="214" t="s">
        <v>45</v>
      </c>
      <c r="C45" s="207"/>
      <c r="D45" s="254" t="s">
        <v>168</v>
      </c>
      <c r="E45" s="242">
        <v>40746</v>
      </c>
      <c r="F45" s="254" t="s">
        <v>35</v>
      </c>
      <c r="G45" s="252">
        <v>35</v>
      </c>
      <c r="H45" s="252">
        <v>3</v>
      </c>
      <c r="I45" s="252">
        <v>1</v>
      </c>
      <c r="J45" s="232">
        <v>1070</v>
      </c>
      <c r="K45" s="251">
        <v>87</v>
      </c>
      <c r="L45" s="232">
        <v>1291</v>
      </c>
      <c r="M45" s="251">
        <v>98</v>
      </c>
      <c r="N45" s="232">
        <v>1312.5</v>
      </c>
      <c r="O45" s="251">
        <v>103</v>
      </c>
      <c r="P45" s="211">
        <f t="shared" si="5"/>
        <v>3673.5</v>
      </c>
      <c r="Q45" s="212">
        <f t="shared" si="6"/>
        <v>288</v>
      </c>
      <c r="R45" s="261">
        <f>Q45/H45</f>
        <v>96</v>
      </c>
      <c r="S45" s="147">
        <f>+P45/Q45</f>
        <v>12.755208333333334</v>
      </c>
      <c r="T45" s="213"/>
      <c r="U45" s="149">
        <f t="shared" si="9"/>
      </c>
      <c r="V45" s="147"/>
      <c r="W45" s="148"/>
      <c r="X45" s="232"/>
      <c r="Y45" s="251"/>
      <c r="Z45" s="149"/>
      <c r="AA45" s="149"/>
      <c r="AB45" s="150"/>
      <c r="AC45" s="151"/>
      <c r="AD45" s="232">
        <v>3673.5</v>
      </c>
      <c r="AE45" s="251">
        <v>288</v>
      </c>
      <c r="AF45" s="316">
        <f>AD45/AE45</f>
        <v>12.755208333333334</v>
      </c>
      <c r="AG45" s="323">
        <v>35</v>
      </c>
    </row>
    <row r="46" spans="1:33" s="31" customFormat="1" ht="11.25" customHeight="1">
      <c r="A46" s="109">
        <v>36</v>
      </c>
      <c r="B46" s="259"/>
      <c r="C46" s="235"/>
      <c r="D46" s="254" t="s">
        <v>131</v>
      </c>
      <c r="E46" s="242">
        <v>40739</v>
      </c>
      <c r="F46" s="254" t="s">
        <v>35</v>
      </c>
      <c r="G46" s="252">
        <v>3</v>
      </c>
      <c r="H46" s="252">
        <v>3</v>
      </c>
      <c r="I46" s="252">
        <v>2</v>
      </c>
      <c r="J46" s="232">
        <v>947</v>
      </c>
      <c r="K46" s="251">
        <v>92</v>
      </c>
      <c r="L46" s="232">
        <v>1405</v>
      </c>
      <c r="M46" s="251">
        <v>134</v>
      </c>
      <c r="N46" s="232">
        <v>1193</v>
      </c>
      <c r="O46" s="251">
        <v>119</v>
      </c>
      <c r="P46" s="211">
        <f t="shared" si="5"/>
        <v>3545</v>
      </c>
      <c r="Q46" s="212">
        <f t="shared" si="6"/>
        <v>345</v>
      </c>
      <c r="R46" s="150">
        <f>IF(P46&lt;&gt;0,Q46/H46,"")</f>
        <v>115</v>
      </c>
      <c r="S46" s="147">
        <f>IF(P46&lt;&gt;0,P46/Q46,"")</f>
        <v>10.27536231884058</v>
      </c>
      <c r="T46" s="262">
        <v>6193</v>
      </c>
      <c r="U46" s="149">
        <f t="shared" si="9"/>
        <v>-0.42757952527046666</v>
      </c>
      <c r="V46" s="147"/>
      <c r="W46" s="148"/>
      <c r="X46" s="232"/>
      <c r="Y46" s="251"/>
      <c r="Z46" s="149"/>
      <c r="AA46" s="149"/>
      <c r="AB46" s="150"/>
      <c r="AC46" s="151"/>
      <c r="AD46" s="232">
        <v>13825.5</v>
      </c>
      <c r="AE46" s="251">
        <v>1228</v>
      </c>
      <c r="AF46" s="318">
        <f>+AD46/AE46</f>
        <v>11.258550488599349</v>
      </c>
      <c r="AG46" s="323">
        <v>36</v>
      </c>
    </row>
    <row r="47" spans="1:33" s="31" customFormat="1" ht="11.25" customHeight="1">
      <c r="A47" s="109">
        <v>37</v>
      </c>
      <c r="B47" s="259"/>
      <c r="C47" s="207"/>
      <c r="D47" s="239" t="s">
        <v>32</v>
      </c>
      <c r="E47" s="246">
        <v>40676</v>
      </c>
      <c r="F47" s="210" t="s">
        <v>15</v>
      </c>
      <c r="G47" s="201">
        <v>100</v>
      </c>
      <c r="H47" s="201">
        <v>9</v>
      </c>
      <c r="I47" s="201">
        <v>11</v>
      </c>
      <c r="J47" s="202">
        <v>1111</v>
      </c>
      <c r="K47" s="203">
        <v>169</v>
      </c>
      <c r="L47" s="202">
        <v>1665</v>
      </c>
      <c r="M47" s="203">
        <v>230</v>
      </c>
      <c r="N47" s="202">
        <v>486</v>
      </c>
      <c r="O47" s="203">
        <v>109</v>
      </c>
      <c r="P47" s="211">
        <f t="shared" si="5"/>
        <v>3262</v>
      </c>
      <c r="Q47" s="212">
        <f t="shared" si="6"/>
        <v>508</v>
      </c>
      <c r="R47" s="150">
        <f>IF(P47&lt;&gt;0,Q47/H47,"")</f>
        <v>56.44444444444444</v>
      </c>
      <c r="S47" s="147">
        <f>IF(P47&lt;&gt;0,P47/Q47,"")</f>
        <v>6.421259842519685</v>
      </c>
      <c r="T47" s="213">
        <v>687</v>
      </c>
      <c r="U47" s="149">
        <f t="shared" si="9"/>
        <v>3.7481804949053856</v>
      </c>
      <c r="V47" s="147"/>
      <c r="W47" s="148"/>
      <c r="X47" s="204"/>
      <c r="Y47" s="205"/>
      <c r="Z47" s="149"/>
      <c r="AA47" s="149"/>
      <c r="AB47" s="150"/>
      <c r="AC47" s="151"/>
      <c r="AD47" s="202">
        <v>1163714</v>
      </c>
      <c r="AE47" s="203">
        <v>126613</v>
      </c>
      <c r="AF47" s="316">
        <f>AD47/AE47</f>
        <v>9.191109917622994</v>
      </c>
      <c r="AG47" s="323">
        <v>37</v>
      </c>
    </row>
    <row r="48" spans="1:33" s="31" customFormat="1" ht="11.25" customHeight="1">
      <c r="A48" s="109">
        <v>38</v>
      </c>
      <c r="B48" s="319"/>
      <c r="C48" s="207"/>
      <c r="D48" s="248" t="s">
        <v>127</v>
      </c>
      <c r="E48" s="244">
        <v>40641</v>
      </c>
      <c r="F48" s="210" t="s">
        <v>19</v>
      </c>
      <c r="G48" s="222">
        <v>22</v>
      </c>
      <c r="H48" s="222">
        <v>6</v>
      </c>
      <c r="I48" s="222">
        <v>15</v>
      </c>
      <c r="J48" s="223">
        <v>591</v>
      </c>
      <c r="K48" s="224">
        <v>66</v>
      </c>
      <c r="L48" s="223">
        <v>1203</v>
      </c>
      <c r="M48" s="224">
        <v>133</v>
      </c>
      <c r="N48" s="223">
        <v>1105</v>
      </c>
      <c r="O48" s="224">
        <v>122</v>
      </c>
      <c r="P48" s="263">
        <f t="shared" si="5"/>
        <v>2899</v>
      </c>
      <c r="Q48" s="264">
        <f t="shared" si="6"/>
        <v>321</v>
      </c>
      <c r="R48" s="265">
        <f>IF(P48&lt;&gt;0,Q48/H48,"")</f>
        <v>53.5</v>
      </c>
      <c r="S48" s="147">
        <f>+P48/Q48</f>
        <v>9.031152647975079</v>
      </c>
      <c r="T48" s="260">
        <v>2068</v>
      </c>
      <c r="U48" s="149"/>
      <c r="V48" s="147"/>
      <c r="W48" s="148"/>
      <c r="X48" s="225"/>
      <c r="Y48" s="226"/>
      <c r="Z48" s="149"/>
      <c r="AA48" s="149"/>
      <c r="AB48" s="150"/>
      <c r="AC48" s="151"/>
      <c r="AD48" s="204">
        <v>265872.25</v>
      </c>
      <c r="AE48" s="227">
        <v>24615</v>
      </c>
      <c r="AF48" s="316">
        <f>AD48/AE48</f>
        <v>10.80122892545196</v>
      </c>
      <c r="AG48" s="323">
        <v>38</v>
      </c>
    </row>
    <row r="49" spans="1:33" s="31" customFormat="1" ht="11.25" customHeight="1">
      <c r="A49" s="109">
        <v>39</v>
      </c>
      <c r="B49" s="214" t="s">
        <v>45</v>
      </c>
      <c r="C49" s="207"/>
      <c r="D49" s="248" t="s">
        <v>166</v>
      </c>
      <c r="E49" s="242">
        <v>40746</v>
      </c>
      <c r="F49" s="210" t="s">
        <v>19</v>
      </c>
      <c r="G49" s="222">
        <v>1</v>
      </c>
      <c r="H49" s="222">
        <v>1</v>
      </c>
      <c r="I49" s="222">
        <v>1</v>
      </c>
      <c r="J49" s="223">
        <v>554</v>
      </c>
      <c r="K49" s="224">
        <v>31</v>
      </c>
      <c r="L49" s="223">
        <v>1164</v>
      </c>
      <c r="M49" s="224">
        <v>66</v>
      </c>
      <c r="N49" s="223">
        <v>1002</v>
      </c>
      <c r="O49" s="224">
        <v>58</v>
      </c>
      <c r="P49" s="211">
        <f t="shared" si="5"/>
        <v>2720</v>
      </c>
      <c r="Q49" s="212">
        <f t="shared" si="6"/>
        <v>155</v>
      </c>
      <c r="R49" s="150">
        <f>IF(P49&lt;&gt;0,Q49/H49,"")</f>
        <v>155</v>
      </c>
      <c r="S49" s="147">
        <f>IF(P49&lt;&gt;0,P49/Q49,"")</f>
        <v>17.548387096774192</v>
      </c>
      <c r="T49" s="262"/>
      <c r="U49" s="149"/>
      <c r="V49" s="147"/>
      <c r="W49" s="148"/>
      <c r="X49" s="225"/>
      <c r="Y49" s="226"/>
      <c r="Z49" s="149"/>
      <c r="AA49" s="149"/>
      <c r="AB49" s="150"/>
      <c r="AC49" s="151"/>
      <c r="AD49" s="204">
        <v>2720</v>
      </c>
      <c r="AE49" s="227">
        <v>155</v>
      </c>
      <c r="AF49" s="316">
        <f>+AD49/AE49</f>
        <v>17.548387096774192</v>
      </c>
      <c r="AG49" s="323">
        <v>39</v>
      </c>
    </row>
    <row r="50" spans="1:33" s="31" customFormat="1" ht="11.25" customHeight="1">
      <c r="A50" s="109">
        <v>40</v>
      </c>
      <c r="B50" s="219"/>
      <c r="C50" s="207"/>
      <c r="D50" s="249" t="s">
        <v>23</v>
      </c>
      <c r="E50" s="246">
        <v>40648</v>
      </c>
      <c r="F50" s="266" t="s">
        <v>8</v>
      </c>
      <c r="G50" s="218">
        <v>10</v>
      </c>
      <c r="H50" s="218">
        <v>4</v>
      </c>
      <c r="I50" s="218">
        <v>15</v>
      </c>
      <c r="J50" s="190">
        <v>811</v>
      </c>
      <c r="K50" s="191">
        <v>85</v>
      </c>
      <c r="L50" s="190">
        <v>690</v>
      </c>
      <c r="M50" s="191">
        <v>72</v>
      </c>
      <c r="N50" s="190">
        <v>738</v>
      </c>
      <c r="O50" s="191">
        <v>77</v>
      </c>
      <c r="P50" s="211">
        <f t="shared" si="5"/>
        <v>2239</v>
      </c>
      <c r="Q50" s="212">
        <f t="shared" si="6"/>
        <v>234</v>
      </c>
      <c r="R50" s="150">
        <f>IF(P50&lt;&gt;0,Q50/H50,"")</f>
        <v>58.5</v>
      </c>
      <c r="S50" s="147">
        <f>+P50/Q50</f>
        <v>9.568376068376068</v>
      </c>
      <c r="T50" s="213">
        <v>5111</v>
      </c>
      <c r="U50" s="149">
        <f>IF(T50&lt;&gt;0,-(T50-P50)/T50,"")</f>
        <v>-0.5619252592447662</v>
      </c>
      <c r="V50" s="147"/>
      <c r="W50" s="148"/>
      <c r="X50" s="190"/>
      <c r="Y50" s="191"/>
      <c r="Z50" s="149"/>
      <c r="AA50" s="149"/>
      <c r="AB50" s="150"/>
      <c r="AC50" s="151"/>
      <c r="AD50" s="190">
        <v>175614</v>
      </c>
      <c r="AE50" s="191">
        <v>16631</v>
      </c>
      <c r="AF50" s="316">
        <f>AD50/AE50</f>
        <v>10.559437195598582</v>
      </c>
      <c r="AG50" s="323">
        <v>40</v>
      </c>
    </row>
    <row r="51" spans="1:33" s="31" customFormat="1" ht="11.25" customHeight="1">
      <c r="A51" s="109">
        <v>41</v>
      </c>
      <c r="B51" s="233"/>
      <c r="C51" s="207"/>
      <c r="D51" s="241" t="s">
        <v>139</v>
      </c>
      <c r="E51" s="246">
        <v>40627</v>
      </c>
      <c r="F51" s="210" t="s">
        <v>19</v>
      </c>
      <c r="G51" s="222">
        <v>28</v>
      </c>
      <c r="H51" s="222">
        <v>4</v>
      </c>
      <c r="I51" s="222">
        <v>16</v>
      </c>
      <c r="J51" s="223">
        <v>556</v>
      </c>
      <c r="K51" s="224">
        <v>71</v>
      </c>
      <c r="L51" s="223">
        <v>696</v>
      </c>
      <c r="M51" s="224">
        <v>88</v>
      </c>
      <c r="N51" s="223">
        <v>879.5</v>
      </c>
      <c r="O51" s="224">
        <v>113</v>
      </c>
      <c r="P51" s="263">
        <f t="shared" si="5"/>
        <v>2131.5</v>
      </c>
      <c r="Q51" s="264">
        <f t="shared" si="6"/>
        <v>272</v>
      </c>
      <c r="R51" s="261">
        <f>Q51/H51</f>
        <v>68</v>
      </c>
      <c r="S51" s="147">
        <f>IF(P51&lt;&gt;0,P51/Q51,"")</f>
        <v>7.836397058823529</v>
      </c>
      <c r="T51" s="260">
        <v>703.5</v>
      </c>
      <c r="U51" s="149"/>
      <c r="V51" s="147"/>
      <c r="W51" s="148"/>
      <c r="X51" s="225"/>
      <c r="Y51" s="226"/>
      <c r="Z51" s="149"/>
      <c r="AA51" s="149"/>
      <c r="AB51" s="150"/>
      <c r="AC51" s="151"/>
      <c r="AD51" s="204">
        <v>100158.5</v>
      </c>
      <c r="AE51" s="227">
        <v>12441</v>
      </c>
      <c r="AF51" s="318">
        <f>+AD51/AE51</f>
        <v>8.050679205851619</v>
      </c>
      <c r="AG51" s="323">
        <v>41</v>
      </c>
    </row>
    <row r="52" spans="1:33" s="31" customFormat="1" ht="11.25" customHeight="1">
      <c r="A52" s="109">
        <v>42</v>
      </c>
      <c r="B52" s="233"/>
      <c r="C52" s="267"/>
      <c r="D52" s="241" t="s">
        <v>18</v>
      </c>
      <c r="E52" s="246">
        <v>40641</v>
      </c>
      <c r="F52" s="210" t="s">
        <v>19</v>
      </c>
      <c r="G52" s="222">
        <v>137</v>
      </c>
      <c r="H52" s="222">
        <v>7</v>
      </c>
      <c r="I52" s="222">
        <v>16</v>
      </c>
      <c r="J52" s="223">
        <v>274</v>
      </c>
      <c r="K52" s="224">
        <v>41</v>
      </c>
      <c r="L52" s="223">
        <v>935</v>
      </c>
      <c r="M52" s="224">
        <v>128</v>
      </c>
      <c r="N52" s="223">
        <v>839</v>
      </c>
      <c r="O52" s="224">
        <v>107</v>
      </c>
      <c r="P52" s="211">
        <f t="shared" si="5"/>
        <v>2048</v>
      </c>
      <c r="Q52" s="212">
        <f t="shared" si="6"/>
        <v>276</v>
      </c>
      <c r="R52" s="150">
        <f>IF(P52&lt;&gt;0,Q52/H52,"")</f>
        <v>39.42857142857143</v>
      </c>
      <c r="S52" s="147">
        <f>IF(P52&lt;&gt;0,P52/Q52,"")</f>
        <v>7.420289855072464</v>
      </c>
      <c r="T52" s="213">
        <v>1525</v>
      </c>
      <c r="U52" s="149">
        <f aca="true" t="shared" si="10" ref="U52:U58">IF(T52&lt;&gt;0,-(T52-P52)/T52,"")</f>
        <v>0.34295081967213115</v>
      </c>
      <c r="V52" s="147"/>
      <c r="W52" s="148"/>
      <c r="X52" s="225"/>
      <c r="Y52" s="226"/>
      <c r="Z52" s="149"/>
      <c r="AA52" s="149"/>
      <c r="AB52" s="150"/>
      <c r="AC52" s="151"/>
      <c r="AD52" s="204">
        <v>3360886.99</v>
      </c>
      <c r="AE52" s="227">
        <v>349927</v>
      </c>
      <c r="AF52" s="316">
        <f>AD52/AE52</f>
        <v>9.604537489247758</v>
      </c>
      <c r="AG52" s="323">
        <v>42</v>
      </c>
    </row>
    <row r="53" spans="1:33" s="31" customFormat="1" ht="11.25" customHeight="1">
      <c r="A53" s="109">
        <v>43</v>
      </c>
      <c r="B53" s="219"/>
      <c r="C53" s="207"/>
      <c r="D53" s="210" t="s">
        <v>109</v>
      </c>
      <c r="E53" s="246">
        <v>40718</v>
      </c>
      <c r="F53" s="210" t="s">
        <v>35</v>
      </c>
      <c r="G53" s="252">
        <v>5</v>
      </c>
      <c r="H53" s="252">
        <v>5</v>
      </c>
      <c r="I53" s="252">
        <v>5</v>
      </c>
      <c r="J53" s="232">
        <v>574</v>
      </c>
      <c r="K53" s="251">
        <v>82</v>
      </c>
      <c r="L53" s="232">
        <v>724</v>
      </c>
      <c r="M53" s="251">
        <v>89</v>
      </c>
      <c r="N53" s="232">
        <v>740</v>
      </c>
      <c r="O53" s="251">
        <v>89</v>
      </c>
      <c r="P53" s="211">
        <f t="shared" si="5"/>
        <v>2038</v>
      </c>
      <c r="Q53" s="212">
        <f t="shared" si="6"/>
        <v>260</v>
      </c>
      <c r="R53" s="261">
        <f>Q53/H53</f>
        <v>52</v>
      </c>
      <c r="S53" s="147">
        <f>+P53/Q53</f>
        <v>7.838461538461538</v>
      </c>
      <c r="T53" s="213">
        <v>546</v>
      </c>
      <c r="U53" s="149">
        <f t="shared" si="10"/>
        <v>2.7326007326007327</v>
      </c>
      <c r="V53" s="147"/>
      <c r="W53" s="148"/>
      <c r="X53" s="232"/>
      <c r="Y53" s="251"/>
      <c r="Z53" s="149"/>
      <c r="AA53" s="149"/>
      <c r="AB53" s="150"/>
      <c r="AC53" s="151"/>
      <c r="AD53" s="232">
        <v>20672.75</v>
      </c>
      <c r="AE53" s="251">
        <v>1779</v>
      </c>
      <c r="AF53" s="318">
        <f>+AD53/AE53</f>
        <v>11.620432827431141</v>
      </c>
      <c r="AG53" s="323">
        <v>43</v>
      </c>
    </row>
    <row r="54" spans="1:33" s="31" customFormat="1" ht="11.25" customHeight="1">
      <c r="A54" s="109">
        <v>44</v>
      </c>
      <c r="B54" s="219"/>
      <c r="C54" s="207"/>
      <c r="D54" s="210" t="s">
        <v>87</v>
      </c>
      <c r="E54" s="246">
        <v>40690</v>
      </c>
      <c r="F54" s="210" t="s">
        <v>10</v>
      </c>
      <c r="G54" s="189">
        <v>65</v>
      </c>
      <c r="H54" s="189">
        <v>7</v>
      </c>
      <c r="I54" s="189">
        <v>9</v>
      </c>
      <c r="J54" s="190">
        <v>217</v>
      </c>
      <c r="K54" s="191">
        <v>37</v>
      </c>
      <c r="L54" s="190">
        <v>243</v>
      </c>
      <c r="M54" s="191">
        <v>40</v>
      </c>
      <c r="N54" s="190">
        <v>1571</v>
      </c>
      <c r="O54" s="191">
        <v>180</v>
      </c>
      <c r="P54" s="211">
        <f t="shared" si="5"/>
        <v>2031</v>
      </c>
      <c r="Q54" s="212">
        <f t="shared" si="6"/>
        <v>257</v>
      </c>
      <c r="R54" s="268">
        <f>+Q54/H54</f>
        <v>36.714285714285715</v>
      </c>
      <c r="S54" s="147">
        <f>IF(P54&lt;&gt;0,P54/Q54,"")</f>
        <v>7.902723735408561</v>
      </c>
      <c r="T54" s="213">
        <v>1744</v>
      </c>
      <c r="U54" s="149">
        <f t="shared" si="10"/>
        <v>0.16456422018348624</v>
      </c>
      <c r="V54" s="147"/>
      <c r="W54" s="148"/>
      <c r="X54" s="195"/>
      <c r="Y54" s="196"/>
      <c r="Z54" s="149"/>
      <c r="AA54" s="149"/>
      <c r="AB54" s="150"/>
      <c r="AC54" s="151"/>
      <c r="AD54" s="190">
        <v>761943</v>
      </c>
      <c r="AE54" s="191">
        <v>79769</v>
      </c>
      <c r="AF54" s="318">
        <f>+AD54/AE54</f>
        <v>9.551868520352517</v>
      </c>
      <c r="AG54" s="323">
        <v>44</v>
      </c>
    </row>
    <row r="55" spans="1:33" s="31" customFormat="1" ht="11.25" customHeight="1">
      <c r="A55" s="109">
        <v>45</v>
      </c>
      <c r="B55" s="219"/>
      <c r="C55" s="207"/>
      <c r="D55" s="248" t="s">
        <v>104</v>
      </c>
      <c r="E55" s="240">
        <v>40711</v>
      </c>
      <c r="F55" s="210" t="s">
        <v>19</v>
      </c>
      <c r="G55" s="222">
        <v>35</v>
      </c>
      <c r="H55" s="222">
        <v>11</v>
      </c>
      <c r="I55" s="222">
        <v>6</v>
      </c>
      <c r="J55" s="223">
        <v>615.5</v>
      </c>
      <c r="K55" s="224">
        <v>83</v>
      </c>
      <c r="L55" s="223">
        <v>634</v>
      </c>
      <c r="M55" s="224">
        <v>82</v>
      </c>
      <c r="N55" s="223">
        <v>711</v>
      </c>
      <c r="O55" s="224">
        <v>98</v>
      </c>
      <c r="P55" s="211">
        <f t="shared" si="5"/>
        <v>1960.5</v>
      </c>
      <c r="Q55" s="212">
        <f t="shared" si="6"/>
        <v>263</v>
      </c>
      <c r="R55" s="268">
        <f>+Q55/H55</f>
        <v>23.90909090909091</v>
      </c>
      <c r="S55" s="147">
        <f>+P55/Q55</f>
        <v>7.4543726235741445</v>
      </c>
      <c r="T55" s="213">
        <v>3540</v>
      </c>
      <c r="U55" s="149">
        <f t="shared" si="10"/>
        <v>-0.4461864406779661</v>
      </c>
      <c r="V55" s="147"/>
      <c r="W55" s="148"/>
      <c r="X55" s="225"/>
      <c r="Y55" s="226"/>
      <c r="Z55" s="149"/>
      <c r="AA55" s="149"/>
      <c r="AB55" s="150"/>
      <c r="AC55" s="151"/>
      <c r="AD55" s="204">
        <v>81879.5</v>
      </c>
      <c r="AE55" s="227">
        <v>8781</v>
      </c>
      <c r="AF55" s="316">
        <f>AD55/AE55</f>
        <v>9.324621341532856</v>
      </c>
      <c r="AG55" s="323">
        <v>45</v>
      </c>
    </row>
    <row r="56" spans="1:33" s="31" customFormat="1" ht="11.25" customHeight="1">
      <c r="A56" s="109">
        <v>46</v>
      </c>
      <c r="B56" s="243"/>
      <c r="C56" s="207"/>
      <c r="D56" s="249" t="s">
        <v>122</v>
      </c>
      <c r="E56" s="246">
        <v>40732</v>
      </c>
      <c r="F56" s="266" t="s">
        <v>8</v>
      </c>
      <c r="G56" s="218">
        <v>1</v>
      </c>
      <c r="H56" s="218">
        <v>1</v>
      </c>
      <c r="I56" s="218">
        <v>3</v>
      </c>
      <c r="J56" s="190">
        <v>370</v>
      </c>
      <c r="K56" s="191">
        <v>26</v>
      </c>
      <c r="L56" s="190">
        <v>835</v>
      </c>
      <c r="M56" s="191">
        <v>59</v>
      </c>
      <c r="N56" s="190">
        <v>744</v>
      </c>
      <c r="O56" s="191">
        <v>51</v>
      </c>
      <c r="P56" s="211">
        <f>+J56+L56+N56</f>
        <v>1949</v>
      </c>
      <c r="Q56" s="212">
        <f>+K56+M56+O56</f>
        <v>136</v>
      </c>
      <c r="R56" s="150">
        <f aca="true" t="shared" si="11" ref="R56:R61">IF(P56&lt;&gt;0,Q56/H56,"")</f>
        <v>136</v>
      </c>
      <c r="S56" s="151">
        <f>IF(P56&lt;&gt;0,P56/Q56,"")</f>
        <v>14.330882352941176</v>
      </c>
      <c r="T56" s="213">
        <v>240</v>
      </c>
      <c r="U56" s="149">
        <f t="shared" si="10"/>
        <v>7.120833333333334</v>
      </c>
      <c r="V56" s="147"/>
      <c r="W56" s="148"/>
      <c r="X56" s="190"/>
      <c r="Y56" s="191"/>
      <c r="Z56" s="149"/>
      <c r="AA56" s="149"/>
      <c r="AB56" s="150"/>
      <c r="AC56" s="151"/>
      <c r="AD56" s="190">
        <v>8267</v>
      </c>
      <c r="AE56" s="191">
        <v>568</v>
      </c>
      <c r="AF56" s="318">
        <f>+AD56/AE56</f>
        <v>14.554577464788732</v>
      </c>
      <c r="AG56" s="323">
        <v>46</v>
      </c>
    </row>
    <row r="57" spans="1:33" s="31" customFormat="1" ht="11.25" customHeight="1">
      <c r="A57" s="109">
        <v>47</v>
      </c>
      <c r="B57" s="219"/>
      <c r="C57" s="207"/>
      <c r="D57" s="241" t="s">
        <v>28</v>
      </c>
      <c r="E57" s="246">
        <v>40662</v>
      </c>
      <c r="F57" s="210" t="s">
        <v>19</v>
      </c>
      <c r="G57" s="222">
        <v>19</v>
      </c>
      <c r="H57" s="222">
        <v>9</v>
      </c>
      <c r="I57" s="222">
        <v>13</v>
      </c>
      <c r="J57" s="223">
        <v>453</v>
      </c>
      <c r="K57" s="224">
        <v>65</v>
      </c>
      <c r="L57" s="223">
        <v>733</v>
      </c>
      <c r="M57" s="224">
        <v>100</v>
      </c>
      <c r="N57" s="223">
        <v>721</v>
      </c>
      <c r="O57" s="224">
        <v>105</v>
      </c>
      <c r="P57" s="263">
        <f aca="true" t="shared" si="12" ref="P57:Q59">SUM(J57+L57+N57)</f>
        <v>1907</v>
      </c>
      <c r="Q57" s="264">
        <f t="shared" si="12"/>
        <v>270</v>
      </c>
      <c r="R57" s="150">
        <f t="shared" si="11"/>
        <v>30</v>
      </c>
      <c r="S57" s="151">
        <f>IF(P57&lt;&gt;0,P57/Q57,"")</f>
        <v>7.062962962962963</v>
      </c>
      <c r="T57" s="260">
        <v>5852</v>
      </c>
      <c r="U57" s="149">
        <f t="shared" si="10"/>
        <v>-0.6741285030758715</v>
      </c>
      <c r="V57" s="147"/>
      <c r="W57" s="148"/>
      <c r="X57" s="225"/>
      <c r="Y57" s="226"/>
      <c r="Z57" s="149"/>
      <c r="AA57" s="149"/>
      <c r="AB57" s="150"/>
      <c r="AC57" s="151"/>
      <c r="AD57" s="204">
        <v>333259.25</v>
      </c>
      <c r="AE57" s="227">
        <v>34667</v>
      </c>
      <c r="AF57" s="316">
        <f>AD57/AE57</f>
        <v>9.613155161969596</v>
      </c>
      <c r="AG57" s="323">
        <v>47</v>
      </c>
    </row>
    <row r="58" spans="1:33" s="31" customFormat="1" ht="11.25" customHeight="1">
      <c r="A58" s="109">
        <v>48</v>
      </c>
      <c r="B58" s="319"/>
      <c r="C58" s="267"/>
      <c r="D58" s="210" t="s">
        <v>130</v>
      </c>
      <c r="E58" s="246">
        <v>40571</v>
      </c>
      <c r="F58" s="210" t="s">
        <v>108</v>
      </c>
      <c r="G58" s="249">
        <v>20</v>
      </c>
      <c r="H58" s="201">
        <v>4</v>
      </c>
      <c r="I58" s="201">
        <v>19</v>
      </c>
      <c r="J58" s="270">
        <v>576</v>
      </c>
      <c r="K58" s="271">
        <v>50</v>
      </c>
      <c r="L58" s="270">
        <v>703</v>
      </c>
      <c r="M58" s="271">
        <v>63</v>
      </c>
      <c r="N58" s="270">
        <v>619</v>
      </c>
      <c r="O58" s="271">
        <v>55</v>
      </c>
      <c r="P58" s="272">
        <f t="shared" si="12"/>
        <v>1898</v>
      </c>
      <c r="Q58" s="273">
        <f t="shared" si="12"/>
        <v>168</v>
      </c>
      <c r="R58" s="150">
        <f t="shared" si="11"/>
        <v>42</v>
      </c>
      <c r="S58" s="151">
        <f>+P58/Q58</f>
        <v>11.297619047619047</v>
      </c>
      <c r="T58" s="213">
        <v>163</v>
      </c>
      <c r="U58" s="149">
        <f t="shared" si="10"/>
        <v>10.644171779141104</v>
      </c>
      <c r="V58" s="147"/>
      <c r="W58" s="148"/>
      <c r="X58" s="274"/>
      <c r="Y58" s="275"/>
      <c r="Z58" s="149"/>
      <c r="AA58" s="149"/>
      <c r="AB58" s="150"/>
      <c r="AC58" s="151"/>
      <c r="AD58" s="276">
        <v>785886</v>
      </c>
      <c r="AE58" s="277">
        <v>65858</v>
      </c>
      <c r="AF58" s="316">
        <f>AD58/AE58</f>
        <v>11.933037747881807</v>
      </c>
      <c r="AG58" s="323">
        <v>48</v>
      </c>
    </row>
    <row r="59" spans="1:33" s="31" customFormat="1" ht="11.25" customHeight="1">
      <c r="A59" s="109">
        <v>49</v>
      </c>
      <c r="B59" s="233"/>
      <c r="C59" s="207"/>
      <c r="D59" s="222" t="s">
        <v>125</v>
      </c>
      <c r="E59" s="244">
        <v>40606</v>
      </c>
      <c r="F59" s="210" t="s">
        <v>19</v>
      </c>
      <c r="G59" s="222">
        <v>6</v>
      </c>
      <c r="H59" s="222">
        <v>4</v>
      </c>
      <c r="I59" s="222">
        <v>17</v>
      </c>
      <c r="J59" s="223">
        <v>551.5</v>
      </c>
      <c r="K59" s="224">
        <v>62</v>
      </c>
      <c r="L59" s="223">
        <v>721</v>
      </c>
      <c r="M59" s="224">
        <v>79</v>
      </c>
      <c r="N59" s="223">
        <v>501.5</v>
      </c>
      <c r="O59" s="224">
        <v>53</v>
      </c>
      <c r="P59" s="263">
        <f t="shared" si="12"/>
        <v>1774</v>
      </c>
      <c r="Q59" s="264">
        <f t="shared" si="12"/>
        <v>194</v>
      </c>
      <c r="R59" s="265">
        <f t="shared" si="11"/>
        <v>48.5</v>
      </c>
      <c r="S59" s="151">
        <f>IF(P59&lt;&gt;0,P59/Q59,"")</f>
        <v>9.144329896907216</v>
      </c>
      <c r="T59" s="260">
        <v>736</v>
      </c>
      <c r="U59" s="149"/>
      <c r="V59" s="147"/>
      <c r="W59" s="148"/>
      <c r="X59" s="225"/>
      <c r="Y59" s="226"/>
      <c r="Z59" s="149"/>
      <c r="AA59" s="149"/>
      <c r="AB59" s="150"/>
      <c r="AC59" s="151"/>
      <c r="AD59" s="204">
        <v>62511</v>
      </c>
      <c r="AE59" s="227">
        <v>6950</v>
      </c>
      <c r="AF59" s="316">
        <f>AD59/AE59</f>
        <v>8.994388489208633</v>
      </c>
      <c r="AG59" s="323">
        <v>49</v>
      </c>
    </row>
    <row r="60" spans="1:33" s="31" customFormat="1" ht="11.25" customHeight="1">
      <c r="A60" s="109">
        <v>50</v>
      </c>
      <c r="B60" s="233"/>
      <c r="C60" s="207"/>
      <c r="D60" s="249" t="s">
        <v>41</v>
      </c>
      <c r="E60" s="246">
        <v>40683</v>
      </c>
      <c r="F60" s="249" t="s">
        <v>42</v>
      </c>
      <c r="G60" s="249">
        <v>10</v>
      </c>
      <c r="H60" s="250">
        <v>10</v>
      </c>
      <c r="I60" s="250">
        <v>10</v>
      </c>
      <c r="J60" s="202">
        <v>281</v>
      </c>
      <c r="K60" s="203">
        <v>52</v>
      </c>
      <c r="L60" s="202">
        <v>571</v>
      </c>
      <c r="M60" s="203">
        <v>76</v>
      </c>
      <c r="N60" s="202">
        <v>869</v>
      </c>
      <c r="O60" s="203">
        <v>117</v>
      </c>
      <c r="P60" s="211">
        <f>+J60+L60+N60</f>
        <v>1721</v>
      </c>
      <c r="Q60" s="212">
        <f>+K60+M60+O60</f>
        <v>245</v>
      </c>
      <c r="R60" s="150">
        <f t="shared" si="11"/>
        <v>24.5</v>
      </c>
      <c r="S60" s="151">
        <f>IF(P60&lt;&gt;0,P60/Q60,"")</f>
        <v>7.024489795918368</v>
      </c>
      <c r="T60" s="213">
        <v>3403</v>
      </c>
      <c r="U60" s="149">
        <f aca="true" t="shared" si="13" ref="U60:U68">IF(T60&lt;&gt;0,-(T60-P60)/T60,"")</f>
        <v>-0.49426976197472816</v>
      </c>
      <c r="V60" s="147"/>
      <c r="W60" s="148"/>
      <c r="X60" s="190"/>
      <c r="Y60" s="191"/>
      <c r="Z60" s="149"/>
      <c r="AA60" s="149"/>
      <c r="AB60" s="150"/>
      <c r="AC60" s="151"/>
      <c r="AD60" s="202">
        <v>90140</v>
      </c>
      <c r="AE60" s="203">
        <v>10792</v>
      </c>
      <c r="AF60" s="318">
        <f aca="true" t="shared" si="14" ref="AF60:AF66">+AD60/AE60</f>
        <v>8.352483320978502</v>
      </c>
      <c r="AG60" s="323">
        <v>50</v>
      </c>
    </row>
    <row r="61" spans="1:33" s="31" customFormat="1" ht="11.25" customHeight="1">
      <c r="A61" s="109">
        <v>51</v>
      </c>
      <c r="B61" s="206"/>
      <c r="C61" s="207"/>
      <c r="D61" s="254" t="s">
        <v>115</v>
      </c>
      <c r="E61" s="246">
        <v>40725</v>
      </c>
      <c r="F61" s="254" t="s">
        <v>35</v>
      </c>
      <c r="G61" s="252">
        <v>3</v>
      </c>
      <c r="H61" s="252">
        <v>3</v>
      </c>
      <c r="I61" s="252">
        <v>4</v>
      </c>
      <c r="J61" s="232">
        <v>343</v>
      </c>
      <c r="K61" s="251">
        <v>44</v>
      </c>
      <c r="L61" s="232">
        <v>543</v>
      </c>
      <c r="M61" s="251">
        <v>69</v>
      </c>
      <c r="N61" s="232">
        <v>689</v>
      </c>
      <c r="O61" s="251">
        <v>88</v>
      </c>
      <c r="P61" s="211">
        <f aca="true" t="shared" si="15" ref="P61:Q64">SUM(J61+L61+N61)</f>
        <v>1575</v>
      </c>
      <c r="Q61" s="212">
        <f t="shared" si="15"/>
        <v>201</v>
      </c>
      <c r="R61" s="150">
        <f t="shared" si="11"/>
        <v>67</v>
      </c>
      <c r="S61" s="151">
        <f>+P61/Q61</f>
        <v>7.835820895522388</v>
      </c>
      <c r="T61" s="262">
        <v>2130.5</v>
      </c>
      <c r="U61" s="149">
        <f t="shared" si="13"/>
        <v>-0.2607369162168505</v>
      </c>
      <c r="V61" s="147"/>
      <c r="W61" s="148"/>
      <c r="X61" s="232"/>
      <c r="Y61" s="251"/>
      <c r="Z61" s="149"/>
      <c r="AA61" s="149"/>
      <c r="AB61" s="150"/>
      <c r="AC61" s="151"/>
      <c r="AD61" s="232">
        <v>25010</v>
      </c>
      <c r="AE61" s="251">
        <v>2662</v>
      </c>
      <c r="AF61" s="318">
        <f t="shared" si="14"/>
        <v>9.39519158527423</v>
      </c>
      <c r="AG61" s="323">
        <v>51</v>
      </c>
    </row>
    <row r="62" spans="1:33" s="31" customFormat="1" ht="11.25" customHeight="1">
      <c r="A62" s="109">
        <v>52</v>
      </c>
      <c r="B62" s="219"/>
      <c r="C62" s="207"/>
      <c r="D62" s="254" t="s">
        <v>107</v>
      </c>
      <c r="E62" s="253">
        <v>40711</v>
      </c>
      <c r="F62" s="254" t="s">
        <v>35</v>
      </c>
      <c r="G62" s="252">
        <v>4</v>
      </c>
      <c r="H62" s="252">
        <v>4</v>
      </c>
      <c r="I62" s="252">
        <v>6</v>
      </c>
      <c r="J62" s="232">
        <v>334</v>
      </c>
      <c r="K62" s="251">
        <v>35</v>
      </c>
      <c r="L62" s="232">
        <v>587</v>
      </c>
      <c r="M62" s="251">
        <v>59</v>
      </c>
      <c r="N62" s="232">
        <v>632.5</v>
      </c>
      <c r="O62" s="251">
        <v>62</v>
      </c>
      <c r="P62" s="263">
        <f t="shared" si="15"/>
        <v>1553.5</v>
      </c>
      <c r="Q62" s="264">
        <f t="shared" si="15"/>
        <v>156</v>
      </c>
      <c r="R62" s="261">
        <f>Q62/H62</f>
        <v>39</v>
      </c>
      <c r="S62" s="260">
        <f>P62/Q62</f>
        <v>9.958333333333334</v>
      </c>
      <c r="T62" s="260">
        <v>432</v>
      </c>
      <c r="U62" s="149">
        <f t="shared" si="13"/>
        <v>2.596064814814815</v>
      </c>
      <c r="V62" s="147"/>
      <c r="W62" s="148"/>
      <c r="X62" s="232"/>
      <c r="Y62" s="251"/>
      <c r="Z62" s="149"/>
      <c r="AA62" s="149"/>
      <c r="AB62" s="150"/>
      <c r="AC62" s="151"/>
      <c r="AD62" s="232">
        <v>20584</v>
      </c>
      <c r="AE62" s="251">
        <v>1752</v>
      </c>
      <c r="AF62" s="318">
        <f t="shared" si="14"/>
        <v>11.748858447488585</v>
      </c>
      <c r="AG62" s="323">
        <v>52</v>
      </c>
    </row>
    <row r="63" spans="1:33" s="31" customFormat="1" ht="11.25" customHeight="1">
      <c r="A63" s="109">
        <v>53</v>
      </c>
      <c r="B63" s="243"/>
      <c r="C63" s="220" t="s">
        <v>44</v>
      </c>
      <c r="D63" s="210" t="s">
        <v>163</v>
      </c>
      <c r="E63" s="199">
        <v>40613</v>
      </c>
      <c r="F63" s="210" t="s">
        <v>10</v>
      </c>
      <c r="G63" s="189">
        <v>280</v>
      </c>
      <c r="H63" s="189">
        <v>1</v>
      </c>
      <c r="I63" s="189">
        <v>16</v>
      </c>
      <c r="J63" s="190">
        <v>0</v>
      </c>
      <c r="K63" s="191">
        <v>0</v>
      </c>
      <c r="L63" s="190">
        <v>750</v>
      </c>
      <c r="M63" s="191">
        <v>150</v>
      </c>
      <c r="N63" s="190">
        <v>800</v>
      </c>
      <c r="O63" s="191">
        <v>160</v>
      </c>
      <c r="P63" s="272">
        <f t="shared" si="15"/>
        <v>1550</v>
      </c>
      <c r="Q63" s="273">
        <f t="shared" si="15"/>
        <v>310</v>
      </c>
      <c r="R63" s="150">
        <f>IF(P63&lt;&gt;0,Q63/H63,"")</f>
        <v>310</v>
      </c>
      <c r="S63" s="151">
        <f>+P63/Q63</f>
        <v>5</v>
      </c>
      <c r="T63" s="269">
        <v>16</v>
      </c>
      <c r="U63" s="149">
        <f t="shared" si="13"/>
        <v>95.875</v>
      </c>
      <c r="V63" s="147"/>
      <c r="W63" s="148"/>
      <c r="X63" s="195"/>
      <c r="Y63" s="196"/>
      <c r="Z63" s="149"/>
      <c r="AA63" s="149"/>
      <c r="AB63" s="150"/>
      <c r="AC63" s="151"/>
      <c r="AD63" s="190">
        <v>6556016</v>
      </c>
      <c r="AE63" s="191">
        <v>735397</v>
      </c>
      <c r="AF63" s="318">
        <f t="shared" si="14"/>
        <v>8.914934382381217</v>
      </c>
      <c r="AG63" s="323">
        <v>53</v>
      </c>
    </row>
    <row r="64" spans="1:33" s="31" customFormat="1" ht="11.25" customHeight="1">
      <c r="A64" s="109">
        <v>54</v>
      </c>
      <c r="B64" s="233"/>
      <c r="C64" s="207"/>
      <c r="D64" s="254" t="s">
        <v>40</v>
      </c>
      <c r="E64" s="242">
        <v>40683</v>
      </c>
      <c r="F64" s="254" t="s">
        <v>35</v>
      </c>
      <c r="G64" s="252">
        <v>15</v>
      </c>
      <c r="H64" s="252">
        <v>7</v>
      </c>
      <c r="I64" s="252">
        <v>10</v>
      </c>
      <c r="J64" s="232">
        <v>469</v>
      </c>
      <c r="K64" s="251">
        <v>56</v>
      </c>
      <c r="L64" s="232">
        <v>460</v>
      </c>
      <c r="M64" s="251">
        <v>50</v>
      </c>
      <c r="N64" s="232">
        <v>566</v>
      </c>
      <c r="O64" s="251">
        <v>71</v>
      </c>
      <c r="P64" s="211">
        <f t="shared" si="15"/>
        <v>1495</v>
      </c>
      <c r="Q64" s="212">
        <f t="shared" si="15"/>
        <v>177</v>
      </c>
      <c r="R64" s="150">
        <f>IF(P64&lt;&gt;0,Q64/H64,"")</f>
        <v>25.285714285714285</v>
      </c>
      <c r="S64" s="151">
        <f>+P64/Q64</f>
        <v>8.44632768361582</v>
      </c>
      <c r="T64" s="213">
        <v>333</v>
      </c>
      <c r="U64" s="149">
        <f t="shared" si="13"/>
        <v>3.4894894894894897</v>
      </c>
      <c r="V64" s="147"/>
      <c r="W64" s="148"/>
      <c r="X64" s="232"/>
      <c r="Y64" s="251"/>
      <c r="Z64" s="149"/>
      <c r="AA64" s="149"/>
      <c r="AB64" s="150"/>
      <c r="AC64" s="151"/>
      <c r="AD64" s="232">
        <v>71007.25</v>
      </c>
      <c r="AE64" s="251">
        <v>6364</v>
      </c>
      <c r="AF64" s="318">
        <f t="shared" si="14"/>
        <v>11.15764456316782</v>
      </c>
      <c r="AG64" s="323">
        <v>54</v>
      </c>
    </row>
    <row r="65" spans="1:33" s="31" customFormat="1" ht="11.25" customHeight="1">
      <c r="A65" s="109">
        <v>55</v>
      </c>
      <c r="B65" s="278"/>
      <c r="C65" s="207"/>
      <c r="D65" s="210" t="s">
        <v>102</v>
      </c>
      <c r="E65" s="199">
        <v>40704</v>
      </c>
      <c r="F65" s="210" t="s">
        <v>10</v>
      </c>
      <c r="G65" s="189">
        <v>70</v>
      </c>
      <c r="H65" s="189">
        <v>7</v>
      </c>
      <c r="I65" s="189">
        <v>7</v>
      </c>
      <c r="J65" s="190">
        <v>196</v>
      </c>
      <c r="K65" s="191">
        <v>32</v>
      </c>
      <c r="L65" s="190">
        <v>581</v>
      </c>
      <c r="M65" s="191">
        <v>74</v>
      </c>
      <c r="N65" s="190">
        <v>698</v>
      </c>
      <c r="O65" s="191">
        <v>87</v>
      </c>
      <c r="P65" s="211">
        <f>+J65+L65+N65</f>
        <v>1475</v>
      </c>
      <c r="Q65" s="212">
        <f>+K65+M65+O65</f>
        <v>193</v>
      </c>
      <c r="R65" s="150">
        <f>IF(P65&lt;&gt;0,Q65/H65,"")</f>
        <v>27.571428571428573</v>
      </c>
      <c r="S65" s="151">
        <f>IF(P65&lt;&gt;0,P65/Q65,"")</f>
        <v>7.642487046632124</v>
      </c>
      <c r="T65" s="213">
        <v>1497</v>
      </c>
      <c r="U65" s="149">
        <f t="shared" si="13"/>
        <v>-0.014696058784235137</v>
      </c>
      <c r="V65" s="147"/>
      <c r="W65" s="148"/>
      <c r="X65" s="195"/>
      <c r="Y65" s="196"/>
      <c r="Z65" s="149"/>
      <c r="AA65" s="149"/>
      <c r="AB65" s="150"/>
      <c r="AC65" s="151"/>
      <c r="AD65" s="190">
        <v>562660</v>
      </c>
      <c r="AE65" s="191">
        <v>57397</v>
      </c>
      <c r="AF65" s="318">
        <f t="shared" si="14"/>
        <v>9.802951373765179</v>
      </c>
      <c r="AG65" s="323">
        <v>55</v>
      </c>
    </row>
    <row r="66" spans="1:33" s="31" customFormat="1" ht="11.25" customHeight="1">
      <c r="A66" s="109">
        <v>56</v>
      </c>
      <c r="B66" s="259"/>
      <c r="C66" s="207"/>
      <c r="D66" s="254" t="s">
        <v>34</v>
      </c>
      <c r="E66" s="242">
        <v>40676</v>
      </c>
      <c r="F66" s="254" t="s">
        <v>35</v>
      </c>
      <c r="G66" s="252">
        <v>15</v>
      </c>
      <c r="H66" s="252">
        <v>5</v>
      </c>
      <c r="I66" s="252">
        <v>11</v>
      </c>
      <c r="J66" s="232">
        <v>347</v>
      </c>
      <c r="K66" s="251">
        <v>48</v>
      </c>
      <c r="L66" s="232">
        <v>693</v>
      </c>
      <c r="M66" s="251">
        <v>101</v>
      </c>
      <c r="N66" s="232">
        <v>340</v>
      </c>
      <c r="O66" s="251">
        <v>51</v>
      </c>
      <c r="P66" s="211">
        <f>SUM(J66+L66+N66)</f>
        <v>1380</v>
      </c>
      <c r="Q66" s="212">
        <f>SUM(K66+M66+O66)</f>
        <v>200</v>
      </c>
      <c r="R66" s="150">
        <f>IF(P66&lt;&gt;0,Q66/H66,"")</f>
        <v>40</v>
      </c>
      <c r="S66" s="151">
        <f aca="true" t="shared" si="16" ref="S66:S103">IF(P66&lt;&gt;0,P66/Q66,"")</f>
        <v>6.9</v>
      </c>
      <c r="T66" s="213">
        <v>1761.5</v>
      </c>
      <c r="U66" s="149">
        <f t="shared" si="13"/>
        <v>-0.2165767811524269</v>
      </c>
      <c r="V66" s="147"/>
      <c r="W66" s="148"/>
      <c r="X66" s="232"/>
      <c r="Y66" s="251"/>
      <c r="Z66" s="149"/>
      <c r="AA66" s="149"/>
      <c r="AB66" s="150"/>
      <c r="AC66" s="151"/>
      <c r="AD66" s="232">
        <v>103088.25</v>
      </c>
      <c r="AE66" s="251">
        <v>9211</v>
      </c>
      <c r="AF66" s="318">
        <f t="shared" si="14"/>
        <v>11.191862989903376</v>
      </c>
      <c r="AG66" s="323">
        <v>56</v>
      </c>
    </row>
    <row r="67" spans="1:33" s="31" customFormat="1" ht="11.25" customHeight="1">
      <c r="A67" s="109">
        <v>57</v>
      </c>
      <c r="B67" s="233"/>
      <c r="C67" s="207"/>
      <c r="D67" s="249" t="s">
        <v>30</v>
      </c>
      <c r="E67" s="246">
        <v>40669</v>
      </c>
      <c r="F67" s="266" t="s">
        <v>8</v>
      </c>
      <c r="G67" s="218">
        <v>20</v>
      </c>
      <c r="H67" s="218">
        <v>3</v>
      </c>
      <c r="I67" s="218">
        <v>12</v>
      </c>
      <c r="J67" s="190">
        <v>333</v>
      </c>
      <c r="K67" s="191">
        <v>33</v>
      </c>
      <c r="L67" s="190">
        <v>571</v>
      </c>
      <c r="M67" s="191">
        <v>52</v>
      </c>
      <c r="N67" s="190">
        <v>455</v>
      </c>
      <c r="O67" s="191">
        <v>50</v>
      </c>
      <c r="P67" s="263">
        <f>SUM(J67+L67+N67)</f>
        <v>1359</v>
      </c>
      <c r="Q67" s="264">
        <f>SUM(K67+M67+O67)</f>
        <v>135</v>
      </c>
      <c r="R67" s="261">
        <f>Q67/H67</f>
        <v>45</v>
      </c>
      <c r="S67" s="151">
        <f t="shared" si="16"/>
        <v>10.066666666666666</v>
      </c>
      <c r="T67" s="260">
        <v>2295</v>
      </c>
      <c r="U67" s="149">
        <f t="shared" si="13"/>
        <v>-0.40784313725490196</v>
      </c>
      <c r="V67" s="147"/>
      <c r="W67" s="148"/>
      <c r="X67" s="190"/>
      <c r="Y67" s="191"/>
      <c r="Z67" s="149"/>
      <c r="AA67" s="149"/>
      <c r="AB67" s="150"/>
      <c r="AC67" s="151"/>
      <c r="AD67" s="190">
        <v>199586</v>
      </c>
      <c r="AE67" s="191">
        <v>19337</v>
      </c>
      <c r="AF67" s="316">
        <f>AD67/AE67</f>
        <v>10.32145627553395</v>
      </c>
      <c r="AG67" s="323">
        <v>57</v>
      </c>
    </row>
    <row r="68" spans="1:33" s="31" customFormat="1" ht="11.25" customHeight="1">
      <c r="A68" s="109">
        <v>58</v>
      </c>
      <c r="B68" s="259"/>
      <c r="C68" s="220" t="s">
        <v>44</v>
      </c>
      <c r="D68" s="210" t="s">
        <v>134</v>
      </c>
      <c r="E68" s="246">
        <v>40592</v>
      </c>
      <c r="F68" s="210" t="s">
        <v>26</v>
      </c>
      <c r="G68" s="201">
        <v>6</v>
      </c>
      <c r="H68" s="201">
        <v>4</v>
      </c>
      <c r="I68" s="201">
        <v>8</v>
      </c>
      <c r="J68" s="202">
        <v>321</v>
      </c>
      <c r="K68" s="203">
        <v>41</v>
      </c>
      <c r="L68" s="202">
        <v>491</v>
      </c>
      <c r="M68" s="203">
        <v>63</v>
      </c>
      <c r="N68" s="202">
        <v>497</v>
      </c>
      <c r="O68" s="203">
        <v>62</v>
      </c>
      <c r="P68" s="272">
        <f>J68+L68+N68</f>
        <v>1309</v>
      </c>
      <c r="Q68" s="273">
        <f>K68+M68+O68</f>
        <v>166</v>
      </c>
      <c r="R68" s="150">
        <f>Q68/H68</f>
        <v>41.5</v>
      </c>
      <c r="S68" s="151">
        <f t="shared" si="16"/>
        <v>7.885542168674699</v>
      </c>
      <c r="T68" s="269">
        <v>3016.5</v>
      </c>
      <c r="U68" s="149">
        <f t="shared" si="13"/>
        <v>-0.5660533731145367</v>
      </c>
      <c r="V68" s="147"/>
      <c r="W68" s="148"/>
      <c r="X68" s="225"/>
      <c r="Y68" s="226"/>
      <c r="Z68" s="149"/>
      <c r="AA68" s="149"/>
      <c r="AB68" s="150"/>
      <c r="AC68" s="151"/>
      <c r="AD68" s="202">
        <v>14812</v>
      </c>
      <c r="AE68" s="203">
        <v>2007</v>
      </c>
      <c r="AF68" s="318">
        <f>+AD68/AE68</f>
        <v>7.380169407075237</v>
      </c>
      <c r="AG68" s="323">
        <v>58</v>
      </c>
    </row>
    <row r="69" spans="1:33" s="31" customFormat="1" ht="11.25" customHeight="1">
      <c r="A69" s="109">
        <v>59</v>
      </c>
      <c r="B69" s="206"/>
      <c r="C69" s="220" t="s">
        <v>44</v>
      </c>
      <c r="D69" s="239" t="s">
        <v>161</v>
      </c>
      <c r="E69" s="246">
        <v>40515</v>
      </c>
      <c r="F69" s="210" t="s">
        <v>10</v>
      </c>
      <c r="G69" s="249">
        <v>337</v>
      </c>
      <c r="H69" s="189">
        <v>1</v>
      </c>
      <c r="I69" s="189">
        <v>26</v>
      </c>
      <c r="J69" s="190">
        <v>395</v>
      </c>
      <c r="K69" s="191">
        <v>79</v>
      </c>
      <c r="L69" s="190">
        <v>395</v>
      </c>
      <c r="M69" s="191">
        <v>79</v>
      </c>
      <c r="N69" s="190">
        <v>400</v>
      </c>
      <c r="O69" s="191">
        <v>80</v>
      </c>
      <c r="P69" s="272">
        <f aca="true" t="shared" si="17" ref="P69:Q72">SUM(J69+L69+N69)</f>
        <v>1190</v>
      </c>
      <c r="Q69" s="273">
        <f t="shared" si="17"/>
        <v>238</v>
      </c>
      <c r="R69" s="150">
        <f>IF(P69&lt;&gt;0,Q69/H69,"")</f>
        <v>238</v>
      </c>
      <c r="S69" s="151">
        <f t="shared" si="16"/>
        <v>5</v>
      </c>
      <c r="T69" s="269"/>
      <c r="U69" s="149"/>
      <c r="V69" s="147"/>
      <c r="W69" s="148"/>
      <c r="X69" s="195"/>
      <c r="Y69" s="196"/>
      <c r="Z69" s="149"/>
      <c r="AA69" s="149"/>
      <c r="AB69" s="150"/>
      <c r="AC69" s="151"/>
      <c r="AD69" s="190">
        <v>19683517</v>
      </c>
      <c r="AE69" s="191">
        <v>2106966</v>
      </c>
      <c r="AF69" s="316">
        <f>+AD69/AE69</f>
        <v>9.342114205924538</v>
      </c>
      <c r="AG69" s="323">
        <v>59</v>
      </c>
    </row>
    <row r="70" spans="1:33" s="31" customFormat="1" ht="11.25" customHeight="1">
      <c r="A70" s="109">
        <v>60</v>
      </c>
      <c r="B70" s="233"/>
      <c r="C70" s="207"/>
      <c r="D70" s="252" t="s">
        <v>27</v>
      </c>
      <c r="E70" s="253">
        <v>40662</v>
      </c>
      <c r="F70" s="254" t="s">
        <v>35</v>
      </c>
      <c r="G70" s="252">
        <v>4</v>
      </c>
      <c r="H70" s="252">
        <v>4</v>
      </c>
      <c r="I70" s="252">
        <v>12</v>
      </c>
      <c r="J70" s="232">
        <v>302</v>
      </c>
      <c r="K70" s="251">
        <v>40</v>
      </c>
      <c r="L70" s="232">
        <v>421</v>
      </c>
      <c r="M70" s="251">
        <v>51</v>
      </c>
      <c r="N70" s="232">
        <v>464</v>
      </c>
      <c r="O70" s="251">
        <v>55</v>
      </c>
      <c r="P70" s="229">
        <f t="shared" si="17"/>
        <v>1187</v>
      </c>
      <c r="Q70" s="230">
        <f t="shared" si="17"/>
        <v>146</v>
      </c>
      <c r="R70" s="231">
        <f>IF(P70&lt;&gt;0,Q70/H70,"")</f>
        <v>36.5</v>
      </c>
      <c r="S70" s="151">
        <f t="shared" si="16"/>
        <v>8.13013698630137</v>
      </c>
      <c r="T70" s="232">
        <v>213</v>
      </c>
      <c r="U70" s="149">
        <f aca="true" t="shared" si="18" ref="U70:U79">IF(T70&lt;&gt;0,-(T70-P70)/T70,"")</f>
        <v>4.572769953051643</v>
      </c>
      <c r="V70" s="147"/>
      <c r="W70" s="148"/>
      <c r="X70" s="232"/>
      <c r="Y70" s="251"/>
      <c r="Z70" s="149"/>
      <c r="AA70" s="149"/>
      <c r="AB70" s="150"/>
      <c r="AC70" s="151"/>
      <c r="AD70" s="232">
        <v>32291.75</v>
      </c>
      <c r="AE70" s="251">
        <v>3954</v>
      </c>
      <c r="AF70" s="318">
        <f>+AD70/AE70</f>
        <v>8.166856348002023</v>
      </c>
      <c r="AG70" s="323">
        <v>60</v>
      </c>
    </row>
    <row r="71" spans="1:33" s="31" customFormat="1" ht="11.25" customHeight="1">
      <c r="A71" s="109">
        <v>61</v>
      </c>
      <c r="B71" s="259"/>
      <c r="C71" s="207"/>
      <c r="D71" s="210" t="s">
        <v>151</v>
      </c>
      <c r="E71" s="199">
        <v>40690</v>
      </c>
      <c r="F71" s="210" t="s">
        <v>19</v>
      </c>
      <c r="G71" s="222">
        <v>11</v>
      </c>
      <c r="H71" s="222">
        <v>8</v>
      </c>
      <c r="I71" s="222">
        <v>9</v>
      </c>
      <c r="J71" s="223">
        <v>377</v>
      </c>
      <c r="K71" s="224">
        <v>55</v>
      </c>
      <c r="L71" s="223">
        <v>410</v>
      </c>
      <c r="M71" s="224">
        <v>62</v>
      </c>
      <c r="N71" s="223">
        <v>380.5</v>
      </c>
      <c r="O71" s="224">
        <v>56</v>
      </c>
      <c r="P71" s="192">
        <f t="shared" si="17"/>
        <v>1167.5</v>
      </c>
      <c r="Q71" s="193">
        <f t="shared" si="17"/>
        <v>173</v>
      </c>
      <c r="R71" s="148">
        <f>IF(P71&lt;&gt;0,Q71/H71,"")</f>
        <v>21.625</v>
      </c>
      <c r="S71" s="151">
        <f t="shared" si="16"/>
        <v>6.7485549132947975</v>
      </c>
      <c r="T71" s="194">
        <v>2108</v>
      </c>
      <c r="U71" s="149">
        <f t="shared" si="18"/>
        <v>-0.446157495256167</v>
      </c>
      <c r="V71" s="147"/>
      <c r="W71" s="148"/>
      <c r="X71" s="225"/>
      <c r="Y71" s="226"/>
      <c r="Z71" s="149"/>
      <c r="AA71" s="149"/>
      <c r="AB71" s="150"/>
      <c r="AC71" s="151"/>
      <c r="AD71" s="204">
        <v>70201.5</v>
      </c>
      <c r="AE71" s="227">
        <v>9399</v>
      </c>
      <c r="AF71" s="318">
        <f>+AD71/AE71</f>
        <v>7.469039259495691</v>
      </c>
      <c r="AG71" s="323">
        <v>61</v>
      </c>
    </row>
    <row r="72" spans="1:33" s="31" customFormat="1" ht="11.25" customHeight="1">
      <c r="A72" s="109">
        <v>62</v>
      </c>
      <c r="B72" s="259"/>
      <c r="C72" s="207"/>
      <c r="D72" s="248" t="s">
        <v>117</v>
      </c>
      <c r="E72" s="246">
        <v>40725</v>
      </c>
      <c r="F72" s="210" t="s">
        <v>19</v>
      </c>
      <c r="G72" s="222">
        <v>5</v>
      </c>
      <c r="H72" s="222">
        <v>4</v>
      </c>
      <c r="I72" s="222">
        <v>4</v>
      </c>
      <c r="J72" s="223">
        <v>310</v>
      </c>
      <c r="K72" s="224">
        <v>37</v>
      </c>
      <c r="L72" s="223">
        <v>504</v>
      </c>
      <c r="M72" s="224">
        <v>53</v>
      </c>
      <c r="N72" s="223">
        <v>317</v>
      </c>
      <c r="O72" s="224">
        <v>36</v>
      </c>
      <c r="P72" s="192">
        <f t="shared" si="17"/>
        <v>1131</v>
      </c>
      <c r="Q72" s="193">
        <f t="shared" si="17"/>
        <v>126</v>
      </c>
      <c r="R72" s="148">
        <f>IF(P72&lt;&gt;0,Q72/H72,"")</f>
        <v>31.5</v>
      </c>
      <c r="S72" s="151">
        <f t="shared" si="16"/>
        <v>8.976190476190476</v>
      </c>
      <c r="T72" s="194">
        <v>619.5</v>
      </c>
      <c r="U72" s="149">
        <f t="shared" si="18"/>
        <v>0.8256658595641646</v>
      </c>
      <c r="V72" s="147"/>
      <c r="W72" s="148"/>
      <c r="X72" s="225"/>
      <c r="Y72" s="226"/>
      <c r="Z72" s="149"/>
      <c r="AA72" s="149"/>
      <c r="AB72" s="150"/>
      <c r="AC72" s="151"/>
      <c r="AD72" s="204">
        <v>17220</v>
      </c>
      <c r="AE72" s="227">
        <v>1335</v>
      </c>
      <c r="AF72" s="318">
        <f>+AD72/AE72</f>
        <v>12.898876404494382</v>
      </c>
      <c r="AG72" s="323">
        <v>62</v>
      </c>
    </row>
    <row r="73" spans="1:33" s="31" customFormat="1" ht="11.25" customHeight="1">
      <c r="A73" s="109">
        <v>63</v>
      </c>
      <c r="B73" s="233"/>
      <c r="C73" s="207"/>
      <c r="D73" s="210" t="s">
        <v>99</v>
      </c>
      <c r="E73" s="240">
        <v>40704</v>
      </c>
      <c r="F73" s="266" t="s">
        <v>17</v>
      </c>
      <c r="G73" s="201">
        <v>25</v>
      </c>
      <c r="H73" s="201">
        <v>11</v>
      </c>
      <c r="I73" s="201">
        <v>7</v>
      </c>
      <c r="J73" s="202">
        <v>255</v>
      </c>
      <c r="K73" s="203">
        <v>42</v>
      </c>
      <c r="L73" s="202">
        <v>376.5</v>
      </c>
      <c r="M73" s="203">
        <v>62</v>
      </c>
      <c r="N73" s="202">
        <v>397.5</v>
      </c>
      <c r="O73" s="203">
        <v>67</v>
      </c>
      <c r="P73" s="236">
        <f>J73+L73+N73</f>
        <v>1029</v>
      </c>
      <c r="Q73" s="237">
        <f>K73+M73+O73</f>
        <v>171</v>
      </c>
      <c r="R73" s="148">
        <f>IF(P73&lt;&gt;0,Q73/H73,"")</f>
        <v>15.545454545454545</v>
      </c>
      <c r="S73" s="151">
        <f t="shared" si="16"/>
        <v>6.017543859649122</v>
      </c>
      <c r="T73" s="202">
        <v>2010.5</v>
      </c>
      <c r="U73" s="149">
        <f t="shared" si="18"/>
        <v>-0.4881870181546879</v>
      </c>
      <c r="V73" s="147"/>
      <c r="W73" s="148"/>
      <c r="X73" s="279"/>
      <c r="Y73" s="205"/>
      <c r="Z73" s="149"/>
      <c r="AA73" s="149"/>
      <c r="AB73" s="150"/>
      <c r="AC73" s="151"/>
      <c r="AD73" s="202">
        <v>103752.5</v>
      </c>
      <c r="AE73" s="203">
        <v>13841</v>
      </c>
      <c r="AF73" s="316">
        <f>AD73/AE73</f>
        <v>7.496026298677841</v>
      </c>
      <c r="AG73" s="323">
        <v>63</v>
      </c>
    </row>
    <row r="74" spans="1:33" s="31" customFormat="1" ht="11.25" customHeight="1">
      <c r="A74" s="109">
        <v>64</v>
      </c>
      <c r="B74" s="219"/>
      <c r="C74" s="207"/>
      <c r="D74" s="254" t="s">
        <v>89</v>
      </c>
      <c r="E74" s="242">
        <v>40690</v>
      </c>
      <c r="F74" s="254" t="s">
        <v>35</v>
      </c>
      <c r="G74" s="252">
        <v>17</v>
      </c>
      <c r="H74" s="252">
        <v>8</v>
      </c>
      <c r="I74" s="252">
        <v>9</v>
      </c>
      <c r="J74" s="232">
        <v>274.5</v>
      </c>
      <c r="K74" s="251">
        <v>42</v>
      </c>
      <c r="L74" s="232">
        <v>279</v>
      </c>
      <c r="M74" s="251">
        <v>45</v>
      </c>
      <c r="N74" s="232">
        <v>360.5</v>
      </c>
      <c r="O74" s="251">
        <v>57</v>
      </c>
      <c r="P74" s="192">
        <f aca="true" t="shared" si="19" ref="P74:Q77">SUM(J74+L74+N74)</f>
        <v>914</v>
      </c>
      <c r="Q74" s="193">
        <f t="shared" si="19"/>
        <v>144</v>
      </c>
      <c r="R74" s="203">
        <f>+Q74/H74</f>
        <v>18</v>
      </c>
      <c r="S74" s="151">
        <f t="shared" si="16"/>
        <v>6.347222222222222</v>
      </c>
      <c r="T74" s="194">
        <v>668</v>
      </c>
      <c r="U74" s="149">
        <f t="shared" si="18"/>
        <v>0.36826347305389223</v>
      </c>
      <c r="V74" s="147"/>
      <c r="W74" s="148"/>
      <c r="X74" s="232"/>
      <c r="Y74" s="251"/>
      <c r="Z74" s="149"/>
      <c r="AA74" s="149"/>
      <c r="AB74" s="150"/>
      <c r="AC74" s="151"/>
      <c r="AD74" s="232">
        <v>80651</v>
      </c>
      <c r="AE74" s="251">
        <v>9869</v>
      </c>
      <c r="AF74" s="318">
        <f>+AD74/AE74</f>
        <v>8.17215523355963</v>
      </c>
      <c r="AG74" s="323">
        <v>64</v>
      </c>
    </row>
    <row r="75" spans="1:33" s="31" customFormat="1" ht="11.25" customHeight="1">
      <c r="A75" s="109">
        <v>65</v>
      </c>
      <c r="B75" s="233"/>
      <c r="C75" s="220" t="s">
        <v>44</v>
      </c>
      <c r="D75" s="248" t="s">
        <v>123</v>
      </c>
      <c r="E75" s="246">
        <v>40627</v>
      </c>
      <c r="F75" s="210" t="s">
        <v>19</v>
      </c>
      <c r="G75" s="222">
        <v>137</v>
      </c>
      <c r="H75" s="222">
        <v>3</v>
      </c>
      <c r="I75" s="222">
        <v>18</v>
      </c>
      <c r="J75" s="223">
        <v>214</v>
      </c>
      <c r="K75" s="224">
        <v>38</v>
      </c>
      <c r="L75" s="223">
        <v>178</v>
      </c>
      <c r="M75" s="224">
        <v>24</v>
      </c>
      <c r="N75" s="223">
        <v>520</v>
      </c>
      <c r="O75" s="224">
        <v>71</v>
      </c>
      <c r="P75" s="192">
        <f t="shared" si="19"/>
        <v>912</v>
      </c>
      <c r="Q75" s="193">
        <f t="shared" si="19"/>
        <v>133</v>
      </c>
      <c r="R75" s="148">
        <f>IF(P75&lt;&gt;0,Q75/H75,"")</f>
        <v>44.333333333333336</v>
      </c>
      <c r="S75" s="151">
        <f t="shared" si="16"/>
        <v>6.857142857142857</v>
      </c>
      <c r="T75" s="194">
        <v>1122</v>
      </c>
      <c r="U75" s="149">
        <f t="shared" si="18"/>
        <v>-0.18716577540106952</v>
      </c>
      <c r="V75" s="147"/>
      <c r="W75" s="148"/>
      <c r="X75" s="225"/>
      <c r="Y75" s="226"/>
      <c r="Z75" s="149"/>
      <c r="AA75" s="149"/>
      <c r="AB75" s="150"/>
      <c r="AC75" s="151"/>
      <c r="AD75" s="204">
        <v>4546236.25</v>
      </c>
      <c r="AE75" s="227">
        <v>483010</v>
      </c>
      <c r="AF75" s="318">
        <f>+AD75/AE75</f>
        <v>9.412302540320077</v>
      </c>
      <c r="AG75" s="323">
        <v>65</v>
      </c>
    </row>
    <row r="76" spans="1:33" s="31" customFormat="1" ht="11.25" customHeight="1">
      <c r="A76" s="109">
        <v>66</v>
      </c>
      <c r="B76" s="233"/>
      <c r="C76" s="207"/>
      <c r="D76" s="241" t="s">
        <v>21</v>
      </c>
      <c r="E76" s="246">
        <v>40648</v>
      </c>
      <c r="F76" s="210" t="s">
        <v>19</v>
      </c>
      <c r="G76" s="222">
        <v>72</v>
      </c>
      <c r="H76" s="222">
        <v>4</v>
      </c>
      <c r="I76" s="222">
        <v>15</v>
      </c>
      <c r="J76" s="223">
        <v>204</v>
      </c>
      <c r="K76" s="224">
        <v>28</v>
      </c>
      <c r="L76" s="223">
        <v>309</v>
      </c>
      <c r="M76" s="224">
        <v>46</v>
      </c>
      <c r="N76" s="223">
        <v>242</v>
      </c>
      <c r="O76" s="224">
        <v>36</v>
      </c>
      <c r="P76" s="192">
        <f t="shared" si="19"/>
        <v>755</v>
      </c>
      <c r="Q76" s="193">
        <f t="shared" si="19"/>
        <v>110</v>
      </c>
      <c r="R76" s="148">
        <f>IF(P76&lt;&gt;0,Q76/H76,"")</f>
        <v>27.5</v>
      </c>
      <c r="S76" s="151">
        <f t="shared" si="16"/>
        <v>6.863636363636363</v>
      </c>
      <c r="T76" s="194">
        <v>627.5</v>
      </c>
      <c r="U76" s="149">
        <f t="shared" si="18"/>
        <v>0.20318725099601595</v>
      </c>
      <c r="V76" s="147"/>
      <c r="W76" s="148"/>
      <c r="X76" s="225"/>
      <c r="Y76" s="226"/>
      <c r="Z76" s="149"/>
      <c r="AA76" s="149"/>
      <c r="AB76" s="150"/>
      <c r="AC76" s="151"/>
      <c r="AD76" s="204">
        <v>858002</v>
      </c>
      <c r="AE76" s="227">
        <v>95969</v>
      </c>
      <c r="AF76" s="316">
        <f aca="true" t="shared" si="20" ref="AF76:AF83">AD76/AE76</f>
        <v>8.940407840031677</v>
      </c>
      <c r="AG76" s="323">
        <v>66</v>
      </c>
    </row>
    <row r="77" spans="1:33" s="31" customFormat="1" ht="11.25" customHeight="1">
      <c r="A77" s="109">
        <v>67</v>
      </c>
      <c r="B77" s="206"/>
      <c r="C77" s="207"/>
      <c r="D77" s="241" t="s">
        <v>24</v>
      </c>
      <c r="E77" s="246">
        <v>40655</v>
      </c>
      <c r="F77" s="210" t="s">
        <v>19</v>
      </c>
      <c r="G77" s="222">
        <v>156</v>
      </c>
      <c r="H77" s="222">
        <v>4</v>
      </c>
      <c r="I77" s="222">
        <v>14</v>
      </c>
      <c r="J77" s="223">
        <v>95</v>
      </c>
      <c r="K77" s="224">
        <v>18</v>
      </c>
      <c r="L77" s="223">
        <v>130</v>
      </c>
      <c r="M77" s="224">
        <v>22</v>
      </c>
      <c r="N77" s="223">
        <v>513</v>
      </c>
      <c r="O77" s="224">
        <v>95</v>
      </c>
      <c r="P77" s="229">
        <f t="shared" si="19"/>
        <v>738</v>
      </c>
      <c r="Q77" s="230">
        <f t="shared" si="19"/>
        <v>135</v>
      </c>
      <c r="R77" s="251">
        <f>Q77/H77</f>
        <v>33.75</v>
      </c>
      <c r="S77" s="151">
        <f t="shared" si="16"/>
        <v>5.466666666666667</v>
      </c>
      <c r="T77" s="232">
        <v>1268</v>
      </c>
      <c r="U77" s="149">
        <f t="shared" si="18"/>
        <v>-0.41798107255520506</v>
      </c>
      <c r="V77" s="147"/>
      <c r="W77" s="148"/>
      <c r="X77" s="225"/>
      <c r="Y77" s="226"/>
      <c r="Z77" s="149"/>
      <c r="AA77" s="149"/>
      <c r="AB77" s="150"/>
      <c r="AC77" s="151"/>
      <c r="AD77" s="204">
        <v>846215.5</v>
      </c>
      <c r="AE77" s="227">
        <v>103735</v>
      </c>
      <c r="AF77" s="316">
        <f t="shared" si="20"/>
        <v>8.157473369643803</v>
      </c>
      <c r="AG77" s="323">
        <v>67</v>
      </c>
    </row>
    <row r="78" spans="1:33" s="31" customFormat="1" ht="11.25" customHeight="1">
      <c r="A78" s="109">
        <v>68</v>
      </c>
      <c r="B78" s="278"/>
      <c r="C78" s="207"/>
      <c r="D78" s="252" t="s">
        <v>96</v>
      </c>
      <c r="E78" s="240">
        <v>40697</v>
      </c>
      <c r="F78" s="254" t="s">
        <v>35</v>
      </c>
      <c r="G78" s="252">
        <v>2</v>
      </c>
      <c r="H78" s="252">
        <v>2</v>
      </c>
      <c r="I78" s="252">
        <v>8</v>
      </c>
      <c r="J78" s="232">
        <v>121</v>
      </c>
      <c r="K78" s="251">
        <v>19</v>
      </c>
      <c r="L78" s="232">
        <v>265</v>
      </c>
      <c r="M78" s="251">
        <v>35</v>
      </c>
      <c r="N78" s="232">
        <v>352</v>
      </c>
      <c r="O78" s="251">
        <v>46</v>
      </c>
      <c r="P78" s="192">
        <f>+J78+L78+N78</f>
        <v>738</v>
      </c>
      <c r="Q78" s="193">
        <f>+K78+M78+O78</f>
        <v>100</v>
      </c>
      <c r="R78" s="203">
        <f>+Q78/H78</f>
        <v>50</v>
      </c>
      <c r="S78" s="151">
        <f t="shared" si="16"/>
        <v>7.38</v>
      </c>
      <c r="T78" s="194">
        <v>671</v>
      </c>
      <c r="U78" s="149">
        <f t="shared" si="18"/>
        <v>0.09985096870342772</v>
      </c>
      <c r="V78" s="147"/>
      <c r="W78" s="148"/>
      <c r="X78" s="232"/>
      <c r="Y78" s="251"/>
      <c r="Z78" s="149"/>
      <c r="AA78" s="149"/>
      <c r="AB78" s="150"/>
      <c r="AC78" s="151"/>
      <c r="AD78" s="232">
        <v>22253</v>
      </c>
      <c r="AE78" s="251">
        <v>2373</v>
      </c>
      <c r="AF78" s="316">
        <f t="shared" si="20"/>
        <v>9.377581120943953</v>
      </c>
      <c r="AG78" s="323">
        <v>68</v>
      </c>
    </row>
    <row r="79" spans="1:33" s="31" customFormat="1" ht="11.25" customHeight="1">
      <c r="A79" s="109">
        <v>69</v>
      </c>
      <c r="B79" s="247"/>
      <c r="C79" s="207"/>
      <c r="D79" s="210" t="s">
        <v>38</v>
      </c>
      <c r="E79" s="246">
        <v>40682</v>
      </c>
      <c r="F79" s="210" t="s">
        <v>13</v>
      </c>
      <c r="G79" s="189">
        <v>45</v>
      </c>
      <c r="H79" s="189">
        <v>7</v>
      </c>
      <c r="I79" s="189">
        <v>10</v>
      </c>
      <c r="J79" s="190">
        <v>181</v>
      </c>
      <c r="K79" s="191">
        <v>23</v>
      </c>
      <c r="L79" s="190">
        <v>332</v>
      </c>
      <c r="M79" s="191">
        <v>41</v>
      </c>
      <c r="N79" s="190">
        <v>197</v>
      </c>
      <c r="O79" s="191">
        <v>28</v>
      </c>
      <c r="P79" s="236">
        <f aca="true" t="shared" si="21" ref="P79:P91">SUM(J79+L79+N79)</f>
        <v>710</v>
      </c>
      <c r="Q79" s="237">
        <f aca="true" t="shared" si="22" ref="Q79:Q91">SUM(K79+M79+O79)</f>
        <v>92</v>
      </c>
      <c r="R79" s="148">
        <f aca="true" t="shared" si="23" ref="R79:R85">IF(P79&lt;&gt;0,Q79/H79,"")</f>
        <v>13.142857142857142</v>
      </c>
      <c r="S79" s="151">
        <f t="shared" si="16"/>
        <v>7.717391304347826</v>
      </c>
      <c r="T79" s="202">
        <v>449</v>
      </c>
      <c r="U79" s="149">
        <f t="shared" si="18"/>
        <v>0.5812917594654788</v>
      </c>
      <c r="V79" s="147"/>
      <c r="W79" s="148"/>
      <c r="X79" s="194"/>
      <c r="Y79" s="238"/>
      <c r="Z79" s="149"/>
      <c r="AA79" s="149"/>
      <c r="AB79" s="150"/>
      <c r="AC79" s="151"/>
      <c r="AD79" s="194">
        <v>187110.5</v>
      </c>
      <c r="AE79" s="205">
        <v>23518</v>
      </c>
      <c r="AF79" s="316">
        <f t="shared" si="20"/>
        <v>7.956054936644272</v>
      </c>
      <c r="AG79" s="323">
        <v>69</v>
      </c>
    </row>
    <row r="80" spans="1:33" s="31" customFormat="1" ht="11.25" customHeight="1">
      <c r="A80" s="109">
        <v>70</v>
      </c>
      <c r="B80" s="257"/>
      <c r="C80" s="220" t="s">
        <v>44</v>
      </c>
      <c r="D80" s="280" t="s">
        <v>128</v>
      </c>
      <c r="E80" s="281">
        <v>40669</v>
      </c>
      <c r="F80" s="210" t="s">
        <v>19</v>
      </c>
      <c r="G80" s="282">
        <v>31</v>
      </c>
      <c r="H80" s="222">
        <v>4</v>
      </c>
      <c r="I80" s="222">
        <v>12</v>
      </c>
      <c r="J80" s="223">
        <v>169.5</v>
      </c>
      <c r="K80" s="224">
        <v>25</v>
      </c>
      <c r="L80" s="223">
        <v>263</v>
      </c>
      <c r="M80" s="224">
        <v>41</v>
      </c>
      <c r="N80" s="223">
        <v>275</v>
      </c>
      <c r="O80" s="224">
        <v>43</v>
      </c>
      <c r="P80" s="229">
        <f t="shared" si="21"/>
        <v>707.5</v>
      </c>
      <c r="Q80" s="230">
        <f t="shared" si="22"/>
        <v>109</v>
      </c>
      <c r="R80" s="231">
        <f t="shared" si="23"/>
        <v>27.25</v>
      </c>
      <c r="S80" s="151">
        <f t="shared" si="16"/>
        <v>6.490825688073395</v>
      </c>
      <c r="T80" s="232">
        <v>500</v>
      </c>
      <c r="U80" s="149"/>
      <c r="V80" s="147"/>
      <c r="W80" s="148"/>
      <c r="X80" s="225"/>
      <c r="Y80" s="226"/>
      <c r="Z80" s="149"/>
      <c r="AA80" s="149"/>
      <c r="AB80" s="150"/>
      <c r="AC80" s="151"/>
      <c r="AD80" s="204">
        <v>415062.5</v>
      </c>
      <c r="AE80" s="227">
        <v>51408</v>
      </c>
      <c r="AF80" s="316">
        <f t="shared" si="20"/>
        <v>8.073889277933395</v>
      </c>
      <c r="AG80" s="323">
        <v>70</v>
      </c>
    </row>
    <row r="81" spans="1:33" s="31" customFormat="1" ht="11.25" customHeight="1">
      <c r="A81" s="109">
        <v>71</v>
      </c>
      <c r="B81" s="278"/>
      <c r="C81" s="198"/>
      <c r="D81" s="248" t="s">
        <v>97</v>
      </c>
      <c r="E81" s="244">
        <v>40697</v>
      </c>
      <c r="F81" s="210" t="s">
        <v>19</v>
      </c>
      <c r="G81" s="222">
        <v>6</v>
      </c>
      <c r="H81" s="222">
        <v>5</v>
      </c>
      <c r="I81" s="222">
        <v>8</v>
      </c>
      <c r="J81" s="223">
        <v>223</v>
      </c>
      <c r="K81" s="224">
        <v>31</v>
      </c>
      <c r="L81" s="223">
        <v>288</v>
      </c>
      <c r="M81" s="224">
        <v>47</v>
      </c>
      <c r="N81" s="223">
        <v>176</v>
      </c>
      <c r="O81" s="224">
        <v>24</v>
      </c>
      <c r="P81" s="211">
        <f t="shared" si="21"/>
        <v>687</v>
      </c>
      <c r="Q81" s="212">
        <f t="shared" si="22"/>
        <v>102</v>
      </c>
      <c r="R81" s="150">
        <f t="shared" si="23"/>
        <v>20.4</v>
      </c>
      <c r="S81" s="151">
        <f t="shared" si="16"/>
        <v>6.735294117647059</v>
      </c>
      <c r="T81" s="213">
        <v>729</v>
      </c>
      <c r="U81" s="149">
        <f>IF(T81&lt;&gt;0,-(T81-P81)/T81,"")</f>
        <v>-0.05761316872427984</v>
      </c>
      <c r="V81" s="147"/>
      <c r="W81" s="148"/>
      <c r="X81" s="225"/>
      <c r="Y81" s="226"/>
      <c r="Z81" s="149"/>
      <c r="AA81" s="149"/>
      <c r="AB81" s="150"/>
      <c r="AC81" s="151"/>
      <c r="AD81" s="204">
        <v>19772.5</v>
      </c>
      <c r="AE81" s="227">
        <v>2214</v>
      </c>
      <c r="AF81" s="316">
        <f t="shared" si="20"/>
        <v>8.9306684733514</v>
      </c>
      <c r="AG81" s="323">
        <v>71</v>
      </c>
    </row>
    <row r="82" spans="1:33" s="31" customFormat="1" ht="11.25" customHeight="1">
      <c r="A82" s="109">
        <v>72</v>
      </c>
      <c r="B82" s="278"/>
      <c r="C82" s="198"/>
      <c r="D82" s="210" t="s">
        <v>152</v>
      </c>
      <c r="E82" s="246">
        <v>40718</v>
      </c>
      <c r="F82" s="210" t="s">
        <v>108</v>
      </c>
      <c r="G82" s="201">
        <v>4</v>
      </c>
      <c r="H82" s="201">
        <v>4</v>
      </c>
      <c r="I82" s="201">
        <v>5</v>
      </c>
      <c r="J82" s="270">
        <v>102</v>
      </c>
      <c r="K82" s="271">
        <v>13</v>
      </c>
      <c r="L82" s="270">
        <v>207</v>
      </c>
      <c r="M82" s="271">
        <v>31</v>
      </c>
      <c r="N82" s="270">
        <v>366</v>
      </c>
      <c r="O82" s="271">
        <v>48</v>
      </c>
      <c r="P82" s="272">
        <f t="shared" si="21"/>
        <v>675</v>
      </c>
      <c r="Q82" s="273">
        <f t="shared" si="22"/>
        <v>92</v>
      </c>
      <c r="R82" s="150">
        <f t="shared" si="23"/>
        <v>23</v>
      </c>
      <c r="S82" s="151">
        <f t="shared" si="16"/>
        <v>7.336956521739131</v>
      </c>
      <c r="T82" s="269">
        <v>1792</v>
      </c>
      <c r="U82" s="149">
        <f>IF(T82&lt;&gt;0,-(T82-P82)/T82,"")</f>
        <v>-0.6233258928571429</v>
      </c>
      <c r="V82" s="147"/>
      <c r="W82" s="148"/>
      <c r="X82" s="274"/>
      <c r="Y82" s="275"/>
      <c r="Z82" s="149"/>
      <c r="AA82" s="149"/>
      <c r="AB82" s="150"/>
      <c r="AC82" s="151"/>
      <c r="AD82" s="276">
        <v>31629</v>
      </c>
      <c r="AE82" s="277">
        <v>2546</v>
      </c>
      <c r="AF82" s="316">
        <f t="shared" si="20"/>
        <v>12.423016496465044</v>
      </c>
      <c r="AG82" s="323">
        <v>72</v>
      </c>
    </row>
    <row r="83" spans="1:33" s="31" customFormat="1" ht="11.25" customHeight="1">
      <c r="A83" s="109">
        <v>73</v>
      </c>
      <c r="B83" s="206"/>
      <c r="C83" s="220" t="s">
        <v>44</v>
      </c>
      <c r="D83" s="248" t="s">
        <v>126</v>
      </c>
      <c r="E83" s="244">
        <v>40648</v>
      </c>
      <c r="F83" s="210" t="s">
        <v>19</v>
      </c>
      <c r="G83" s="222">
        <v>28</v>
      </c>
      <c r="H83" s="222">
        <v>2</v>
      </c>
      <c r="I83" s="222">
        <v>14</v>
      </c>
      <c r="J83" s="223">
        <v>203</v>
      </c>
      <c r="K83" s="224">
        <v>31</v>
      </c>
      <c r="L83" s="223">
        <v>232</v>
      </c>
      <c r="M83" s="224">
        <v>35</v>
      </c>
      <c r="N83" s="223">
        <v>215</v>
      </c>
      <c r="O83" s="224">
        <v>33</v>
      </c>
      <c r="P83" s="263">
        <f t="shared" si="21"/>
        <v>650</v>
      </c>
      <c r="Q83" s="264">
        <f t="shared" si="22"/>
        <v>99</v>
      </c>
      <c r="R83" s="265">
        <f t="shared" si="23"/>
        <v>49.5</v>
      </c>
      <c r="S83" s="151">
        <f t="shared" si="16"/>
        <v>6.565656565656566</v>
      </c>
      <c r="T83" s="232">
        <v>475</v>
      </c>
      <c r="U83" s="149"/>
      <c r="V83" s="147"/>
      <c r="W83" s="148"/>
      <c r="X83" s="225"/>
      <c r="Y83" s="226"/>
      <c r="Z83" s="149"/>
      <c r="AA83" s="149"/>
      <c r="AB83" s="150"/>
      <c r="AC83" s="151"/>
      <c r="AD83" s="204">
        <v>149263</v>
      </c>
      <c r="AE83" s="227">
        <v>16867</v>
      </c>
      <c r="AF83" s="316">
        <f t="shared" si="20"/>
        <v>8.84941009070967</v>
      </c>
      <c r="AG83" s="323">
        <v>73</v>
      </c>
    </row>
    <row r="84" spans="1:33" s="31" customFormat="1" ht="11.25" customHeight="1">
      <c r="A84" s="109">
        <v>74</v>
      </c>
      <c r="B84" s="278"/>
      <c r="C84" s="235"/>
      <c r="D84" s="249" t="s">
        <v>136</v>
      </c>
      <c r="E84" s="246">
        <v>40620</v>
      </c>
      <c r="F84" s="266" t="s">
        <v>8</v>
      </c>
      <c r="G84" s="218">
        <v>51</v>
      </c>
      <c r="H84" s="218">
        <v>3</v>
      </c>
      <c r="I84" s="218">
        <v>12</v>
      </c>
      <c r="J84" s="190">
        <v>278</v>
      </c>
      <c r="K84" s="191">
        <v>39</v>
      </c>
      <c r="L84" s="190">
        <v>230</v>
      </c>
      <c r="M84" s="191">
        <v>32</v>
      </c>
      <c r="N84" s="190">
        <v>135</v>
      </c>
      <c r="O84" s="191">
        <v>19</v>
      </c>
      <c r="P84" s="211">
        <f t="shared" si="21"/>
        <v>643</v>
      </c>
      <c r="Q84" s="212">
        <f t="shared" si="22"/>
        <v>90</v>
      </c>
      <c r="R84" s="150">
        <f t="shared" si="23"/>
        <v>30</v>
      </c>
      <c r="S84" s="151">
        <f t="shared" si="16"/>
        <v>7.144444444444445</v>
      </c>
      <c r="T84" s="194">
        <v>1410</v>
      </c>
      <c r="U84" s="149">
        <f>IF(T84&lt;&gt;0,-(T84-P84)/T84,"")</f>
        <v>-0.5439716312056737</v>
      </c>
      <c r="V84" s="147"/>
      <c r="W84" s="148"/>
      <c r="X84" s="190"/>
      <c r="Y84" s="283"/>
      <c r="Z84" s="149"/>
      <c r="AA84" s="149"/>
      <c r="AB84" s="150"/>
      <c r="AC84" s="151"/>
      <c r="AD84" s="190">
        <v>467383</v>
      </c>
      <c r="AE84" s="191">
        <v>47383</v>
      </c>
      <c r="AF84" s="318">
        <f>+AD84/AE84</f>
        <v>9.863938543359433</v>
      </c>
      <c r="AG84" s="323">
        <v>74</v>
      </c>
    </row>
    <row r="85" spans="1:33" s="31" customFormat="1" ht="11.25" customHeight="1">
      <c r="A85" s="109">
        <v>75</v>
      </c>
      <c r="B85" s="278"/>
      <c r="C85" s="220" t="s">
        <v>44</v>
      </c>
      <c r="D85" s="254" t="s">
        <v>39</v>
      </c>
      <c r="E85" s="242">
        <v>40683</v>
      </c>
      <c r="F85" s="254" t="s">
        <v>35</v>
      </c>
      <c r="G85" s="284">
        <v>33</v>
      </c>
      <c r="H85" s="252">
        <v>4</v>
      </c>
      <c r="I85" s="252">
        <v>10</v>
      </c>
      <c r="J85" s="232">
        <v>99</v>
      </c>
      <c r="K85" s="251">
        <v>16</v>
      </c>
      <c r="L85" s="232">
        <v>235</v>
      </c>
      <c r="M85" s="251">
        <v>37</v>
      </c>
      <c r="N85" s="232">
        <v>278</v>
      </c>
      <c r="O85" s="251">
        <v>48</v>
      </c>
      <c r="P85" s="211">
        <f t="shared" si="21"/>
        <v>612</v>
      </c>
      <c r="Q85" s="212">
        <f t="shared" si="22"/>
        <v>101</v>
      </c>
      <c r="R85" s="150">
        <f t="shared" si="23"/>
        <v>25.25</v>
      </c>
      <c r="S85" s="151">
        <f t="shared" si="16"/>
        <v>6.0594059405940595</v>
      </c>
      <c r="T85" s="194">
        <v>615</v>
      </c>
      <c r="U85" s="149">
        <f>IF(T85&lt;&gt;0,-(T85-P85)/T85,"")</f>
        <v>-0.004878048780487805</v>
      </c>
      <c r="V85" s="147"/>
      <c r="W85" s="148"/>
      <c r="X85" s="260"/>
      <c r="Y85" s="261"/>
      <c r="Z85" s="149"/>
      <c r="AA85" s="149"/>
      <c r="AB85" s="150"/>
      <c r="AC85" s="151"/>
      <c r="AD85" s="232">
        <v>111020.75</v>
      </c>
      <c r="AE85" s="251">
        <v>13485</v>
      </c>
      <c r="AF85" s="318">
        <f>+AD85/AE85</f>
        <v>8.232906933629959</v>
      </c>
      <c r="AG85" s="323">
        <v>75</v>
      </c>
    </row>
    <row r="86" spans="1:33" s="31" customFormat="1" ht="11.25" customHeight="1">
      <c r="A86" s="109">
        <v>76</v>
      </c>
      <c r="B86" s="278"/>
      <c r="C86" s="207"/>
      <c r="D86" s="241" t="s">
        <v>138</v>
      </c>
      <c r="E86" s="246">
        <v>40613</v>
      </c>
      <c r="F86" s="210" t="s">
        <v>19</v>
      </c>
      <c r="G86" s="285">
        <v>22</v>
      </c>
      <c r="H86" s="222">
        <v>2</v>
      </c>
      <c r="I86" s="222">
        <v>15</v>
      </c>
      <c r="J86" s="223">
        <v>122</v>
      </c>
      <c r="K86" s="224">
        <v>13</v>
      </c>
      <c r="L86" s="223">
        <v>234.5</v>
      </c>
      <c r="M86" s="224">
        <v>25</v>
      </c>
      <c r="N86" s="223">
        <v>241.5</v>
      </c>
      <c r="O86" s="224">
        <v>26</v>
      </c>
      <c r="P86" s="263">
        <f t="shared" si="21"/>
        <v>598</v>
      </c>
      <c r="Q86" s="264">
        <f t="shared" si="22"/>
        <v>64</v>
      </c>
      <c r="R86" s="261">
        <f>Q86/H86</f>
        <v>32</v>
      </c>
      <c r="S86" s="151">
        <f t="shared" si="16"/>
        <v>9.34375</v>
      </c>
      <c r="T86" s="232">
        <v>910.5</v>
      </c>
      <c r="U86" s="149"/>
      <c r="V86" s="147"/>
      <c r="W86" s="148"/>
      <c r="X86" s="286"/>
      <c r="Y86" s="287"/>
      <c r="Z86" s="149"/>
      <c r="AA86" s="149"/>
      <c r="AB86" s="150"/>
      <c r="AC86" s="151"/>
      <c r="AD86" s="204">
        <v>185052.5</v>
      </c>
      <c r="AE86" s="227">
        <v>15411</v>
      </c>
      <c r="AF86" s="318">
        <f>+AD86/AE86</f>
        <v>12.007819090260204</v>
      </c>
      <c r="AG86" s="323">
        <v>76</v>
      </c>
    </row>
    <row r="87" spans="1:33" s="31" customFormat="1" ht="11.25" customHeight="1">
      <c r="A87" s="109">
        <v>77</v>
      </c>
      <c r="B87" s="206"/>
      <c r="C87" s="207"/>
      <c r="D87" s="210" t="s">
        <v>90</v>
      </c>
      <c r="E87" s="246">
        <v>40690</v>
      </c>
      <c r="F87" s="210" t="s">
        <v>13</v>
      </c>
      <c r="G87" s="188">
        <v>5</v>
      </c>
      <c r="H87" s="189">
        <v>5</v>
      </c>
      <c r="I87" s="189">
        <v>9</v>
      </c>
      <c r="J87" s="190">
        <v>46</v>
      </c>
      <c r="K87" s="191">
        <v>7</v>
      </c>
      <c r="L87" s="190">
        <v>124</v>
      </c>
      <c r="M87" s="191">
        <v>17</v>
      </c>
      <c r="N87" s="190">
        <v>265</v>
      </c>
      <c r="O87" s="191">
        <v>42</v>
      </c>
      <c r="P87" s="263">
        <f t="shared" si="21"/>
        <v>435</v>
      </c>
      <c r="Q87" s="264">
        <f t="shared" si="22"/>
        <v>66</v>
      </c>
      <c r="R87" s="261">
        <f>Q87/H87</f>
        <v>13.2</v>
      </c>
      <c r="S87" s="151">
        <f t="shared" si="16"/>
        <v>6.590909090909091</v>
      </c>
      <c r="T87" s="232">
        <v>510</v>
      </c>
      <c r="U87" s="149">
        <f>IF(T87&lt;&gt;0,-(T87-P87)/T87,"")</f>
        <v>-0.14705882352941177</v>
      </c>
      <c r="V87" s="147"/>
      <c r="W87" s="148"/>
      <c r="X87" s="213"/>
      <c r="Y87" s="288"/>
      <c r="Z87" s="149"/>
      <c r="AA87" s="149"/>
      <c r="AB87" s="150"/>
      <c r="AC87" s="151"/>
      <c r="AD87" s="194">
        <v>22444</v>
      </c>
      <c r="AE87" s="205">
        <v>2996</v>
      </c>
      <c r="AF87" s="318">
        <f>+AD87/AE87</f>
        <v>7.491321762349799</v>
      </c>
      <c r="AG87" s="323">
        <v>77</v>
      </c>
    </row>
    <row r="88" spans="1:33" s="31" customFormat="1" ht="11.25" customHeight="1">
      <c r="A88" s="109">
        <v>78</v>
      </c>
      <c r="B88" s="259"/>
      <c r="C88" s="207"/>
      <c r="D88" s="248" t="s">
        <v>124</v>
      </c>
      <c r="E88" s="244">
        <v>40732</v>
      </c>
      <c r="F88" s="210" t="s">
        <v>19</v>
      </c>
      <c r="G88" s="285">
        <v>2</v>
      </c>
      <c r="H88" s="222">
        <v>1</v>
      </c>
      <c r="I88" s="222">
        <v>3</v>
      </c>
      <c r="J88" s="223">
        <v>137.5</v>
      </c>
      <c r="K88" s="224">
        <v>9</v>
      </c>
      <c r="L88" s="223">
        <v>115.5</v>
      </c>
      <c r="M88" s="224">
        <v>8</v>
      </c>
      <c r="N88" s="223">
        <v>173</v>
      </c>
      <c r="O88" s="224">
        <v>12</v>
      </c>
      <c r="P88" s="263">
        <f t="shared" si="21"/>
        <v>426</v>
      </c>
      <c r="Q88" s="264">
        <f t="shared" si="22"/>
        <v>29</v>
      </c>
      <c r="R88" s="265">
        <f aca="true" t="shared" si="24" ref="R88:R98">IF(P88&lt;&gt;0,Q88/H88,"")</f>
        <v>29</v>
      </c>
      <c r="S88" s="151">
        <f t="shared" si="16"/>
        <v>14.689655172413794</v>
      </c>
      <c r="T88" s="232">
        <v>548.5</v>
      </c>
      <c r="U88" s="149"/>
      <c r="V88" s="147"/>
      <c r="W88" s="148"/>
      <c r="X88" s="286"/>
      <c r="Y88" s="287"/>
      <c r="Z88" s="149"/>
      <c r="AA88" s="149"/>
      <c r="AB88" s="150"/>
      <c r="AC88" s="151"/>
      <c r="AD88" s="204">
        <v>4726.5</v>
      </c>
      <c r="AE88" s="227">
        <v>337</v>
      </c>
      <c r="AF88" s="316">
        <f>AD88/AE88</f>
        <v>14.025222551928783</v>
      </c>
      <c r="AG88" s="323">
        <v>78</v>
      </c>
    </row>
    <row r="89" spans="1:33" s="31" customFormat="1" ht="11.25" customHeight="1">
      <c r="A89" s="109">
        <v>79</v>
      </c>
      <c r="B89" s="278"/>
      <c r="C89" s="207"/>
      <c r="D89" s="254" t="s">
        <v>16</v>
      </c>
      <c r="E89" s="242">
        <v>40627</v>
      </c>
      <c r="F89" s="254" t="s">
        <v>35</v>
      </c>
      <c r="G89" s="252">
        <v>2</v>
      </c>
      <c r="H89" s="252">
        <v>2</v>
      </c>
      <c r="I89" s="252">
        <v>18</v>
      </c>
      <c r="J89" s="232">
        <v>58.5</v>
      </c>
      <c r="K89" s="251">
        <v>7</v>
      </c>
      <c r="L89" s="232">
        <v>133.5</v>
      </c>
      <c r="M89" s="251">
        <v>17</v>
      </c>
      <c r="N89" s="232">
        <v>231.5</v>
      </c>
      <c r="O89" s="251">
        <v>31</v>
      </c>
      <c r="P89" s="211">
        <f t="shared" si="21"/>
        <v>423.5</v>
      </c>
      <c r="Q89" s="212">
        <f t="shared" si="22"/>
        <v>55</v>
      </c>
      <c r="R89" s="150">
        <f t="shared" si="24"/>
        <v>27.5</v>
      </c>
      <c r="S89" s="151">
        <f t="shared" si="16"/>
        <v>7.7</v>
      </c>
      <c r="T89" s="256">
        <v>345</v>
      </c>
      <c r="U89" s="149">
        <f>IF(T89&lt;&gt;0,-(T89-P89)/T89,"")</f>
        <v>0.22753623188405797</v>
      </c>
      <c r="V89" s="147"/>
      <c r="W89" s="148"/>
      <c r="X89" s="260"/>
      <c r="Y89" s="261"/>
      <c r="Z89" s="149"/>
      <c r="AA89" s="149"/>
      <c r="AB89" s="150"/>
      <c r="AC89" s="151"/>
      <c r="AD89" s="232">
        <v>31372.5</v>
      </c>
      <c r="AE89" s="251">
        <v>4326</v>
      </c>
      <c r="AF89" s="316">
        <f>AD89/AE89</f>
        <v>7.252080443828016</v>
      </c>
      <c r="AG89" s="323">
        <v>79</v>
      </c>
    </row>
    <row r="90" spans="1:33" s="31" customFormat="1" ht="11.25" customHeight="1">
      <c r="A90" s="109">
        <v>80</v>
      </c>
      <c r="B90" s="278"/>
      <c r="C90" s="207"/>
      <c r="D90" s="239" t="s">
        <v>167</v>
      </c>
      <c r="E90" s="246">
        <v>40606</v>
      </c>
      <c r="F90" s="210" t="s">
        <v>15</v>
      </c>
      <c r="G90" s="201">
        <v>35</v>
      </c>
      <c r="H90" s="201">
        <v>1</v>
      </c>
      <c r="I90" s="201">
        <v>8</v>
      </c>
      <c r="J90" s="202">
        <v>108</v>
      </c>
      <c r="K90" s="203">
        <v>18</v>
      </c>
      <c r="L90" s="202">
        <v>146</v>
      </c>
      <c r="M90" s="203">
        <v>19</v>
      </c>
      <c r="N90" s="202">
        <v>130</v>
      </c>
      <c r="O90" s="203">
        <v>17</v>
      </c>
      <c r="P90" s="211">
        <f t="shared" si="21"/>
        <v>384</v>
      </c>
      <c r="Q90" s="212">
        <f t="shared" si="22"/>
        <v>54</v>
      </c>
      <c r="R90" s="150">
        <f t="shared" si="24"/>
        <v>54</v>
      </c>
      <c r="S90" s="151">
        <f t="shared" si="16"/>
        <v>7.111111111111111</v>
      </c>
      <c r="T90" s="194">
        <v>1599</v>
      </c>
      <c r="U90" s="149">
        <f>IF(T90&lt;&gt;0,-(T90-P90)/T90,"")</f>
        <v>-0.7598499061913696</v>
      </c>
      <c r="V90" s="147"/>
      <c r="W90" s="148"/>
      <c r="X90" s="289"/>
      <c r="Y90" s="290"/>
      <c r="Z90" s="149"/>
      <c r="AA90" s="149"/>
      <c r="AB90" s="150"/>
      <c r="AC90" s="151"/>
      <c r="AD90" s="202">
        <v>212800</v>
      </c>
      <c r="AE90" s="203">
        <v>20796</v>
      </c>
      <c r="AF90" s="318">
        <f>+AD90/AE90</f>
        <v>10.232737064820158</v>
      </c>
      <c r="AG90" s="323">
        <v>80</v>
      </c>
    </row>
    <row r="91" spans="1:33" s="31" customFormat="1" ht="11.25" customHeight="1">
      <c r="A91" s="109">
        <v>81</v>
      </c>
      <c r="B91" s="219"/>
      <c r="C91" s="207"/>
      <c r="D91" s="248" t="s">
        <v>100</v>
      </c>
      <c r="E91" s="240">
        <v>40704</v>
      </c>
      <c r="F91" s="210" t="s">
        <v>19</v>
      </c>
      <c r="G91" s="222">
        <v>5</v>
      </c>
      <c r="H91" s="222">
        <v>1</v>
      </c>
      <c r="I91" s="222">
        <v>7</v>
      </c>
      <c r="J91" s="223">
        <v>189</v>
      </c>
      <c r="K91" s="224">
        <v>23</v>
      </c>
      <c r="L91" s="223">
        <v>84</v>
      </c>
      <c r="M91" s="224">
        <v>10</v>
      </c>
      <c r="N91" s="223">
        <v>27</v>
      </c>
      <c r="O91" s="224">
        <v>3</v>
      </c>
      <c r="P91" s="211">
        <f t="shared" si="21"/>
        <v>300</v>
      </c>
      <c r="Q91" s="212">
        <f t="shared" si="22"/>
        <v>36</v>
      </c>
      <c r="R91" s="150">
        <f t="shared" si="24"/>
        <v>36</v>
      </c>
      <c r="S91" s="151">
        <f t="shared" si="16"/>
        <v>8.333333333333334</v>
      </c>
      <c r="T91" s="194">
        <v>487.5</v>
      </c>
      <c r="U91" s="149">
        <f>IF(T91&lt;&gt;0,-(T91-P91)/T91,"")</f>
        <v>-0.38461538461538464</v>
      </c>
      <c r="V91" s="147"/>
      <c r="W91" s="148"/>
      <c r="X91" s="286"/>
      <c r="Y91" s="287"/>
      <c r="Z91" s="149"/>
      <c r="AA91" s="149"/>
      <c r="AB91" s="150"/>
      <c r="AC91" s="151"/>
      <c r="AD91" s="204">
        <v>35341.5</v>
      </c>
      <c r="AE91" s="227">
        <v>2791</v>
      </c>
      <c r="AF91" s="318">
        <f>+AD91/AE91</f>
        <v>12.662665711214618</v>
      </c>
      <c r="AG91" s="323">
        <v>81</v>
      </c>
    </row>
    <row r="92" spans="1:33" s="31" customFormat="1" ht="11.25" customHeight="1">
      <c r="A92" s="109">
        <v>82</v>
      </c>
      <c r="B92" s="243"/>
      <c r="C92" s="207"/>
      <c r="D92" s="249" t="s">
        <v>121</v>
      </c>
      <c r="E92" s="246">
        <v>40480</v>
      </c>
      <c r="F92" s="266" t="s">
        <v>8</v>
      </c>
      <c r="G92" s="218">
        <v>1</v>
      </c>
      <c r="H92" s="218">
        <v>1</v>
      </c>
      <c r="I92" s="218">
        <v>18</v>
      </c>
      <c r="J92" s="190">
        <v>10</v>
      </c>
      <c r="K92" s="191">
        <v>1</v>
      </c>
      <c r="L92" s="190">
        <v>111</v>
      </c>
      <c r="M92" s="191">
        <v>12</v>
      </c>
      <c r="N92" s="190">
        <v>156</v>
      </c>
      <c r="O92" s="191">
        <v>17</v>
      </c>
      <c r="P92" s="211">
        <f>+J92+L92+N92</f>
        <v>277</v>
      </c>
      <c r="Q92" s="212">
        <f>+K92+M92+O92</f>
        <v>30</v>
      </c>
      <c r="R92" s="150">
        <f t="shared" si="24"/>
        <v>30</v>
      </c>
      <c r="S92" s="151">
        <f t="shared" si="16"/>
        <v>9.233333333333333</v>
      </c>
      <c r="T92" s="194">
        <v>62</v>
      </c>
      <c r="U92" s="149">
        <f>IF(T92&lt;&gt;0,-(T92-P92)/T92,"")</f>
        <v>3.467741935483871</v>
      </c>
      <c r="V92" s="147"/>
      <c r="W92" s="148"/>
      <c r="X92" s="291"/>
      <c r="Y92" s="283"/>
      <c r="Z92" s="149"/>
      <c r="AA92" s="149"/>
      <c r="AB92" s="150"/>
      <c r="AC92" s="151"/>
      <c r="AD92" s="190">
        <v>17732</v>
      </c>
      <c r="AE92" s="191">
        <v>1519</v>
      </c>
      <c r="AF92" s="318">
        <f>+AD92/AE92</f>
        <v>11.673469387755102</v>
      </c>
      <c r="AG92" s="323">
        <v>82</v>
      </c>
    </row>
    <row r="93" spans="1:33" s="31" customFormat="1" ht="11.25" customHeight="1">
      <c r="A93" s="109">
        <v>83</v>
      </c>
      <c r="B93" s="259"/>
      <c r="C93" s="207"/>
      <c r="D93" s="249" t="s">
        <v>88</v>
      </c>
      <c r="E93" s="246">
        <v>40690</v>
      </c>
      <c r="F93" s="266" t="s">
        <v>17</v>
      </c>
      <c r="G93" s="201">
        <v>50</v>
      </c>
      <c r="H93" s="201">
        <v>2</v>
      </c>
      <c r="I93" s="201">
        <v>9</v>
      </c>
      <c r="J93" s="202">
        <v>69</v>
      </c>
      <c r="K93" s="203">
        <v>11</v>
      </c>
      <c r="L93" s="202">
        <v>92</v>
      </c>
      <c r="M93" s="203">
        <v>15</v>
      </c>
      <c r="N93" s="202">
        <v>108</v>
      </c>
      <c r="O93" s="203">
        <v>17</v>
      </c>
      <c r="P93" s="272">
        <f aca="true" t="shared" si="25" ref="P93:Q96">SUM(J93+L93+N93)</f>
        <v>269</v>
      </c>
      <c r="Q93" s="273">
        <f t="shared" si="25"/>
        <v>43</v>
      </c>
      <c r="R93" s="150">
        <f t="shared" si="24"/>
        <v>21.5</v>
      </c>
      <c r="S93" s="151">
        <f t="shared" si="16"/>
        <v>6.255813953488372</v>
      </c>
      <c r="T93" s="202">
        <v>68</v>
      </c>
      <c r="U93" s="149">
        <f>IF(T93&lt;&gt;0,-(T93-P93)/T93,"")</f>
        <v>2.9558823529411766</v>
      </c>
      <c r="V93" s="147"/>
      <c r="W93" s="148"/>
      <c r="X93" s="232"/>
      <c r="Y93" s="251"/>
      <c r="Z93" s="149"/>
      <c r="AA93" s="149"/>
      <c r="AB93" s="150"/>
      <c r="AC93" s="151"/>
      <c r="AD93" s="202">
        <v>159637</v>
      </c>
      <c r="AE93" s="203">
        <v>17638</v>
      </c>
      <c r="AF93" s="318">
        <f>+AD93/AE93</f>
        <v>9.050742714593492</v>
      </c>
      <c r="AG93" s="323">
        <v>83</v>
      </c>
    </row>
    <row r="94" spans="1:33" s="31" customFormat="1" ht="11.25" customHeight="1">
      <c r="A94" s="109">
        <v>84</v>
      </c>
      <c r="B94" s="278"/>
      <c r="C94" s="207"/>
      <c r="D94" s="239" t="s">
        <v>162</v>
      </c>
      <c r="E94" s="246">
        <v>40676</v>
      </c>
      <c r="F94" s="210" t="s">
        <v>10</v>
      </c>
      <c r="G94" s="249">
        <v>112</v>
      </c>
      <c r="H94" s="189">
        <v>1</v>
      </c>
      <c r="I94" s="189">
        <v>11</v>
      </c>
      <c r="J94" s="190">
        <v>167</v>
      </c>
      <c r="K94" s="191">
        <v>20</v>
      </c>
      <c r="L94" s="190">
        <v>40</v>
      </c>
      <c r="M94" s="191">
        <v>4</v>
      </c>
      <c r="N94" s="190">
        <v>20</v>
      </c>
      <c r="O94" s="191">
        <v>2</v>
      </c>
      <c r="P94" s="272">
        <f t="shared" si="25"/>
        <v>227</v>
      </c>
      <c r="Q94" s="273">
        <f t="shared" si="25"/>
        <v>26</v>
      </c>
      <c r="R94" s="150">
        <f t="shared" si="24"/>
        <v>26</v>
      </c>
      <c r="S94" s="151">
        <f t="shared" si="16"/>
        <v>8.73076923076923</v>
      </c>
      <c r="T94" s="202"/>
      <c r="U94" s="149"/>
      <c r="V94" s="147"/>
      <c r="W94" s="148"/>
      <c r="X94" s="195"/>
      <c r="Y94" s="196"/>
      <c r="Z94" s="149"/>
      <c r="AA94" s="149"/>
      <c r="AB94" s="150"/>
      <c r="AC94" s="151"/>
      <c r="AD94" s="190">
        <v>888514</v>
      </c>
      <c r="AE94" s="191">
        <v>945357</v>
      </c>
      <c r="AF94" s="316">
        <f>+AD94/AE94</f>
        <v>0.9398713925003993</v>
      </c>
      <c r="AG94" s="323">
        <v>84</v>
      </c>
    </row>
    <row r="95" spans="1:33" s="31" customFormat="1" ht="11.25" customHeight="1">
      <c r="A95" s="109">
        <v>85</v>
      </c>
      <c r="B95" s="259"/>
      <c r="C95" s="207"/>
      <c r="D95" s="239" t="s">
        <v>29</v>
      </c>
      <c r="E95" s="246">
        <v>40662</v>
      </c>
      <c r="F95" s="210" t="s">
        <v>15</v>
      </c>
      <c r="G95" s="201">
        <v>172</v>
      </c>
      <c r="H95" s="201">
        <v>2</v>
      </c>
      <c r="I95" s="201">
        <v>13</v>
      </c>
      <c r="J95" s="202">
        <v>32</v>
      </c>
      <c r="K95" s="203">
        <v>6</v>
      </c>
      <c r="L95" s="202">
        <v>77</v>
      </c>
      <c r="M95" s="203">
        <v>14</v>
      </c>
      <c r="N95" s="202">
        <v>104</v>
      </c>
      <c r="O95" s="203">
        <v>20</v>
      </c>
      <c r="P95" s="211">
        <f t="shared" si="25"/>
        <v>213</v>
      </c>
      <c r="Q95" s="212">
        <f t="shared" si="25"/>
        <v>40</v>
      </c>
      <c r="R95" s="150">
        <f t="shared" si="24"/>
        <v>20</v>
      </c>
      <c r="S95" s="151">
        <f t="shared" si="16"/>
        <v>5.325</v>
      </c>
      <c r="T95" s="194">
        <v>986</v>
      </c>
      <c r="U95" s="149">
        <f aca="true" t="shared" si="26" ref="U95:U103">IF(T95&lt;&gt;0,-(T95-P95)/T95,"")</f>
        <v>-0.783975659229209</v>
      </c>
      <c r="V95" s="147"/>
      <c r="W95" s="148"/>
      <c r="X95" s="204"/>
      <c r="Y95" s="205"/>
      <c r="Z95" s="149"/>
      <c r="AA95" s="149"/>
      <c r="AB95" s="150"/>
      <c r="AC95" s="151"/>
      <c r="AD95" s="202">
        <v>6026693</v>
      </c>
      <c r="AE95" s="203">
        <v>663507</v>
      </c>
      <c r="AF95" s="316">
        <f>AD95/AE95</f>
        <v>9.083088799364589</v>
      </c>
      <c r="AG95" s="323">
        <v>85</v>
      </c>
    </row>
    <row r="96" spans="1:33" s="31" customFormat="1" ht="11.25" customHeight="1">
      <c r="A96" s="109">
        <v>86</v>
      </c>
      <c r="B96" s="219"/>
      <c r="C96" s="207"/>
      <c r="D96" s="241" t="s">
        <v>43</v>
      </c>
      <c r="E96" s="246">
        <v>40683</v>
      </c>
      <c r="F96" s="210" t="s">
        <v>19</v>
      </c>
      <c r="G96" s="222">
        <v>6</v>
      </c>
      <c r="H96" s="285">
        <v>1</v>
      </c>
      <c r="I96" s="285">
        <v>10</v>
      </c>
      <c r="J96" s="292">
        <v>80</v>
      </c>
      <c r="K96" s="293">
        <v>12</v>
      </c>
      <c r="L96" s="292">
        <v>58.5</v>
      </c>
      <c r="M96" s="293">
        <v>9</v>
      </c>
      <c r="N96" s="292">
        <v>68</v>
      </c>
      <c r="O96" s="293">
        <v>10</v>
      </c>
      <c r="P96" s="263">
        <f t="shared" si="25"/>
        <v>206.5</v>
      </c>
      <c r="Q96" s="264">
        <f t="shared" si="25"/>
        <v>31</v>
      </c>
      <c r="R96" s="265">
        <f t="shared" si="24"/>
        <v>31</v>
      </c>
      <c r="S96" s="151">
        <f t="shared" si="16"/>
        <v>6.661290322580645</v>
      </c>
      <c r="T96" s="232">
        <v>929</v>
      </c>
      <c r="U96" s="149">
        <f t="shared" si="26"/>
        <v>-0.7777179763186222</v>
      </c>
      <c r="V96" s="147"/>
      <c r="W96" s="148"/>
      <c r="X96" s="225"/>
      <c r="Y96" s="226"/>
      <c r="Z96" s="149"/>
      <c r="AA96" s="149"/>
      <c r="AB96" s="150"/>
      <c r="AC96" s="151"/>
      <c r="AD96" s="289">
        <v>60029.5</v>
      </c>
      <c r="AE96" s="294">
        <v>6472</v>
      </c>
      <c r="AF96" s="316">
        <f>AD96/AE96</f>
        <v>9.275262669962917</v>
      </c>
      <c r="AG96" s="323">
        <v>86</v>
      </c>
    </row>
    <row r="97" spans="1:33" s="31" customFormat="1" ht="11.25" customHeight="1">
      <c r="A97" s="109">
        <v>87</v>
      </c>
      <c r="B97" s="259"/>
      <c r="C97" s="207"/>
      <c r="D97" s="254" t="s">
        <v>86</v>
      </c>
      <c r="E97" s="242">
        <v>40662</v>
      </c>
      <c r="F97" s="254" t="s">
        <v>19</v>
      </c>
      <c r="G97" s="282">
        <v>10</v>
      </c>
      <c r="H97" s="285">
        <v>2</v>
      </c>
      <c r="I97" s="285">
        <v>12</v>
      </c>
      <c r="J97" s="292">
        <v>34</v>
      </c>
      <c r="K97" s="293">
        <v>5</v>
      </c>
      <c r="L97" s="292">
        <v>34</v>
      </c>
      <c r="M97" s="293">
        <v>6</v>
      </c>
      <c r="N97" s="292">
        <v>120</v>
      </c>
      <c r="O97" s="293">
        <v>19</v>
      </c>
      <c r="P97" s="211">
        <f>+J97+L97+N97</f>
        <v>188</v>
      </c>
      <c r="Q97" s="212">
        <f>+K97+M97+O97</f>
        <v>30</v>
      </c>
      <c r="R97" s="150">
        <f t="shared" si="24"/>
        <v>15</v>
      </c>
      <c r="S97" s="151">
        <f t="shared" si="16"/>
        <v>6.266666666666667</v>
      </c>
      <c r="T97" s="194">
        <v>341</v>
      </c>
      <c r="U97" s="149">
        <f t="shared" si="26"/>
        <v>-0.44868035190615835</v>
      </c>
      <c r="V97" s="147"/>
      <c r="W97" s="148"/>
      <c r="X97" s="225"/>
      <c r="Y97" s="226"/>
      <c r="Z97" s="149"/>
      <c r="AA97" s="149"/>
      <c r="AB97" s="150"/>
      <c r="AC97" s="151"/>
      <c r="AD97" s="289">
        <v>46563.5</v>
      </c>
      <c r="AE97" s="294">
        <v>5466</v>
      </c>
      <c r="AF97" s="318">
        <f>+AD97/AE97</f>
        <v>8.518752286864252</v>
      </c>
      <c r="AG97" s="323">
        <v>87</v>
      </c>
    </row>
    <row r="98" spans="1:33" s="31" customFormat="1" ht="11.25" customHeight="1">
      <c r="A98" s="109">
        <v>88</v>
      </c>
      <c r="B98" s="259"/>
      <c r="C98" s="220" t="s">
        <v>44</v>
      </c>
      <c r="D98" s="210" t="s">
        <v>135</v>
      </c>
      <c r="E98" s="240">
        <v>40704</v>
      </c>
      <c r="F98" s="210" t="s">
        <v>26</v>
      </c>
      <c r="G98" s="201">
        <v>35</v>
      </c>
      <c r="H98" s="200">
        <v>1</v>
      </c>
      <c r="I98" s="200">
        <v>6</v>
      </c>
      <c r="J98" s="269">
        <v>89</v>
      </c>
      <c r="K98" s="268">
        <v>11</v>
      </c>
      <c r="L98" s="269">
        <v>24</v>
      </c>
      <c r="M98" s="268">
        <v>3</v>
      </c>
      <c r="N98" s="269">
        <v>41</v>
      </c>
      <c r="O98" s="268">
        <v>5</v>
      </c>
      <c r="P98" s="211">
        <f aca="true" t="shared" si="27" ref="P98:Q100">SUM(J98+L98+N98)</f>
        <v>154</v>
      </c>
      <c r="Q98" s="212">
        <f t="shared" si="27"/>
        <v>19</v>
      </c>
      <c r="R98" s="150">
        <f t="shared" si="24"/>
        <v>19</v>
      </c>
      <c r="S98" s="151">
        <f t="shared" si="16"/>
        <v>8.105263157894736</v>
      </c>
      <c r="T98" s="194">
        <v>166</v>
      </c>
      <c r="U98" s="149">
        <f t="shared" si="26"/>
        <v>-0.07228915662650602</v>
      </c>
      <c r="V98" s="147"/>
      <c r="W98" s="148"/>
      <c r="X98" s="274"/>
      <c r="Y98" s="275"/>
      <c r="Z98" s="149"/>
      <c r="AA98" s="149"/>
      <c r="AB98" s="150"/>
      <c r="AC98" s="151"/>
      <c r="AD98" s="269">
        <v>21585.5</v>
      </c>
      <c r="AE98" s="268">
        <v>2851</v>
      </c>
      <c r="AF98" s="318">
        <f>+AD98/AE98</f>
        <v>7.571203086636268</v>
      </c>
      <c r="AG98" s="323">
        <v>88</v>
      </c>
    </row>
    <row r="99" spans="1:33" s="31" customFormat="1" ht="11.25" customHeight="1">
      <c r="A99" s="109">
        <v>89</v>
      </c>
      <c r="B99" s="259"/>
      <c r="C99" s="207"/>
      <c r="D99" s="210" t="s">
        <v>110</v>
      </c>
      <c r="E99" s="246">
        <v>40718</v>
      </c>
      <c r="F99" s="210" t="s">
        <v>13</v>
      </c>
      <c r="G99" s="189">
        <v>1</v>
      </c>
      <c r="H99" s="188">
        <v>1</v>
      </c>
      <c r="I99" s="188">
        <v>5</v>
      </c>
      <c r="J99" s="291">
        <v>25</v>
      </c>
      <c r="K99" s="283">
        <v>5</v>
      </c>
      <c r="L99" s="291">
        <v>45</v>
      </c>
      <c r="M99" s="283">
        <v>9</v>
      </c>
      <c r="N99" s="291">
        <v>70</v>
      </c>
      <c r="O99" s="283">
        <v>14</v>
      </c>
      <c r="P99" s="263">
        <f t="shared" si="27"/>
        <v>140</v>
      </c>
      <c r="Q99" s="264">
        <f t="shared" si="27"/>
        <v>28</v>
      </c>
      <c r="R99" s="261">
        <f>Q99/H99</f>
        <v>28</v>
      </c>
      <c r="S99" s="151">
        <f t="shared" si="16"/>
        <v>5</v>
      </c>
      <c r="T99" s="232">
        <v>365</v>
      </c>
      <c r="U99" s="149">
        <f t="shared" si="26"/>
        <v>-0.6164383561643836</v>
      </c>
      <c r="V99" s="147"/>
      <c r="W99" s="148"/>
      <c r="X99" s="194"/>
      <c r="Y99" s="238"/>
      <c r="Z99" s="149"/>
      <c r="AA99" s="149"/>
      <c r="AB99" s="150"/>
      <c r="AC99" s="151"/>
      <c r="AD99" s="213">
        <v>13533</v>
      </c>
      <c r="AE99" s="290">
        <v>1003</v>
      </c>
      <c r="AF99" s="316">
        <f>AD99/AE99</f>
        <v>13.492522432701895</v>
      </c>
      <c r="AG99" s="323">
        <v>89</v>
      </c>
    </row>
    <row r="100" spans="1:33" s="31" customFormat="1" ht="11.25" customHeight="1">
      <c r="A100" s="109">
        <v>90</v>
      </c>
      <c r="B100" s="295"/>
      <c r="C100" s="220" t="s">
        <v>44</v>
      </c>
      <c r="D100" s="210" t="s">
        <v>133</v>
      </c>
      <c r="E100" s="246">
        <v>40606</v>
      </c>
      <c r="F100" s="210" t="s">
        <v>13</v>
      </c>
      <c r="G100" s="189">
        <v>152</v>
      </c>
      <c r="H100" s="188">
        <v>1</v>
      </c>
      <c r="I100" s="188">
        <v>16</v>
      </c>
      <c r="J100" s="291">
        <v>30</v>
      </c>
      <c r="K100" s="283">
        <v>4</v>
      </c>
      <c r="L100" s="291">
        <v>28</v>
      </c>
      <c r="M100" s="283">
        <v>4</v>
      </c>
      <c r="N100" s="291">
        <v>58</v>
      </c>
      <c r="O100" s="283">
        <v>8</v>
      </c>
      <c r="P100" s="211">
        <f t="shared" si="27"/>
        <v>116</v>
      </c>
      <c r="Q100" s="212">
        <f t="shared" si="27"/>
        <v>16</v>
      </c>
      <c r="R100" s="150">
        <f>IF(P100&lt;&gt;0,Q100/H100,"")</f>
        <v>16</v>
      </c>
      <c r="S100" s="151">
        <f t="shared" si="16"/>
        <v>7.25</v>
      </c>
      <c r="T100" s="194">
        <v>100</v>
      </c>
      <c r="U100" s="149">
        <f t="shared" si="26"/>
        <v>0.16</v>
      </c>
      <c r="V100" s="147"/>
      <c r="W100" s="148"/>
      <c r="X100" s="194"/>
      <c r="Y100" s="238"/>
      <c r="Z100" s="149"/>
      <c r="AA100" s="149"/>
      <c r="AB100" s="150"/>
      <c r="AC100" s="151"/>
      <c r="AD100" s="213">
        <v>2163232</v>
      </c>
      <c r="AE100" s="290">
        <v>256170</v>
      </c>
      <c r="AF100" s="316">
        <f>AD100/AE100</f>
        <v>8.44451731272202</v>
      </c>
      <c r="AG100" s="323">
        <v>90</v>
      </c>
    </row>
    <row r="101" spans="1:33" s="31" customFormat="1" ht="11.25" customHeight="1">
      <c r="A101" s="109">
        <v>91</v>
      </c>
      <c r="B101" s="296"/>
      <c r="C101" s="207"/>
      <c r="D101" s="239" t="s">
        <v>20</v>
      </c>
      <c r="E101" s="246">
        <v>40651</v>
      </c>
      <c r="F101" s="210" t="s">
        <v>15</v>
      </c>
      <c r="G101" s="201">
        <v>65</v>
      </c>
      <c r="H101" s="200">
        <v>1</v>
      </c>
      <c r="I101" s="200">
        <v>15</v>
      </c>
      <c r="J101" s="269">
        <v>10</v>
      </c>
      <c r="K101" s="268">
        <v>2</v>
      </c>
      <c r="L101" s="269">
        <v>21</v>
      </c>
      <c r="M101" s="268">
        <v>4</v>
      </c>
      <c r="N101" s="269">
        <v>20</v>
      </c>
      <c r="O101" s="268">
        <v>4</v>
      </c>
      <c r="P101" s="211">
        <f>+J101+L101+N101</f>
        <v>51</v>
      </c>
      <c r="Q101" s="212">
        <f>+K101+M101+O101</f>
        <v>10</v>
      </c>
      <c r="R101" s="150">
        <f>IF(P101&lt;&gt;0,Q101/H101,"")</f>
        <v>10</v>
      </c>
      <c r="S101" s="151">
        <f t="shared" si="16"/>
        <v>5.1</v>
      </c>
      <c r="T101" s="194">
        <v>98</v>
      </c>
      <c r="U101" s="149">
        <f t="shared" si="26"/>
        <v>-0.47959183673469385</v>
      </c>
      <c r="V101" s="147"/>
      <c r="W101" s="148"/>
      <c r="X101" s="204"/>
      <c r="Y101" s="205"/>
      <c r="Z101" s="149"/>
      <c r="AA101" s="149"/>
      <c r="AB101" s="150"/>
      <c r="AC101" s="151"/>
      <c r="AD101" s="269">
        <v>1751347</v>
      </c>
      <c r="AE101" s="268">
        <v>184773</v>
      </c>
      <c r="AF101" s="318">
        <f>+AD101/AE101</f>
        <v>9.478370757632337</v>
      </c>
      <c r="AG101" s="323">
        <v>91</v>
      </c>
    </row>
    <row r="102" spans="1:33" s="31" customFormat="1" ht="11.25" customHeight="1">
      <c r="A102" s="109">
        <v>92</v>
      </c>
      <c r="B102" s="297"/>
      <c r="C102" s="298"/>
      <c r="D102" s="239" t="s">
        <v>22</v>
      </c>
      <c r="E102" s="246">
        <v>40648</v>
      </c>
      <c r="F102" s="210" t="s">
        <v>15</v>
      </c>
      <c r="G102" s="201">
        <v>76</v>
      </c>
      <c r="H102" s="200">
        <v>1</v>
      </c>
      <c r="I102" s="200">
        <v>15</v>
      </c>
      <c r="J102" s="269">
        <v>0</v>
      </c>
      <c r="K102" s="268">
        <v>0</v>
      </c>
      <c r="L102" s="269">
        <v>24</v>
      </c>
      <c r="M102" s="268">
        <v>4</v>
      </c>
      <c r="N102" s="269">
        <v>24</v>
      </c>
      <c r="O102" s="268">
        <v>4</v>
      </c>
      <c r="P102" s="211">
        <f>SUM(J102+L102+N102)</f>
        <v>48</v>
      </c>
      <c r="Q102" s="212">
        <f>SUM(K102+M102+O102)</f>
        <v>8</v>
      </c>
      <c r="R102" s="150">
        <f>IF(P102&lt;&gt;0,Q102/H102,"")</f>
        <v>8</v>
      </c>
      <c r="S102" s="151">
        <f t="shared" si="16"/>
        <v>6</v>
      </c>
      <c r="T102" s="194">
        <v>54</v>
      </c>
      <c r="U102" s="149">
        <f t="shared" si="26"/>
        <v>-0.1111111111111111</v>
      </c>
      <c r="V102" s="147"/>
      <c r="W102" s="148"/>
      <c r="X102" s="204"/>
      <c r="Y102" s="205"/>
      <c r="Z102" s="149"/>
      <c r="AA102" s="149"/>
      <c r="AB102" s="150"/>
      <c r="AC102" s="151"/>
      <c r="AD102" s="269">
        <v>562512</v>
      </c>
      <c r="AE102" s="268">
        <v>59748</v>
      </c>
      <c r="AF102" s="318">
        <f>+AD102/AE102</f>
        <v>9.414741916047399</v>
      </c>
      <c r="AG102" s="323">
        <v>92</v>
      </c>
    </row>
    <row r="103" spans="1:33" s="31" customFormat="1" ht="11.25" customHeight="1" thickBot="1">
      <c r="A103" s="325">
        <v>93</v>
      </c>
      <c r="B103" s="206"/>
      <c r="C103" s="220" t="s">
        <v>44</v>
      </c>
      <c r="D103" s="210" t="s">
        <v>31</v>
      </c>
      <c r="E103" s="246">
        <v>40669</v>
      </c>
      <c r="F103" s="210" t="s">
        <v>13</v>
      </c>
      <c r="G103" s="189">
        <v>9</v>
      </c>
      <c r="H103" s="188">
        <v>1</v>
      </c>
      <c r="I103" s="188">
        <v>12</v>
      </c>
      <c r="J103" s="291">
        <v>0</v>
      </c>
      <c r="K103" s="283">
        <v>0</v>
      </c>
      <c r="L103" s="291">
        <v>12</v>
      </c>
      <c r="M103" s="283">
        <v>2</v>
      </c>
      <c r="N103" s="291">
        <v>12</v>
      </c>
      <c r="O103" s="283">
        <v>2</v>
      </c>
      <c r="P103" s="211">
        <f>+J103+L103+N103</f>
        <v>24</v>
      </c>
      <c r="Q103" s="212">
        <f>+K103+M103+O103</f>
        <v>4</v>
      </c>
      <c r="R103" s="268">
        <f>+Q103/H103</f>
        <v>4</v>
      </c>
      <c r="S103" s="151">
        <f t="shared" si="16"/>
        <v>6</v>
      </c>
      <c r="T103" s="194">
        <v>572</v>
      </c>
      <c r="U103" s="149">
        <f t="shared" si="26"/>
        <v>-0.958041958041958</v>
      </c>
      <c r="V103" s="147"/>
      <c r="W103" s="148"/>
      <c r="X103" s="194"/>
      <c r="Y103" s="238"/>
      <c r="Z103" s="149"/>
      <c r="AA103" s="149"/>
      <c r="AB103" s="150"/>
      <c r="AC103" s="151"/>
      <c r="AD103" s="213">
        <v>32905</v>
      </c>
      <c r="AE103" s="290">
        <v>4643</v>
      </c>
      <c r="AF103" s="318">
        <f>+AD103/AE103</f>
        <v>7.087012707301314</v>
      </c>
      <c r="AG103" s="324">
        <v>93</v>
      </c>
    </row>
    <row r="104" spans="1:33" s="31" customFormat="1" ht="12.75" customHeight="1">
      <c r="A104" s="109"/>
      <c r="B104" s="33"/>
      <c r="C104" s="82"/>
      <c r="D104" s="167"/>
      <c r="E104" s="168"/>
      <c r="F104" s="167"/>
      <c r="G104" s="169"/>
      <c r="H104" s="169"/>
      <c r="I104" s="169"/>
      <c r="J104" s="170"/>
      <c r="K104" s="171"/>
      <c r="L104" s="170"/>
      <c r="M104" s="171"/>
      <c r="N104" s="170"/>
      <c r="O104" s="171"/>
      <c r="P104" s="172"/>
      <c r="Q104" s="173"/>
      <c r="R104" s="174"/>
      <c r="S104" s="175"/>
      <c r="T104" s="170"/>
      <c r="U104" s="176"/>
      <c r="V104" s="177"/>
      <c r="W104" s="178"/>
      <c r="X104" s="179"/>
      <c r="Y104" s="180"/>
      <c r="Z104" s="176"/>
      <c r="AA104" s="176"/>
      <c r="AB104" s="174"/>
      <c r="AC104" s="175"/>
      <c r="AD104" s="181"/>
      <c r="AE104" s="182"/>
      <c r="AF104" s="183"/>
      <c r="AG104" s="141"/>
    </row>
    <row r="105" spans="1:33" s="31" customFormat="1" ht="12.75" customHeight="1" thickBot="1">
      <c r="A105" s="108"/>
      <c r="B105" s="35"/>
      <c r="C105" s="83"/>
      <c r="D105" s="36"/>
      <c r="E105" s="37"/>
      <c r="F105" s="36"/>
      <c r="G105" s="38"/>
      <c r="H105" s="38"/>
      <c r="I105" s="38"/>
      <c r="J105" s="39"/>
      <c r="K105" s="40"/>
      <c r="L105" s="39"/>
      <c r="M105" s="40"/>
      <c r="N105" s="39"/>
      <c r="O105" s="40"/>
      <c r="P105" s="134"/>
      <c r="Q105" s="135"/>
      <c r="R105" s="41"/>
      <c r="S105" s="42"/>
      <c r="T105" s="39"/>
      <c r="U105" s="105"/>
      <c r="V105" s="43"/>
      <c r="W105" s="44"/>
      <c r="X105" s="45"/>
      <c r="Y105" s="46"/>
      <c r="Z105" s="105"/>
      <c r="AA105" s="105"/>
      <c r="AB105" s="41"/>
      <c r="AC105" s="42"/>
      <c r="AD105" s="47"/>
      <c r="AE105" s="48"/>
      <c r="AF105" s="140"/>
      <c r="AG105" s="142"/>
    </row>
    <row r="106" spans="1:32" s="31" customFormat="1" ht="15.75" thickBot="1">
      <c r="A106" s="49"/>
      <c r="B106" s="50"/>
      <c r="E106" s="51"/>
      <c r="G106" s="50"/>
      <c r="H106" s="50"/>
      <c r="I106" s="50"/>
      <c r="J106" s="52"/>
      <c r="K106" s="53"/>
      <c r="L106" s="52"/>
      <c r="M106" s="53"/>
      <c r="N106" s="52"/>
      <c r="O106" s="53"/>
      <c r="P106" s="54">
        <f>SUM(P11:P105)</f>
        <v>1759492.5</v>
      </c>
      <c r="Q106" s="55">
        <f>SUM(Q11:Q105)</f>
        <v>172586</v>
      </c>
      <c r="R106" s="53"/>
      <c r="S106" s="52"/>
      <c r="T106" s="52"/>
      <c r="U106" s="57"/>
      <c r="V106" s="98"/>
      <c r="W106" s="58"/>
      <c r="X106" s="101"/>
      <c r="Y106" s="90"/>
      <c r="Z106" s="106"/>
      <c r="AA106" s="106"/>
      <c r="AB106" s="58"/>
      <c r="AC106" s="98"/>
      <c r="AD106" s="52"/>
      <c r="AE106" s="59"/>
      <c r="AF106" s="52"/>
    </row>
    <row r="107" spans="1:33" s="60" customFormat="1" ht="12.75">
      <c r="A107" s="359" t="s">
        <v>46</v>
      </c>
      <c r="B107" s="360"/>
      <c r="C107" s="360"/>
      <c r="D107" s="360"/>
      <c r="E107" s="360"/>
      <c r="F107" s="360"/>
      <c r="G107" s="360"/>
      <c r="H107" s="360"/>
      <c r="I107" s="360"/>
      <c r="J107" s="360"/>
      <c r="K107" s="360"/>
      <c r="L107" s="360"/>
      <c r="M107" s="360"/>
      <c r="N107" s="360"/>
      <c r="O107" s="360"/>
      <c r="P107" s="360"/>
      <c r="Q107" s="360"/>
      <c r="R107" s="360"/>
      <c r="S107" s="360"/>
      <c r="T107" s="360"/>
      <c r="U107" s="360"/>
      <c r="V107" s="360"/>
      <c r="W107" s="360"/>
      <c r="X107" s="360"/>
      <c r="Y107" s="360"/>
      <c r="Z107" s="360"/>
      <c r="AA107" s="360"/>
      <c r="AB107" s="360"/>
      <c r="AC107" s="360"/>
      <c r="AD107" s="360"/>
      <c r="AE107" s="360"/>
      <c r="AF107" s="360"/>
      <c r="AG107" s="361"/>
    </row>
    <row r="108" spans="1:33" s="60" customFormat="1" ht="12.75">
      <c r="A108" s="362"/>
      <c r="B108" s="363"/>
      <c r="C108" s="363"/>
      <c r="D108" s="363"/>
      <c r="E108" s="363"/>
      <c r="F108" s="363"/>
      <c r="G108" s="363"/>
      <c r="H108" s="363"/>
      <c r="I108" s="363"/>
      <c r="J108" s="363"/>
      <c r="K108" s="363"/>
      <c r="L108" s="363"/>
      <c r="M108" s="363"/>
      <c r="N108" s="363"/>
      <c r="O108" s="363"/>
      <c r="P108" s="363"/>
      <c r="Q108" s="363"/>
      <c r="R108" s="363"/>
      <c r="S108" s="363"/>
      <c r="T108" s="363"/>
      <c r="U108" s="363"/>
      <c r="V108" s="363"/>
      <c r="W108" s="363"/>
      <c r="X108" s="363"/>
      <c r="Y108" s="363"/>
      <c r="Z108" s="363"/>
      <c r="AA108" s="363"/>
      <c r="AB108" s="363"/>
      <c r="AC108" s="363"/>
      <c r="AD108" s="363"/>
      <c r="AE108" s="363"/>
      <c r="AF108" s="363"/>
      <c r="AG108" s="364"/>
    </row>
    <row r="109" spans="1:33" s="60" customFormat="1" ht="12.75">
      <c r="A109" s="362"/>
      <c r="B109" s="363"/>
      <c r="C109" s="363"/>
      <c r="D109" s="363"/>
      <c r="E109" s="363"/>
      <c r="F109" s="363"/>
      <c r="G109" s="363"/>
      <c r="H109" s="363"/>
      <c r="I109" s="363"/>
      <c r="J109" s="363"/>
      <c r="K109" s="363"/>
      <c r="L109" s="363"/>
      <c r="M109" s="363"/>
      <c r="N109" s="363"/>
      <c r="O109" s="363"/>
      <c r="P109" s="363"/>
      <c r="Q109" s="363"/>
      <c r="R109" s="363"/>
      <c r="S109" s="363"/>
      <c r="T109" s="363"/>
      <c r="U109" s="363"/>
      <c r="V109" s="363"/>
      <c r="W109" s="363"/>
      <c r="X109" s="363"/>
      <c r="Y109" s="363"/>
      <c r="Z109" s="363"/>
      <c r="AA109" s="363"/>
      <c r="AB109" s="363"/>
      <c r="AC109" s="363"/>
      <c r="AD109" s="363"/>
      <c r="AE109" s="363"/>
      <c r="AF109" s="363"/>
      <c r="AG109" s="364"/>
    </row>
    <row r="110" spans="1:33" s="60" customFormat="1" ht="12.75">
      <c r="A110" s="362"/>
      <c r="B110" s="363"/>
      <c r="C110" s="363"/>
      <c r="D110" s="363"/>
      <c r="E110" s="363"/>
      <c r="F110" s="363"/>
      <c r="G110" s="363"/>
      <c r="H110" s="363"/>
      <c r="I110" s="363"/>
      <c r="J110" s="363"/>
      <c r="K110" s="363"/>
      <c r="L110" s="363"/>
      <c r="M110" s="363"/>
      <c r="N110" s="363"/>
      <c r="O110" s="363"/>
      <c r="P110" s="363"/>
      <c r="Q110" s="363"/>
      <c r="R110" s="363"/>
      <c r="S110" s="363"/>
      <c r="T110" s="363"/>
      <c r="U110" s="363"/>
      <c r="V110" s="363"/>
      <c r="W110" s="363"/>
      <c r="X110" s="363"/>
      <c r="Y110" s="363"/>
      <c r="Z110" s="363"/>
      <c r="AA110" s="363"/>
      <c r="AB110" s="363"/>
      <c r="AC110" s="363"/>
      <c r="AD110" s="363"/>
      <c r="AE110" s="363"/>
      <c r="AF110" s="363"/>
      <c r="AG110" s="364"/>
    </row>
    <row r="111" spans="1:33" s="60" customFormat="1" ht="12.75">
      <c r="A111" s="362"/>
      <c r="B111" s="363"/>
      <c r="C111" s="363"/>
      <c r="D111" s="363"/>
      <c r="E111" s="363"/>
      <c r="F111" s="363"/>
      <c r="G111" s="363"/>
      <c r="H111" s="363"/>
      <c r="I111" s="363"/>
      <c r="J111" s="363"/>
      <c r="K111" s="363"/>
      <c r="L111" s="363"/>
      <c r="M111" s="363"/>
      <c r="N111" s="363"/>
      <c r="O111" s="363"/>
      <c r="P111" s="363"/>
      <c r="Q111" s="363"/>
      <c r="R111" s="363"/>
      <c r="S111" s="363"/>
      <c r="T111" s="363"/>
      <c r="U111" s="363"/>
      <c r="V111" s="363"/>
      <c r="W111" s="363"/>
      <c r="X111" s="363"/>
      <c r="Y111" s="363"/>
      <c r="Z111" s="363"/>
      <c r="AA111" s="363"/>
      <c r="AB111" s="363"/>
      <c r="AC111" s="363"/>
      <c r="AD111" s="363"/>
      <c r="AE111" s="363"/>
      <c r="AF111" s="363"/>
      <c r="AG111" s="364"/>
    </row>
    <row r="112" spans="1:33" s="60" customFormat="1" ht="13.5" thickBot="1">
      <c r="A112" s="365"/>
      <c r="B112" s="366"/>
      <c r="C112" s="366"/>
      <c r="D112" s="366"/>
      <c r="E112" s="366"/>
      <c r="F112" s="366"/>
      <c r="G112" s="366"/>
      <c r="H112" s="366"/>
      <c r="I112" s="366"/>
      <c r="J112" s="366"/>
      <c r="K112" s="366"/>
      <c r="L112" s="366"/>
      <c r="M112" s="366"/>
      <c r="N112" s="366"/>
      <c r="O112" s="366"/>
      <c r="P112" s="366"/>
      <c r="Q112" s="366"/>
      <c r="R112" s="366"/>
      <c r="S112" s="366"/>
      <c r="T112" s="366"/>
      <c r="U112" s="366"/>
      <c r="V112" s="366"/>
      <c r="W112" s="366"/>
      <c r="X112" s="366"/>
      <c r="Y112" s="366"/>
      <c r="Z112" s="366"/>
      <c r="AA112" s="366"/>
      <c r="AB112" s="366"/>
      <c r="AC112" s="366"/>
      <c r="AD112" s="366"/>
      <c r="AE112" s="366"/>
      <c r="AF112" s="366"/>
      <c r="AG112" s="367"/>
    </row>
  </sheetData>
  <sheetProtection formatCells="0" formatColumns="0" formatRows="0" insertColumns="0" insertRows="0" insertHyperlinks="0" deleteColumns="0" deleteRows="0" sort="0" autoFilter="0" pivotTables="0"/>
  <mergeCells count="48">
    <mergeCell ref="A5:E5"/>
    <mergeCell ref="X4:AB4"/>
    <mergeCell ref="A1:I1"/>
    <mergeCell ref="A2:I2"/>
    <mergeCell ref="A3:I3"/>
    <mergeCell ref="A4:E4"/>
    <mergeCell ref="P4:U4"/>
    <mergeCell ref="P5:U5"/>
    <mergeCell ref="M2:M5"/>
    <mergeCell ref="O1:AG1"/>
    <mergeCell ref="A107:AG112"/>
    <mergeCell ref="D6:G6"/>
    <mergeCell ref="H6:I6"/>
    <mergeCell ref="J6:U6"/>
    <mergeCell ref="J7:K7"/>
    <mergeCell ref="L7:M7"/>
    <mergeCell ref="N7:O7"/>
    <mergeCell ref="P7:Q7"/>
    <mergeCell ref="R7:S7"/>
    <mergeCell ref="T7:U7"/>
    <mergeCell ref="Z9:AA9"/>
    <mergeCell ref="X7:Y7"/>
    <mergeCell ref="J9:K9"/>
    <mergeCell ref="L9:M9"/>
    <mergeCell ref="N9:O9"/>
    <mergeCell ref="P9:Q9"/>
    <mergeCell ref="Z6:AA6"/>
    <mergeCell ref="AB6:AC6"/>
    <mergeCell ref="AD7:AE7"/>
    <mergeCell ref="AB7:AC7"/>
    <mergeCell ref="AD4:AE5"/>
    <mergeCell ref="AF4:AG5"/>
    <mergeCell ref="Z7:AA7"/>
    <mergeCell ref="R9:S9"/>
    <mergeCell ref="T9:U9"/>
    <mergeCell ref="V7:W7"/>
    <mergeCell ref="AB9:AC9"/>
    <mergeCell ref="AD6:AG6"/>
    <mergeCell ref="V6:W6"/>
    <mergeCell ref="X6:Y6"/>
    <mergeCell ref="AD2:AE3"/>
    <mergeCell ref="P2:U2"/>
    <mergeCell ref="P3:U3"/>
    <mergeCell ref="AF2:AG3"/>
    <mergeCell ref="N2:N3"/>
    <mergeCell ref="O2:O3"/>
    <mergeCell ref="N4:N5"/>
    <mergeCell ref="O4:O5"/>
  </mergeCells>
  <hyperlinks>
    <hyperlink ref="A3" r:id="rId1" display="http://www.antraktsinema.com"/>
  </hyperlinks>
  <printOptions/>
  <pageMargins left="0.3" right="0.13" top="0.18" bottom="0.21" header="0.13" footer="0.16"/>
  <pageSetup orientation="landscape" paperSize="9" scale="40" r:id="rId3"/>
  <ignoredErrors>
    <ignoredError sqref="P28:Q31 S15:S25 S14 AF53:AF55 P67:Q97 AF28:AF52 S62:S65 R102 P56:Q56 R67:R97 R62:R66 R101 R99:R100 P101:Q101 P62:Q66 P98:Q98 AF67:AF97 R98 R28:R52 S56 R15:R27 AF12:AF27 P18:Q27 S57:S61 P57:Q61 T28:T56 S28:S55 R103:R104 P102:Q102" formula="1"/>
  </ignoredErrors>
  <drawing r:id="rId2"/>
</worksheet>
</file>

<file path=xl/worksheets/sheet2.xml><?xml version="1.0" encoding="utf-8"?>
<worksheet xmlns="http://schemas.openxmlformats.org/spreadsheetml/2006/main" xmlns:r="http://schemas.openxmlformats.org/officeDocument/2006/relationships">
  <dimension ref="A1:Y37"/>
  <sheetViews>
    <sheetView workbookViewId="0" topLeftCell="A1">
      <pane ySplit="11" topLeftCell="BM12" activePane="bottomLeft" state="frozen"/>
      <selection pane="topLeft" activeCell="A1" sqref="A1"/>
      <selection pane="bottomLeft" activeCell="A6" sqref="A6"/>
    </sheetView>
  </sheetViews>
  <sheetFormatPr defaultColWidth="9.140625" defaultRowHeight="12.75"/>
  <cols>
    <col min="1" max="1" width="3.28125" style="61" bestFit="1" customWidth="1"/>
    <col min="2" max="2" width="4.140625" style="62" bestFit="1" customWidth="1"/>
    <col min="3" max="3" width="5.28125" style="63" bestFit="1" customWidth="1"/>
    <col min="4" max="4" width="41.28125" style="64" bestFit="1" customWidth="1"/>
    <col min="5" max="5" width="7.8515625" style="65" bestFit="1" customWidth="1"/>
    <col min="6" max="6" width="19.7109375" style="65" bestFit="1" customWidth="1"/>
    <col min="7" max="7" width="5.8515625" style="65" bestFit="1" customWidth="1"/>
    <col min="8" max="8" width="6.140625" style="66" bestFit="1" customWidth="1"/>
    <col min="9" max="9" width="8.140625" style="67" bestFit="1" customWidth="1"/>
    <col min="10" max="10" width="9.8515625" style="66" hidden="1" customWidth="1"/>
    <col min="11" max="11" width="6.421875" style="67" hidden="1" customWidth="1"/>
    <col min="12" max="12" width="9.8515625" style="66" hidden="1" customWidth="1"/>
    <col min="13" max="13" width="6.421875" style="67" hidden="1" customWidth="1"/>
    <col min="14" max="14" width="9.8515625" style="68" hidden="1" customWidth="1"/>
    <col min="15" max="15" width="6.421875" style="69" hidden="1" customWidth="1"/>
    <col min="16" max="16" width="9.8515625" style="70" bestFit="1" customWidth="1"/>
    <col min="17" max="17" width="6.421875" style="71" bestFit="1" customWidth="1"/>
    <col min="18" max="18" width="10.421875" style="72" bestFit="1" customWidth="1"/>
    <col min="19" max="19" width="7.57421875" style="73" bestFit="1" customWidth="1"/>
    <col min="20" max="20" width="11.28125" style="72" bestFit="1" customWidth="1"/>
    <col min="21" max="21" width="7.28125" style="70" bestFit="1" customWidth="1"/>
    <col min="22" max="22" width="12.28125" style="64" bestFit="1" customWidth="1"/>
    <col min="23" max="23" width="8.8515625" style="64" bestFit="1" customWidth="1"/>
    <col min="24" max="24" width="9.140625" style="64" bestFit="1" customWidth="1"/>
    <col min="25" max="25" width="3.28125" style="64" bestFit="1" customWidth="1"/>
    <col min="26" max="16384" width="4.421875" style="64" customWidth="1"/>
  </cols>
  <sheetData>
    <row r="1" spans="1:25" s="3" customFormat="1" ht="35.25" thickBot="1">
      <c r="A1" s="391" t="s">
        <v>153</v>
      </c>
      <c r="B1" s="392"/>
      <c r="C1" s="392"/>
      <c r="D1" s="392"/>
      <c r="E1" s="392"/>
      <c r="F1" s="392"/>
      <c r="G1" s="392"/>
      <c r="H1" s="392"/>
      <c r="I1" s="392"/>
      <c r="J1" s="2"/>
      <c r="K1" s="2"/>
      <c r="L1" s="2"/>
      <c r="M1" s="2"/>
      <c r="N1" s="2"/>
      <c r="O1" s="2"/>
      <c r="P1" s="2"/>
      <c r="Q1" s="2"/>
      <c r="R1" s="2"/>
      <c r="S1" s="2"/>
      <c r="T1" s="2"/>
      <c r="U1" s="2"/>
      <c r="V1" s="390" t="s">
        <v>155</v>
      </c>
      <c r="W1" s="390"/>
      <c r="X1" s="390"/>
      <c r="Y1" s="390"/>
    </row>
    <row r="2" spans="1:25" s="3" customFormat="1" ht="24" customHeight="1">
      <c r="A2" s="396" t="s">
        <v>154</v>
      </c>
      <c r="B2" s="397"/>
      <c r="C2" s="397"/>
      <c r="D2" s="397"/>
      <c r="E2" s="397"/>
      <c r="F2" s="397"/>
      <c r="G2" s="397"/>
      <c r="H2" s="397"/>
      <c r="I2" s="397"/>
      <c r="J2" s="4"/>
      <c r="K2" s="4"/>
      <c r="L2" s="4"/>
      <c r="M2" s="4"/>
      <c r="N2" s="4"/>
      <c r="O2" s="4"/>
      <c r="P2" s="4"/>
      <c r="Q2" s="4"/>
      <c r="R2" s="4"/>
      <c r="S2" s="4"/>
      <c r="T2" s="4"/>
      <c r="U2" s="4"/>
      <c r="V2" s="75"/>
      <c r="W2" s="75"/>
      <c r="X2" s="75"/>
      <c r="Y2" s="75"/>
    </row>
    <row r="3" spans="1:25" s="3" customFormat="1" ht="22.5" customHeight="1" thickBot="1">
      <c r="A3" s="378" t="s">
        <v>85</v>
      </c>
      <c r="B3" s="379"/>
      <c r="C3" s="379"/>
      <c r="D3" s="379"/>
      <c r="E3" s="379"/>
      <c r="F3" s="379"/>
      <c r="G3" s="379"/>
      <c r="H3" s="379"/>
      <c r="I3" s="379"/>
      <c r="J3" s="5"/>
      <c r="K3" s="5"/>
      <c r="L3" s="5"/>
      <c r="M3" s="5"/>
      <c r="N3" s="5"/>
      <c r="O3" s="5"/>
      <c r="P3" s="5"/>
      <c r="Q3" s="5"/>
      <c r="R3" s="5"/>
      <c r="S3" s="5"/>
      <c r="T3" s="5"/>
      <c r="U3" s="5"/>
      <c r="V3" s="76"/>
      <c r="W3" s="77"/>
      <c r="X3" s="78"/>
      <c r="Y3" s="79"/>
    </row>
    <row r="4" spans="1:25" s="3" customFormat="1" ht="32.25">
      <c r="A4" s="398" t="s">
        <v>158</v>
      </c>
      <c r="B4" s="399"/>
      <c r="C4" s="399"/>
      <c r="D4" s="399"/>
      <c r="E4" s="399"/>
      <c r="F4" s="6"/>
      <c r="G4" s="6"/>
      <c r="H4" s="6"/>
      <c r="I4" s="6"/>
      <c r="J4" s="6"/>
      <c r="K4" s="6"/>
      <c r="L4" s="6"/>
      <c r="M4" s="6"/>
      <c r="N4" s="6"/>
      <c r="O4" s="6"/>
      <c r="P4" s="6"/>
      <c r="Q4" s="6"/>
      <c r="R4" s="6"/>
      <c r="S4" s="6"/>
      <c r="T4" s="6"/>
      <c r="U4" s="6"/>
      <c r="V4" s="80"/>
      <c r="W4" s="81"/>
      <c r="X4" s="80"/>
      <c r="Y4" s="80"/>
    </row>
    <row r="5" spans="1:25" s="3" customFormat="1" ht="33" thickBot="1">
      <c r="A5" s="393" t="s">
        <v>159</v>
      </c>
      <c r="B5" s="394"/>
      <c r="C5" s="394"/>
      <c r="D5" s="394"/>
      <c r="E5" s="394"/>
      <c r="F5" s="7"/>
      <c r="G5" s="7"/>
      <c r="H5" s="7"/>
      <c r="I5" s="7"/>
      <c r="J5" s="7"/>
      <c r="K5" s="7"/>
      <c r="L5" s="7"/>
      <c r="M5" s="7"/>
      <c r="N5" s="7"/>
      <c r="O5" s="7"/>
      <c r="P5" s="7"/>
      <c r="Q5" s="7"/>
      <c r="R5" s="7"/>
      <c r="S5" s="7"/>
      <c r="T5" s="7"/>
      <c r="U5" s="7"/>
      <c r="V5" s="395"/>
      <c r="W5" s="395"/>
      <c r="X5" s="395"/>
      <c r="Y5" s="395"/>
    </row>
    <row r="6" spans="1:25" s="10" customFormat="1" ht="15.75" customHeight="1" thickBot="1">
      <c r="A6" s="8"/>
      <c r="B6" s="9"/>
      <c r="C6" s="9"/>
      <c r="D6" s="400" t="s">
        <v>76</v>
      </c>
      <c r="E6" s="400"/>
      <c r="F6" s="400"/>
      <c r="G6" s="400"/>
      <c r="H6" s="400" t="s">
        <v>75</v>
      </c>
      <c r="I6" s="400"/>
      <c r="J6" s="400" t="s">
        <v>141</v>
      </c>
      <c r="K6" s="400"/>
      <c r="L6" s="400"/>
      <c r="M6" s="400"/>
      <c r="N6" s="400"/>
      <c r="O6" s="400"/>
      <c r="P6" s="400"/>
      <c r="Q6" s="400"/>
      <c r="R6" s="400"/>
      <c r="S6" s="400"/>
      <c r="T6" s="400"/>
      <c r="U6" s="400"/>
      <c r="V6" s="400" t="s">
        <v>142</v>
      </c>
      <c r="W6" s="400"/>
      <c r="X6" s="400"/>
      <c r="Y6" s="400"/>
    </row>
    <row r="7" spans="1:25" s="14" customFormat="1" ht="12.75" customHeight="1">
      <c r="A7" s="11"/>
      <c r="B7" s="12"/>
      <c r="C7" s="12"/>
      <c r="D7" s="1"/>
      <c r="E7" s="13" t="s">
        <v>47</v>
      </c>
      <c r="F7" s="1"/>
      <c r="G7" s="1" t="s">
        <v>50</v>
      </c>
      <c r="H7" s="1" t="s">
        <v>50</v>
      </c>
      <c r="I7" s="1" t="s">
        <v>52</v>
      </c>
      <c r="J7" s="368" t="s">
        <v>2</v>
      </c>
      <c r="K7" s="369"/>
      <c r="L7" s="368" t="s">
        <v>3</v>
      </c>
      <c r="M7" s="369"/>
      <c r="N7" s="368" t="s">
        <v>4</v>
      </c>
      <c r="O7" s="369"/>
      <c r="P7" s="351" t="s">
        <v>11</v>
      </c>
      <c r="Q7" s="351"/>
      <c r="R7" s="351" t="s">
        <v>62</v>
      </c>
      <c r="S7" s="351"/>
      <c r="T7" s="351" t="s">
        <v>0</v>
      </c>
      <c r="U7" s="351"/>
      <c r="V7" s="351"/>
      <c r="W7" s="351"/>
      <c r="X7" s="12" t="s">
        <v>62</v>
      </c>
      <c r="Y7" s="12"/>
    </row>
    <row r="8" spans="1:25" s="14" customFormat="1" ht="13.5" thickBot="1">
      <c r="A8" s="15"/>
      <c r="B8" s="16"/>
      <c r="C8" s="16"/>
      <c r="D8" s="17" t="s">
        <v>9</v>
      </c>
      <c r="E8" s="18" t="s">
        <v>48</v>
      </c>
      <c r="F8" s="19" t="s">
        <v>1</v>
      </c>
      <c r="G8" s="19" t="s">
        <v>49</v>
      </c>
      <c r="H8" s="19" t="s">
        <v>51</v>
      </c>
      <c r="I8" s="19" t="s">
        <v>47</v>
      </c>
      <c r="J8" s="16" t="s">
        <v>7</v>
      </c>
      <c r="K8" s="16" t="s">
        <v>6</v>
      </c>
      <c r="L8" s="16" t="s">
        <v>7</v>
      </c>
      <c r="M8" s="16" t="s">
        <v>6</v>
      </c>
      <c r="N8" s="16" t="s">
        <v>7</v>
      </c>
      <c r="O8" s="16" t="s">
        <v>6</v>
      </c>
      <c r="P8" s="16" t="s">
        <v>7</v>
      </c>
      <c r="Q8" s="16" t="s">
        <v>6</v>
      </c>
      <c r="R8" s="16" t="s">
        <v>79</v>
      </c>
      <c r="S8" s="16" t="s">
        <v>63</v>
      </c>
      <c r="T8" s="16" t="s">
        <v>7</v>
      </c>
      <c r="U8" s="16" t="s">
        <v>5</v>
      </c>
      <c r="V8" s="16" t="s">
        <v>7</v>
      </c>
      <c r="W8" s="16" t="s">
        <v>6</v>
      </c>
      <c r="X8" s="16" t="s">
        <v>63</v>
      </c>
      <c r="Y8" s="16"/>
    </row>
    <row r="9" spans="1:25" s="25" customFormat="1" ht="12.75" customHeight="1">
      <c r="A9" s="21"/>
      <c r="B9" s="21"/>
      <c r="C9" s="21"/>
      <c r="D9" s="21"/>
      <c r="E9" s="22" t="s">
        <v>54</v>
      </c>
      <c r="F9" s="21"/>
      <c r="G9" s="21" t="s">
        <v>57</v>
      </c>
      <c r="H9" s="21" t="s">
        <v>59</v>
      </c>
      <c r="I9" s="21" t="s">
        <v>60</v>
      </c>
      <c r="J9" s="356" t="s">
        <v>64</v>
      </c>
      <c r="K9" s="357"/>
      <c r="L9" s="356" t="s">
        <v>65</v>
      </c>
      <c r="M9" s="357"/>
      <c r="N9" s="356" t="s">
        <v>66</v>
      </c>
      <c r="O9" s="357"/>
      <c r="P9" s="352" t="s">
        <v>80</v>
      </c>
      <c r="Q9" s="352"/>
      <c r="R9" s="352" t="s">
        <v>68</v>
      </c>
      <c r="S9" s="352"/>
      <c r="T9" s="352" t="s">
        <v>81</v>
      </c>
      <c r="U9" s="352"/>
      <c r="V9" s="24"/>
      <c r="W9" s="24"/>
      <c r="X9" s="23" t="s">
        <v>68</v>
      </c>
      <c r="Y9" s="23"/>
    </row>
    <row r="10" spans="1:25" s="25" customFormat="1" ht="13.5" thickBot="1">
      <c r="A10" s="26"/>
      <c r="B10" s="27"/>
      <c r="C10" s="26"/>
      <c r="D10" s="27" t="s">
        <v>53</v>
      </c>
      <c r="E10" s="28" t="s">
        <v>55</v>
      </c>
      <c r="F10" s="26" t="s">
        <v>56</v>
      </c>
      <c r="G10" s="26" t="s">
        <v>58</v>
      </c>
      <c r="H10" s="26" t="s">
        <v>58</v>
      </c>
      <c r="I10" s="26" t="s">
        <v>61</v>
      </c>
      <c r="J10" s="29" t="s">
        <v>70</v>
      </c>
      <c r="K10" s="29" t="s">
        <v>67</v>
      </c>
      <c r="L10" s="29" t="s">
        <v>70</v>
      </c>
      <c r="M10" s="29" t="s">
        <v>67</v>
      </c>
      <c r="N10" s="29" t="s">
        <v>70</v>
      </c>
      <c r="O10" s="29" t="s">
        <v>67</v>
      </c>
      <c r="P10" s="29" t="s">
        <v>70</v>
      </c>
      <c r="Q10" s="29" t="s">
        <v>67</v>
      </c>
      <c r="R10" s="29" t="s">
        <v>67</v>
      </c>
      <c r="S10" s="29" t="s">
        <v>69</v>
      </c>
      <c r="T10" s="29" t="s">
        <v>70</v>
      </c>
      <c r="U10" s="29" t="s">
        <v>71</v>
      </c>
      <c r="V10" s="29" t="s">
        <v>67</v>
      </c>
      <c r="W10" s="29" t="s">
        <v>69</v>
      </c>
      <c r="X10" s="29" t="s">
        <v>69</v>
      </c>
      <c r="Y10" s="26"/>
    </row>
    <row r="11" spans="1:25" s="31" customFormat="1" ht="13.5" customHeight="1">
      <c r="A11" s="30">
        <v>1</v>
      </c>
      <c r="B11" s="184"/>
      <c r="C11" s="185"/>
      <c r="D11" s="299" t="s">
        <v>140</v>
      </c>
      <c r="E11" s="326">
        <v>40739</v>
      </c>
      <c r="F11" s="299" t="s">
        <v>10</v>
      </c>
      <c r="G11" s="301">
        <v>277</v>
      </c>
      <c r="H11" s="302">
        <v>495</v>
      </c>
      <c r="I11" s="302">
        <v>2</v>
      </c>
      <c r="J11" s="303">
        <v>225779</v>
      </c>
      <c r="K11" s="304">
        <v>20893</v>
      </c>
      <c r="L11" s="303">
        <v>283362</v>
      </c>
      <c r="M11" s="304">
        <v>25454</v>
      </c>
      <c r="N11" s="303">
        <v>292875</v>
      </c>
      <c r="O11" s="304">
        <v>26662</v>
      </c>
      <c r="P11" s="305">
        <f aca="true" t="shared" si="0" ref="P11:Q13">SUM(J11+L11+N11)</f>
        <v>802016</v>
      </c>
      <c r="Q11" s="306">
        <f t="shared" si="0"/>
        <v>73009</v>
      </c>
      <c r="R11" s="307">
        <f>IF(P11&lt;&gt;0,Q11/H11,"")</f>
        <v>147.4929292929293</v>
      </c>
      <c r="S11" s="308">
        <f>+P11/Q11</f>
        <v>10.985166212384774</v>
      </c>
      <c r="T11" s="309">
        <v>1620973</v>
      </c>
      <c r="U11" s="310">
        <f>IF(T11&lt;&gt;0,-(T11-P11)/T11,"")</f>
        <v>-0.5052255651389629</v>
      </c>
      <c r="V11" s="303">
        <v>5033378</v>
      </c>
      <c r="W11" s="304">
        <v>490322</v>
      </c>
      <c r="X11" s="315">
        <f>+V11/W11</f>
        <v>10.265454130143048</v>
      </c>
      <c r="Y11" s="144">
        <v>1</v>
      </c>
    </row>
    <row r="12" spans="1:25" s="31" customFormat="1" ht="13.5" customHeight="1">
      <c r="A12" s="32">
        <v>2</v>
      </c>
      <c r="B12" s="197"/>
      <c r="C12" s="198"/>
      <c r="D12" s="186" t="s">
        <v>116</v>
      </c>
      <c r="E12" s="152">
        <v>40723</v>
      </c>
      <c r="F12" s="186" t="s">
        <v>15</v>
      </c>
      <c r="G12" s="200">
        <v>323</v>
      </c>
      <c r="H12" s="201">
        <v>214</v>
      </c>
      <c r="I12" s="201">
        <v>4</v>
      </c>
      <c r="J12" s="202">
        <v>64361</v>
      </c>
      <c r="K12" s="203">
        <v>5815</v>
      </c>
      <c r="L12" s="202">
        <v>100348</v>
      </c>
      <c r="M12" s="203">
        <v>8741</v>
      </c>
      <c r="N12" s="202">
        <v>115213</v>
      </c>
      <c r="O12" s="203">
        <v>10190</v>
      </c>
      <c r="P12" s="192">
        <f t="shared" si="0"/>
        <v>279922</v>
      </c>
      <c r="Q12" s="193">
        <f t="shared" si="0"/>
        <v>24746</v>
      </c>
      <c r="R12" s="150">
        <f>IF(P12&lt;&gt;0,Q12/H12,"")</f>
        <v>115.6355140186916</v>
      </c>
      <c r="S12" s="151">
        <f>+P12/Q12</f>
        <v>11.31180796896468</v>
      </c>
      <c r="T12" s="194">
        <v>370296</v>
      </c>
      <c r="U12" s="149">
        <f>IF(T12&lt;&gt;0,-(T12-P12)/T12,"")</f>
        <v>-0.2440588070084473</v>
      </c>
      <c r="V12" s="202">
        <v>5704273</v>
      </c>
      <c r="W12" s="203">
        <v>520745</v>
      </c>
      <c r="X12" s="316">
        <f>V12/W12</f>
        <v>10.954061968909928</v>
      </c>
      <c r="Y12" s="128">
        <v>2</v>
      </c>
    </row>
    <row r="13" spans="1:25" s="31" customFormat="1" ht="13.5" customHeight="1">
      <c r="A13" s="32">
        <v>3</v>
      </c>
      <c r="B13" s="206"/>
      <c r="C13" s="207"/>
      <c r="D13" s="208" t="s">
        <v>129</v>
      </c>
      <c r="E13" s="157">
        <v>40732</v>
      </c>
      <c r="F13" s="210" t="s">
        <v>15</v>
      </c>
      <c r="G13" s="200">
        <v>81</v>
      </c>
      <c r="H13" s="201">
        <v>80</v>
      </c>
      <c r="I13" s="201">
        <v>3</v>
      </c>
      <c r="J13" s="202">
        <v>29955</v>
      </c>
      <c r="K13" s="203">
        <v>2572</v>
      </c>
      <c r="L13" s="202">
        <v>44590</v>
      </c>
      <c r="M13" s="203">
        <v>3741</v>
      </c>
      <c r="N13" s="202">
        <v>46559</v>
      </c>
      <c r="O13" s="203">
        <v>3892</v>
      </c>
      <c r="P13" s="211">
        <f t="shared" si="0"/>
        <v>121104</v>
      </c>
      <c r="Q13" s="212">
        <f t="shared" si="0"/>
        <v>10205</v>
      </c>
      <c r="R13" s="150">
        <f>IF(P13&lt;&gt;0,Q13/H13,"")</f>
        <v>127.5625</v>
      </c>
      <c r="S13" s="151">
        <f>+P13/Q13</f>
        <v>11.867123958843704</v>
      </c>
      <c r="T13" s="213">
        <v>142175</v>
      </c>
      <c r="U13" s="149">
        <f>IF(T13&lt;&gt;0,-(T13-P13)/T13,"")</f>
        <v>-0.14820467733427115</v>
      </c>
      <c r="V13" s="202">
        <v>787069</v>
      </c>
      <c r="W13" s="203">
        <v>70775</v>
      </c>
      <c r="X13" s="317">
        <f>+V13/W13</f>
        <v>11.120720593429883</v>
      </c>
      <c r="Y13" s="128">
        <v>3</v>
      </c>
    </row>
    <row r="14" spans="1:25" s="31" customFormat="1" ht="13.5" customHeight="1">
      <c r="A14" s="32">
        <v>4</v>
      </c>
      <c r="B14" s="214" t="s">
        <v>45</v>
      </c>
      <c r="C14" s="207"/>
      <c r="D14" s="215" t="s">
        <v>164</v>
      </c>
      <c r="E14" s="154">
        <v>40746</v>
      </c>
      <c r="F14" s="216" t="s">
        <v>8</v>
      </c>
      <c r="G14" s="217">
        <v>26</v>
      </c>
      <c r="H14" s="218">
        <v>26</v>
      </c>
      <c r="I14" s="218">
        <v>1</v>
      </c>
      <c r="J14" s="190">
        <v>16192</v>
      </c>
      <c r="K14" s="191">
        <v>1184</v>
      </c>
      <c r="L14" s="190">
        <v>23842</v>
      </c>
      <c r="M14" s="191">
        <v>1741</v>
      </c>
      <c r="N14" s="190">
        <v>27371</v>
      </c>
      <c r="O14" s="191">
        <v>2001</v>
      </c>
      <c r="P14" s="211">
        <f>+J14+L14+N14</f>
        <v>67405</v>
      </c>
      <c r="Q14" s="212">
        <f>+K14+M14+O14</f>
        <v>4926</v>
      </c>
      <c r="R14" s="150">
        <f>IF(P14&lt;&gt;0,Q14/H14,"")</f>
        <v>189.46153846153845</v>
      </c>
      <c r="S14" s="151">
        <f>IF(P14&lt;&gt;0,P14/Q14,"")</f>
        <v>13.683516037352822</v>
      </c>
      <c r="T14" s="213"/>
      <c r="U14" s="149">
        <f>IF(T14&lt;&gt;0,-(T14-P14)/T14,"")</f>
      </c>
      <c r="V14" s="190">
        <v>67405</v>
      </c>
      <c r="W14" s="191">
        <v>4926</v>
      </c>
      <c r="X14" s="316">
        <f>V14/W14</f>
        <v>13.683516037352822</v>
      </c>
      <c r="Y14" s="128">
        <v>4</v>
      </c>
    </row>
    <row r="15" spans="1:25" s="31" customFormat="1" ht="13.5" customHeight="1">
      <c r="A15" s="32">
        <v>5</v>
      </c>
      <c r="B15" s="219"/>
      <c r="C15" s="158" t="s">
        <v>44</v>
      </c>
      <c r="D15" s="221" t="s">
        <v>12</v>
      </c>
      <c r="E15" s="152">
        <v>40585</v>
      </c>
      <c r="F15" s="186" t="s">
        <v>19</v>
      </c>
      <c r="G15" s="222">
        <v>58</v>
      </c>
      <c r="H15" s="222">
        <v>57</v>
      </c>
      <c r="I15" s="222">
        <v>24</v>
      </c>
      <c r="J15" s="223">
        <v>9131</v>
      </c>
      <c r="K15" s="224">
        <v>1254</v>
      </c>
      <c r="L15" s="223">
        <v>16254.5</v>
      </c>
      <c r="M15" s="224">
        <v>2172</v>
      </c>
      <c r="N15" s="223">
        <v>18273.5</v>
      </c>
      <c r="O15" s="224">
        <v>2407</v>
      </c>
      <c r="P15" s="192">
        <f>+J15+L15+N15</f>
        <v>43659</v>
      </c>
      <c r="Q15" s="193">
        <f>+K15+M15+O15</f>
        <v>5833</v>
      </c>
      <c r="R15" s="203">
        <f>+Q15/H15</f>
        <v>102.33333333333333</v>
      </c>
      <c r="S15" s="202">
        <f>+P15/Q15</f>
        <v>7.484827704440254</v>
      </c>
      <c r="T15" s="194">
        <v>48084</v>
      </c>
      <c r="U15" s="149"/>
      <c r="V15" s="204">
        <v>1634194.25</v>
      </c>
      <c r="W15" s="227">
        <v>202596</v>
      </c>
      <c r="X15" s="318">
        <f>+V15/W15</f>
        <v>8.066271051748307</v>
      </c>
      <c r="Y15" s="128">
        <v>5</v>
      </c>
    </row>
    <row r="16" spans="1:25" s="31" customFormat="1" ht="13.5" customHeight="1">
      <c r="A16" s="32">
        <v>6</v>
      </c>
      <c r="B16" s="206"/>
      <c r="C16" s="158" t="s">
        <v>44</v>
      </c>
      <c r="D16" s="228">
        <v>40</v>
      </c>
      <c r="E16" s="154">
        <v>40739</v>
      </c>
      <c r="F16" s="186" t="s">
        <v>19</v>
      </c>
      <c r="G16" s="222">
        <v>17</v>
      </c>
      <c r="H16" s="222">
        <v>47</v>
      </c>
      <c r="I16" s="222">
        <v>2</v>
      </c>
      <c r="J16" s="223">
        <v>9047.5</v>
      </c>
      <c r="K16" s="224">
        <v>953</v>
      </c>
      <c r="L16" s="223">
        <v>13843</v>
      </c>
      <c r="M16" s="224">
        <v>1316</v>
      </c>
      <c r="N16" s="223">
        <v>19192</v>
      </c>
      <c r="O16" s="224">
        <v>1866</v>
      </c>
      <c r="P16" s="229">
        <f>SUM(J16+L16+N16)</f>
        <v>42082.5</v>
      </c>
      <c r="Q16" s="230">
        <f>SUM(K16+M16+O16)</f>
        <v>4135</v>
      </c>
      <c r="R16" s="231">
        <f>IF(P16&lt;&gt;0,Q16/H16,"")</f>
        <v>87.97872340425532</v>
      </c>
      <c r="S16" s="147">
        <f>IF(P16&lt;&gt;0,P16/Q16,"")</f>
        <v>10.17714631197098</v>
      </c>
      <c r="T16" s="232">
        <v>52925.5</v>
      </c>
      <c r="U16" s="149">
        <f aca="true" t="shared" si="1" ref="U16:U30">IF(T16&lt;&gt;0,-(T16-P16)/T16,"")</f>
        <v>-0.2048728873605351</v>
      </c>
      <c r="V16" s="204">
        <v>143043.5</v>
      </c>
      <c r="W16" s="227">
        <v>15032</v>
      </c>
      <c r="X16" s="316">
        <f>V16/W16</f>
        <v>9.515932676955828</v>
      </c>
      <c r="Y16" s="128">
        <v>6</v>
      </c>
    </row>
    <row r="17" spans="1:25" s="31" customFormat="1" ht="13.5" customHeight="1">
      <c r="A17" s="32">
        <v>7</v>
      </c>
      <c r="B17" s="233"/>
      <c r="C17" s="207"/>
      <c r="D17" s="234" t="s">
        <v>101</v>
      </c>
      <c r="E17" s="152">
        <v>40704</v>
      </c>
      <c r="F17" s="186" t="s">
        <v>15</v>
      </c>
      <c r="G17" s="201">
        <v>144</v>
      </c>
      <c r="H17" s="201">
        <v>46</v>
      </c>
      <c r="I17" s="201">
        <v>7</v>
      </c>
      <c r="J17" s="202">
        <v>8387</v>
      </c>
      <c r="K17" s="203">
        <v>928</v>
      </c>
      <c r="L17" s="202">
        <v>14133</v>
      </c>
      <c r="M17" s="203">
        <v>1470</v>
      </c>
      <c r="N17" s="202">
        <v>15332</v>
      </c>
      <c r="O17" s="203">
        <v>1535</v>
      </c>
      <c r="P17" s="192">
        <f>SUM(J17+L17+N17)</f>
        <v>37852</v>
      </c>
      <c r="Q17" s="193">
        <f>SUM(K17+M17+O17)</f>
        <v>3933</v>
      </c>
      <c r="R17" s="148">
        <f>IF(P17&lt;&gt;0,Q17/H17,"")</f>
        <v>85.5</v>
      </c>
      <c r="S17" s="147">
        <f>+P17/Q17</f>
        <v>9.624205441139079</v>
      </c>
      <c r="T17" s="194">
        <v>50171</v>
      </c>
      <c r="U17" s="149">
        <f t="shared" si="1"/>
        <v>-0.24554025233700744</v>
      </c>
      <c r="V17" s="202">
        <v>3464901</v>
      </c>
      <c r="W17" s="203">
        <v>308627</v>
      </c>
      <c r="X17" s="318">
        <f>+V17/W17</f>
        <v>11.226823965498806</v>
      </c>
      <c r="Y17" s="128">
        <v>7</v>
      </c>
    </row>
    <row r="18" spans="1:25" s="31" customFormat="1" ht="13.5" customHeight="1">
      <c r="A18" s="32">
        <v>8</v>
      </c>
      <c r="B18" s="214" t="s">
        <v>45</v>
      </c>
      <c r="C18" s="235"/>
      <c r="D18" s="186" t="s">
        <v>169</v>
      </c>
      <c r="E18" s="154">
        <v>40746</v>
      </c>
      <c r="F18" s="186" t="s">
        <v>13</v>
      </c>
      <c r="G18" s="189">
        <v>23</v>
      </c>
      <c r="H18" s="189">
        <v>23</v>
      </c>
      <c r="I18" s="189">
        <v>1</v>
      </c>
      <c r="J18" s="190">
        <v>5992.5</v>
      </c>
      <c r="K18" s="191">
        <v>506</v>
      </c>
      <c r="L18" s="190">
        <v>9271.5</v>
      </c>
      <c r="M18" s="191">
        <v>733</v>
      </c>
      <c r="N18" s="190">
        <v>9528.5</v>
      </c>
      <c r="O18" s="191">
        <v>807</v>
      </c>
      <c r="P18" s="236">
        <f>J18+L18+N18</f>
        <v>24792.5</v>
      </c>
      <c r="Q18" s="237">
        <f>K18+M18+O18</f>
        <v>2046</v>
      </c>
      <c r="R18" s="148">
        <f>Q18/H18</f>
        <v>88.95652173913044</v>
      </c>
      <c r="S18" s="147">
        <f>P18/Q18</f>
        <v>12.11754643206256</v>
      </c>
      <c r="T18" s="202"/>
      <c r="U18" s="149">
        <f t="shared" si="1"/>
      </c>
      <c r="V18" s="194">
        <v>24792.5</v>
      </c>
      <c r="W18" s="205">
        <v>2046</v>
      </c>
      <c r="X18" s="316">
        <f>V18/W18</f>
        <v>12.11754643206256</v>
      </c>
      <c r="Y18" s="128">
        <v>8</v>
      </c>
    </row>
    <row r="19" spans="1:25" s="31" customFormat="1" ht="13.5" customHeight="1">
      <c r="A19" s="32">
        <v>9</v>
      </c>
      <c r="B19" s="219"/>
      <c r="C19" s="207"/>
      <c r="D19" s="221" t="s">
        <v>111</v>
      </c>
      <c r="E19" s="152">
        <v>40718</v>
      </c>
      <c r="F19" s="186" t="s">
        <v>19</v>
      </c>
      <c r="G19" s="222">
        <v>42</v>
      </c>
      <c r="H19" s="222">
        <v>42</v>
      </c>
      <c r="I19" s="222">
        <v>5</v>
      </c>
      <c r="J19" s="223">
        <v>5463</v>
      </c>
      <c r="K19" s="224">
        <v>720</v>
      </c>
      <c r="L19" s="223">
        <v>8494</v>
      </c>
      <c r="M19" s="224">
        <v>1082</v>
      </c>
      <c r="N19" s="223">
        <v>9991</v>
      </c>
      <c r="O19" s="224">
        <v>1248</v>
      </c>
      <c r="P19" s="192">
        <f aca="true" t="shared" si="2" ref="P19:Q21">SUM(J19+L19+N19)</f>
        <v>23948</v>
      </c>
      <c r="Q19" s="193">
        <f t="shared" si="2"/>
        <v>3050</v>
      </c>
      <c r="R19" s="203">
        <f>+Q19/H19</f>
        <v>72.61904761904762</v>
      </c>
      <c r="S19" s="202">
        <f>+P19/Q19</f>
        <v>7.851803278688525</v>
      </c>
      <c r="T19" s="194">
        <v>23580</v>
      </c>
      <c r="U19" s="149">
        <f t="shared" si="1"/>
        <v>0.015606446140797287</v>
      </c>
      <c r="V19" s="204">
        <v>498631</v>
      </c>
      <c r="W19" s="227">
        <v>49444</v>
      </c>
      <c r="X19" s="318">
        <f>+V19/W19</f>
        <v>10.084762559663458</v>
      </c>
      <c r="Y19" s="128">
        <v>9</v>
      </c>
    </row>
    <row r="20" spans="1:25" s="31" customFormat="1" ht="13.5" customHeight="1">
      <c r="A20" s="32">
        <v>10</v>
      </c>
      <c r="B20" s="206"/>
      <c r="C20" s="207"/>
      <c r="D20" s="239" t="s">
        <v>106</v>
      </c>
      <c r="E20" s="327">
        <v>40711</v>
      </c>
      <c r="F20" s="210" t="s">
        <v>15</v>
      </c>
      <c r="G20" s="201">
        <v>151</v>
      </c>
      <c r="H20" s="201">
        <v>53</v>
      </c>
      <c r="I20" s="201">
        <v>6</v>
      </c>
      <c r="J20" s="202">
        <v>4833</v>
      </c>
      <c r="K20" s="203">
        <v>764</v>
      </c>
      <c r="L20" s="202">
        <v>7307</v>
      </c>
      <c r="M20" s="203">
        <v>1030</v>
      </c>
      <c r="N20" s="202">
        <v>9234</v>
      </c>
      <c r="O20" s="203">
        <v>1353</v>
      </c>
      <c r="P20" s="192">
        <f t="shared" si="2"/>
        <v>21374</v>
      </c>
      <c r="Q20" s="193">
        <f t="shared" si="2"/>
        <v>3147</v>
      </c>
      <c r="R20" s="148">
        <f aca="true" t="shared" si="3" ref="R20:R25">IF(P20&lt;&gt;0,Q20/H20,"")</f>
        <v>59.37735849056604</v>
      </c>
      <c r="S20" s="147">
        <f>+P20/Q20</f>
        <v>6.791865268509691</v>
      </c>
      <c r="T20" s="194">
        <v>49029</v>
      </c>
      <c r="U20" s="149">
        <f t="shared" si="1"/>
        <v>-0.5640539272675356</v>
      </c>
      <c r="V20" s="202">
        <v>1810950</v>
      </c>
      <c r="W20" s="203">
        <v>195715</v>
      </c>
      <c r="X20" s="318">
        <f>+V20/W20</f>
        <v>9.25299542702399</v>
      </c>
      <c r="Y20" s="128">
        <v>10</v>
      </c>
    </row>
    <row r="21" spans="1:25" s="31" customFormat="1" ht="13.5" customHeight="1">
      <c r="A21" s="32">
        <v>11</v>
      </c>
      <c r="B21" s="214" t="s">
        <v>45</v>
      </c>
      <c r="C21" s="207"/>
      <c r="D21" s="241" t="s">
        <v>165</v>
      </c>
      <c r="E21" s="155">
        <v>40746</v>
      </c>
      <c r="F21" s="186" t="s">
        <v>19</v>
      </c>
      <c r="G21" s="222">
        <v>8</v>
      </c>
      <c r="H21" s="222">
        <v>8</v>
      </c>
      <c r="I21" s="222">
        <v>1</v>
      </c>
      <c r="J21" s="223">
        <v>5298.5</v>
      </c>
      <c r="K21" s="224">
        <v>337</v>
      </c>
      <c r="L21" s="223">
        <v>7006.5</v>
      </c>
      <c r="M21" s="224">
        <v>458</v>
      </c>
      <c r="N21" s="223">
        <v>8522</v>
      </c>
      <c r="O21" s="224">
        <v>548</v>
      </c>
      <c r="P21" s="229">
        <f t="shared" si="2"/>
        <v>20827</v>
      </c>
      <c r="Q21" s="230">
        <f t="shared" si="2"/>
        <v>1343</v>
      </c>
      <c r="R21" s="148">
        <f t="shared" si="3"/>
        <v>167.875</v>
      </c>
      <c r="S21" s="147">
        <f>IF(P21&lt;&gt;0,P21/Q21,"")</f>
        <v>15.507818317200298</v>
      </c>
      <c r="T21" s="232"/>
      <c r="U21" s="149">
        <f t="shared" si="1"/>
      </c>
      <c r="V21" s="204">
        <v>20827</v>
      </c>
      <c r="W21" s="227">
        <v>1343</v>
      </c>
      <c r="X21" s="318">
        <f>+V21/W21</f>
        <v>15.507818317200298</v>
      </c>
      <c r="Y21" s="128">
        <v>11</v>
      </c>
    </row>
    <row r="22" spans="1:25" s="31" customFormat="1" ht="13.5" customHeight="1">
      <c r="A22" s="32">
        <v>12</v>
      </c>
      <c r="B22" s="243"/>
      <c r="C22" s="207"/>
      <c r="D22" s="210" t="s">
        <v>91</v>
      </c>
      <c r="E22" s="156">
        <v>40697</v>
      </c>
      <c r="F22" s="186" t="s">
        <v>10</v>
      </c>
      <c r="G22" s="189">
        <v>101</v>
      </c>
      <c r="H22" s="189">
        <v>29</v>
      </c>
      <c r="I22" s="189">
        <v>8</v>
      </c>
      <c r="J22" s="190">
        <v>4080</v>
      </c>
      <c r="K22" s="191">
        <v>352</v>
      </c>
      <c r="L22" s="190">
        <v>7191</v>
      </c>
      <c r="M22" s="191">
        <v>595</v>
      </c>
      <c r="N22" s="190">
        <v>6862</v>
      </c>
      <c r="O22" s="191">
        <v>611</v>
      </c>
      <c r="P22" s="192">
        <f>+J22+L22+N22</f>
        <v>18133</v>
      </c>
      <c r="Q22" s="193">
        <f>+K22+M22+O22</f>
        <v>1558</v>
      </c>
      <c r="R22" s="148">
        <f t="shared" si="3"/>
        <v>53.724137931034484</v>
      </c>
      <c r="S22" s="147">
        <f>IF(P22&lt;&gt;0,P22/Q22,"")</f>
        <v>11.638639281129654</v>
      </c>
      <c r="T22" s="194">
        <v>43584</v>
      </c>
      <c r="U22" s="149">
        <f t="shared" si="1"/>
        <v>-0.5839528267254038</v>
      </c>
      <c r="V22" s="190">
        <v>3282934</v>
      </c>
      <c r="W22" s="191">
        <v>308653</v>
      </c>
      <c r="X22" s="318">
        <f>+V22/W22</f>
        <v>10.636326230427049</v>
      </c>
      <c r="Y22" s="128">
        <v>12</v>
      </c>
    </row>
    <row r="23" spans="1:25" s="31" customFormat="1" ht="13.5" customHeight="1">
      <c r="A23" s="32">
        <v>13</v>
      </c>
      <c r="B23" s="319"/>
      <c r="C23" s="207"/>
      <c r="D23" s="239" t="s">
        <v>37</v>
      </c>
      <c r="E23" s="143">
        <v>40682</v>
      </c>
      <c r="F23" s="210" t="s">
        <v>15</v>
      </c>
      <c r="G23" s="201">
        <v>115</v>
      </c>
      <c r="H23" s="201">
        <v>30</v>
      </c>
      <c r="I23" s="201">
        <v>11</v>
      </c>
      <c r="J23" s="202">
        <v>4137</v>
      </c>
      <c r="K23" s="203">
        <v>477</v>
      </c>
      <c r="L23" s="202">
        <v>5956</v>
      </c>
      <c r="M23" s="203">
        <v>687</v>
      </c>
      <c r="N23" s="202">
        <v>7109</v>
      </c>
      <c r="O23" s="203">
        <v>820</v>
      </c>
      <c r="P23" s="192">
        <f>SUM(J23+L23+N23)</f>
        <v>17202</v>
      </c>
      <c r="Q23" s="193">
        <f>SUM(K23+M23+O23)</f>
        <v>1984</v>
      </c>
      <c r="R23" s="148">
        <f t="shared" si="3"/>
        <v>66.13333333333334</v>
      </c>
      <c r="S23" s="147">
        <f>+P23/Q23</f>
        <v>8.670362903225806</v>
      </c>
      <c r="T23" s="194">
        <v>24240</v>
      </c>
      <c r="U23" s="149">
        <f t="shared" si="1"/>
        <v>-0.2903465346534653</v>
      </c>
      <c r="V23" s="202">
        <v>13024562</v>
      </c>
      <c r="W23" s="203">
        <v>1152132</v>
      </c>
      <c r="X23" s="316">
        <f>V23/W23</f>
        <v>11.30474806706176</v>
      </c>
      <c r="Y23" s="128">
        <v>13</v>
      </c>
    </row>
    <row r="24" spans="1:25" s="31" customFormat="1" ht="13.5" customHeight="1">
      <c r="A24" s="32">
        <v>14</v>
      </c>
      <c r="B24" s="247"/>
      <c r="C24" s="207"/>
      <c r="D24" s="248" t="s">
        <v>98</v>
      </c>
      <c r="E24" s="156">
        <v>40704</v>
      </c>
      <c r="F24" s="210" t="s">
        <v>19</v>
      </c>
      <c r="G24" s="222">
        <v>25</v>
      </c>
      <c r="H24" s="222">
        <v>23</v>
      </c>
      <c r="I24" s="222">
        <v>7</v>
      </c>
      <c r="J24" s="223">
        <v>3527.5</v>
      </c>
      <c r="K24" s="224">
        <v>458</v>
      </c>
      <c r="L24" s="223">
        <v>5378.5</v>
      </c>
      <c r="M24" s="224">
        <v>654</v>
      </c>
      <c r="N24" s="223">
        <v>6931</v>
      </c>
      <c r="O24" s="224">
        <v>831</v>
      </c>
      <c r="P24" s="192">
        <f>+J24+L24+N24</f>
        <v>15837</v>
      </c>
      <c r="Q24" s="193">
        <f>+K24+M24+O24</f>
        <v>1943</v>
      </c>
      <c r="R24" s="148">
        <f t="shared" si="3"/>
        <v>84.47826086956522</v>
      </c>
      <c r="S24" s="147">
        <f>IF(P24&lt;&gt;0,P24/Q24,"")</f>
        <v>8.150797735460628</v>
      </c>
      <c r="T24" s="194">
        <v>15302</v>
      </c>
      <c r="U24" s="149">
        <f t="shared" si="1"/>
        <v>0.034962749967324534</v>
      </c>
      <c r="V24" s="204">
        <v>311795.75</v>
      </c>
      <c r="W24" s="227">
        <v>30666</v>
      </c>
      <c r="X24" s="316">
        <f>V24/W24</f>
        <v>10.167473749429336</v>
      </c>
      <c r="Y24" s="128">
        <v>14</v>
      </c>
    </row>
    <row r="25" spans="1:25" s="31" customFormat="1" ht="13.5" customHeight="1">
      <c r="A25" s="32">
        <v>15</v>
      </c>
      <c r="B25" s="247"/>
      <c r="C25" s="245"/>
      <c r="D25" s="241" t="s">
        <v>137</v>
      </c>
      <c r="E25" s="155">
        <v>40739</v>
      </c>
      <c r="F25" s="210" t="s">
        <v>19</v>
      </c>
      <c r="G25" s="222">
        <v>156</v>
      </c>
      <c r="H25" s="222">
        <v>18</v>
      </c>
      <c r="I25" s="222">
        <v>2</v>
      </c>
      <c r="J25" s="223">
        <v>3735.5</v>
      </c>
      <c r="K25" s="224">
        <v>344</v>
      </c>
      <c r="L25" s="223">
        <v>5006</v>
      </c>
      <c r="M25" s="224">
        <v>490</v>
      </c>
      <c r="N25" s="223">
        <v>5463.5</v>
      </c>
      <c r="O25" s="224">
        <v>530</v>
      </c>
      <c r="P25" s="192">
        <f>SUM(J25+L25+N25)</f>
        <v>14205</v>
      </c>
      <c r="Q25" s="193">
        <f>SUM(K25+M25+O25)</f>
        <v>1364</v>
      </c>
      <c r="R25" s="148">
        <f t="shared" si="3"/>
        <v>75.77777777777777</v>
      </c>
      <c r="S25" s="147">
        <f>+P25/Q25</f>
        <v>10.414222873900293</v>
      </c>
      <c r="T25" s="194">
        <v>22800.5</v>
      </c>
      <c r="U25" s="149">
        <f t="shared" si="1"/>
        <v>-0.3769873467687112</v>
      </c>
      <c r="V25" s="204">
        <v>56746</v>
      </c>
      <c r="W25" s="227">
        <v>5228</v>
      </c>
      <c r="X25" s="320">
        <f>V25/W25</f>
        <v>10.85424636572303</v>
      </c>
      <c r="Y25" s="128">
        <v>15</v>
      </c>
    </row>
    <row r="26" spans="1:25" s="31" customFormat="1" ht="13.5" customHeight="1">
      <c r="A26" s="32">
        <v>16</v>
      </c>
      <c r="B26" s="233"/>
      <c r="C26" s="207"/>
      <c r="D26" s="249" t="s">
        <v>113</v>
      </c>
      <c r="E26" s="143">
        <v>40725</v>
      </c>
      <c r="F26" s="249" t="s">
        <v>42</v>
      </c>
      <c r="G26" s="249">
        <v>32</v>
      </c>
      <c r="H26" s="250">
        <v>32</v>
      </c>
      <c r="I26" s="250">
        <v>4</v>
      </c>
      <c r="J26" s="202">
        <v>2747</v>
      </c>
      <c r="K26" s="203">
        <v>339</v>
      </c>
      <c r="L26" s="202">
        <v>4259</v>
      </c>
      <c r="M26" s="203">
        <v>516</v>
      </c>
      <c r="N26" s="202">
        <v>5391</v>
      </c>
      <c r="O26" s="203">
        <v>685</v>
      </c>
      <c r="P26" s="229">
        <f>SUM(J26+L26+N26)</f>
        <v>12397</v>
      </c>
      <c r="Q26" s="230">
        <f>SUM(K26+M26+O26)</f>
        <v>1540</v>
      </c>
      <c r="R26" s="251">
        <f>Q26/H26</f>
        <v>48.125</v>
      </c>
      <c r="S26" s="147">
        <f>IF(P26&lt;&gt;0,P26/Q26,"")</f>
        <v>8.05</v>
      </c>
      <c r="T26" s="232">
        <v>16755</v>
      </c>
      <c r="U26" s="149">
        <f t="shared" si="1"/>
        <v>-0.2601014622500746</v>
      </c>
      <c r="V26" s="202">
        <v>139156</v>
      </c>
      <c r="W26" s="203">
        <v>15110</v>
      </c>
      <c r="X26" s="318">
        <f>+V26/W26</f>
        <v>9.209530112508272</v>
      </c>
      <c r="Y26" s="128">
        <v>16</v>
      </c>
    </row>
    <row r="27" spans="1:25" s="31" customFormat="1" ht="13.5" customHeight="1">
      <c r="A27" s="32">
        <v>17</v>
      </c>
      <c r="B27" s="243"/>
      <c r="C27" s="207"/>
      <c r="D27" s="252" t="s">
        <v>119</v>
      </c>
      <c r="E27" s="328">
        <v>40732</v>
      </c>
      <c r="F27" s="254" t="s">
        <v>35</v>
      </c>
      <c r="G27" s="252">
        <v>15</v>
      </c>
      <c r="H27" s="252">
        <v>15</v>
      </c>
      <c r="I27" s="252">
        <v>3</v>
      </c>
      <c r="J27" s="232">
        <v>2853.5</v>
      </c>
      <c r="K27" s="251">
        <v>285</v>
      </c>
      <c r="L27" s="232">
        <v>4560.5</v>
      </c>
      <c r="M27" s="251">
        <v>419</v>
      </c>
      <c r="N27" s="232">
        <v>4873</v>
      </c>
      <c r="O27" s="251">
        <v>479</v>
      </c>
      <c r="P27" s="192">
        <f>+J27+L27+N27</f>
        <v>12287</v>
      </c>
      <c r="Q27" s="193">
        <f>+K27+M27+O27</f>
        <v>1183</v>
      </c>
      <c r="R27" s="203">
        <f>+Q27/H27</f>
        <v>78.86666666666666</v>
      </c>
      <c r="S27" s="147">
        <f>IF(P27&lt;&gt;0,P27/Q27,"")</f>
        <v>10.386306001690617</v>
      </c>
      <c r="T27" s="194">
        <v>7929.5</v>
      </c>
      <c r="U27" s="149">
        <f t="shared" si="1"/>
        <v>0.5495302351976795</v>
      </c>
      <c r="V27" s="232">
        <v>60890</v>
      </c>
      <c r="W27" s="251">
        <v>6436</v>
      </c>
      <c r="X27" s="316">
        <f>V27/W27</f>
        <v>9.460845245494095</v>
      </c>
      <c r="Y27" s="128">
        <v>17</v>
      </c>
    </row>
    <row r="28" spans="1:25" s="31" customFormat="1" ht="13.5" customHeight="1">
      <c r="A28" s="32">
        <v>18</v>
      </c>
      <c r="B28" s="247"/>
      <c r="C28" s="207"/>
      <c r="D28" s="210" t="s">
        <v>120</v>
      </c>
      <c r="E28" s="143">
        <v>40732</v>
      </c>
      <c r="F28" s="210" t="s">
        <v>13</v>
      </c>
      <c r="G28" s="189">
        <v>23</v>
      </c>
      <c r="H28" s="189">
        <v>23</v>
      </c>
      <c r="I28" s="189">
        <v>3</v>
      </c>
      <c r="J28" s="190">
        <v>2854.5</v>
      </c>
      <c r="K28" s="191">
        <v>311</v>
      </c>
      <c r="L28" s="190">
        <v>3967</v>
      </c>
      <c r="M28" s="191">
        <v>442</v>
      </c>
      <c r="N28" s="190">
        <v>5409</v>
      </c>
      <c r="O28" s="191">
        <v>592</v>
      </c>
      <c r="P28" s="192">
        <f>+J28+L28+N28</f>
        <v>12230.5</v>
      </c>
      <c r="Q28" s="193">
        <f>+K28+M28+O28</f>
        <v>1345</v>
      </c>
      <c r="R28" s="203">
        <f>+Q28/H28</f>
        <v>58.47826086956522</v>
      </c>
      <c r="S28" s="147">
        <f>+P28/Q28</f>
        <v>9.093308550185874</v>
      </c>
      <c r="T28" s="194">
        <v>23399</v>
      </c>
      <c r="U28" s="149">
        <f t="shared" si="1"/>
        <v>-0.47730672250950895</v>
      </c>
      <c r="V28" s="194">
        <v>118497</v>
      </c>
      <c r="W28" s="205">
        <v>10409</v>
      </c>
      <c r="X28" s="318">
        <f>+V28/W28</f>
        <v>11.38409069074839</v>
      </c>
      <c r="Y28" s="128">
        <v>18</v>
      </c>
    </row>
    <row r="29" spans="1:25" s="31" customFormat="1" ht="13.5" customHeight="1">
      <c r="A29" s="32">
        <v>19</v>
      </c>
      <c r="B29" s="243"/>
      <c r="C29" s="207"/>
      <c r="D29" s="252" t="s">
        <v>95</v>
      </c>
      <c r="E29" s="327">
        <v>40697</v>
      </c>
      <c r="F29" s="254" t="s">
        <v>35</v>
      </c>
      <c r="G29" s="252">
        <v>15</v>
      </c>
      <c r="H29" s="252">
        <v>15</v>
      </c>
      <c r="I29" s="252">
        <v>8</v>
      </c>
      <c r="J29" s="232">
        <v>2850</v>
      </c>
      <c r="K29" s="251">
        <v>330</v>
      </c>
      <c r="L29" s="232">
        <v>2795.5</v>
      </c>
      <c r="M29" s="251">
        <v>313</v>
      </c>
      <c r="N29" s="232">
        <v>4727.5</v>
      </c>
      <c r="O29" s="251">
        <v>525</v>
      </c>
      <c r="P29" s="192">
        <f>SUM(J29+L29+N29)</f>
        <v>10373</v>
      </c>
      <c r="Q29" s="193">
        <f>SUM(K29+M29+O29)</f>
        <v>1168</v>
      </c>
      <c r="R29" s="148">
        <f>IF(P29&lt;&gt;0,Q29/H29,"")</f>
        <v>77.86666666666666</v>
      </c>
      <c r="S29" s="147">
        <f>IF(P29&lt;&gt;0,P29/Q29,"")</f>
        <v>8.880993150684931</v>
      </c>
      <c r="T29" s="194">
        <v>9456</v>
      </c>
      <c r="U29" s="149">
        <f t="shared" si="1"/>
        <v>0.09697546531302877</v>
      </c>
      <c r="V29" s="232">
        <v>162509</v>
      </c>
      <c r="W29" s="251">
        <v>20476</v>
      </c>
      <c r="X29" s="316">
        <f>V29/W29</f>
        <v>7.936559874975581</v>
      </c>
      <c r="Y29" s="128">
        <v>19</v>
      </c>
    </row>
    <row r="30" spans="1:25" s="31" customFormat="1" ht="13.5" customHeight="1" thickBot="1">
      <c r="A30" s="34">
        <v>20</v>
      </c>
      <c r="B30" s="247"/>
      <c r="C30" s="207"/>
      <c r="D30" s="241" t="s">
        <v>112</v>
      </c>
      <c r="E30" s="143">
        <v>40718</v>
      </c>
      <c r="F30" s="210" t="s">
        <v>19</v>
      </c>
      <c r="G30" s="222">
        <v>25</v>
      </c>
      <c r="H30" s="222">
        <v>25</v>
      </c>
      <c r="I30" s="222">
        <v>5</v>
      </c>
      <c r="J30" s="223">
        <v>2143</v>
      </c>
      <c r="K30" s="224">
        <v>244</v>
      </c>
      <c r="L30" s="223">
        <v>3926</v>
      </c>
      <c r="M30" s="224">
        <v>431</v>
      </c>
      <c r="N30" s="223">
        <v>3999.5</v>
      </c>
      <c r="O30" s="224">
        <v>455</v>
      </c>
      <c r="P30" s="192">
        <f>+J30+L30+N30</f>
        <v>10068.5</v>
      </c>
      <c r="Q30" s="193">
        <f>+K30+M30+O30</f>
        <v>1130</v>
      </c>
      <c r="R30" s="203">
        <f>+Q30/H30</f>
        <v>45.2</v>
      </c>
      <c r="S30" s="147">
        <f>+P30/Q30</f>
        <v>8.910176991150442</v>
      </c>
      <c r="T30" s="194">
        <v>9614.5</v>
      </c>
      <c r="U30" s="149">
        <f t="shared" si="1"/>
        <v>0.047220344271672994</v>
      </c>
      <c r="V30" s="204">
        <v>133462.5</v>
      </c>
      <c r="W30" s="227">
        <v>13812</v>
      </c>
      <c r="X30" s="318">
        <f>+V30/W30</f>
        <v>9.662793223284101</v>
      </c>
      <c r="Y30" s="142">
        <v>20</v>
      </c>
    </row>
    <row r="31" spans="1:24" s="31" customFormat="1" ht="6" customHeight="1" thickBot="1">
      <c r="A31" s="49"/>
      <c r="B31" s="50"/>
      <c r="E31" s="51"/>
      <c r="G31" s="50"/>
      <c r="H31" s="50"/>
      <c r="I31" s="50"/>
      <c r="J31" s="52"/>
      <c r="K31" s="53"/>
      <c r="L31" s="52"/>
      <c r="M31" s="53"/>
      <c r="N31" s="52"/>
      <c r="O31" s="53"/>
      <c r="P31" s="54"/>
      <c r="Q31" s="55"/>
      <c r="R31" s="53"/>
      <c r="S31" s="56"/>
      <c r="T31" s="52"/>
      <c r="U31" s="57"/>
      <c r="V31" s="52"/>
      <c r="W31" s="59"/>
      <c r="X31" s="56"/>
    </row>
    <row r="32" spans="1:25" s="60" customFormat="1" ht="12.75">
      <c r="A32" s="359" t="s">
        <v>46</v>
      </c>
      <c r="B32" s="360"/>
      <c r="C32" s="360"/>
      <c r="D32" s="360"/>
      <c r="E32" s="360"/>
      <c r="F32" s="360"/>
      <c r="G32" s="360"/>
      <c r="H32" s="360"/>
      <c r="I32" s="360"/>
      <c r="J32" s="360"/>
      <c r="K32" s="360"/>
      <c r="L32" s="360"/>
      <c r="M32" s="360"/>
      <c r="N32" s="360"/>
      <c r="O32" s="360"/>
      <c r="P32" s="360"/>
      <c r="Q32" s="360"/>
      <c r="R32" s="360"/>
      <c r="S32" s="360"/>
      <c r="T32" s="360"/>
      <c r="U32" s="360"/>
      <c r="V32" s="360"/>
      <c r="W32" s="360"/>
      <c r="X32" s="360"/>
      <c r="Y32" s="361"/>
    </row>
    <row r="33" spans="1:25" s="60" customFormat="1" ht="12.75">
      <c r="A33" s="362"/>
      <c r="B33" s="363"/>
      <c r="C33" s="363"/>
      <c r="D33" s="363"/>
      <c r="E33" s="363"/>
      <c r="F33" s="363"/>
      <c r="G33" s="363"/>
      <c r="H33" s="363"/>
      <c r="I33" s="363"/>
      <c r="J33" s="363"/>
      <c r="K33" s="363"/>
      <c r="L33" s="363"/>
      <c r="M33" s="363"/>
      <c r="N33" s="363"/>
      <c r="O33" s="363"/>
      <c r="P33" s="363"/>
      <c r="Q33" s="363"/>
      <c r="R33" s="363"/>
      <c r="S33" s="363"/>
      <c r="T33" s="363"/>
      <c r="U33" s="363"/>
      <c r="V33" s="363"/>
      <c r="W33" s="363"/>
      <c r="X33" s="363"/>
      <c r="Y33" s="364"/>
    </row>
    <row r="34" spans="1:25" s="60" customFormat="1" ht="12.75">
      <c r="A34" s="362"/>
      <c r="B34" s="363"/>
      <c r="C34" s="363"/>
      <c r="D34" s="363"/>
      <c r="E34" s="363"/>
      <c r="F34" s="363"/>
      <c r="G34" s="363"/>
      <c r="H34" s="363"/>
      <c r="I34" s="363"/>
      <c r="J34" s="363"/>
      <c r="K34" s="363"/>
      <c r="L34" s="363"/>
      <c r="M34" s="363"/>
      <c r="N34" s="363"/>
      <c r="O34" s="363"/>
      <c r="P34" s="363"/>
      <c r="Q34" s="363"/>
      <c r="R34" s="363"/>
      <c r="S34" s="363"/>
      <c r="T34" s="363"/>
      <c r="U34" s="363"/>
      <c r="V34" s="363"/>
      <c r="W34" s="363"/>
      <c r="X34" s="363"/>
      <c r="Y34" s="364"/>
    </row>
    <row r="35" spans="1:25" s="60" customFormat="1" ht="12.75">
      <c r="A35" s="362"/>
      <c r="B35" s="363"/>
      <c r="C35" s="363"/>
      <c r="D35" s="363"/>
      <c r="E35" s="363"/>
      <c r="F35" s="363"/>
      <c r="G35" s="363"/>
      <c r="H35" s="363"/>
      <c r="I35" s="363"/>
      <c r="J35" s="363"/>
      <c r="K35" s="363"/>
      <c r="L35" s="363"/>
      <c r="M35" s="363"/>
      <c r="N35" s="363"/>
      <c r="O35" s="363"/>
      <c r="P35" s="363"/>
      <c r="Q35" s="363"/>
      <c r="R35" s="363"/>
      <c r="S35" s="363"/>
      <c r="T35" s="363"/>
      <c r="U35" s="363"/>
      <c r="V35" s="363"/>
      <c r="W35" s="363"/>
      <c r="X35" s="363"/>
      <c r="Y35" s="364"/>
    </row>
    <row r="36" spans="1:25" s="60" customFormat="1" ht="12.75">
      <c r="A36" s="362"/>
      <c r="B36" s="363"/>
      <c r="C36" s="363"/>
      <c r="D36" s="363"/>
      <c r="E36" s="363"/>
      <c r="F36" s="363"/>
      <c r="G36" s="363"/>
      <c r="H36" s="363"/>
      <c r="I36" s="363"/>
      <c r="J36" s="363"/>
      <c r="K36" s="363"/>
      <c r="L36" s="363"/>
      <c r="M36" s="363"/>
      <c r="N36" s="363"/>
      <c r="O36" s="363"/>
      <c r="P36" s="363"/>
      <c r="Q36" s="363"/>
      <c r="R36" s="363"/>
      <c r="S36" s="363"/>
      <c r="T36" s="363"/>
      <c r="U36" s="363"/>
      <c r="V36" s="363"/>
      <c r="W36" s="363"/>
      <c r="X36" s="363"/>
      <c r="Y36" s="364"/>
    </row>
    <row r="37" spans="1:25" s="60" customFormat="1" ht="13.5" thickBot="1">
      <c r="A37" s="365"/>
      <c r="B37" s="366"/>
      <c r="C37" s="366"/>
      <c r="D37" s="366"/>
      <c r="E37" s="366"/>
      <c r="F37" s="366"/>
      <c r="G37" s="366"/>
      <c r="H37" s="366"/>
      <c r="I37" s="366"/>
      <c r="J37" s="366"/>
      <c r="K37" s="366"/>
      <c r="L37" s="366"/>
      <c r="M37" s="366"/>
      <c r="N37" s="366"/>
      <c r="O37" s="366"/>
      <c r="P37" s="366"/>
      <c r="Q37" s="366"/>
      <c r="R37" s="366"/>
      <c r="S37" s="366"/>
      <c r="T37" s="366"/>
      <c r="U37" s="366"/>
      <c r="V37" s="366"/>
      <c r="W37" s="366"/>
      <c r="X37" s="366"/>
      <c r="Y37" s="367"/>
    </row>
  </sheetData>
  <mergeCells count="25">
    <mergeCell ref="A32:Y37"/>
    <mergeCell ref="V6:Y6"/>
    <mergeCell ref="V7:W7"/>
    <mergeCell ref="D6:G6"/>
    <mergeCell ref="H6:I6"/>
    <mergeCell ref="J6:U6"/>
    <mergeCell ref="J7:K7"/>
    <mergeCell ref="T7:U7"/>
    <mergeCell ref="J9:K9"/>
    <mergeCell ref="L9:M9"/>
    <mergeCell ref="V1:Y1"/>
    <mergeCell ref="A1:I1"/>
    <mergeCell ref="A5:E5"/>
    <mergeCell ref="V5:Y5"/>
    <mergeCell ref="A2:I2"/>
    <mergeCell ref="A3:I3"/>
    <mergeCell ref="A4:E4"/>
    <mergeCell ref="L7:M7"/>
    <mergeCell ref="R9:S9"/>
    <mergeCell ref="T9:U9"/>
    <mergeCell ref="N9:O9"/>
    <mergeCell ref="R7:S7"/>
    <mergeCell ref="P9:Q9"/>
    <mergeCell ref="N7:O7"/>
    <mergeCell ref="P7:Q7"/>
  </mergeCells>
  <hyperlinks>
    <hyperlink ref="A3" r:id="rId1" display="http://www.antraktsinema.com"/>
  </hyperlinks>
  <printOptions/>
  <pageMargins left="0.75" right="0.75" top="1" bottom="1" header="0.5" footer="0.5"/>
  <pageSetup horizontalDpi="600" verticalDpi="600" orientation="portrait" paperSize="9" r:id="rId3"/>
  <ignoredErrors>
    <ignoredError sqref="R15:R17 P18:Q28 R30:T30 R18:R28 S29:T29 R29 P29:Q29 S15:T17 S18:T28 U14:W28 S14:T14 X12:X29"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OZAN</cp:lastModifiedBy>
  <cp:lastPrinted>2011-05-24T12:35:07Z</cp:lastPrinted>
  <dcterms:created xsi:type="dcterms:W3CDTF">2006-03-15T09:07:04Z</dcterms:created>
  <dcterms:modified xsi:type="dcterms:W3CDTF">2011-07-25T16:55:01Z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