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19-21 Nov' 10 (we 47)" sheetId="1" r:id="rId1"/>
    <sheet name="19-21 Nov' 10 (TOP 20)" sheetId="2" r:id="rId2"/>
  </sheets>
  <definedNames>
    <definedName name="_xlnm.Print_Area" localSheetId="0">'19-21 Nov'' 10 (we 47)'!$A$1:$V$65</definedName>
  </definedNames>
  <calcPr fullCalcOnLoad="1"/>
</workbook>
</file>

<file path=xl/sharedStrings.xml><?xml version="1.0" encoding="utf-8"?>
<sst xmlns="http://schemas.openxmlformats.org/spreadsheetml/2006/main" count="190" uniqueCount="75">
  <si>
    <t>Weekly Movie Magazine Antrakt Presents - Haftalık Antrakt Sinema Gazetesi Sunar</t>
  </si>
  <si>
    <t>Title</t>
  </si>
  <si>
    <t>Cumulative</t>
  </si>
  <si>
    <t>Scr.Avg.
(Adm.)</t>
  </si>
  <si>
    <t>Avg.
Ticket</t>
  </si>
  <si>
    <t>.</t>
  </si>
  <si>
    <t>Release
Date</t>
  </si>
  <si>
    <t>SORCERER’S APPRENTICE</t>
  </si>
  <si>
    <t>INCEPTION</t>
  </si>
  <si>
    <t>ÖZEN FİLM</t>
  </si>
  <si>
    <t>DESPICABLE ME</t>
  </si>
  <si>
    <t>WARNER BROS. TÜRKİYE</t>
  </si>
  <si>
    <t>EAT PRAY LOVE</t>
  </si>
  <si>
    <t>STONE</t>
  </si>
  <si>
    <t>SAMMY'S ADVENTURES</t>
  </si>
  <si>
    <t>UIP TÜRKİYE</t>
  </si>
  <si>
    <t>PARANORMAL ACTIVITY 2</t>
  </si>
  <si>
    <t># of
Prints</t>
  </si>
  <si>
    <t># of
Screen</t>
  </si>
  <si>
    <t>Weeks in Release</t>
  </si>
  <si>
    <t>Weekend Total</t>
  </si>
  <si>
    <t>SAW VII 3D</t>
  </si>
  <si>
    <t>VAY ARKADAŞ</t>
  </si>
  <si>
    <t>SKYLINE</t>
  </si>
  <si>
    <t>PAK PANTER</t>
  </si>
  <si>
    <t>CHAIN LETTER</t>
  </si>
  <si>
    <t>THE SOCIAL NETWORK</t>
  </si>
  <si>
    <t>GOING THE DISTANCE</t>
  </si>
  <si>
    <t>OTHER GUYS</t>
  </si>
  <si>
    <t>THE KARATE KID</t>
  </si>
  <si>
    <t>TINKER BELL AND THE FAIRY RESCUE</t>
  </si>
  <si>
    <t>EYYVAH EYVAH</t>
  </si>
  <si>
    <t>NENE HATUN</t>
  </si>
  <si>
    <t>ÇOĞUNLUK</t>
  </si>
  <si>
    <t>L'ILLUSIONNIST</t>
  </si>
  <si>
    <t>CHANTIER FILMS</t>
  </si>
  <si>
    <t>MAHPEYKER: KÖSEM SULTAN</t>
  </si>
  <si>
    <t>O KUL</t>
  </si>
  <si>
    <t>HARRY POTTER 7</t>
  </si>
  <si>
    <t>PRENSESİN UYKUSU</t>
  </si>
  <si>
    <t>CINE FILM</t>
  </si>
  <si>
    <t>HARBİ DEFİNE</t>
  </si>
  <si>
    <t>RESIDENT EVIL: AFTERLIFE</t>
  </si>
  <si>
    <t>AYLA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</si>
  <si>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</si>
  <si>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*Sorted according to Weekend Total G.B.O. - Hafta sonu toplam hasılat sütununa göre sıralanmıştır.</t>
  </si>
  <si>
    <t>Last Weekend</t>
  </si>
  <si>
    <t>Distributor</t>
  </si>
  <si>
    <t>Friday</t>
  </si>
  <si>
    <t>Saturday</t>
  </si>
  <si>
    <t>Sunday</t>
  </si>
  <si>
    <t>Change</t>
  </si>
  <si>
    <t>Adm.</t>
  </si>
  <si>
    <t>G.B.O.</t>
  </si>
  <si>
    <t>TOY STORY 3</t>
  </si>
  <si>
    <t>UNSTOPPABLE</t>
  </si>
  <si>
    <t>WINX CLUB 3D: MAGICAL ADVENTURE</t>
  </si>
  <si>
    <t>RED</t>
  </si>
  <si>
    <t>AŞKIN İKİNCİ YARISI</t>
  </si>
  <si>
    <t>ÜÇ HARFLİLER: MARİD</t>
  </si>
  <si>
    <t>L'AGE DE RAISON</t>
  </si>
  <si>
    <t>CENTURION</t>
  </si>
  <si>
    <t>DIARY OF A WIMPY KID</t>
  </si>
  <si>
    <t>KUBİLAY</t>
  </si>
  <si>
    <t>MEDYAVİZYON</t>
  </si>
  <si>
    <t>CEHENNEM 3D</t>
  </si>
  <si>
    <t>GARFIELD'S PET FORCE</t>
  </si>
  <si>
    <t>THE SHOCK LABYRINTH: EXTREME</t>
  </si>
  <si>
    <t>NEW YORK'TA BEŞ MİNARE</t>
  </si>
  <si>
    <t>PİNEMA</t>
  </si>
  <si>
    <t>THE LAST EXORCISM</t>
  </si>
  <si>
    <t>INHALE</t>
  </si>
  <si>
    <t>MY SOUL TO TAKE</t>
  </si>
  <si>
    <t>TİGLON FİLM</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</si>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</sst>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8">
    <font>
      <sz val="10"/>
      <name val="Arial"/>
      <family val="2"/>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2"/>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0"/>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color indexed="9"/>
      <name val="Arial"/>
      <family val="0"/>
    </font>
    <font>
      <sz val="9"/>
      <name val="Verdana"/>
      <family val="2"/>
    </font>
    <font>
      <sz val="9"/>
      <color indexed="9"/>
      <name val="Garamond"/>
      <family val="1"/>
    </font>
    <font>
      <sz val="9"/>
      <color indexed="9"/>
      <name val="Verdana"/>
      <family val="2"/>
    </font>
    <font>
      <b/>
      <sz val="12"/>
      <color indexed="12"/>
      <name val="Trebuchet MS"/>
      <family val="2"/>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0"/>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hair"/>
      <right style="hair"/>
      <top style="medium"/>
      <bottom style="hair"/>
    </border>
    <border>
      <left style="medium"/>
      <right style="hair"/>
      <top style="hair"/>
      <bottom style="hair"/>
    </border>
    <border>
      <left style="medium"/>
      <right style="hair"/>
      <top>
        <color indexed="63"/>
      </top>
      <bottom style="hair"/>
    </border>
    <border>
      <left style="hair"/>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medium"/>
      <right style="hair"/>
      <top style="hair"/>
      <bottom style="mediu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9" fillId="20" borderId="5" applyNumberFormat="0" applyAlignment="0" applyProtection="0"/>
    <xf numFmtId="0" fontId="90" fillId="21" borderId="6" applyNumberFormat="0" applyAlignment="0" applyProtection="0"/>
    <xf numFmtId="0" fontId="91" fillId="20" borderId="6" applyNumberFormat="0" applyAlignment="0" applyProtection="0"/>
    <xf numFmtId="0" fontId="92" fillId="22" borderId="7" applyNumberFormat="0" applyAlignment="0" applyProtection="0"/>
    <xf numFmtId="0" fontId="9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94"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9" fontId="0" fillId="0" borderId="0" applyFont="0" applyFill="0" applyBorder="0" applyAlignment="0" applyProtection="0"/>
  </cellStyleXfs>
  <cellXfs count="327">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6" fillId="0" borderId="11" xfId="40"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5"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5"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0" fontId="30" fillId="0" borderId="18" xfId="0" applyFont="1" applyFill="1" applyBorder="1" applyAlignment="1" applyProtection="1">
      <alignment horizontal="right" vertical="center"/>
      <protection/>
    </xf>
    <xf numFmtId="0" fontId="33"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3" fillId="0" borderId="11" xfId="0" applyFont="1" applyFill="1" applyBorder="1" applyAlignment="1" applyProtection="1">
      <alignment horizontal="center"/>
      <protection/>
    </xf>
    <xf numFmtId="1" fontId="34"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5" fillId="0" borderId="14" xfId="0" applyFont="1" applyFill="1" applyBorder="1" applyAlignment="1" applyProtection="1">
      <alignment horizontal="center"/>
      <protection/>
    </xf>
    <xf numFmtId="0" fontId="34" fillId="0" borderId="14" xfId="0" applyFont="1" applyFill="1" applyBorder="1" applyAlignment="1" applyProtection="1">
      <alignment horizontal="right" vertical="center"/>
      <protection/>
    </xf>
    <xf numFmtId="0" fontId="34" fillId="0" borderId="17" xfId="0" applyFont="1" applyFill="1" applyBorder="1" applyAlignment="1" applyProtection="1">
      <alignment horizontal="right" vertical="center"/>
      <protection/>
    </xf>
    <xf numFmtId="0" fontId="36"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xf>
    <xf numFmtId="0" fontId="34" fillId="0" borderId="11" xfId="0" applyFont="1" applyFill="1" applyBorder="1" applyAlignment="1" applyProtection="1">
      <alignment horizontal="right" vertical="center"/>
      <protection locked="0"/>
    </xf>
    <xf numFmtId="0" fontId="34" fillId="0" borderId="18" xfId="0" applyFont="1" applyFill="1" applyBorder="1" applyAlignment="1" applyProtection="1">
      <alignment horizontal="right" vertical="center"/>
      <protection/>
    </xf>
    <xf numFmtId="3" fontId="37" fillId="0" borderId="11" xfId="0" applyNumberFormat="1" applyFont="1" applyFill="1" applyBorder="1" applyAlignment="1" applyProtection="1">
      <alignment horizontal="center" vertical="center"/>
      <protection/>
    </xf>
    <xf numFmtId="190" fontId="38" fillId="0" borderId="11" xfId="0" applyNumberFormat="1" applyFont="1" applyFill="1" applyBorder="1" applyAlignment="1" applyProtection="1">
      <alignment horizontal="center" vertical="center"/>
      <protection locked="0"/>
    </xf>
    <xf numFmtId="4" fontId="38"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locked="0"/>
    </xf>
    <xf numFmtId="4" fontId="39" fillId="0" borderId="11" xfId="40" applyNumberFormat="1" applyFont="1" applyFill="1" applyBorder="1" applyAlignment="1" applyProtection="1">
      <alignment horizontal="right" vertical="center"/>
      <protection/>
    </xf>
    <xf numFmtId="3" fontId="39"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lignment horizontal="right" vertical="center"/>
    </xf>
    <xf numFmtId="0" fontId="38" fillId="0" borderId="11" xfId="0" applyFont="1" applyFill="1" applyBorder="1" applyAlignment="1">
      <alignment horizontal="left" vertical="center"/>
    </xf>
    <xf numFmtId="190" fontId="38" fillId="0" borderId="11" xfId="0" applyNumberFormat="1" applyFont="1" applyFill="1" applyBorder="1" applyAlignment="1">
      <alignment horizontal="center" vertical="center"/>
    </xf>
    <xf numFmtId="0" fontId="38" fillId="0" borderId="11" xfId="0" applyFont="1" applyFill="1" applyBorder="1" applyAlignment="1">
      <alignment horizontal="center" vertical="center"/>
    </xf>
    <xf numFmtId="4" fontId="38" fillId="0" borderId="11" xfId="40" applyNumberFormat="1"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0" fontId="38" fillId="0" borderId="11" xfId="0" applyFont="1" applyFill="1" applyBorder="1" applyAlignment="1" applyProtection="1">
      <alignment horizontal="left" vertical="center"/>
      <protection locked="0"/>
    </xf>
    <xf numFmtId="0" fontId="38" fillId="0" borderId="11" xfId="0" applyFont="1" applyFill="1" applyBorder="1" applyAlignment="1" applyProtection="1">
      <alignment horizontal="center" vertical="center"/>
      <protection locked="0"/>
    </xf>
    <xf numFmtId="3" fontId="38" fillId="0" borderId="11" xfId="65" applyNumberFormat="1" applyFont="1" applyFill="1" applyBorder="1" applyAlignment="1" applyProtection="1">
      <alignment horizontal="right" vertical="center"/>
      <protection/>
    </xf>
    <xf numFmtId="4" fontId="38" fillId="0" borderId="11" xfId="51" applyNumberFormat="1" applyFont="1" applyFill="1" applyBorder="1" applyAlignment="1" applyProtection="1">
      <alignment horizontal="right" vertical="center"/>
      <protection/>
    </xf>
    <xf numFmtId="3" fontId="38" fillId="0" borderId="11" xfId="51" applyNumberFormat="1" applyFont="1" applyFill="1" applyBorder="1" applyAlignment="1" applyProtection="1">
      <alignment horizontal="right" vertical="center"/>
      <protection/>
    </xf>
    <xf numFmtId="4" fontId="38" fillId="0" borderId="11" xfId="51" applyNumberFormat="1" applyFont="1" applyFill="1" applyBorder="1" applyAlignment="1" applyProtection="1">
      <alignment horizontal="right" vertical="center"/>
      <protection locked="0"/>
    </xf>
    <xf numFmtId="3" fontId="38" fillId="0" borderId="11" xfId="51" applyNumberFormat="1" applyFont="1" applyFill="1" applyBorder="1" applyAlignment="1" applyProtection="1">
      <alignment horizontal="right" vertical="center"/>
      <protection locked="0"/>
    </xf>
    <xf numFmtId="4" fontId="38"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190" fontId="38" fillId="0" borderId="19" xfId="0" applyNumberFormat="1" applyFont="1" applyFill="1" applyBorder="1" applyAlignment="1" applyProtection="1">
      <alignment horizontal="center" vertical="center"/>
      <protection locked="0"/>
    </xf>
    <xf numFmtId="4" fontId="38" fillId="0" borderId="19" xfId="40" applyNumberFormat="1" applyFont="1" applyFill="1" applyBorder="1" applyAlignment="1" applyProtection="1">
      <alignment horizontal="right" vertical="center"/>
      <protection locked="0"/>
    </xf>
    <xf numFmtId="3" fontId="38" fillId="0" borderId="19" xfId="40" applyNumberFormat="1" applyFont="1" applyFill="1" applyBorder="1" applyAlignment="1" applyProtection="1">
      <alignment horizontal="right" vertical="center"/>
      <protection locked="0"/>
    </xf>
    <xf numFmtId="4" fontId="39" fillId="0" borderId="19" xfId="40" applyNumberFormat="1" applyFont="1" applyFill="1" applyBorder="1" applyAlignment="1" applyProtection="1">
      <alignment horizontal="right" vertical="center"/>
      <protection/>
    </xf>
    <xf numFmtId="3" fontId="39" fillId="0" borderId="19" xfId="40" applyNumberFormat="1" applyFont="1" applyFill="1" applyBorder="1" applyAlignment="1" applyProtection="1">
      <alignment horizontal="right" vertical="center"/>
      <protection/>
    </xf>
    <xf numFmtId="0" fontId="38" fillId="0" borderId="20"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0" xfId="52" applyFont="1" applyFill="1" applyBorder="1" applyAlignment="1">
      <alignment horizontal="left" vertical="center"/>
      <protection/>
    </xf>
    <xf numFmtId="0" fontId="38" fillId="0" borderId="20" xfId="0" applyFont="1" applyFill="1" applyBorder="1" applyAlignment="1" applyProtection="1">
      <alignment horizontal="left" vertical="center"/>
      <protection locked="0"/>
    </xf>
    <xf numFmtId="0" fontId="1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xf>
    <xf numFmtId="0" fontId="38" fillId="0" borderId="21" xfId="0" applyFont="1" applyFill="1" applyBorder="1" applyAlignment="1">
      <alignment horizontal="left" vertical="center"/>
    </xf>
    <xf numFmtId="190" fontId="38" fillId="0" borderId="10" xfId="0" applyNumberFormat="1" applyFont="1" applyFill="1" applyBorder="1" applyAlignment="1">
      <alignment horizontal="center" vertical="center"/>
    </xf>
    <xf numFmtId="0" fontId="38" fillId="0" borderId="10" xfId="0" applyFont="1" applyFill="1" applyBorder="1" applyAlignment="1">
      <alignment horizontal="left" vertical="center"/>
    </xf>
    <xf numFmtId="0" fontId="38" fillId="0" borderId="10" xfId="0" applyFont="1" applyFill="1" applyBorder="1" applyAlignment="1">
      <alignment horizontal="center" vertical="center"/>
    </xf>
    <xf numFmtId="4" fontId="38" fillId="0" borderId="10" xfId="40" applyNumberFormat="1" applyFont="1" applyFill="1" applyBorder="1" applyAlignment="1">
      <alignment horizontal="right" vertical="center"/>
    </xf>
    <xf numFmtId="3" fontId="38" fillId="0" borderId="10" xfId="40" applyNumberFormat="1"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190" fontId="38" fillId="0" borderId="22" xfId="0" applyNumberFormat="1" applyFont="1" applyFill="1" applyBorder="1" applyAlignment="1">
      <alignment horizontal="center" vertical="center"/>
    </xf>
    <xf numFmtId="0" fontId="38" fillId="0" borderId="22" xfId="0" applyFont="1" applyFill="1" applyBorder="1" applyAlignment="1">
      <alignment horizontal="left" vertical="center"/>
    </xf>
    <xf numFmtId="0" fontId="38" fillId="0" borderId="22" xfId="0" applyFont="1" applyFill="1" applyBorder="1" applyAlignment="1">
      <alignment horizontal="center" vertical="center"/>
    </xf>
    <xf numFmtId="4" fontId="38" fillId="0" borderId="22" xfId="40" applyNumberFormat="1" applyFont="1" applyFill="1" applyBorder="1" applyAlignment="1">
      <alignment horizontal="right" vertical="center"/>
    </xf>
    <xf numFmtId="3" fontId="38" fillId="0" borderId="22" xfId="40" applyNumberFormat="1" applyFont="1" applyFill="1" applyBorder="1" applyAlignment="1">
      <alignment horizontal="right" vertical="center"/>
    </xf>
    <xf numFmtId="4" fontId="39" fillId="0" borderId="22" xfId="40" applyNumberFormat="1" applyFont="1" applyFill="1" applyBorder="1" applyAlignment="1">
      <alignment horizontal="right" vertical="center"/>
    </xf>
    <xf numFmtId="3" fontId="39" fillId="0" borderId="22" xfId="40" applyNumberFormat="1" applyFont="1" applyFill="1" applyBorder="1" applyAlignment="1">
      <alignment horizontal="right" vertical="center"/>
    </xf>
    <xf numFmtId="2" fontId="38" fillId="0" borderId="11" xfId="65" applyNumberFormat="1" applyFont="1" applyFill="1" applyBorder="1" applyAlignment="1" applyProtection="1">
      <alignment horizontal="right" vertical="center"/>
      <protection/>
    </xf>
    <xf numFmtId="192" fontId="38" fillId="0" borderId="11" xfId="65" applyNumberFormat="1" applyFont="1" applyFill="1" applyBorder="1" applyAlignment="1" applyProtection="1">
      <alignment vertical="center"/>
      <protection/>
    </xf>
    <xf numFmtId="2" fontId="38" fillId="0" borderId="11" xfId="40" applyNumberFormat="1" applyFont="1" applyFill="1" applyBorder="1" applyAlignment="1">
      <alignment horizontal="right" vertical="center"/>
    </xf>
    <xf numFmtId="0" fontId="38" fillId="0" borderId="23" xfId="0" applyFont="1" applyFill="1" applyBorder="1" applyAlignment="1" applyProtection="1">
      <alignment horizontal="left" vertical="center"/>
      <protection locked="0"/>
    </xf>
    <xf numFmtId="0" fontId="38" fillId="0" borderId="19" xfId="0" applyFont="1" applyFill="1" applyBorder="1" applyAlignment="1" applyProtection="1">
      <alignment horizontal="left" vertical="center"/>
      <protection locked="0"/>
    </xf>
    <xf numFmtId="0" fontId="38" fillId="0" borderId="19" xfId="0" applyFont="1" applyFill="1" applyBorder="1" applyAlignment="1" applyProtection="1">
      <alignment horizontal="center" vertical="center"/>
      <protection locked="0"/>
    </xf>
    <xf numFmtId="3" fontId="38" fillId="0" borderId="19" xfId="65" applyNumberFormat="1" applyFont="1" applyFill="1" applyBorder="1" applyAlignment="1" applyProtection="1">
      <alignment horizontal="right" vertical="center"/>
      <protection/>
    </xf>
    <xf numFmtId="2" fontId="38" fillId="0" borderId="19" xfId="65" applyNumberFormat="1" applyFont="1" applyFill="1" applyBorder="1" applyAlignment="1" applyProtection="1">
      <alignment horizontal="right" vertical="center"/>
      <protection/>
    </xf>
    <xf numFmtId="192" fontId="38" fillId="0" borderId="19" xfId="65" applyNumberFormat="1" applyFont="1" applyFill="1" applyBorder="1" applyAlignment="1" applyProtection="1">
      <alignment vertical="center"/>
      <protection/>
    </xf>
    <xf numFmtId="2" fontId="38" fillId="0" borderId="24" xfId="40" applyNumberFormat="1" applyFont="1" applyFill="1" applyBorder="1" applyAlignment="1" applyProtection="1">
      <alignment horizontal="right" vertical="center"/>
      <protection locked="0"/>
    </xf>
    <xf numFmtId="2" fontId="38" fillId="0" borderId="25" xfId="0" applyNumberFormat="1" applyFont="1" applyFill="1" applyBorder="1" applyAlignment="1">
      <alignment horizontal="right" vertical="center"/>
    </xf>
    <xf numFmtId="2" fontId="38" fillId="0" borderId="25" xfId="40" applyNumberFormat="1" applyFont="1" applyFill="1" applyBorder="1" applyAlignment="1">
      <alignment horizontal="right" vertical="center"/>
    </xf>
    <xf numFmtId="2" fontId="38" fillId="0" borderId="25" xfId="40" applyNumberFormat="1" applyFont="1" applyFill="1" applyBorder="1" applyAlignment="1" applyProtection="1">
      <alignment horizontal="right" vertical="center"/>
      <protection locked="0"/>
    </xf>
    <xf numFmtId="0" fontId="14" fillId="0" borderId="13" xfId="0" applyFont="1" applyFill="1" applyBorder="1" applyAlignment="1" applyProtection="1">
      <alignment horizontal="right" vertical="center"/>
      <protection locked="0"/>
    </xf>
    <xf numFmtId="2" fontId="38" fillId="0" borderId="10" xfId="40" applyNumberFormat="1" applyFont="1" applyFill="1" applyBorder="1" applyAlignment="1">
      <alignment horizontal="right" vertical="center"/>
    </xf>
    <xf numFmtId="192" fontId="38" fillId="0" borderId="10" xfId="65" applyNumberFormat="1" applyFont="1" applyFill="1" applyBorder="1" applyAlignment="1" applyProtection="1">
      <alignment vertical="center"/>
      <protection/>
    </xf>
    <xf numFmtId="2" fontId="38" fillId="0" borderId="26" xfId="40" applyNumberFormat="1" applyFont="1" applyFill="1" applyBorder="1" applyAlignment="1">
      <alignment horizontal="right" vertical="center"/>
    </xf>
    <xf numFmtId="0" fontId="38" fillId="0" borderId="27" xfId="0" applyFont="1" applyFill="1" applyBorder="1" applyAlignment="1">
      <alignment horizontal="left" vertical="center"/>
    </xf>
    <xf numFmtId="2" fontId="38" fillId="0" borderId="22" xfId="40" applyNumberFormat="1" applyFont="1" applyFill="1" applyBorder="1" applyAlignment="1">
      <alignment horizontal="right" vertical="center"/>
    </xf>
    <xf numFmtId="192" fontId="38" fillId="0" borderId="22" xfId="65" applyNumberFormat="1" applyFont="1" applyFill="1" applyBorder="1" applyAlignment="1" applyProtection="1">
      <alignment vertical="center"/>
      <protection/>
    </xf>
    <xf numFmtId="2" fontId="38" fillId="0" borderId="28" xfId="40" applyNumberFormat="1" applyFont="1" applyFill="1" applyBorder="1" applyAlignment="1">
      <alignment horizontal="right" vertical="center"/>
    </xf>
    <xf numFmtId="0" fontId="38" fillId="0" borderId="11" xfId="0" applyNumberFormat="1" applyFont="1" applyFill="1" applyBorder="1" applyAlignment="1" applyProtection="1">
      <alignment horizontal="center" vertical="center"/>
      <protection locked="0"/>
    </xf>
    <xf numFmtId="0" fontId="38" fillId="0" borderId="11" xfId="0" applyNumberFormat="1" applyFont="1" applyFill="1" applyBorder="1" applyAlignment="1" applyProtection="1">
      <alignment horizontal="left" vertical="center"/>
      <protection locked="0"/>
    </xf>
    <xf numFmtId="0" fontId="38" fillId="0" borderId="11" xfId="0" applyFont="1" applyFill="1" applyBorder="1" applyAlignment="1">
      <alignment horizontal="left" vertical="center" shrinkToFit="1"/>
    </xf>
    <xf numFmtId="190" fontId="38" fillId="0" borderId="11" xfId="0" applyNumberFormat="1"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20" xfId="0" applyFont="1" applyFill="1" applyBorder="1" applyAlignment="1">
      <alignment horizontal="left" vertical="center" shrinkToFit="1"/>
    </xf>
    <xf numFmtId="49" fontId="38" fillId="0" borderId="19" xfId="0" applyNumberFormat="1" applyFont="1" applyFill="1" applyBorder="1" applyAlignment="1" applyProtection="1">
      <alignment horizontal="left" vertical="center"/>
      <protection locked="0"/>
    </xf>
    <xf numFmtId="0" fontId="38" fillId="0" borderId="19" xfId="0" applyNumberFormat="1" applyFont="1" applyFill="1" applyBorder="1" applyAlignment="1" applyProtection="1">
      <alignment horizontal="center" vertical="center"/>
      <protection locked="0"/>
    </xf>
    <xf numFmtId="3" fontId="38" fillId="0" borderId="22" xfId="65" applyNumberFormat="1" applyFont="1" applyFill="1" applyBorder="1" applyAlignment="1" applyProtection="1">
      <alignment horizontal="right" vertical="center"/>
      <protection/>
    </xf>
    <xf numFmtId="4" fontId="17" fillId="0" borderId="11" xfId="0" applyNumberFormat="1" applyFont="1" applyFill="1" applyBorder="1" applyAlignment="1" applyProtection="1">
      <alignment horizontal="right" vertical="center"/>
      <protection/>
    </xf>
    <xf numFmtId="4" fontId="28" fillId="0" borderId="15" xfId="0" applyNumberFormat="1" applyFont="1" applyFill="1" applyBorder="1" applyAlignment="1" applyProtection="1">
      <alignment horizontal="center" wrapText="1"/>
      <protection/>
    </xf>
    <xf numFmtId="4" fontId="38" fillId="0" borderId="11" xfId="42" applyNumberFormat="1" applyFont="1" applyFill="1" applyBorder="1" applyAlignment="1">
      <alignment horizontal="right" vertical="center" shrinkToFit="1"/>
    </xf>
    <xf numFmtId="4" fontId="14" fillId="33" borderId="10" xfId="0" applyNumberFormat="1" applyFont="1" applyFill="1" applyBorder="1" applyAlignment="1" applyProtection="1">
      <alignment horizontal="right" vertical="center"/>
      <protection/>
    </xf>
    <xf numFmtId="4" fontId="9" fillId="0" borderId="11"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6" fillId="0" borderId="11" xfId="0" applyNumberFormat="1" applyFont="1" applyFill="1" applyBorder="1" applyAlignment="1" applyProtection="1">
      <alignment horizontal="right" vertical="center"/>
      <protection/>
    </xf>
    <xf numFmtId="4" fontId="19" fillId="0" borderId="11" xfId="0" applyNumberFormat="1" applyFont="1" applyFill="1" applyBorder="1" applyAlignment="1" applyProtection="1">
      <alignment horizontal="right" vertical="center"/>
      <protection/>
    </xf>
    <xf numFmtId="4" fontId="18" fillId="0" borderId="11" xfId="0" applyNumberFormat="1" applyFont="1" applyFill="1" applyBorder="1" applyAlignment="1" applyProtection="1">
      <alignment horizontal="right" vertical="center"/>
      <protection/>
    </xf>
    <xf numFmtId="4" fontId="13"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20" fillId="0" borderId="11" xfId="0" applyNumberFormat="1" applyFont="1" applyFill="1" applyBorder="1" applyAlignment="1" applyProtection="1">
      <alignment horizontal="right" vertical="center"/>
      <protection locked="0"/>
    </xf>
    <xf numFmtId="4" fontId="21" fillId="33" borderId="10" xfId="0" applyNumberFormat="1" applyFont="1" applyFill="1" applyBorder="1" applyAlignment="1" applyProtection="1">
      <alignment horizontal="right" vertical="center"/>
      <protection/>
    </xf>
    <xf numFmtId="4" fontId="22" fillId="0" borderId="11" xfId="0" applyNumberFormat="1" applyFont="1" applyFill="1" applyBorder="1" applyAlignment="1" applyProtection="1">
      <alignment horizontal="right" vertical="center"/>
      <protection/>
    </xf>
    <xf numFmtId="4" fontId="38" fillId="0" borderId="11" xfId="0" applyNumberFormat="1" applyFont="1" applyFill="1" applyBorder="1" applyAlignment="1">
      <alignment horizontal="right" vertical="center" shrinkToFit="1"/>
    </xf>
    <xf numFmtId="3" fontId="18" fillId="0" borderId="11" xfId="0" applyNumberFormat="1" applyFont="1" applyFill="1" applyBorder="1" applyAlignment="1" applyProtection="1">
      <alignment horizontal="right" vertical="center"/>
      <protection/>
    </xf>
    <xf numFmtId="3" fontId="28" fillId="0" borderId="15" xfId="0" applyNumberFormat="1" applyFont="1" applyFill="1" applyBorder="1" applyAlignment="1" applyProtection="1">
      <alignment horizontal="center" wrapText="1"/>
      <protection/>
    </xf>
    <xf numFmtId="3" fontId="38" fillId="0" borderId="11" xfId="42" applyNumberFormat="1" applyFont="1" applyFill="1" applyBorder="1" applyAlignment="1">
      <alignment horizontal="right" vertical="center" shrinkToFit="1"/>
    </xf>
    <xf numFmtId="3" fontId="14" fillId="33" borderId="10" xfId="0" applyNumberFormat="1" applyFont="1" applyFill="1" applyBorder="1" applyAlignment="1" applyProtection="1">
      <alignment horizontal="right" vertical="center"/>
      <protection/>
    </xf>
    <xf numFmtId="3" fontId="9"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6" fillId="0" borderId="11" xfId="0" applyNumberFormat="1" applyFont="1" applyFill="1" applyBorder="1" applyAlignment="1" applyProtection="1">
      <alignment horizontal="right" vertical="center"/>
      <protection/>
    </xf>
    <xf numFmtId="3" fontId="19" fillId="0" borderId="11" xfId="0" applyNumberFormat="1" applyFont="1" applyFill="1" applyBorder="1" applyAlignment="1" applyProtection="1">
      <alignment horizontal="right" vertical="center"/>
      <protection/>
    </xf>
    <xf numFmtId="3" fontId="18" fillId="0" borderId="11" xfId="0" applyNumberFormat="1" applyFont="1" applyFill="1" applyBorder="1" applyAlignment="1" applyProtection="1">
      <alignment horizontal="right" vertical="center"/>
      <protection locked="0"/>
    </xf>
    <xf numFmtId="3" fontId="22"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20" fillId="0" borderId="11" xfId="0" applyNumberFormat="1" applyFont="1" applyFill="1" applyBorder="1" applyAlignment="1" applyProtection="1">
      <alignment horizontal="right" vertical="center"/>
      <protection locked="0"/>
    </xf>
    <xf numFmtId="3" fontId="21" fillId="33" borderId="10" xfId="0" applyNumberFormat="1" applyFont="1" applyFill="1" applyBorder="1" applyAlignment="1" applyProtection="1">
      <alignment horizontal="right" vertical="center"/>
      <protection/>
    </xf>
    <xf numFmtId="3" fontId="22" fillId="0" borderId="11" xfId="0" applyNumberFormat="1" applyFont="1" applyFill="1" applyBorder="1" applyAlignment="1" applyProtection="1">
      <alignment horizontal="right" vertical="center"/>
      <protection/>
    </xf>
    <xf numFmtId="3" fontId="38" fillId="0" borderId="11" xfId="42" applyNumberFormat="1" applyFont="1" applyFill="1" applyBorder="1" applyAlignment="1" applyProtection="1">
      <alignment horizontal="right" vertical="center" shrinkToFit="1"/>
      <protection locked="0"/>
    </xf>
    <xf numFmtId="3" fontId="38" fillId="0" borderId="11" xfId="0" applyNumberFormat="1" applyFont="1" applyFill="1" applyBorder="1" applyAlignment="1">
      <alignment horizontal="right" vertical="center"/>
    </xf>
    <xf numFmtId="2" fontId="20" fillId="0" borderId="11" xfId="0" applyNumberFormat="1" applyFont="1" applyFill="1" applyBorder="1" applyAlignment="1" applyProtection="1">
      <alignment vertical="center"/>
      <protection locked="0"/>
    </xf>
    <xf numFmtId="2" fontId="28" fillId="0" borderId="15" xfId="0" applyNumberFormat="1" applyFont="1" applyFill="1" applyBorder="1" applyAlignment="1" applyProtection="1">
      <alignment horizontal="center" wrapText="1"/>
      <protection/>
    </xf>
    <xf numFmtId="2" fontId="38" fillId="0" borderId="19" xfId="40" applyNumberFormat="1" applyFont="1" applyFill="1" applyBorder="1" applyAlignment="1">
      <alignment vertical="center"/>
    </xf>
    <xf numFmtId="2" fontId="38" fillId="0" borderId="11" xfId="42" applyNumberFormat="1" applyFont="1" applyFill="1" applyBorder="1" applyAlignment="1">
      <alignment vertical="center" shrinkToFit="1"/>
    </xf>
    <xf numFmtId="2" fontId="38" fillId="0" borderId="11" xfId="65" applyNumberFormat="1" applyFont="1" applyFill="1" applyBorder="1" applyAlignment="1" applyProtection="1">
      <alignment vertical="center"/>
      <protection/>
    </xf>
    <xf numFmtId="2" fontId="38" fillId="0" borderId="11" xfId="40" applyNumberFormat="1" applyFont="1" applyFill="1" applyBorder="1" applyAlignment="1">
      <alignment vertical="center"/>
    </xf>
    <xf numFmtId="2" fontId="21" fillId="33" borderId="10" xfId="0" applyNumberFormat="1" applyFont="1" applyFill="1" applyBorder="1" applyAlignment="1" applyProtection="1">
      <alignment horizontal="center" vertical="center"/>
      <protection/>
    </xf>
    <xf numFmtId="2" fontId="22" fillId="0" borderId="11" xfId="0" applyNumberFormat="1" applyFont="1" applyFill="1" applyBorder="1" applyAlignment="1" applyProtection="1">
      <alignment vertical="center"/>
      <protection/>
    </xf>
    <xf numFmtId="2" fontId="28" fillId="0" borderId="16" xfId="0" applyNumberFormat="1" applyFont="1" applyFill="1" applyBorder="1" applyAlignment="1" applyProtection="1">
      <alignment horizontal="center" wrapText="1"/>
      <protection/>
    </xf>
    <xf numFmtId="2" fontId="38" fillId="0" borderId="24" xfId="65" applyNumberFormat="1" applyFont="1" applyFill="1" applyBorder="1" applyAlignment="1" applyProtection="1">
      <alignment vertical="center"/>
      <protection/>
    </xf>
    <xf numFmtId="2" fontId="38" fillId="0" borderId="25" xfId="65" applyNumberFormat="1" applyFont="1" applyFill="1" applyBorder="1" applyAlignment="1" applyProtection="1">
      <alignment vertical="center"/>
      <protection/>
    </xf>
    <xf numFmtId="4" fontId="38" fillId="0" borderId="11" xfId="40" applyNumberFormat="1" applyFont="1" applyFill="1" applyBorder="1" applyAlignment="1" applyProtection="1">
      <alignment horizontal="right" vertical="center"/>
      <protection/>
    </xf>
    <xf numFmtId="3" fontId="38" fillId="0" borderId="11" xfId="40" applyNumberFormat="1" applyFont="1" applyFill="1" applyBorder="1" applyAlignment="1" applyProtection="1">
      <alignment horizontal="right" vertical="center"/>
      <protection/>
    </xf>
    <xf numFmtId="192" fontId="38" fillId="0" borderId="11" xfId="65" applyNumberFormat="1" applyFont="1" applyFill="1" applyBorder="1" applyAlignment="1" applyProtection="1">
      <alignment horizontal="right" vertical="center"/>
      <protection/>
    </xf>
    <xf numFmtId="192" fontId="38" fillId="0" borderId="11" xfId="42" applyNumberFormat="1" applyFont="1" applyFill="1" applyBorder="1" applyAlignment="1">
      <alignment horizontal="right" vertical="center" shrinkToFit="1"/>
    </xf>
    <xf numFmtId="190" fontId="38" fillId="0" borderId="11" xfId="0" applyNumberFormat="1" applyFont="1" applyFill="1" applyBorder="1" applyAlignment="1" applyProtection="1">
      <alignment horizontal="left" vertical="center"/>
      <protection locked="0"/>
    </xf>
    <xf numFmtId="0" fontId="38" fillId="0" borderId="11" xfId="0" applyFont="1" applyFill="1" applyBorder="1" applyAlignment="1">
      <alignment horizontal="left"/>
    </xf>
    <xf numFmtId="190" fontId="38" fillId="0" borderId="11" xfId="0" applyNumberFormat="1" applyFont="1" applyFill="1" applyBorder="1" applyAlignment="1">
      <alignment horizontal="center"/>
    </xf>
    <xf numFmtId="0" fontId="38" fillId="0" borderId="11" xfId="0" applyFont="1" applyFill="1" applyBorder="1" applyAlignment="1">
      <alignment horizontal="center"/>
    </xf>
    <xf numFmtId="4" fontId="38" fillId="0" borderId="11" xfId="40" applyNumberFormat="1" applyFont="1" applyFill="1" applyBorder="1" applyAlignment="1">
      <alignment horizontal="right"/>
    </xf>
    <xf numFmtId="3" fontId="38" fillId="0" borderId="11" xfId="40" applyNumberFormat="1" applyFont="1" applyFill="1" applyBorder="1" applyAlignment="1">
      <alignment horizontal="right"/>
    </xf>
    <xf numFmtId="4" fontId="38" fillId="0" borderId="11" xfId="42" applyNumberFormat="1" applyFont="1" applyFill="1" applyBorder="1" applyAlignment="1" applyProtection="1">
      <alignment horizontal="right" vertical="center" shrinkToFit="1"/>
      <protection/>
    </xf>
    <xf numFmtId="3" fontId="38" fillId="0" borderId="11" xfId="42" applyNumberFormat="1" applyFont="1" applyFill="1" applyBorder="1" applyAlignment="1" applyProtection="1">
      <alignment horizontal="right" vertical="center" shrinkToFit="1"/>
      <protection/>
    </xf>
    <xf numFmtId="2" fontId="38" fillId="0" borderId="11" xfId="40" applyNumberFormat="1" applyFont="1" applyFill="1" applyBorder="1" applyAlignment="1">
      <alignment/>
    </xf>
    <xf numFmtId="3" fontId="38" fillId="0" borderId="11" xfId="51" applyNumberFormat="1" applyFont="1" applyFill="1" applyBorder="1" applyAlignment="1" applyProtection="1">
      <alignment horizontal="right" vertical="center" wrapText="1"/>
      <protection/>
    </xf>
    <xf numFmtId="2" fontId="38" fillId="0" borderId="11" xfId="51" applyNumberFormat="1" applyFont="1" applyFill="1" applyBorder="1" applyAlignment="1" applyProtection="1">
      <alignment vertical="center" wrapText="1"/>
      <protection/>
    </xf>
    <xf numFmtId="4" fontId="38" fillId="0" borderId="11" xfId="40" applyNumberFormat="1" applyFont="1" applyFill="1" applyBorder="1" applyAlignment="1">
      <alignment horizontal="right"/>
    </xf>
    <xf numFmtId="3" fontId="38" fillId="0" borderId="11" xfId="40" applyNumberFormat="1" applyFont="1" applyFill="1" applyBorder="1" applyAlignment="1">
      <alignment horizontal="right"/>
    </xf>
    <xf numFmtId="0" fontId="38" fillId="0" borderId="11" xfId="51" applyFont="1" applyFill="1" applyBorder="1" applyAlignment="1">
      <alignment horizontal="left"/>
      <protection/>
    </xf>
    <xf numFmtId="190" fontId="38" fillId="0" borderId="11" xfId="51" applyNumberFormat="1" applyFont="1" applyFill="1" applyBorder="1" applyAlignment="1">
      <alignment horizontal="center"/>
      <protection/>
    </xf>
    <xf numFmtId="0" fontId="38" fillId="0" borderId="11" xfId="51" applyFont="1" applyFill="1" applyBorder="1" applyAlignment="1">
      <alignment horizontal="center"/>
      <protection/>
    </xf>
    <xf numFmtId="4" fontId="38" fillId="0" borderId="11" xfId="51" applyNumberFormat="1" applyFont="1" applyFill="1" applyBorder="1" applyAlignment="1" applyProtection="1">
      <alignment horizontal="right" vertical="center"/>
      <protection/>
    </xf>
    <xf numFmtId="3" fontId="38" fillId="0" borderId="11" xfId="51" applyNumberFormat="1" applyFont="1" applyFill="1" applyBorder="1" applyAlignment="1" applyProtection="1">
      <alignment horizontal="right" vertical="center"/>
      <protection/>
    </xf>
    <xf numFmtId="192" fontId="38" fillId="0" borderId="11" xfId="51" applyNumberFormat="1" applyFont="1" applyFill="1" applyBorder="1" applyAlignment="1" applyProtection="1">
      <alignment horizontal="right" vertical="center"/>
      <protection/>
    </xf>
    <xf numFmtId="0" fontId="38" fillId="0" borderId="23" xfId="0" applyNumberFormat="1" applyFont="1" applyFill="1" applyBorder="1" applyAlignment="1" applyProtection="1">
      <alignment horizontal="left" vertical="center"/>
      <protection locked="0"/>
    </xf>
    <xf numFmtId="4" fontId="38" fillId="0" borderId="19" xfId="40" applyNumberFormat="1" applyFont="1" applyFill="1" applyBorder="1" applyAlignment="1" applyProtection="1">
      <alignment horizontal="right" vertical="center"/>
      <protection/>
    </xf>
    <xf numFmtId="3" fontId="38" fillId="0" borderId="19" xfId="40" applyNumberFormat="1" applyFont="1" applyFill="1" applyBorder="1" applyAlignment="1" applyProtection="1">
      <alignment horizontal="right" vertical="center"/>
      <protection/>
    </xf>
    <xf numFmtId="3" fontId="38" fillId="0" borderId="19" xfId="40" applyNumberFormat="1" applyFont="1" applyFill="1" applyBorder="1" applyAlignment="1">
      <alignment horizontal="right" vertical="center"/>
    </xf>
    <xf numFmtId="192" fontId="38" fillId="0" borderId="19" xfId="65" applyNumberFormat="1" applyFont="1" applyFill="1" applyBorder="1" applyAlignment="1" applyProtection="1">
      <alignment horizontal="right" vertical="center"/>
      <protection/>
    </xf>
    <xf numFmtId="2" fontId="38" fillId="0" borderId="25" xfId="40" applyNumberFormat="1" applyFont="1" applyFill="1" applyBorder="1" applyAlignment="1" applyProtection="1">
      <alignment vertical="center"/>
      <protection locked="0"/>
    </xf>
    <xf numFmtId="0" fontId="38" fillId="0" borderId="20" xfId="0" applyFont="1" applyFill="1" applyBorder="1" applyAlignment="1">
      <alignment horizontal="left"/>
    </xf>
    <xf numFmtId="2" fontId="38" fillId="0" borderId="25" xfId="0" applyNumberFormat="1" applyFont="1" applyFill="1" applyBorder="1" applyAlignment="1">
      <alignment vertical="center"/>
    </xf>
    <xf numFmtId="2" fontId="38" fillId="0" borderId="25" xfId="0" applyNumberFormat="1" applyFont="1" applyFill="1" applyBorder="1" applyAlignment="1">
      <alignment vertical="center" shrinkToFit="1"/>
    </xf>
    <xf numFmtId="0" fontId="38" fillId="0" borderId="20" xfId="0" applyFont="1" applyFill="1" applyBorder="1" applyAlignment="1">
      <alignment horizontal="left" vertical="center" wrapText="1"/>
    </xf>
    <xf numFmtId="2" fontId="38" fillId="0" borderId="25" xfId="40" applyNumberFormat="1" applyFont="1" applyFill="1" applyBorder="1" applyAlignment="1">
      <alignment/>
    </xf>
    <xf numFmtId="0" fontId="38" fillId="0" borderId="20" xfId="0" applyNumberFormat="1" applyFont="1" applyFill="1" applyBorder="1" applyAlignment="1" applyProtection="1">
      <alignment horizontal="left" vertical="center"/>
      <protection locked="0"/>
    </xf>
    <xf numFmtId="0" fontId="38" fillId="0" borderId="20" xfId="0" applyFont="1" applyFill="1" applyBorder="1" applyAlignment="1" applyProtection="1">
      <alignment horizontal="left" vertical="center" shrinkToFit="1"/>
      <protection locked="0"/>
    </xf>
    <xf numFmtId="0" fontId="38" fillId="0" borderId="20" xfId="51" applyFont="1" applyFill="1" applyBorder="1" applyAlignment="1">
      <alignment horizontal="left"/>
      <protection/>
    </xf>
    <xf numFmtId="2" fontId="38" fillId="0" borderId="25" xfId="51" applyNumberFormat="1" applyFont="1" applyFill="1" applyBorder="1" applyAlignment="1" applyProtection="1">
      <alignment vertical="center" wrapText="1"/>
      <protection/>
    </xf>
    <xf numFmtId="0" fontId="38" fillId="0" borderId="29" xfId="0" applyFont="1" applyFill="1" applyBorder="1" applyAlignment="1" applyProtection="1">
      <alignment horizontal="left" vertical="center" shrinkToFit="1"/>
      <protection locked="0"/>
    </xf>
    <xf numFmtId="190" fontId="38" fillId="0" borderId="15" xfId="0" applyNumberFormat="1" applyFont="1" applyFill="1" applyBorder="1" applyAlignment="1" applyProtection="1">
      <alignment horizontal="center" vertical="center"/>
      <protection locked="0"/>
    </xf>
    <xf numFmtId="0" fontId="38" fillId="0" borderId="15" xfId="0" applyFont="1" applyFill="1" applyBorder="1" applyAlignment="1" applyProtection="1">
      <alignment horizontal="left" vertical="center"/>
      <protection locked="0"/>
    </xf>
    <xf numFmtId="0" fontId="38" fillId="0" borderId="15" xfId="0" applyFont="1" applyFill="1" applyBorder="1" applyAlignment="1" applyProtection="1">
      <alignment horizontal="center" vertical="center"/>
      <protection locked="0"/>
    </xf>
    <xf numFmtId="4" fontId="38" fillId="0" borderId="15" xfId="40" applyNumberFormat="1" applyFont="1" applyFill="1" applyBorder="1" applyAlignment="1" applyProtection="1">
      <alignment horizontal="right" vertical="center"/>
      <protection locked="0"/>
    </xf>
    <xf numFmtId="3" fontId="38" fillId="0" borderId="15" xfId="40" applyNumberFormat="1" applyFont="1" applyFill="1" applyBorder="1" applyAlignment="1" applyProtection="1">
      <alignment horizontal="right" vertical="center"/>
      <protection locked="0"/>
    </xf>
    <xf numFmtId="4" fontId="38" fillId="0" borderId="15" xfId="40" applyNumberFormat="1" applyFont="1" applyFill="1" applyBorder="1" applyAlignment="1" applyProtection="1">
      <alignment horizontal="right" vertical="center"/>
      <protection/>
    </xf>
    <xf numFmtId="3" fontId="38" fillId="0" borderId="15" xfId="40" applyNumberFormat="1" applyFont="1" applyFill="1" applyBorder="1" applyAlignment="1" applyProtection="1">
      <alignment horizontal="right" vertical="center"/>
      <protection/>
    </xf>
    <xf numFmtId="3" fontId="38" fillId="0" borderId="15" xfId="65" applyNumberFormat="1" applyFont="1" applyFill="1" applyBorder="1" applyAlignment="1" applyProtection="1">
      <alignment horizontal="right" vertical="center"/>
      <protection/>
    </xf>
    <xf numFmtId="2" fontId="38" fillId="0" borderId="15" xfId="65" applyNumberFormat="1" applyFont="1" applyFill="1" applyBorder="1" applyAlignment="1" applyProtection="1">
      <alignment vertical="center"/>
      <protection/>
    </xf>
    <xf numFmtId="192" fontId="38" fillId="0" borderId="15" xfId="65" applyNumberFormat="1" applyFont="1" applyFill="1" applyBorder="1" applyAlignment="1" applyProtection="1">
      <alignment horizontal="right" vertical="center"/>
      <protection/>
    </xf>
    <xf numFmtId="2" fontId="38" fillId="0" borderId="16" xfId="65" applyNumberFormat="1" applyFont="1" applyFill="1" applyBorder="1" applyAlignment="1" applyProtection="1">
      <alignment vertical="center"/>
      <protection/>
    </xf>
    <xf numFmtId="0" fontId="38" fillId="0" borderId="21" xfId="0" applyFont="1" applyFill="1" applyBorder="1" applyAlignment="1" applyProtection="1">
      <alignment horizontal="left" vertical="center"/>
      <protection locked="0"/>
    </xf>
    <xf numFmtId="190" fontId="38" fillId="0" borderId="10" xfId="0" applyNumberFormat="1" applyFont="1" applyFill="1" applyBorder="1" applyAlignment="1" applyProtection="1">
      <alignment horizontal="center" vertical="center"/>
      <protection locked="0"/>
    </xf>
    <xf numFmtId="190" fontId="38" fillId="0" borderId="10" xfId="0" applyNumberFormat="1" applyFont="1" applyFill="1" applyBorder="1" applyAlignment="1" applyProtection="1">
      <alignment horizontal="left" vertical="center"/>
      <protection locked="0"/>
    </xf>
    <xf numFmtId="0" fontId="38" fillId="0" borderId="10" xfId="0" applyFont="1" applyFill="1" applyBorder="1" applyAlignment="1" applyProtection="1">
      <alignment horizontal="center" vertical="center"/>
      <protection locked="0"/>
    </xf>
    <xf numFmtId="4" fontId="38" fillId="0" borderId="10" xfId="40" applyNumberFormat="1" applyFont="1" applyFill="1" applyBorder="1" applyAlignment="1" applyProtection="1">
      <alignment horizontal="right" vertical="center"/>
      <protection locked="0"/>
    </xf>
    <xf numFmtId="3" fontId="38" fillId="0" borderId="10" xfId="40" applyNumberFormat="1" applyFont="1" applyFill="1" applyBorder="1" applyAlignment="1" applyProtection="1">
      <alignment horizontal="right" vertical="center"/>
      <protection locked="0"/>
    </xf>
    <xf numFmtId="4" fontId="38" fillId="0" borderId="10" xfId="40" applyNumberFormat="1" applyFont="1" applyFill="1" applyBorder="1" applyAlignment="1" applyProtection="1">
      <alignment horizontal="right" vertical="center"/>
      <protection/>
    </xf>
    <xf numFmtId="3" fontId="38" fillId="0" borderId="10" xfId="40" applyNumberFormat="1" applyFont="1" applyFill="1" applyBorder="1" applyAlignment="1" applyProtection="1">
      <alignment horizontal="right" vertical="center"/>
      <protection/>
    </xf>
    <xf numFmtId="3" fontId="38" fillId="0" borderId="10" xfId="65" applyNumberFormat="1" applyFont="1" applyFill="1" applyBorder="1" applyAlignment="1" applyProtection="1">
      <alignment horizontal="right" vertical="center"/>
      <protection/>
    </xf>
    <xf numFmtId="2" fontId="38" fillId="0" borderId="10" xfId="65" applyNumberFormat="1" applyFont="1" applyFill="1" applyBorder="1" applyAlignment="1" applyProtection="1">
      <alignment vertical="center"/>
      <protection/>
    </xf>
    <xf numFmtId="192" fontId="38" fillId="0" borderId="10" xfId="65" applyNumberFormat="1" applyFont="1" applyFill="1" applyBorder="1" applyAlignment="1" applyProtection="1">
      <alignment horizontal="right" vertical="center"/>
      <protection/>
    </xf>
    <xf numFmtId="2" fontId="38" fillId="0" borderId="26" xfId="40" applyNumberFormat="1" applyFont="1" applyFill="1" applyBorder="1" applyAlignment="1" applyProtection="1">
      <alignment vertical="center"/>
      <protection locked="0"/>
    </xf>
    <xf numFmtId="0" fontId="38" fillId="0" borderId="27" xfId="0" applyFont="1" applyFill="1" applyBorder="1" applyAlignment="1" applyProtection="1">
      <alignment horizontal="left" vertical="center"/>
      <protection locked="0"/>
    </xf>
    <xf numFmtId="190" fontId="38" fillId="0" borderId="22" xfId="0" applyNumberFormat="1" applyFont="1" applyFill="1" applyBorder="1" applyAlignment="1" applyProtection="1">
      <alignment horizontal="center" vertical="center"/>
      <protection locked="0"/>
    </xf>
    <xf numFmtId="0" fontId="38" fillId="0" borderId="22" xfId="0" applyFont="1" applyFill="1" applyBorder="1" applyAlignment="1" applyProtection="1">
      <alignment horizontal="left" vertical="center"/>
      <protection locked="0"/>
    </xf>
    <xf numFmtId="0" fontId="38" fillId="0" borderId="22" xfId="0" applyFont="1" applyFill="1" applyBorder="1" applyAlignment="1" applyProtection="1">
      <alignment horizontal="center" vertical="center"/>
      <protection locked="0"/>
    </xf>
    <xf numFmtId="4" fontId="38" fillId="0" borderId="22" xfId="40" applyNumberFormat="1" applyFont="1" applyFill="1" applyBorder="1" applyAlignment="1" applyProtection="1">
      <alignment horizontal="right" vertical="center"/>
      <protection locked="0"/>
    </xf>
    <xf numFmtId="3" fontId="38" fillId="0" borderId="22" xfId="40" applyNumberFormat="1" applyFont="1" applyFill="1" applyBorder="1" applyAlignment="1" applyProtection="1">
      <alignment horizontal="right" vertical="center"/>
      <protection locked="0"/>
    </xf>
    <xf numFmtId="4" fontId="38" fillId="0" borderId="22" xfId="40" applyNumberFormat="1" applyFont="1" applyFill="1" applyBorder="1" applyAlignment="1" applyProtection="1">
      <alignment horizontal="right" vertical="center"/>
      <protection/>
    </xf>
    <xf numFmtId="3" fontId="38" fillId="0" borderId="22" xfId="40" applyNumberFormat="1" applyFont="1" applyFill="1" applyBorder="1" applyAlignment="1" applyProtection="1">
      <alignment horizontal="right" vertical="center"/>
      <protection/>
    </xf>
    <xf numFmtId="2" fontId="38" fillId="0" borderId="22" xfId="65" applyNumberFormat="1" applyFont="1" applyFill="1" applyBorder="1" applyAlignment="1" applyProtection="1">
      <alignment vertical="center"/>
      <protection/>
    </xf>
    <xf numFmtId="192" fontId="38" fillId="0" borderId="22" xfId="65" applyNumberFormat="1" applyFont="1" applyFill="1" applyBorder="1" applyAlignment="1" applyProtection="1">
      <alignment horizontal="right" vertical="center"/>
      <protection/>
    </xf>
    <xf numFmtId="2" fontId="38" fillId="0" borderId="28" xfId="40" applyNumberFormat="1" applyFont="1" applyFill="1" applyBorder="1" applyAlignment="1" applyProtection="1">
      <alignment vertical="center"/>
      <protection locked="0"/>
    </xf>
    <xf numFmtId="2" fontId="28" fillId="0" borderId="19" xfId="0" applyNumberFormat="1" applyFont="1" applyFill="1" applyBorder="1" applyAlignment="1" applyProtection="1">
      <alignment horizontal="center" wrapText="1"/>
      <protection/>
    </xf>
    <xf numFmtId="2" fontId="32" fillId="33" borderId="30" xfId="0" applyNumberFormat="1" applyFont="1" applyFill="1" applyBorder="1" applyAlignment="1" applyProtection="1">
      <alignment horizontal="center" vertical="center"/>
      <protection/>
    </xf>
    <xf numFmtId="2" fontId="27" fillId="33" borderId="30" xfId="0" applyNumberFormat="1" applyFont="1" applyFill="1" applyBorder="1" applyAlignment="1">
      <alignment/>
    </xf>
    <xf numFmtId="4" fontId="28" fillId="0" borderId="19" xfId="0" applyNumberFormat="1" applyFont="1" applyFill="1" applyBorder="1" applyAlignment="1" applyProtection="1">
      <alignment horizontal="center" wrapText="1"/>
      <protection/>
    </xf>
    <xf numFmtId="0" fontId="28" fillId="0" borderId="19"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3" fontId="28" fillId="0" borderId="19" xfId="0" applyNumberFormat="1" applyFont="1" applyFill="1" applyBorder="1" applyAlignment="1" applyProtection="1">
      <alignment horizontal="center" wrapText="1"/>
      <protection/>
    </xf>
    <xf numFmtId="2" fontId="28" fillId="0" borderId="24" xfId="0" applyNumberFormat="1" applyFont="1" applyFill="1" applyBorder="1" applyAlignment="1" applyProtection="1">
      <alignment horizontal="center" wrapText="1"/>
      <protection/>
    </xf>
    <xf numFmtId="43" fontId="28" fillId="0" borderId="23" xfId="40" applyFont="1" applyFill="1" applyBorder="1" applyAlignment="1" applyProtection="1">
      <alignment horizontal="center"/>
      <protection/>
    </xf>
    <xf numFmtId="43" fontId="28" fillId="0" borderId="29" xfId="40" applyFont="1" applyFill="1" applyBorder="1" applyAlignment="1" applyProtection="1">
      <alignment horizontal="center"/>
      <protection/>
    </xf>
    <xf numFmtId="2" fontId="11" fillId="0" borderId="11" xfId="0" applyNumberFormat="1" applyFont="1" applyFill="1" applyBorder="1" applyAlignment="1" applyProtection="1">
      <alignment horizontal="right" vertical="center" wrapText="1"/>
      <protection locked="0"/>
    </xf>
    <xf numFmtId="2" fontId="0" fillId="0" borderId="11" xfId="0" applyNumberFormat="1" applyFill="1" applyBorder="1" applyAlignment="1">
      <alignment horizontal="right" vertical="center" wrapText="1"/>
    </xf>
    <xf numFmtId="2" fontId="11" fillId="0" borderId="11" xfId="0" applyNumberFormat="1" applyFont="1" applyFill="1" applyBorder="1" applyAlignment="1">
      <alignment horizontal="right" vertical="center" wrapText="1"/>
    </xf>
    <xf numFmtId="2" fontId="23" fillId="0" borderId="31" xfId="0" applyNumberFormat="1" applyFont="1" applyFill="1" applyBorder="1" applyAlignment="1" applyProtection="1">
      <alignment horizontal="right" vertical="center" wrapText="1"/>
      <protection locked="0"/>
    </xf>
    <xf numFmtId="2" fontId="23" fillId="0" borderId="32" xfId="0" applyNumberFormat="1" applyFont="1" applyFill="1" applyBorder="1" applyAlignment="1" applyProtection="1">
      <alignment horizontal="right" vertical="center" wrapText="1"/>
      <protection locked="0"/>
    </xf>
    <xf numFmtId="2" fontId="23" fillId="0" borderId="33" xfId="0" applyNumberFormat="1" applyFont="1" applyFill="1" applyBorder="1" applyAlignment="1" applyProtection="1">
      <alignment horizontal="right" vertical="center" wrapText="1"/>
      <protection locked="0"/>
    </xf>
    <xf numFmtId="2" fontId="23" fillId="0" borderId="34" xfId="0" applyNumberFormat="1" applyFont="1" applyFill="1" applyBorder="1" applyAlignment="1" applyProtection="1">
      <alignment horizontal="right" vertical="center" wrapText="1"/>
      <protection locked="0"/>
    </xf>
    <xf numFmtId="2" fontId="23" fillId="0" borderId="0" xfId="0" applyNumberFormat="1" applyFont="1" applyFill="1" applyBorder="1" applyAlignment="1" applyProtection="1">
      <alignment horizontal="right" vertical="center" wrapText="1"/>
      <protection locked="0"/>
    </xf>
    <xf numFmtId="2" fontId="23" fillId="0" borderId="35" xfId="0" applyNumberFormat="1" applyFont="1" applyFill="1" applyBorder="1" applyAlignment="1" applyProtection="1">
      <alignment horizontal="right" vertical="center" wrapText="1"/>
      <protection locked="0"/>
    </xf>
    <xf numFmtId="2" fontId="23" fillId="0" borderId="36" xfId="0" applyNumberFormat="1" applyFont="1" applyFill="1" applyBorder="1" applyAlignment="1" applyProtection="1">
      <alignment horizontal="right" vertical="center" wrapText="1"/>
      <protection locked="0"/>
    </xf>
    <xf numFmtId="2" fontId="23" fillId="0" borderId="37" xfId="0" applyNumberFormat="1" applyFont="1" applyFill="1" applyBorder="1" applyAlignment="1" applyProtection="1">
      <alignment horizontal="right" vertical="center" wrapText="1"/>
      <protection locked="0"/>
    </xf>
    <xf numFmtId="2" fontId="23" fillId="0" borderId="38" xfId="0" applyNumberFormat="1" applyFont="1" applyFill="1" applyBorder="1" applyAlignment="1" applyProtection="1">
      <alignment horizontal="right" vertical="center" wrapText="1"/>
      <protection locked="0"/>
    </xf>
    <xf numFmtId="190" fontId="28" fillId="0" borderId="19"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9"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38" xfId="0" applyFont="1" applyFill="1" applyBorder="1" applyAlignment="1">
      <alignment horizontal="center" vertical="center"/>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3" fontId="23" fillId="0" borderId="38" xfId="0" applyNumberFormat="1" applyFont="1" applyFill="1" applyBorder="1" applyAlignment="1" applyProtection="1">
      <alignment horizontal="right" vertical="center" wrapText="1"/>
      <protection locked="0"/>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8" fillId="0" borderId="19" xfId="0" applyNumberFormat="1" applyFont="1" applyFill="1" applyBorder="1" applyAlignment="1" applyProtection="1">
      <alignment horizontal="center" wrapText="1"/>
      <protection/>
    </xf>
    <xf numFmtId="185" fontId="28" fillId="0" borderId="19" xfId="0" applyNumberFormat="1" applyFont="1" applyFill="1" applyBorder="1" applyAlignment="1" applyProtection="1">
      <alignment horizontal="center" wrapText="1"/>
      <protection/>
    </xf>
    <xf numFmtId="193" fontId="28" fillId="0" borderId="24" xfId="0" applyNumberFormat="1" applyFont="1" applyFill="1" applyBorder="1" applyAlignment="1" applyProtection="1">
      <alignment horizontal="center" wrapText="1"/>
      <protection/>
    </xf>
    <xf numFmtId="0" fontId="26" fillId="33" borderId="30" xfId="0" applyFont="1" applyFill="1" applyBorder="1" applyAlignment="1" applyProtection="1">
      <alignment horizontal="center" vertical="center"/>
      <protection/>
    </xf>
    <xf numFmtId="0" fontId="15" fillId="33" borderId="30" xfId="0" applyFont="1" applyFill="1" applyBorder="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rmal_1-7Şubat,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3820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361950</xdr:colOff>
      <xdr:row>0</xdr:row>
      <xdr:rowOff>0</xdr:rowOff>
    </xdr:to>
    <xdr:sp fLocksText="0">
      <xdr:nvSpPr>
        <xdr:cNvPr id="2" name="Text Box 2"/>
        <xdr:cNvSpPr txBox="1">
          <a:spLocks noChangeArrowheads="1"/>
        </xdr:cNvSpPr>
      </xdr:nvSpPr>
      <xdr:spPr>
        <a:xfrm>
          <a:off x="11725275" y="0"/>
          <a:ext cx="20955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3801725"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000" b="1" i="0" u="none" baseline="0">
              <a:solidFill>
                <a:srgbClr val="000000"/>
              </a:solidFill>
              <a:latin typeface="Garamond"/>
              <a:ea typeface="Garamond"/>
              <a:cs typeface="Garamond"/>
            </a:rPr>
            <a:t>TÜRKİYE'S WEEKEND MARKET DATA </a:t>
          </a:r>
          <a:r>
            <a:rPr lang="en-US" cap="none" sz="20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200025</xdr:colOff>
      <xdr:row>0</xdr:row>
      <xdr:rowOff>114300</xdr:rowOff>
    </xdr:from>
    <xdr:to>
      <xdr:col>21</xdr:col>
      <xdr:colOff>314325</xdr:colOff>
      <xdr:row>0</xdr:row>
      <xdr:rowOff>619125</xdr:rowOff>
    </xdr:to>
    <xdr:sp fLocksText="0">
      <xdr:nvSpPr>
        <xdr:cNvPr id="4" name="Text Box 6"/>
        <xdr:cNvSpPr txBox="1">
          <a:spLocks noChangeArrowheads="1"/>
        </xdr:cNvSpPr>
      </xdr:nvSpPr>
      <xdr:spPr>
        <a:xfrm>
          <a:off x="12258675" y="114300"/>
          <a:ext cx="1514475"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47
</a:t>
          </a:r>
          <a:r>
            <a:rPr lang="en-US" cap="none" sz="1600" b="0" i="0" u="none" baseline="0">
              <a:solidFill>
                <a:srgbClr val="000000"/>
              </a:solidFill>
              <a:latin typeface="Garamond"/>
              <a:ea typeface="Garamond"/>
              <a:cs typeface="Garamond"/>
            </a:rPr>
            <a:t>19-21 NOV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382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50582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2108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71537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2108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372350" y="0"/>
          <a:ext cx="280035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382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50582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71537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2012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2012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620250" y="0"/>
          <a:ext cx="6000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92580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2203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37247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220325"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9001125" y="142875"/>
          <a:ext cx="1152525"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WEEKEND: 47
</a:t>
          </a:r>
          <a:r>
            <a:rPr lang="en-US" cap="none" sz="1000" b="0" i="0" u="none" baseline="0">
              <a:solidFill>
                <a:srgbClr val="000000"/>
              </a:solidFill>
              <a:latin typeface="Garamond"/>
              <a:ea typeface="Garamond"/>
              <a:cs typeface="Garamond"/>
            </a:rPr>
            <a:t>19-21 NOV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65"/>
  <sheetViews>
    <sheetView tabSelected="1" zoomScale="90" zoomScaleNormal="90" zoomScalePageLayoutView="0" workbookViewId="0" topLeftCell="A1">
      <selection activeCell="B5" sqref="B5"/>
    </sheetView>
  </sheetViews>
  <sheetFormatPr defaultColWidth="4.421875" defaultRowHeight="12.75"/>
  <cols>
    <col min="1" max="1" width="3.140625" style="71" bestFit="1" customWidth="1"/>
    <col min="2" max="2" width="29.421875" style="15" bestFit="1" customWidth="1"/>
    <col min="3" max="3" width="8.7109375" style="16" bestFit="1" customWidth="1"/>
    <col min="4" max="4" width="19.140625" style="6" bestFit="1" customWidth="1"/>
    <col min="5" max="5" width="4.7109375" style="17" bestFit="1" customWidth="1"/>
    <col min="6" max="6" width="5.00390625" style="17" bestFit="1" customWidth="1"/>
    <col min="7" max="7" width="6.8515625" style="17" customWidth="1"/>
    <col min="8" max="8" width="11.28125" style="169" bestFit="1" customWidth="1"/>
    <col min="9" max="9" width="7.28125" style="184" bestFit="1" customWidth="1"/>
    <col min="10" max="10" width="11.28125" style="169" bestFit="1" customWidth="1"/>
    <col min="11" max="11" width="7.28125" style="184" bestFit="1" customWidth="1"/>
    <col min="12" max="12" width="11.28125" style="169" bestFit="1" customWidth="1"/>
    <col min="13" max="13" width="7.28125" style="184" bestFit="1" customWidth="1"/>
    <col min="14" max="14" width="11.28125" style="174" bestFit="1" customWidth="1"/>
    <col min="15" max="15" width="7.28125" style="189" bestFit="1" customWidth="1"/>
    <col min="16" max="16" width="5.8515625" style="190" bestFit="1" customWidth="1"/>
    <col min="17" max="17" width="5.421875" style="195" bestFit="1" customWidth="1"/>
    <col min="18" max="18" width="11.28125" style="175" bestFit="1" customWidth="1"/>
    <col min="19" max="19" width="7.00390625" style="44" bestFit="1" customWidth="1"/>
    <col min="20" max="20" width="12.140625" style="175" bestFit="1" customWidth="1"/>
    <col min="21" max="21" width="8.8515625" style="190" bestFit="1" customWidth="1"/>
    <col min="22" max="22" width="5.421875" style="195" bestFit="1" customWidth="1"/>
    <col min="23" max="23" width="2.140625" style="75"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164"/>
      <c r="I1" s="179"/>
      <c r="J1" s="170"/>
      <c r="K1" s="185"/>
      <c r="L1" s="171"/>
      <c r="M1" s="186"/>
      <c r="N1" s="172"/>
      <c r="O1" s="187"/>
      <c r="P1" s="190"/>
      <c r="Q1" s="195"/>
      <c r="R1" s="175"/>
      <c r="S1" s="44"/>
      <c r="T1" s="175"/>
      <c r="U1" s="190"/>
      <c r="V1" s="195"/>
      <c r="W1" s="75"/>
    </row>
    <row r="2" spans="1:23" s="3" customFormat="1" ht="27.75" thickBot="1">
      <c r="A2" s="280" t="s">
        <v>0</v>
      </c>
      <c r="B2" s="281"/>
      <c r="C2" s="281"/>
      <c r="D2" s="281"/>
      <c r="E2" s="281"/>
      <c r="F2" s="281"/>
      <c r="G2" s="281"/>
      <c r="H2" s="281"/>
      <c r="I2" s="281"/>
      <c r="J2" s="281"/>
      <c r="K2" s="281"/>
      <c r="L2" s="281"/>
      <c r="M2" s="281"/>
      <c r="N2" s="281"/>
      <c r="O2" s="281"/>
      <c r="P2" s="281"/>
      <c r="Q2" s="281"/>
      <c r="R2" s="281"/>
      <c r="S2" s="281"/>
      <c r="T2" s="281"/>
      <c r="U2" s="281"/>
      <c r="V2" s="281"/>
      <c r="W2" s="75"/>
    </row>
    <row r="3" spans="1:23" s="59" customFormat="1" ht="12.75">
      <c r="A3" s="57"/>
      <c r="B3" s="287" t="s">
        <v>1</v>
      </c>
      <c r="C3" s="301" t="s">
        <v>6</v>
      </c>
      <c r="D3" s="283" t="s">
        <v>47</v>
      </c>
      <c r="E3" s="283" t="s">
        <v>17</v>
      </c>
      <c r="F3" s="283" t="s">
        <v>18</v>
      </c>
      <c r="G3" s="283" t="s">
        <v>19</v>
      </c>
      <c r="H3" s="285" t="s">
        <v>48</v>
      </c>
      <c r="I3" s="285"/>
      <c r="J3" s="285" t="s">
        <v>49</v>
      </c>
      <c r="K3" s="285"/>
      <c r="L3" s="285" t="s">
        <v>50</v>
      </c>
      <c r="M3" s="285"/>
      <c r="N3" s="279" t="s">
        <v>20</v>
      </c>
      <c r="O3" s="279"/>
      <c r="P3" s="279"/>
      <c r="Q3" s="279"/>
      <c r="R3" s="282" t="s">
        <v>46</v>
      </c>
      <c r="S3" s="282"/>
      <c r="T3" s="279" t="s">
        <v>2</v>
      </c>
      <c r="U3" s="279"/>
      <c r="V3" s="286"/>
      <c r="W3" s="76"/>
    </row>
    <row r="4" spans="1:23" s="59" customFormat="1" ht="48.75" thickBot="1">
      <c r="A4" s="60"/>
      <c r="B4" s="288"/>
      <c r="C4" s="302"/>
      <c r="D4" s="303"/>
      <c r="E4" s="284"/>
      <c r="F4" s="284"/>
      <c r="G4" s="284"/>
      <c r="H4" s="165" t="s">
        <v>53</v>
      </c>
      <c r="I4" s="180" t="s">
        <v>52</v>
      </c>
      <c r="J4" s="165" t="s">
        <v>53</v>
      </c>
      <c r="K4" s="180" t="s">
        <v>52</v>
      </c>
      <c r="L4" s="165" t="s">
        <v>53</v>
      </c>
      <c r="M4" s="180" t="s">
        <v>52</v>
      </c>
      <c r="N4" s="165" t="s">
        <v>53</v>
      </c>
      <c r="O4" s="180" t="s">
        <v>52</v>
      </c>
      <c r="P4" s="180" t="s">
        <v>3</v>
      </c>
      <c r="Q4" s="196" t="s">
        <v>4</v>
      </c>
      <c r="R4" s="165" t="s">
        <v>53</v>
      </c>
      <c r="S4" s="64" t="s">
        <v>51</v>
      </c>
      <c r="T4" s="165" t="s">
        <v>53</v>
      </c>
      <c r="U4" s="180" t="s">
        <v>52</v>
      </c>
      <c r="V4" s="203" t="s">
        <v>4</v>
      </c>
      <c r="W4" s="76"/>
    </row>
    <row r="5" spans="1:23" s="4" customFormat="1" ht="12.75" customHeight="1">
      <c r="A5" s="67">
        <v>1</v>
      </c>
      <c r="B5" s="229" t="s">
        <v>68</v>
      </c>
      <c r="C5" s="108">
        <v>39026</v>
      </c>
      <c r="D5" s="161" t="s">
        <v>69</v>
      </c>
      <c r="E5" s="162">
        <v>383</v>
      </c>
      <c r="F5" s="162">
        <v>625</v>
      </c>
      <c r="G5" s="162">
        <v>3</v>
      </c>
      <c r="H5" s="109">
        <v>1634419</v>
      </c>
      <c r="I5" s="110">
        <v>173922</v>
      </c>
      <c r="J5" s="109">
        <v>1355192</v>
      </c>
      <c r="K5" s="110">
        <v>142865</v>
      </c>
      <c r="L5" s="109">
        <v>1157149</v>
      </c>
      <c r="M5" s="110">
        <v>121605</v>
      </c>
      <c r="N5" s="230">
        <f aca="true" t="shared" si="0" ref="N5:O7">+H5+J5+L5</f>
        <v>4146760</v>
      </c>
      <c r="O5" s="231">
        <f t="shared" si="0"/>
        <v>438392</v>
      </c>
      <c r="P5" s="232">
        <f>+O5/F5</f>
        <v>701.4272</v>
      </c>
      <c r="Q5" s="197">
        <f>+N5/O5</f>
        <v>9.459022974871804</v>
      </c>
      <c r="R5" s="109">
        <v>3495706</v>
      </c>
      <c r="S5" s="233">
        <f>IF(R5&lt;&gt;0,-(R5-N5)/R5,"")</f>
        <v>0.1862439232589926</v>
      </c>
      <c r="T5" s="109">
        <v>23749456</v>
      </c>
      <c r="U5" s="110">
        <v>2538732</v>
      </c>
      <c r="V5" s="204">
        <f>+T5/U5</f>
        <v>9.354849586328923</v>
      </c>
      <c r="W5" s="147"/>
    </row>
    <row r="6" spans="1:23" s="4" customFormat="1" ht="12.75" customHeight="1">
      <c r="A6" s="67">
        <v>2</v>
      </c>
      <c r="B6" s="116" t="s">
        <v>38</v>
      </c>
      <c r="C6" s="87">
        <v>39038</v>
      </c>
      <c r="D6" s="99" t="s">
        <v>11</v>
      </c>
      <c r="E6" s="100">
        <v>216</v>
      </c>
      <c r="F6" s="100">
        <v>373</v>
      </c>
      <c r="G6" s="100">
        <v>1</v>
      </c>
      <c r="H6" s="88">
        <v>1035846</v>
      </c>
      <c r="I6" s="89">
        <v>105119</v>
      </c>
      <c r="J6" s="88">
        <v>831340</v>
      </c>
      <c r="K6" s="89">
        <v>83546</v>
      </c>
      <c r="L6" s="88">
        <v>624269</v>
      </c>
      <c r="M6" s="89">
        <v>62251</v>
      </c>
      <c r="N6" s="206">
        <f t="shared" si="0"/>
        <v>2491455</v>
      </c>
      <c r="O6" s="207">
        <f t="shared" si="0"/>
        <v>250916</v>
      </c>
      <c r="P6" s="101">
        <f>IF(N6&lt;&gt;0,O6/F6,"")</f>
        <v>672.6970509383378</v>
      </c>
      <c r="Q6" s="199">
        <f>IF(N6&lt;&gt;0,N6/O6,"")</f>
        <v>9.929438537199701</v>
      </c>
      <c r="R6" s="88"/>
      <c r="S6" s="209"/>
      <c r="T6" s="88">
        <v>4325193</v>
      </c>
      <c r="U6" s="89">
        <v>434832</v>
      </c>
      <c r="V6" s="234">
        <f>T6/U6</f>
        <v>9.946813941936195</v>
      </c>
      <c r="W6" s="147">
        <v>1</v>
      </c>
    </row>
    <row r="7" spans="1:23" s="5" customFormat="1" ht="12.75" customHeight="1">
      <c r="A7" s="72">
        <v>3</v>
      </c>
      <c r="B7" s="268" t="s">
        <v>21</v>
      </c>
      <c r="C7" s="269">
        <v>39033</v>
      </c>
      <c r="D7" s="270" t="s">
        <v>11</v>
      </c>
      <c r="E7" s="271">
        <v>144</v>
      </c>
      <c r="F7" s="271">
        <v>232</v>
      </c>
      <c r="G7" s="271">
        <v>2</v>
      </c>
      <c r="H7" s="272">
        <v>509529</v>
      </c>
      <c r="I7" s="273">
        <v>42947</v>
      </c>
      <c r="J7" s="272">
        <v>376277</v>
      </c>
      <c r="K7" s="273">
        <v>31241</v>
      </c>
      <c r="L7" s="272">
        <v>327887</v>
      </c>
      <c r="M7" s="273">
        <v>27062</v>
      </c>
      <c r="N7" s="274">
        <f t="shared" si="0"/>
        <v>1213693</v>
      </c>
      <c r="O7" s="275">
        <f t="shared" si="0"/>
        <v>101250</v>
      </c>
      <c r="P7" s="163">
        <f>IF(N7&lt;&gt;0,O7/F7,"")</f>
        <v>436.42241379310343</v>
      </c>
      <c r="Q7" s="276">
        <f>IF(N7&lt;&gt;0,N7/O7,"")</f>
        <v>11.987091358024692</v>
      </c>
      <c r="R7" s="272">
        <v>1017387</v>
      </c>
      <c r="S7" s="277">
        <f aca="true" t="shared" si="1" ref="S7:S40">IF(R7&lt;&gt;0,-(R7-N7)/R7,"")</f>
        <v>0.19295115821216507</v>
      </c>
      <c r="T7" s="272">
        <v>3987465</v>
      </c>
      <c r="U7" s="273">
        <v>329573</v>
      </c>
      <c r="V7" s="278">
        <f>T7/U7</f>
        <v>12.098882493408137</v>
      </c>
      <c r="W7" s="147"/>
    </row>
    <row r="8" spans="1:23" s="5" customFormat="1" ht="12.75" customHeight="1">
      <c r="A8" s="68">
        <v>4</v>
      </c>
      <c r="B8" s="256" t="s">
        <v>39</v>
      </c>
      <c r="C8" s="257">
        <v>39040</v>
      </c>
      <c r="D8" s="258" t="s">
        <v>40</v>
      </c>
      <c r="E8" s="259">
        <v>121</v>
      </c>
      <c r="F8" s="259">
        <v>121</v>
      </c>
      <c r="G8" s="259">
        <v>1</v>
      </c>
      <c r="H8" s="260">
        <v>157552.5</v>
      </c>
      <c r="I8" s="261">
        <v>14040</v>
      </c>
      <c r="J8" s="260">
        <v>149986</v>
      </c>
      <c r="K8" s="261">
        <v>13207</v>
      </c>
      <c r="L8" s="260">
        <v>146113</v>
      </c>
      <c r="M8" s="261">
        <v>12624</v>
      </c>
      <c r="N8" s="262">
        <f>SUM(H8+J8+L8)</f>
        <v>453651.5</v>
      </c>
      <c r="O8" s="263">
        <f>SUM(I8+K8+M8)</f>
        <v>39871</v>
      </c>
      <c r="P8" s="264">
        <f>IF(N8&lt;&gt;0,O8/F8,"")</f>
        <v>329.5123966942149</v>
      </c>
      <c r="Q8" s="265">
        <f>IF(N8&lt;&gt;0,N8/O8,"")</f>
        <v>11.377981490306238</v>
      </c>
      <c r="R8" s="262"/>
      <c r="S8" s="266">
        <f t="shared" si="1"/>
      </c>
      <c r="T8" s="260">
        <v>453651.5</v>
      </c>
      <c r="U8" s="261">
        <v>39871</v>
      </c>
      <c r="V8" s="267">
        <f>T8/U8</f>
        <v>11.377981490306238</v>
      </c>
      <c r="W8" s="147">
        <v>1</v>
      </c>
    </row>
    <row r="9" spans="1:23" s="5" customFormat="1" ht="12.75" customHeight="1">
      <c r="A9" s="68">
        <v>5</v>
      </c>
      <c r="B9" s="235" t="s">
        <v>22</v>
      </c>
      <c r="C9" s="212">
        <v>39026</v>
      </c>
      <c r="D9" s="211" t="s">
        <v>9</v>
      </c>
      <c r="E9" s="213">
        <v>162</v>
      </c>
      <c r="F9" s="213">
        <v>138</v>
      </c>
      <c r="G9" s="213">
        <v>3</v>
      </c>
      <c r="H9" s="214">
        <v>152756</v>
      </c>
      <c r="I9" s="215">
        <v>16603</v>
      </c>
      <c r="J9" s="214">
        <v>115263</v>
      </c>
      <c r="K9" s="215">
        <v>12340</v>
      </c>
      <c r="L9" s="214">
        <v>104801</v>
      </c>
      <c r="M9" s="215">
        <v>11063</v>
      </c>
      <c r="N9" s="214">
        <f>SUM(H9+J9+L9)</f>
        <v>372820</v>
      </c>
      <c r="O9" s="215">
        <f>SUM(I9+K9+M9)</f>
        <v>40006</v>
      </c>
      <c r="P9" s="101">
        <f>IF(N9&lt;&gt;0,O9/F9,"")</f>
        <v>289.8985507246377</v>
      </c>
      <c r="Q9" s="199">
        <f>IF(N9&lt;&gt;0,N9/O9,"")</f>
        <v>9.319102134679799</v>
      </c>
      <c r="R9" s="214">
        <v>270849.5</v>
      </c>
      <c r="S9" s="208">
        <f t="shared" si="1"/>
        <v>0.3764839883403883</v>
      </c>
      <c r="T9" s="214">
        <v>1814139.5</v>
      </c>
      <c r="U9" s="215">
        <v>190194</v>
      </c>
      <c r="V9" s="236">
        <f>T9/U9</f>
        <v>9.538363460466682</v>
      </c>
      <c r="W9" s="147"/>
    </row>
    <row r="10" spans="1:23" s="5" customFormat="1" ht="12.75" customHeight="1">
      <c r="A10" s="68">
        <v>6</v>
      </c>
      <c r="B10" s="160" t="s">
        <v>56</v>
      </c>
      <c r="C10" s="158">
        <v>39019</v>
      </c>
      <c r="D10" s="157" t="s">
        <v>73</v>
      </c>
      <c r="E10" s="159">
        <v>100</v>
      </c>
      <c r="F10" s="159">
        <v>106</v>
      </c>
      <c r="G10" s="159">
        <v>4</v>
      </c>
      <c r="H10" s="166">
        <v>70179.5</v>
      </c>
      <c r="I10" s="181">
        <v>6768</v>
      </c>
      <c r="J10" s="166">
        <v>76200.5</v>
      </c>
      <c r="K10" s="181">
        <v>7223</v>
      </c>
      <c r="L10" s="166">
        <v>74694.5</v>
      </c>
      <c r="M10" s="181">
        <v>7002</v>
      </c>
      <c r="N10" s="216">
        <f>H10+J10+L10</f>
        <v>221074.5</v>
      </c>
      <c r="O10" s="217">
        <f>I10+K10+M10</f>
        <v>20993</v>
      </c>
      <c r="P10" s="101">
        <f>IF(N10&lt;&gt;0,O10/F10,"")</f>
        <v>198.04716981132074</v>
      </c>
      <c r="Q10" s="199">
        <f>IF(N10&lt;&gt;0,N10/O10,"")</f>
        <v>10.530867432001143</v>
      </c>
      <c r="R10" s="166">
        <v>140023.5</v>
      </c>
      <c r="S10" s="208">
        <f t="shared" si="1"/>
        <v>0.5788385521001832</v>
      </c>
      <c r="T10" s="178">
        <v>2249465</v>
      </c>
      <c r="U10" s="193">
        <v>211905</v>
      </c>
      <c r="V10" s="237">
        <f>T10/U10</f>
        <v>10.6154408815271</v>
      </c>
      <c r="W10" s="147"/>
    </row>
    <row r="11" spans="1:23" s="5" customFormat="1" ht="12.75" customHeight="1">
      <c r="A11" s="68">
        <v>7</v>
      </c>
      <c r="B11" s="238" t="s">
        <v>23</v>
      </c>
      <c r="C11" s="94">
        <v>39033</v>
      </c>
      <c r="D11" s="93" t="s">
        <v>15</v>
      </c>
      <c r="E11" s="95">
        <v>72</v>
      </c>
      <c r="F11" s="95">
        <v>72</v>
      </c>
      <c r="G11" s="95">
        <v>2</v>
      </c>
      <c r="H11" s="214">
        <v>81020</v>
      </c>
      <c r="I11" s="215">
        <v>7297</v>
      </c>
      <c r="J11" s="214">
        <v>62410</v>
      </c>
      <c r="K11" s="215">
        <v>5611</v>
      </c>
      <c r="L11" s="214">
        <v>51689</v>
      </c>
      <c r="M11" s="215">
        <v>4643</v>
      </c>
      <c r="N11" s="214">
        <f>+L11+J11+H11</f>
        <v>195119</v>
      </c>
      <c r="O11" s="215">
        <f>+M11+K11+I11</f>
        <v>17551</v>
      </c>
      <c r="P11" s="215">
        <f>+O11/F11</f>
        <v>243.76388888888889</v>
      </c>
      <c r="Q11" s="218">
        <f>+N11/O11</f>
        <v>11.117258275881715</v>
      </c>
      <c r="R11" s="214">
        <v>229514</v>
      </c>
      <c r="S11" s="208">
        <f t="shared" si="1"/>
        <v>-0.14986013925076466</v>
      </c>
      <c r="T11" s="214">
        <v>737010</v>
      </c>
      <c r="U11" s="215">
        <v>66181</v>
      </c>
      <c r="V11" s="239">
        <f>+T11/U11</f>
        <v>11.136277783653918</v>
      </c>
      <c r="W11" s="147"/>
    </row>
    <row r="12" spans="1:23" s="5" customFormat="1" ht="12.75" customHeight="1">
      <c r="A12" s="68">
        <v>8</v>
      </c>
      <c r="B12" s="160" t="s">
        <v>55</v>
      </c>
      <c r="C12" s="158">
        <v>39033</v>
      </c>
      <c r="D12" s="157" t="s">
        <v>73</v>
      </c>
      <c r="E12" s="159">
        <v>80</v>
      </c>
      <c r="F12" s="159">
        <v>81</v>
      </c>
      <c r="G12" s="159">
        <v>2</v>
      </c>
      <c r="H12" s="166">
        <v>74552.5</v>
      </c>
      <c r="I12" s="181">
        <v>6547</v>
      </c>
      <c r="J12" s="166">
        <v>61187</v>
      </c>
      <c r="K12" s="181">
        <v>5306</v>
      </c>
      <c r="L12" s="166">
        <v>51866</v>
      </c>
      <c r="M12" s="181">
        <v>4519</v>
      </c>
      <c r="N12" s="216">
        <f>H12+J12+L12</f>
        <v>187605.5</v>
      </c>
      <c r="O12" s="217">
        <f>I12+K12+M12</f>
        <v>16372</v>
      </c>
      <c r="P12" s="219">
        <v>29</v>
      </c>
      <c r="Q12" s="220">
        <v>6.172413793103448</v>
      </c>
      <c r="R12" s="166">
        <v>155180</v>
      </c>
      <c r="S12" s="208">
        <f t="shared" si="1"/>
        <v>0.2089541177986854</v>
      </c>
      <c r="T12" s="178">
        <v>588190</v>
      </c>
      <c r="U12" s="193">
        <v>50799</v>
      </c>
      <c r="V12" s="237">
        <f>T12/U12</f>
        <v>11.578771235654246</v>
      </c>
      <c r="W12" s="147"/>
    </row>
    <row r="13" spans="1:23" s="5" customFormat="1" ht="12.75" customHeight="1">
      <c r="A13" s="68">
        <v>9</v>
      </c>
      <c r="B13" s="238" t="s">
        <v>24</v>
      </c>
      <c r="C13" s="94">
        <v>39026</v>
      </c>
      <c r="D13" s="93" t="s">
        <v>15</v>
      </c>
      <c r="E13" s="95">
        <v>205</v>
      </c>
      <c r="F13" s="95">
        <v>152</v>
      </c>
      <c r="G13" s="95">
        <v>3</v>
      </c>
      <c r="H13" s="214">
        <v>76284</v>
      </c>
      <c r="I13" s="215">
        <v>9241</v>
      </c>
      <c r="J13" s="214">
        <v>56141</v>
      </c>
      <c r="K13" s="215">
        <v>6822</v>
      </c>
      <c r="L13" s="214">
        <v>45874</v>
      </c>
      <c r="M13" s="215">
        <v>5469</v>
      </c>
      <c r="N13" s="214">
        <f>+L13+J13+H13</f>
        <v>178299</v>
      </c>
      <c r="O13" s="215">
        <f>+M13+K13+I13</f>
        <v>21532</v>
      </c>
      <c r="P13" s="215">
        <f>+O13/F13</f>
        <v>141.6578947368421</v>
      </c>
      <c r="Q13" s="218">
        <f>+N13/O13</f>
        <v>8.280652052758684</v>
      </c>
      <c r="R13" s="214">
        <v>147833</v>
      </c>
      <c r="S13" s="208">
        <f t="shared" si="1"/>
        <v>0.20608389195917015</v>
      </c>
      <c r="T13" s="214">
        <v>1001581</v>
      </c>
      <c r="U13" s="215">
        <v>112209</v>
      </c>
      <c r="V13" s="239">
        <f>+T13/U13</f>
        <v>8.926030888787887</v>
      </c>
      <c r="W13" s="147"/>
    </row>
    <row r="14" spans="1:23" s="5" customFormat="1" ht="12.75" customHeight="1">
      <c r="A14" s="68">
        <v>10</v>
      </c>
      <c r="B14" s="238" t="s">
        <v>25</v>
      </c>
      <c r="C14" s="94">
        <v>39033</v>
      </c>
      <c r="D14" s="93" t="s">
        <v>15</v>
      </c>
      <c r="E14" s="95">
        <v>51</v>
      </c>
      <c r="F14" s="95">
        <v>50</v>
      </c>
      <c r="G14" s="95">
        <v>2</v>
      </c>
      <c r="H14" s="214">
        <v>19294</v>
      </c>
      <c r="I14" s="215">
        <v>2066</v>
      </c>
      <c r="J14" s="214">
        <v>14103</v>
      </c>
      <c r="K14" s="215">
        <v>1536</v>
      </c>
      <c r="L14" s="214">
        <v>13334</v>
      </c>
      <c r="M14" s="215">
        <v>1399</v>
      </c>
      <c r="N14" s="214">
        <f>+L14+J14+H14</f>
        <v>46731</v>
      </c>
      <c r="O14" s="215">
        <f>+M14+K14+I14</f>
        <v>5001</v>
      </c>
      <c r="P14" s="215">
        <f>+O14/F14</f>
        <v>100.02</v>
      </c>
      <c r="Q14" s="218">
        <f>+N14/O14</f>
        <v>9.344331133773245</v>
      </c>
      <c r="R14" s="214">
        <v>26281</v>
      </c>
      <c r="S14" s="208">
        <f t="shared" si="1"/>
        <v>0.7781286861230546</v>
      </c>
      <c r="T14" s="214">
        <v>135781</v>
      </c>
      <c r="U14" s="215">
        <v>14655</v>
      </c>
      <c r="V14" s="239">
        <f>+T14/U14</f>
        <v>9.26516547253497</v>
      </c>
      <c r="W14" s="147"/>
    </row>
    <row r="15" spans="1:23" s="5" customFormat="1" ht="12.75" customHeight="1">
      <c r="A15" s="68">
        <v>11</v>
      </c>
      <c r="B15" s="115" t="s">
        <v>14</v>
      </c>
      <c r="C15" s="94">
        <v>39005</v>
      </c>
      <c r="D15" s="93" t="s">
        <v>15</v>
      </c>
      <c r="E15" s="95">
        <v>119</v>
      </c>
      <c r="F15" s="95">
        <v>23</v>
      </c>
      <c r="G15" s="95">
        <v>6</v>
      </c>
      <c r="H15" s="214">
        <v>4989</v>
      </c>
      <c r="I15" s="215">
        <v>603</v>
      </c>
      <c r="J15" s="214">
        <v>5399</v>
      </c>
      <c r="K15" s="215">
        <v>640</v>
      </c>
      <c r="L15" s="214">
        <v>4810</v>
      </c>
      <c r="M15" s="215">
        <v>577</v>
      </c>
      <c r="N15" s="214">
        <v>15198</v>
      </c>
      <c r="O15" s="215">
        <v>1820</v>
      </c>
      <c r="P15" s="215">
        <f>+O15/F15</f>
        <v>79.1304347826087</v>
      </c>
      <c r="Q15" s="218">
        <f>+N15/O15</f>
        <v>8.350549450549451</v>
      </c>
      <c r="R15" s="214">
        <v>17853</v>
      </c>
      <c r="S15" s="208">
        <f t="shared" si="1"/>
        <v>-0.14871450176440934</v>
      </c>
      <c r="T15" s="214">
        <v>1962678</v>
      </c>
      <c r="U15" s="215">
        <v>167417</v>
      </c>
      <c r="V15" s="239">
        <f>+T15/U15</f>
        <v>11.723289749547536</v>
      </c>
      <c r="W15" s="147"/>
    </row>
    <row r="16" spans="1:23" s="5" customFormat="1" ht="12.75" customHeight="1">
      <c r="A16" s="68">
        <v>12</v>
      </c>
      <c r="B16" s="115" t="s">
        <v>16</v>
      </c>
      <c r="C16" s="94">
        <v>39012</v>
      </c>
      <c r="D16" s="93" t="s">
        <v>15</v>
      </c>
      <c r="E16" s="95">
        <v>100</v>
      </c>
      <c r="F16" s="95">
        <v>13</v>
      </c>
      <c r="G16" s="95">
        <v>5</v>
      </c>
      <c r="H16" s="214">
        <v>5822</v>
      </c>
      <c r="I16" s="215">
        <v>849</v>
      </c>
      <c r="J16" s="214">
        <v>4575</v>
      </c>
      <c r="K16" s="215">
        <v>649</v>
      </c>
      <c r="L16" s="214">
        <v>3867</v>
      </c>
      <c r="M16" s="215">
        <v>556</v>
      </c>
      <c r="N16" s="214">
        <f>+L16+J16+H16</f>
        <v>14264</v>
      </c>
      <c r="O16" s="215">
        <f>+M16+K16+I16</f>
        <v>2054</v>
      </c>
      <c r="P16" s="215">
        <f>+O16/F16</f>
        <v>158</v>
      </c>
      <c r="Q16" s="218">
        <f>+N16/O16</f>
        <v>6.944498539435248</v>
      </c>
      <c r="R16" s="214">
        <v>34165</v>
      </c>
      <c r="S16" s="208">
        <f t="shared" si="1"/>
        <v>-0.5824967071564466</v>
      </c>
      <c r="T16" s="214">
        <v>1782627</v>
      </c>
      <c r="U16" s="215">
        <v>183607</v>
      </c>
      <c r="V16" s="239">
        <f>+T16/U16</f>
        <v>9.708927219550453</v>
      </c>
      <c r="W16" s="147"/>
    </row>
    <row r="17" spans="1:23" s="5" customFormat="1" ht="12.75" customHeight="1">
      <c r="A17" s="68">
        <v>13</v>
      </c>
      <c r="B17" s="160" t="s">
        <v>57</v>
      </c>
      <c r="C17" s="158">
        <v>39005</v>
      </c>
      <c r="D17" s="157" t="s">
        <v>73</v>
      </c>
      <c r="E17" s="159">
        <v>139</v>
      </c>
      <c r="F17" s="159">
        <v>17</v>
      </c>
      <c r="G17" s="159">
        <v>6</v>
      </c>
      <c r="H17" s="166">
        <v>2679.5</v>
      </c>
      <c r="I17" s="181">
        <v>401</v>
      </c>
      <c r="J17" s="166">
        <v>2549.5</v>
      </c>
      <c r="K17" s="181">
        <v>384</v>
      </c>
      <c r="L17" s="166">
        <v>2410</v>
      </c>
      <c r="M17" s="181">
        <v>360</v>
      </c>
      <c r="N17" s="216">
        <f>H17+J17+L17</f>
        <v>7639</v>
      </c>
      <c r="O17" s="217">
        <f>I17+K17+M17</f>
        <v>1145</v>
      </c>
      <c r="P17" s="101">
        <f>IF(N17&lt;&gt;0,O17/F17,"")</f>
        <v>67.3529411764706</v>
      </c>
      <c r="Q17" s="199">
        <f>IF(N17&lt;&gt;0,N17/O17,"")</f>
        <v>6.671615720524017</v>
      </c>
      <c r="R17" s="166">
        <v>16988</v>
      </c>
      <c r="S17" s="208">
        <f t="shared" si="1"/>
        <v>-0.5503296444549094</v>
      </c>
      <c r="T17" s="178">
        <v>2204445</v>
      </c>
      <c r="U17" s="193">
        <v>214845</v>
      </c>
      <c r="V17" s="237">
        <f aca="true" t="shared" si="2" ref="V17:V24">T17/U17</f>
        <v>10.260629756335963</v>
      </c>
      <c r="W17" s="147"/>
    </row>
    <row r="18" spans="1:23" s="5" customFormat="1" ht="12.75" customHeight="1">
      <c r="A18" s="68">
        <v>14</v>
      </c>
      <c r="B18" s="160" t="s">
        <v>61</v>
      </c>
      <c r="C18" s="158">
        <v>39012</v>
      </c>
      <c r="D18" s="157" t="s">
        <v>73</v>
      </c>
      <c r="E18" s="159">
        <v>28</v>
      </c>
      <c r="F18" s="159">
        <v>14</v>
      </c>
      <c r="G18" s="159">
        <v>5</v>
      </c>
      <c r="H18" s="166">
        <v>2557.5</v>
      </c>
      <c r="I18" s="181">
        <v>386</v>
      </c>
      <c r="J18" s="166">
        <v>1746.5</v>
      </c>
      <c r="K18" s="181">
        <v>276</v>
      </c>
      <c r="L18" s="166">
        <v>1631</v>
      </c>
      <c r="M18" s="181">
        <v>258</v>
      </c>
      <c r="N18" s="216">
        <f>H18+J18+L18</f>
        <v>5935</v>
      </c>
      <c r="O18" s="217">
        <f>I18+K18+M18</f>
        <v>920</v>
      </c>
      <c r="P18" s="101">
        <f>IF(N18&lt;&gt;0,O18/F18,"")</f>
        <v>65.71428571428571</v>
      </c>
      <c r="Q18" s="199">
        <f>IF(N18&lt;&gt;0,N18/O18,"")</f>
        <v>6.451086956521739</v>
      </c>
      <c r="R18" s="166">
        <v>2073</v>
      </c>
      <c r="S18" s="208">
        <f t="shared" si="1"/>
        <v>1.8630004823926676</v>
      </c>
      <c r="T18" s="178">
        <v>298135.5</v>
      </c>
      <c r="U18" s="193">
        <v>26277</v>
      </c>
      <c r="V18" s="237">
        <f t="shared" si="2"/>
        <v>11.345872816531568</v>
      </c>
      <c r="W18" s="147"/>
    </row>
    <row r="19" spans="1:23" s="5" customFormat="1" ht="12.75" customHeight="1">
      <c r="A19" s="68">
        <v>15</v>
      </c>
      <c r="B19" s="116" t="s">
        <v>12</v>
      </c>
      <c r="C19" s="87">
        <v>38998</v>
      </c>
      <c r="D19" s="99" t="s">
        <v>11</v>
      </c>
      <c r="E19" s="100">
        <v>55</v>
      </c>
      <c r="F19" s="100">
        <v>16</v>
      </c>
      <c r="G19" s="100">
        <v>7</v>
      </c>
      <c r="H19" s="88">
        <v>2089</v>
      </c>
      <c r="I19" s="89">
        <v>297</v>
      </c>
      <c r="J19" s="88">
        <v>1933</v>
      </c>
      <c r="K19" s="89">
        <v>274</v>
      </c>
      <c r="L19" s="88">
        <v>1807</v>
      </c>
      <c r="M19" s="89">
        <v>246</v>
      </c>
      <c r="N19" s="206">
        <f>+H19+J19+L19</f>
        <v>5829</v>
      </c>
      <c r="O19" s="207">
        <f>+I19+K19+M19</f>
        <v>817</v>
      </c>
      <c r="P19" s="101">
        <f>IF(N19&lt;&gt;0,O19/F19,"")</f>
        <v>51.0625</v>
      </c>
      <c r="Q19" s="199">
        <f>IF(N19&lt;&gt;0,N19/O19,"")</f>
        <v>7.134638922888617</v>
      </c>
      <c r="R19" s="88">
        <v>25798</v>
      </c>
      <c r="S19" s="208">
        <f t="shared" si="1"/>
        <v>-0.7740522521125669</v>
      </c>
      <c r="T19" s="88">
        <v>2653061</v>
      </c>
      <c r="U19" s="89">
        <v>227310</v>
      </c>
      <c r="V19" s="234">
        <f t="shared" si="2"/>
        <v>11.671554265100523</v>
      </c>
      <c r="W19" s="147"/>
    </row>
    <row r="20" spans="1:23" s="5" customFormat="1" ht="12.75" customHeight="1">
      <c r="A20" s="68">
        <v>16</v>
      </c>
      <c r="B20" s="160" t="s">
        <v>58</v>
      </c>
      <c r="C20" s="158">
        <v>38998</v>
      </c>
      <c r="D20" s="157" t="s">
        <v>73</v>
      </c>
      <c r="E20" s="159">
        <v>142</v>
      </c>
      <c r="F20" s="159">
        <v>13</v>
      </c>
      <c r="G20" s="159">
        <v>7</v>
      </c>
      <c r="H20" s="166">
        <v>1448</v>
      </c>
      <c r="I20" s="181">
        <v>248</v>
      </c>
      <c r="J20" s="166">
        <v>1257</v>
      </c>
      <c r="K20" s="181">
        <v>206</v>
      </c>
      <c r="L20" s="166">
        <v>899</v>
      </c>
      <c r="M20" s="181">
        <v>153</v>
      </c>
      <c r="N20" s="216">
        <f>H20+J20+L20</f>
        <v>3604</v>
      </c>
      <c r="O20" s="217">
        <f>I20+K20+M20</f>
        <v>607</v>
      </c>
      <c r="P20" s="101">
        <f>IF(N20&lt;&gt;0,O20/F20,"")</f>
        <v>46.69230769230769</v>
      </c>
      <c r="Q20" s="199">
        <f>IF(N20&lt;&gt;0,N20/O20,"")</f>
        <v>5.937397034596375</v>
      </c>
      <c r="R20" s="166">
        <v>4105.5</v>
      </c>
      <c r="S20" s="208">
        <f t="shared" si="1"/>
        <v>-0.12215320910973085</v>
      </c>
      <c r="T20" s="178">
        <v>1565435.5</v>
      </c>
      <c r="U20" s="193">
        <v>182738</v>
      </c>
      <c r="V20" s="237">
        <f t="shared" si="2"/>
        <v>8.566557037945037</v>
      </c>
      <c r="W20" s="147"/>
    </row>
    <row r="21" spans="1:23" s="5" customFormat="1" ht="12.75" customHeight="1">
      <c r="A21" s="68">
        <v>17</v>
      </c>
      <c r="B21" s="160" t="s">
        <v>59</v>
      </c>
      <c r="C21" s="158">
        <v>38984</v>
      </c>
      <c r="D21" s="157" t="s">
        <v>73</v>
      </c>
      <c r="E21" s="159">
        <v>99</v>
      </c>
      <c r="F21" s="159">
        <v>9</v>
      </c>
      <c r="G21" s="159">
        <v>9</v>
      </c>
      <c r="H21" s="166">
        <v>1497</v>
      </c>
      <c r="I21" s="181">
        <v>244</v>
      </c>
      <c r="J21" s="166">
        <v>1122</v>
      </c>
      <c r="K21" s="181">
        <v>183</v>
      </c>
      <c r="L21" s="166">
        <v>950</v>
      </c>
      <c r="M21" s="181">
        <v>154</v>
      </c>
      <c r="N21" s="216">
        <f>H21+J21+L21</f>
        <v>3569</v>
      </c>
      <c r="O21" s="217">
        <f>I21+K21+M21</f>
        <v>581</v>
      </c>
      <c r="P21" s="101">
        <f>IF(N21&lt;&gt;0,O21/F21,"")</f>
        <v>64.55555555555556</v>
      </c>
      <c r="Q21" s="199">
        <f>IF(N21&lt;&gt;0,N21/O21,"")</f>
        <v>6.142857142857143</v>
      </c>
      <c r="R21" s="166">
        <v>3926</v>
      </c>
      <c r="S21" s="208">
        <f t="shared" si="1"/>
        <v>-0.09093224656138564</v>
      </c>
      <c r="T21" s="178">
        <v>1062110</v>
      </c>
      <c r="U21" s="193">
        <v>138258</v>
      </c>
      <c r="V21" s="237">
        <f t="shared" si="2"/>
        <v>7.682087112499819</v>
      </c>
      <c r="W21" s="147"/>
    </row>
    <row r="22" spans="1:23" s="5" customFormat="1" ht="12.75" customHeight="1">
      <c r="A22" s="68">
        <v>18</v>
      </c>
      <c r="B22" s="235" t="s">
        <v>33</v>
      </c>
      <c r="C22" s="212">
        <v>39005</v>
      </c>
      <c r="D22" s="211" t="s">
        <v>9</v>
      </c>
      <c r="E22" s="213">
        <v>22</v>
      </c>
      <c r="F22" s="213">
        <v>5</v>
      </c>
      <c r="G22" s="213">
        <v>6</v>
      </c>
      <c r="H22" s="214">
        <v>1180</v>
      </c>
      <c r="I22" s="215">
        <v>137</v>
      </c>
      <c r="J22" s="214">
        <v>1007</v>
      </c>
      <c r="K22" s="215">
        <v>114</v>
      </c>
      <c r="L22" s="214">
        <v>1310</v>
      </c>
      <c r="M22" s="215">
        <v>150</v>
      </c>
      <c r="N22" s="214">
        <f>SUM(H22+J22+L22)</f>
        <v>3497</v>
      </c>
      <c r="O22" s="215">
        <f>SUM(I22+K22+M22)</f>
        <v>401</v>
      </c>
      <c r="P22" s="219">
        <v>29</v>
      </c>
      <c r="Q22" s="220">
        <v>6.172413793103448</v>
      </c>
      <c r="R22" s="214">
        <v>5188</v>
      </c>
      <c r="S22" s="208">
        <f t="shared" si="1"/>
        <v>-0.32594448727833464</v>
      </c>
      <c r="T22" s="214">
        <v>194605</v>
      </c>
      <c r="U22" s="215">
        <v>19147</v>
      </c>
      <c r="V22" s="236">
        <f t="shared" si="2"/>
        <v>10.16373322191466</v>
      </c>
      <c r="W22" s="147"/>
    </row>
    <row r="23" spans="1:23" s="5" customFormat="1" ht="12.75" customHeight="1">
      <c r="A23" s="68">
        <v>19</v>
      </c>
      <c r="B23" s="160" t="s">
        <v>60</v>
      </c>
      <c r="C23" s="158">
        <v>39012</v>
      </c>
      <c r="D23" s="157" t="s">
        <v>73</v>
      </c>
      <c r="E23" s="159">
        <v>30</v>
      </c>
      <c r="F23" s="159">
        <v>5</v>
      </c>
      <c r="G23" s="159">
        <v>5</v>
      </c>
      <c r="H23" s="166">
        <v>1148</v>
      </c>
      <c r="I23" s="181">
        <v>161</v>
      </c>
      <c r="J23" s="166">
        <v>759.5</v>
      </c>
      <c r="K23" s="181">
        <v>96</v>
      </c>
      <c r="L23" s="166">
        <v>941</v>
      </c>
      <c r="M23" s="181">
        <v>122</v>
      </c>
      <c r="N23" s="216">
        <f>H23+J23+L23</f>
        <v>2848.5</v>
      </c>
      <c r="O23" s="217">
        <f>I23+K23+M23</f>
        <v>379</v>
      </c>
      <c r="P23" s="219">
        <v>29</v>
      </c>
      <c r="Q23" s="220">
        <v>6.172413793103448</v>
      </c>
      <c r="R23" s="166">
        <v>2933</v>
      </c>
      <c r="S23" s="208">
        <f t="shared" si="1"/>
        <v>-0.028810092055915445</v>
      </c>
      <c r="T23" s="178">
        <v>262789.5</v>
      </c>
      <c r="U23" s="193">
        <v>21744</v>
      </c>
      <c r="V23" s="237">
        <f t="shared" si="2"/>
        <v>12.085609823399558</v>
      </c>
      <c r="W23" s="147"/>
    </row>
    <row r="24" spans="1:23" s="5" customFormat="1" ht="12.75" customHeight="1">
      <c r="A24" s="68">
        <v>20</v>
      </c>
      <c r="B24" s="235" t="s">
        <v>32</v>
      </c>
      <c r="C24" s="212">
        <v>39019</v>
      </c>
      <c r="D24" s="211" t="s">
        <v>9</v>
      </c>
      <c r="E24" s="213">
        <v>135</v>
      </c>
      <c r="F24" s="213">
        <v>16</v>
      </c>
      <c r="G24" s="213">
        <v>4</v>
      </c>
      <c r="H24" s="214">
        <v>1107.5</v>
      </c>
      <c r="I24" s="215">
        <v>275</v>
      </c>
      <c r="J24" s="214">
        <v>791</v>
      </c>
      <c r="K24" s="215">
        <v>172</v>
      </c>
      <c r="L24" s="214">
        <v>676.5</v>
      </c>
      <c r="M24" s="215">
        <v>137</v>
      </c>
      <c r="N24" s="214">
        <f>SUM(H24+J24+L24)</f>
        <v>2575</v>
      </c>
      <c r="O24" s="215">
        <f>SUM(I24+K24+M24)</f>
        <v>584</v>
      </c>
      <c r="P24" s="101">
        <f>IF(N24&lt;&gt;0,O24/F24,"")</f>
        <v>36.5</v>
      </c>
      <c r="Q24" s="199">
        <f>IF(N24&lt;&gt;0,N24/O24,"")</f>
        <v>4.409246575342466</v>
      </c>
      <c r="R24" s="214">
        <v>10337</v>
      </c>
      <c r="S24" s="208">
        <f t="shared" si="1"/>
        <v>-0.7508948437651156</v>
      </c>
      <c r="T24" s="214">
        <v>218781</v>
      </c>
      <c r="U24" s="215">
        <v>30274</v>
      </c>
      <c r="V24" s="236">
        <f t="shared" si="2"/>
        <v>7.226696174935588</v>
      </c>
      <c r="W24" s="147"/>
    </row>
    <row r="25" spans="1:23" s="5" customFormat="1" ht="12.75" customHeight="1">
      <c r="A25" s="68">
        <v>21</v>
      </c>
      <c r="B25" s="240" t="s">
        <v>70</v>
      </c>
      <c r="C25" s="87">
        <v>39019</v>
      </c>
      <c r="D25" s="156" t="s">
        <v>69</v>
      </c>
      <c r="E25" s="155">
        <v>21</v>
      </c>
      <c r="F25" s="155">
        <v>4</v>
      </c>
      <c r="G25" s="155">
        <v>4</v>
      </c>
      <c r="H25" s="88">
        <v>988</v>
      </c>
      <c r="I25" s="89">
        <v>129</v>
      </c>
      <c r="J25" s="88">
        <v>792</v>
      </c>
      <c r="K25" s="89">
        <v>100</v>
      </c>
      <c r="L25" s="88">
        <v>710</v>
      </c>
      <c r="M25" s="89">
        <v>88</v>
      </c>
      <c r="N25" s="206">
        <f>+H25+J25+L25</f>
        <v>2490</v>
      </c>
      <c r="O25" s="207">
        <f>+I25+K25+M25</f>
        <v>317</v>
      </c>
      <c r="P25" s="92">
        <f>+O25/F25</f>
        <v>79.25</v>
      </c>
      <c r="Q25" s="200">
        <f>+N25/O25</f>
        <v>7.854889589905363</v>
      </c>
      <c r="R25" s="88">
        <v>622</v>
      </c>
      <c r="S25" s="208">
        <f t="shared" si="1"/>
        <v>3.0032154340836015</v>
      </c>
      <c r="T25" s="88">
        <v>230935</v>
      </c>
      <c r="U25" s="89">
        <v>18160</v>
      </c>
      <c r="V25" s="205">
        <f>+T25/U25</f>
        <v>12.716685022026432</v>
      </c>
      <c r="W25" s="147"/>
    </row>
    <row r="26" spans="1:23" s="5" customFormat="1" ht="12.75" customHeight="1">
      <c r="A26" s="68">
        <v>22</v>
      </c>
      <c r="B26" s="116" t="s">
        <v>36</v>
      </c>
      <c r="C26" s="87">
        <v>38998</v>
      </c>
      <c r="D26" s="99" t="s">
        <v>11</v>
      </c>
      <c r="E26" s="100">
        <v>135</v>
      </c>
      <c r="F26" s="100">
        <v>9</v>
      </c>
      <c r="G26" s="100">
        <v>6</v>
      </c>
      <c r="H26" s="88">
        <v>818</v>
      </c>
      <c r="I26" s="89">
        <v>155</v>
      </c>
      <c r="J26" s="88">
        <v>849</v>
      </c>
      <c r="K26" s="89">
        <v>137</v>
      </c>
      <c r="L26" s="88">
        <v>691</v>
      </c>
      <c r="M26" s="89">
        <v>111</v>
      </c>
      <c r="N26" s="206">
        <f>+H26+J26+L26</f>
        <v>2358</v>
      </c>
      <c r="O26" s="207">
        <f>+I26+K26+M26</f>
        <v>403</v>
      </c>
      <c r="P26" s="101">
        <f>IF(N26&lt;&gt;0,O26/F26,"")</f>
        <v>44.77777777777778</v>
      </c>
      <c r="Q26" s="199">
        <f>IF(N26&lt;&gt;0,N26/O26,"")</f>
        <v>5.851116625310174</v>
      </c>
      <c r="R26" s="88">
        <v>1267</v>
      </c>
      <c r="S26" s="208">
        <f t="shared" si="1"/>
        <v>0.8610891870560379</v>
      </c>
      <c r="T26" s="88">
        <v>934867</v>
      </c>
      <c r="U26" s="89">
        <v>102768</v>
      </c>
      <c r="V26" s="234">
        <f>T26/U26</f>
        <v>9.096868675073953</v>
      </c>
      <c r="W26" s="147"/>
    </row>
    <row r="27" spans="1:23" s="5" customFormat="1" ht="12.75" customHeight="1">
      <c r="A27" s="68">
        <v>23</v>
      </c>
      <c r="B27" s="241" t="s">
        <v>65</v>
      </c>
      <c r="C27" s="87">
        <v>38991</v>
      </c>
      <c r="D27" s="99" t="s">
        <v>64</v>
      </c>
      <c r="E27" s="100">
        <v>148</v>
      </c>
      <c r="F27" s="100">
        <v>5</v>
      </c>
      <c r="G27" s="100">
        <v>8</v>
      </c>
      <c r="H27" s="88">
        <v>886</v>
      </c>
      <c r="I27" s="89">
        <v>154</v>
      </c>
      <c r="J27" s="88">
        <v>638</v>
      </c>
      <c r="K27" s="89">
        <v>93</v>
      </c>
      <c r="L27" s="88">
        <v>448</v>
      </c>
      <c r="M27" s="89">
        <v>68</v>
      </c>
      <c r="N27" s="206">
        <v>1972</v>
      </c>
      <c r="O27" s="207">
        <v>315</v>
      </c>
      <c r="P27" s="101">
        <f>IF(N27&lt;&gt;0,O27/F27,"")</f>
        <v>63</v>
      </c>
      <c r="Q27" s="199">
        <f>IF(N27&lt;&gt;0,N27/O27,"")</f>
        <v>6.26031746031746</v>
      </c>
      <c r="R27" s="88">
        <v>1767</v>
      </c>
      <c r="S27" s="208">
        <f t="shared" si="1"/>
        <v>0.11601584606677985</v>
      </c>
      <c r="T27" s="206">
        <v>878520.5</v>
      </c>
      <c r="U27" s="194">
        <v>101360</v>
      </c>
      <c r="V27" s="205">
        <f>IF(T27&lt;&gt;0,T27/U27,"")</f>
        <v>8.667329321231255</v>
      </c>
      <c r="W27" s="147"/>
    </row>
    <row r="28" spans="1:23" s="5" customFormat="1" ht="12.75" customHeight="1">
      <c r="A28" s="68">
        <v>24</v>
      </c>
      <c r="B28" s="238" t="s">
        <v>10</v>
      </c>
      <c r="C28" s="94">
        <v>38963</v>
      </c>
      <c r="D28" s="93" t="s">
        <v>15</v>
      </c>
      <c r="E28" s="95">
        <v>107</v>
      </c>
      <c r="F28" s="95">
        <v>4</v>
      </c>
      <c r="G28" s="95">
        <v>12</v>
      </c>
      <c r="H28" s="221">
        <v>766</v>
      </c>
      <c r="I28" s="222">
        <v>129</v>
      </c>
      <c r="J28" s="214">
        <v>729</v>
      </c>
      <c r="K28" s="215">
        <v>121</v>
      </c>
      <c r="L28" s="214">
        <v>422</v>
      </c>
      <c r="M28" s="215">
        <v>83</v>
      </c>
      <c r="N28" s="214">
        <f>+L28+J28+H28</f>
        <v>1917</v>
      </c>
      <c r="O28" s="215">
        <f>+M28+K28+I28</f>
        <v>333</v>
      </c>
      <c r="P28" s="215">
        <f>+O28/F28</f>
        <v>83.25</v>
      </c>
      <c r="Q28" s="218">
        <f>+N28/O28</f>
        <v>5.756756756756757</v>
      </c>
      <c r="R28" s="214">
        <v>1519</v>
      </c>
      <c r="S28" s="208">
        <f t="shared" si="1"/>
        <v>0.26201448321263987</v>
      </c>
      <c r="T28" s="214">
        <v>2156223</v>
      </c>
      <c r="U28" s="215">
        <v>193336</v>
      </c>
      <c r="V28" s="239">
        <f>+T28/U28</f>
        <v>11.152723755534407</v>
      </c>
      <c r="W28" s="147"/>
    </row>
    <row r="29" spans="1:23" s="5" customFormat="1" ht="12.75" customHeight="1">
      <c r="A29" s="68">
        <v>25</v>
      </c>
      <c r="B29" s="160" t="s">
        <v>62</v>
      </c>
      <c r="C29" s="158">
        <v>38969</v>
      </c>
      <c r="D29" s="157" t="s">
        <v>73</v>
      </c>
      <c r="E29" s="159">
        <v>57</v>
      </c>
      <c r="F29" s="159">
        <v>6</v>
      </c>
      <c r="G29" s="159">
        <v>11</v>
      </c>
      <c r="H29" s="166">
        <v>494</v>
      </c>
      <c r="I29" s="181">
        <v>114</v>
      </c>
      <c r="J29" s="166">
        <v>576</v>
      </c>
      <c r="K29" s="181">
        <v>126</v>
      </c>
      <c r="L29" s="166">
        <v>538</v>
      </c>
      <c r="M29" s="181">
        <v>122</v>
      </c>
      <c r="N29" s="216">
        <f>H29+J29+L29</f>
        <v>1608</v>
      </c>
      <c r="O29" s="217">
        <f>I29+K29+M29</f>
        <v>362</v>
      </c>
      <c r="P29" s="181">
        <f>O29/F29</f>
        <v>60.333333333333336</v>
      </c>
      <c r="Q29" s="198">
        <f>+N29/O29</f>
        <v>4.441988950276243</v>
      </c>
      <c r="R29" s="166">
        <v>241</v>
      </c>
      <c r="S29" s="208">
        <f t="shared" si="1"/>
        <v>5.672199170124482</v>
      </c>
      <c r="T29" s="178">
        <v>356419.5</v>
      </c>
      <c r="U29" s="193">
        <v>42087</v>
      </c>
      <c r="V29" s="237">
        <f>T29/U29</f>
        <v>8.46863639603678</v>
      </c>
      <c r="W29" s="147"/>
    </row>
    <row r="30" spans="1:23" s="5" customFormat="1" ht="12.75" customHeight="1">
      <c r="A30" s="68">
        <v>26</v>
      </c>
      <c r="B30" s="241" t="s">
        <v>63</v>
      </c>
      <c r="C30" s="87">
        <v>39019</v>
      </c>
      <c r="D30" s="99" t="s">
        <v>64</v>
      </c>
      <c r="E30" s="100">
        <v>71</v>
      </c>
      <c r="F30" s="100">
        <v>15</v>
      </c>
      <c r="G30" s="100">
        <v>4</v>
      </c>
      <c r="H30" s="88">
        <v>406</v>
      </c>
      <c r="I30" s="89">
        <v>61</v>
      </c>
      <c r="J30" s="88">
        <v>545</v>
      </c>
      <c r="K30" s="89">
        <v>86</v>
      </c>
      <c r="L30" s="88">
        <v>413</v>
      </c>
      <c r="M30" s="89">
        <v>59</v>
      </c>
      <c r="N30" s="206">
        <v>1364</v>
      </c>
      <c r="O30" s="207">
        <v>206</v>
      </c>
      <c r="P30" s="101">
        <f>IF(N30&lt;&gt;0,O30/F30,"")</f>
        <v>13.733333333333333</v>
      </c>
      <c r="Q30" s="199">
        <f>IF(N30&lt;&gt;0,N30/O30,"")</f>
        <v>6.621359223300971</v>
      </c>
      <c r="R30" s="88">
        <v>3672</v>
      </c>
      <c r="S30" s="208">
        <f t="shared" si="1"/>
        <v>-0.6285403050108932</v>
      </c>
      <c r="T30" s="206">
        <v>103638.5</v>
      </c>
      <c r="U30" s="194">
        <v>13307</v>
      </c>
      <c r="V30" s="205">
        <f>IF(T30&lt;&gt;0,T30/U30,"")</f>
        <v>7.788269331930563</v>
      </c>
      <c r="W30" s="147">
        <v>1</v>
      </c>
    </row>
    <row r="31" spans="1:23" s="5" customFormat="1" ht="12.75" customHeight="1">
      <c r="A31" s="68">
        <v>27</v>
      </c>
      <c r="B31" s="116" t="s">
        <v>29</v>
      </c>
      <c r="C31" s="87">
        <v>38956</v>
      </c>
      <c r="D31" s="99" t="s">
        <v>11</v>
      </c>
      <c r="E31" s="100">
        <v>119</v>
      </c>
      <c r="F31" s="100">
        <v>1</v>
      </c>
      <c r="G31" s="100">
        <v>12</v>
      </c>
      <c r="H31" s="88">
        <v>420</v>
      </c>
      <c r="I31" s="89">
        <v>105</v>
      </c>
      <c r="J31" s="88">
        <v>392</v>
      </c>
      <c r="K31" s="89">
        <v>98</v>
      </c>
      <c r="L31" s="88">
        <v>378</v>
      </c>
      <c r="M31" s="89">
        <v>94</v>
      </c>
      <c r="N31" s="206">
        <f aca="true" t="shared" si="3" ref="N31:O33">+H31+J31+L31</f>
        <v>1190</v>
      </c>
      <c r="O31" s="207">
        <f t="shared" si="3"/>
        <v>297</v>
      </c>
      <c r="P31" s="219">
        <v>29</v>
      </c>
      <c r="Q31" s="220">
        <v>6.172413793103448</v>
      </c>
      <c r="R31" s="88">
        <v>568</v>
      </c>
      <c r="S31" s="208">
        <f t="shared" si="1"/>
        <v>1.0950704225352113</v>
      </c>
      <c r="T31" s="88">
        <v>856532</v>
      </c>
      <c r="U31" s="89">
        <v>96197</v>
      </c>
      <c r="V31" s="234">
        <f>T31/U31</f>
        <v>8.903936713203114</v>
      </c>
      <c r="W31" s="147">
        <v>1</v>
      </c>
    </row>
    <row r="32" spans="1:23" s="5" customFormat="1" ht="12.75" customHeight="1">
      <c r="A32" s="68">
        <v>28</v>
      </c>
      <c r="B32" s="240" t="s">
        <v>71</v>
      </c>
      <c r="C32" s="87">
        <v>39019</v>
      </c>
      <c r="D32" s="156" t="s">
        <v>69</v>
      </c>
      <c r="E32" s="155">
        <v>1</v>
      </c>
      <c r="F32" s="155">
        <v>1</v>
      </c>
      <c r="G32" s="155">
        <v>4</v>
      </c>
      <c r="H32" s="88">
        <v>317</v>
      </c>
      <c r="I32" s="89">
        <v>23</v>
      </c>
      <c r="J32" s="88">
        <v>533</v>
      </c>
      <c r="K32" s="89">
        <v>39</v>
      </c>
      <c r="L32" s="88">
        <v>294</v>
      </c>
      <c r="M32" s="89">
        <v>21</v>
      </c>
      <c r="N32" s="206">
        <f t="shared" si="3"/>
        <v>1144</v>
      </c>
      <c r="O32" s="207">
        <f t="shared" si="3"/>
        <v>83</v>
      </c>
      <c r="P32" s="92">
        <f>+O32/F32</f>
        <v>83</v>
      </c>
      <c r="Q32" s="200">
        <f>+N32/O32</f>
        <v>13.783132530120483</v>
      </c>
      <c r="R32" s="88">
        <v>453</v>
      </c>
      <c r="S32" s="208">
        <f t="shared" si="1"/>
        <v>1.5253863134657837</v>
      </c>
      <c r="T32" s="88">
        <v>12167</v>
      </c>
      <c r="U32" s="89">
        <v>787</v>
      </c>
      <c r="V32" s="205">
        <f>+T32/U32</f>
        <v>15.45997458703939</v>
      </c>
      <c r="W32" s="147"/>
    </row>
    <row r="33" spans="1:23" s="5" customFormat="1" ht="12.75" customHeight="1">
      <c r="A33" s="68">
        <v>29</v>
      </c>
      <c r="B33" s="240" t="s">
        <v>72</v>
      </c>
      <c r="C33" s="87">
        <v>38998</v>
      </c>
      <c r="D33" s="156" t="s">
        <v>69</v>
      </c>
      <c r="E33" s="155">
        <v>50</v>
      </c>
      <c r="F33" s="155">
        <v>3</v>
      </c>
      <c r="G33" s="155">
        <v>7</v>
      </c>
      <c r="H33" s="88">
        <v>289</v>
      </c>
      <c r="I33" s="89">
        <v>43</v>
      </c>
      <c r="J33" s="88">
        <v>313</v>
      </c>
      <c r="K33" s="89">
        <v>47</v>
      </c>
      <c r="L33" s="88">
        <v>211</v>
      </c>
      <c r="M33" s="89">
        <v>31</v>
      </c>
      <c r="N33" s="206">
        <f t="shared" si="3"/>
        <v>813</v>
      </c>
      <c r="O33" s="207">
        <f t="shared" si="3"/>
        <v>121</v>
      </c>
      <c r="P33" s="92">
        <f>+O33/F33</f>
        <v>40.333333333333336</v>
      </c>
      <c r="Q33" s="200">
        <f>+N33/O33</f>
        <v>6.7190082644628095</v>
      </c>
      <c r="R33" s="88">
        <v>532</v>
      </c>
      <c r="S33" s="208">
        <f t="shared" si="1"/>
        <v>0.5281954887218046</v>
      </c>
      <c r="T33" s="88">
        <v>365728</v>
      </c>
      <c r="U33" s="89">
        <v>32609</v>
      </c>
      <c r="V33" s="205">
        <f>+T33/U33</f>
        <v>11.215553988162776</v>
      </c>
      <c r="W33" s="147">
        <v>1</v>
      </c>
    </row>
    <row r="34" spans="1:23" s="5" customFormat="1" ht="12.75" customHeight="1">
      <c r="A34" s="68">
        <v>30</v>
      </c>
      <c r="B34" s="116" t="s">
        <v>41</v>
      </c>
      <c r="C34" s="87">
        <v>38991</v>
      </c>
      <c r="D34" s="210" t="s">
        <v>40</v>
      </c>
      <c r="E34" s="100">
        <v>72</v>
      </c>
      <c r="F34" s="100">
        <v>3</v>
      </c>
      <c r="G34" s="100">
        <v>8</v>
      </c>
      <c r="H34" s="88">
        <v>252</v>
      </c>
      <c r="I34" s="89">
        <v>39</v>
      </c>
      <c r="J34" s="88">
        <v>205</v>
      </c>
      <c r="K34" s="89">
        <v>32</v>
      </c>
      <c r="L34" s="88">
        <v>87</v>
      </c>
      <c r="M34" s="89">
        <v>14</v>
      </c>
      <c r="N34" s="206">
        <f>SUM(H34+J34+L34)</f>
        <v>544</v>
      </c>
      <c r="O34" s="207">
        <f>SUM(I34+K34+M34)</f>
        <v>85</v>
      </c>
      <c r="P34" s="101">
        <f>IF(N34&lt;&gt;0,O34/F34,"")</f>
        <v>28.333333333333332</v>
      </c>
      <c r="Q34" s="199">
        <f>IF(N34&lt;&gt;0,N34/O34,"")</f>
        <v>6.4</v>
      </c>
      <c r="R34" s="206">
        <v>276</v>
      </c>
      <c r="S34" s="208">
        <f t="shared" si="1"/>
        <v>0.9710144927536232</v>
      </c>
      <c r="T34" s="88">
        <v>312697</v>
      </c>
      <c r="U34" s="89">
        <v>40332</v>
      </c>
      <c r="V34" s="234">
        <f>T34/U34</f>
        <v>7.753074481801051</v>
      </c>
      <c r="W34" s="147"/>
    </row>
    <row r="35" spans="1:23" s="5" customFormat="1" ht="12.75" customHeight="1">
      <c r="A35" s="68">
        <v>31</v>
      </c>
      <c r="B35" s="115" t="s">
        <v>7</v>
      </c>
      <c r="C35" s="94">
        <v>38914</v>
      </c>
      <c r="D35" s="93" t="s">
        <v>15</v>
      </c>
      <c r="E35" s="95">
        <v>130</v>
      </c>
      <c r="F35" s="95">
        <v>2</v>
      </c>
      <c r="G35" s="95">
        <v>19</v>
      </c>
      <c r="H35" s="214">
        <v>165</v>
      </c>
      <c r="I35" s="215">
        <v>50</v>
      </c>
      <c r="J35" s="214">
        <v>189</v>
      </c>
      <c r="K35" s="215">
        <v>54</v>
      </c>
      <c r="L35" s="214">
        <v>189</v>
      </c>
      <c r="M35" s="215">
        <v>54</v>
      </c>
      <c r="N35" s="214">
        <f>+L35+J35+H35</f>
        <v>543</v>
      </c>
      <c r="O35" s="215">
        <f>+M35+K35+I35</f>
        <v>158</v>
      </c>
      <c r="P35" s="215">
        <f>+O35/F35</f>
        <v>79</v>
      </c>
      <c r="Q35" s="218">
        <f>+N35/O35</f>
        <v>3.4367088607594938</v>
      </c>
      <c r="R35" s="214">
        <v>24</v>
      </c>
      <c r="S35" s="208">
        <f t="shared" si="1"/>
        <v>21.625</v>
      </c>
      <c r="T35" s="214">
        <v>2775551</v>
      </c>
      <c r="U35" s="215">
        <v>312857</v>
      </c>
      <c r="V35" s="239">
        <f>+T35/U35</f>
        <v>8.871628251885047</v>
      </c>
      <c r="W35" s="147"/>
    </row>
    <row r="36" spans="1:23" s="5" customFormat="1" ht="12.75" customHeight="1">
      <c r="A36" s="68">
        <v>32</v>
      </c>
      <c r="B36" s="116" t="s">
        <v>8</v>
      </c>
      <c r="C36" s="87">
        <v>38928</v>
      </c>
      <c r="D36" s="99" t="s">
        <v>11</v>
      </c>
      <c r="E36" s="100">
        <v>139</v>
      </c>
      <c r="F36" s="100">
        <v>2</v>
      </c>
      <c r="G36" s="100">
        <v>17</v>
      </c>
      <c r="H36" s="88">
        <v>186</v>
      </c>
      <c r="I36" s="89">
        <v>29</v>
      </c>
      <c r="J36" s="88">
        <v>137</v>
      </c>
      <c r="K36" s="89">
        <v>22</v>
      </c>
      <c r="L36" s="88">
        <v>54</v>
      </c>
      <c r="M36" s="89">
        <v>9</v>
      </c>
      <c r="N36" s="206">
        <f>+H36+J36+L36</f>
        <v>377</v>
      </c>
      <c r="O36" s="207">
        <f>+I36+K36+M36</f>
        <v>60</v>
      </c>
      <c r="P36" s="101">
        <f>IF(N36&lt;&gt;0,O36/F36,"")</f>
        <v>30</v>
      </c>
      <c r="Q36" s="199">
        <f>IF(N36&lt;&gt;0,N36/O36,"")</f>
        <v>6.283333333333333</v>
      </c>
      <c r="R36" s="88">
        <v>409</v>
      </c>
      <c r="S36" s="208">
        <f t="shared" si="1"/>
        <v>-0.07823960880195599</v>
      </c>
      <c r="T36" s="88">
        <v>11023085</v>
      </c>
      <c r="U36" s="89">
        <v>1098985</v>
      </c>
      <c r="V36" s="234">
        <f>T36/U36</f>
        <v>10.03024154105834</v>
      </c>
      <c r="W36" s="147"/>
    </row>
    <row r="37" spans="1:23" s="5" customFormat="1" ht="12.75" customHeight="1">
      <c r="A37" s="68">
        <v>33</v>
      </c>
      <c r="B37" s="240" t="s">
        <v>42</v>
      </c>
      <c r="C37" s="87">
        <v>38970</v>
      </c>
      <c r="D37" s="156" t="s">
        <v>69</v>
      </c>
      <c r="E37" s="155">
        <v>124</v>
      </c>
      <c r="F37" s="155">
        <v>2</v>
      </c>
      <c r="G37" s="155">
        <v>11</v>
      </c>
      <c r="H37" s="88">
        <v>155</v>
      </c>
      <c r="I37" s="89">
        <v>29</v>
      </c>
      <c r="J37" s="88">
        <v>119</v>
      </c>
      <c r="K37" s="89">
        <v>26</v>
      </c>
      <c r="L37" s="88">
        <v>47</v>
      </c>
      <c r="M37" s="89">
        <v>9</v>
      </c>
      <c r="N37" s="206">
        <f>+H37+J37+L37</f>
        <v>321</v>
      </c>
      <c r="O37" s="207">
        <f>+I37+K37+M37</f>
        <v>64</v>
      </c>
      <c r="P37" s="92">
        <f>+O37/F37</f>
        <v>32</v>
      </c>
      <c r="Q37" s="200">
        <f>+N37/O37</f>
        <v>5.015625</v>
      </c>
      <c r="R37" s="88">
        <v>759</v>
      </c>
      <c r="S37" s="208">
        <f t="shared" si="1"/>
        <v>-0.5770750988142292</v>
      </c>
      <c r="T37" s="88">
        <v>3687588</v>
      </c>
      <c r="U37" s="89">
        <v>331488</v>
      </c>
      <c r="V37" s="205">
        <f>+T37/U37</f>
        <v>11.124348392701998</v>
      </c>
      <c r="W37" s="147"/>
    </row>
    <row r="38" spans="1:23" s="5" customFormat="1" ht="12.75" customHeight="1">
      <c r="A38" s="68">
        <v>34</v>
      </c>
      <c r="B38" s="115" t="s">
        <v>30</v>
      </c>
      <c r="C38" s="94">
        <v>38977</v>
      </c>
      <c r="D38" s="93" t="s">
        <v>15</v>
      </c>
      <c r="E38" s="95">
        <v>9</v>
      </c>
      <c r="F38" s="95">
        <v>1</v>
      </c>
      <c r="G38" s="95">
        <v>10</v>
      </c>
      <c r="H38" s="214">
        <v>74</v>
      </c>
      <c r="I38" s="215">
        <v>12</v>
      </c>
      <c r="J38" s="214">
        <v>164</v>
      </c>
      <c r="K38" s="215">
        <v>25</v>
      </c>
      <c r="L38" s="214">
        <v>50</v>
      </c>
      <c r="M38" s="215">
        <v>8</v>
      </c>
      <c r="N38" s="214">
        <f>+L38+J38+H38</f>
        <v>288</v>
      </c>
      <c r="O38" s="215">
        <f>+M38+K38+I38</f>
        <v>45</v>
      </c>
      <c r="P38" s="215">
        <f>+O38/F38</f>
        <v>45</v>
      </c>
      <c r="Q38" s="218">
        <f>+N38/O38</f>
        <v>6.4</v>
      </c>
      <c r="R38" s="214">
        <v>474</v>
      </c>
      <c r="S38" s="208">
        <f t="shared" si="1"/>
        <v>-0.3924050632911392</v>
      </c>
      <c r="T38" s="214">
        <v>85215</v>
      </c>
      <c r="U38" s="215">
        <v>9487</v>
      </c>
      <c r="V38" s="239">
        <f>+T38/U38</f>
        <v>8.982291556867292</v>
      </c>
      <c r="W38" s="147"/>
    </row>
    <row r="39" spans="1:23" s="5" customFormat="1" ht="12.75" customHeight="1">
      <c r="A39" s="68">
        <v>35</v>
      </c>
      <c r="B39" s="241" t="s">
        <v>67</v>
      </c>
      <c r="C39" s="87">
        <v>38851</v>
      </c>
      <c r="D39" s="99" t="s">
        <v>64</v>
      </c>
      <c r="E39" s="100">
        <v>76</v>
      </c>
      <c r="F39" s="100">
        <v>1</v>
      </c>
      <c r="G39" s="100">
        <v>25</v>
      </c>
      <c r="H39" s="88">
        <v>89</v>
      </c>
      <c r="I39" s="89">
        <v>14</v>
      </c>
      <c r="J39" s="88">
        <v>87</v>
      </c>
      <c r="K39" s="89">
        <v>12</v>
      </c>
      <c r="L39" s="88">
        <v>100</v>
      </c>
      <c r="M39" s="89">
        <v>14</v>
      </c>
      <c r="N39" s="206">
        <v>276</v>
      </c>
      <c r="O39" s="207">
        <v>40</v>
      </c>
      <c r="P39" s="101">
        <f>IF(N39&lt;&gt;0,O39/F39,"")</f>
        <v>40</v>
      </c>
      <c r="Q39" s="199">
        <f>IF(N39&lt;&gt;0,N39/O39,"")</f>
        <v>6.9</v>
      </c>
      <c r="R39" s="88">
        <v>48</v>
      </c>
      <c r="S39" s="208">
        <f t="shared" si="1"/>
        <v>4.75</v>
      </c>
      <c r="T39" s="206">
        <v>369484</v>
      </c>
      <c r="U39" s="194">
        <v>33185</v>
      </c>
      <c r="V39" s="205">
        <f>IF(T39&lt;&gt;0,T39/U39,"")</f>
        <v>11.134066596353774</v>
      </c>
      <c r="W39" s="147"/>
    </row>
    <row r="40" spans="1:23" s="5" customFormat="1" ht="12.75" customHeight="1">
      <c r="A40" s="68">
        <v>36</v>
      </c>
      <c r="B40" s="241" t="s">
        <v>66</v>
      </c>
      <c r="C40" s="87">
        <v>38746</v>
      </c>
      <c r="D40" s="99" t="s">
        <v>64</v>
      </c>
      <c r="E40" s="100">
        <v>47</v>
      </c>
      <c r="F40" s="100">
        <v>1</v>
      </c>
      <c r="G40" s="100">
        <v>36</v>
      </c>
      <c r="H40" s="88">
        <v>31</v>
      </c>
      <c r="I40" s="89">
        <v>5</v>
      </c>
      <c r="J40" s="88">
        <v>96</v>
      </c>
      <c r="K40" s="89">
        <v>13</v>
      </c>
      <c r="L40" s="88">
        <v>63</v>
      </c>
      <c r="M40" s="89">
        <v>9</v>
      </c>
      <c r="N40" s="206">
        <v>190</v>
      </c>
      <c r="O40" s="207">
        <v>27</v>
      </c>
      <c r="P40" s="101">
        <f>IF(N40&lt;&gt;0,O40/F40,"")</f>
        <v>27</v>
      </c>
      <c r="Q40" s="199">
        <f>IF(N40&lt;&gt;0,N40/O40,"")</f>
        <v>7.037037037037037</v>
      </c>
      <c r="R40" s="88">
        <v>159</v>
      </c>
      <c r="S40" s="208">
        <f t="shared" si="1"/>
        <v>0.1949685534591195</v>
      </c>
      <c r="T40" s="206">
        <v>1880814.5</v>
      </c>
      <c r="U40" s="194">
        <v>162261</v>
      </c>
      <c r="V40" s="205">
        <f>IF(T40&lt;&gt;0,T40/U40,"")</f>
        <v>11.591291191352203</v>
      </c>
      <c r="W40" s="147"/>
    </row>
    <row r="41" spans="1:23" s="5" customFormat="1" ht="12.75" customHeight="1">
      <c r="A41" s="68">
        <v>37</v>
      </c>
      <c r="B41" s="242" t="s">
        <v>34</v>
      </c>
      <c r="C41" s="224">
        <v>39019</v>
      </c>
      <c r="D41" s="223" t="s">
        <v>35</v>
      </c>
      <c r="E41" s="225">
        <v>15</v>
      </c>
      <c r="F41" s="225">
        <v>1</v>
      </c>
      <c r="G41" s="225">
        <v>4</v>
      </c>
      <c r="H41" s="102">
        <v>42</v>
      </c>
      <c r="I41" s="103">
        <v>7</v>
      </c>
      <c r="J41" s="102">
        <v>0</v>
      </c>
      <c r="K41" s="103">
        <v>0</v>
      </c>
      <c r="L41" s="102">
        <v>137</v>
      </c>
      <c r="M41" s="103">
        <v>22</v>
      </c>
      <c r="N41" s="226">
        <v>179</v>
      </c>
      <c r="O41" s="227">
        <v>29</v>
      </c>
      <c r="P41" s="219">
        <v>29</v>
      </c>
      <c r="Q41" s="220">
        <v>6.172413793103448</v>
      </c>
      <c r="R41" s="104">
        <v>33</v>
      </c>
      <c r="S41" s="228">
        <v>4.424242424242424</v>
      </c>
      <c r="T41" s="104">
        <v>50095</v>
      </c>
      <c r="U41" s="105">
        <v>4725</v>
      </c>
      <c r="V41" s="243">
        <v>10.602116402116403</v>
      </c>
      <c r="W41" s="147"/>
    </row>
    <row r="42" spans="1:23" s="5" customFormat="1" ht="12.75" customHeight="1">
      <c r="A42" s="68">
        <v>38</v>
      </c>
      <c r="B42" s="238" t="s">
        <v>31</v>
      </c>
      <c r="C42" s="94">
        <v>38774</v>
      </c>
      <c r="D42" s="93" t="s">
        <v>15</v>
      </c>
      <c r="E42" s="95">
        <v>256</v>
      </c>
      <c r="F42" s="95">
        <v>1</v>
      </c>
      <c r="G42" s="95">
        <v>39</v>
      </c>
      <c r="H42" s="214">
        <v>58</v>
      </c>
      <c r="I42" s="215">
        <v>9</v>
      </c>
      <c r="J42" s="214">
        <v>71</v>
      </c>
      <c r="K42" s="215">
        <v>10</v>
      </c>
      <c r="L42" s="214">
        <v>44</v>
      </c>
      <c r="M42" s="215">
        <v>6</v>
      </c>
      <c r="N42" s="214">
        <f>+L42+J42+H42</f>
        <v>173</v>
      </c>
      <c r="O42" s="215">
        <f>+M42+K42+I42</f>
        <v>25</v>
      </c>
      <c r="P42" s="215">
        <f>+O42/F42</f>
        <v>25</v>
      </c>
      <c r="Q42" s="218">
        <f>+N42/O42</f>
        <v>6.92</v>
      </c>
      <c r="R42" s="214">
        <v>79</v>
      </c>
      <c r="S42" s="208">
        <f aca="true" t="shared" si="4" ref="S42:S47">IF(R42&lt;&gt;0,-(R42-N42)/R42,"")</f>
        <v>1.1898734177215189</v>
      </c>
      <c r="T42" s="214">
        <v>21723367</v>
      </c>
      <c r="U42" s="215">
        <v>2459815</v>
      </c>
      <c r="V42" s="239">
        <f>+T42/U42</f>
        <v>8.831301134434907</v>
      </c>
      <c r="W42" s="147"/>
    </row>
    <row r="43" spans="1:23" s="5" customFormat="1" ht="12.75" customHeight="1">
      <c r="A43" s="68">
        <v>39</v>
      </c>
      <c r="B43" s="235" t="s">
        <v>37</v>
      </c>
      <c r="C43" s="212">
        <v>39012</v>
      </c>
      <c r="D43" s="211" t="s">
        <v>9</v>
      </c>
      <c r="E43" s="213">
        <v>36</v>
      </c>
      <c r="F43" s="213">
        <v>1</v>
      </c>
      <c r="G43" s="213">
        <v>5</v>
      </c>
      <c r="H43" s="214">
        <v>34</v>
      </c>
      <c r="I43" s="215">
        <v>4</v>
      </c>
      <c r="J43" s="214">
        <v>41</v>
      </c>
      <c r="K43" s="215">
        <v>5</v>
      </c>
      <c r="L43" s="214">
        <v>31</v>
      </c>
      <c r="M43" s="215">
        <v>4</v>
      </c>
      <c r="N43" s="214">
        <f>SUM(H43+J43+L43)</f>
        <v>106</v>
      </c>
      <c r="O43" s="215">
        <f>SUM(I43+K43+M43)</f>
        <v>13</v>
      </c>
      <c r="P43" s="101">
        <f>IF(N43&lt;&gt;0,O43/F43,"")</f>
        <v>13</v>
      </c>
      <c r="Q43" s="199">
        <f>IF(N43&lt;&gt;0,N43/O43,"")</f>
        <v>8.153846153846153</v>
      </c>
      <c r="R43" s="214">
        <v>290</v>
      </c>
      <c r="S43" s="208">
        <f t="shared" si="4"/>
        <v>-0.6344827586206897</v>
      </c>
      <c r="T43" s="214">
        <v>60233</v>
      </c>
      <c r="U43" s="215">
        <v>7889</v>
      </c>
      <c r="V43" s="236">
        <f>T43/U43</f>
        <v>7.635061478007352</v>
      </c>
      <c r="W43" s="147">
        <v>1</v>
      </c>
    </row>
    <row r="44" spans="1:23" s="5" customFormat="1" ht="12.75" customHeight="1">
      <c r="A44" s="68">
        <v>40</v>
      </c>
      <c r="B44" s="238" t="s">
        <v>54</v>
      </c>
      <c r="C44" s="94">
        <v>38900</v>
      </c>
      <c r="D44" s="93" t="s">
        <v>15</v>
      </c>
      <c r="E44" s="95">
        <v>161</v>
      </c>
      <c r="F44" s="95">
        <v>1</v>
      </c>
      <c r="G44" s="95">
        <v>21</v>
      </c>
      <c r="H44" s="214">
        <v>34</v>
      </c>
      <c r="I44" s="215">
        <v>4</v>
      </c>
      <c r="J44" s="214">
        <v>41</v>
      </c>
      <c r="K44" s="215">
        <v>5</v>
      </c>
      <c r="L44" s="214">
        <v>31</v>
      </c>
      <c r="M44" s="215">
        <v>4</v>
      </c>
      <c r="N44" s="214">
        <f>+L44+J44+H44</f>
        <v>106</v>
      </c>
      <c r="O44" s="215">
        <f>+M44+K44+I44</f>
        <v>13</v>
      </c>
      <c r="P44" s="215">
        <f>+O44/F44</f>
        <v>13</v>
      </c>
      <c r="Q44" s="218">
        <f>+N44/O44</f>
        <v>8.153846153846153</v>
      </c>
      <c r="R44" s="214">
        <v>92</v>
      </c>
      <c r="S44" s="208">
        <f t="shared" si="4"/>
        <v>0.15217391304347827</v>
      </c>
      <c r="T44" s="214">
        <v>3660884</v>
      </c>
      <c r="U44" s="215">
        <v>334347</v>
      </c>
      <c r="V44" s="239">
        <f>+T44/U44</f>
        <v>10.9493550114103</v>
      </c>
      <c r="W44" s="147"/>
    </row>
    <row r="45" spans="1:23" s="5" customFormat="1" ht="12.75" customHeight="1">
      <c r="A45" s="68">
        <v>41</v>
      </c>
      <c r="B45" s="116" t="s">
        <v>26</v>
      </c>
      <c r="C45" s="87">
        <v>39012</v>
      </c>
      <c r="D45" s="99" t="s">
        <v>11</v>
      </c>
      <c r="E45" s="100">
        <v>74</v>
      </c>
      <c r="F45" s="100">
        <v>2</v>
      </c>
      <c r="G45" s="100">
        <v>5</v>
      </c>
      <c r="H45" s="88">
        <v>48</v>
      </c>
      <c r="I45" s="89">
        <v>8</v>
      </c>
      <c r="J45" s="88">
        <v>24</v>
      </c>
      <c r="K45" s="89">
        <v>4</v>
      </c>
      <c r="L45" s="88">
        <v>24</v>
      </c>
      <c r="M45" s="89">
        <v>4</v>
      </c>
      <c r="N45" s="206">
        <f>+H45+J45+L45</f>
        <v>96</v>
      </c>
      <c r="O45" s="207">
        <f>+I45+K45+M45</f>
        <v>16</v>
      </c>
      <c r="P45" s="101">
        <f>IF(N45&lt;&gt;0,O45/F45,"")</f>
        <v>8</v>
      </c>
      <c r="Q45" s="199">
        <f>IF(N45&lt;&gt;0,N45/O45,"")</f>
        <v>6</v>
      </c>
      <c r="R45" s="88">
        <v>14699</v>
      </c>
      <c r="S45" s="208">
        <f t="shared" si="4"/>
        <v>-0.9934689434655418</v>
      </c>
      <c r="T45" s="88">
        <v>974352</v>
      </c>
      <c r="U45" s="89">
        <v>83134</v>
      </c>
      <c r="V45" s="234">
        <f>T45/U45</f>
        <v>11.720258859191185</v>
      </c>
      <c r="W45" s="147">
        <v>1</v>
      </c>
    </row>
    <row r="46" spans="1:23" s="5" customFormat="1" ht="12.75" customHeight="1">
      <c r="A46" s="68">
        <v>42</v>
      </c>
      <c r="B46" s="115" t="s">
        <v>13</v>
      </c>
      <c r="C46" s="94">
        <v>38998</v>
      </c>
      <c r="D46" s="93" t="s">
        <v>15</v>
      </c>
      <c r="E46" s="95">
        <v>93</v>
      </c>
      <c r="F46" s="95">
        <v>1</v>
      </c>
      <c r="G46" s="95">
        <v>6</v>
      </c>
      <c r="H46" s="214">
        <v>43</v>
      </c>
      <c r="I46" s="215">
        <v>7</v>
      </c>
      <c r="J46" s="214">
        <v>20</v>
      </c>
      <c r="K46" s="215">
        <v>3</v>
      </c>
      <c r="L46" s="214">
        <v>0</v>
      </c>
      <c r="M46" s="215">
        <v>0</v>
      </c>
      <c r="N46" s="214">
        <f>+L46+J46+H46</f>
        <v>63</v>
      </c>
      <c r="O46" s="215">
        <f>+M46+K46+I46</f>
        <v>10</v>
      </c>
      <c r="P46" s="215">
        <f>+O46/F46</f>
        <v>10</v>
      </c>
      <c r="Q46" s="218">
        <f>+N46/O46</f>
        <v>6.3</v>
      </c>
      <c r="R46" s="214">
        <v>447</v>
      </c>
      <c r="S46" s="208">
        <f t="shared" si="4"/>
        <v>-0.8590604026845637</v>
      </c>
      <c r="T46" s="214">
        <v>1068099</v>
      </c>
      <c r="U46" s="215">
        <v>97974</v>
      </c>
      <c r="V46" s="239">
        <f>+T46/U46</f>
        <v>10.90186171841509</v>
      </c>
      <c r="W46" s="147"/>
    </row>
    <row r="47" spans="1:23" s="5" customFormat="1" ht="12.75" customHeight="1" thickBot="1">
      <c r="A47" s="68">
        <v>43</v>
      </c>
      <c r="B47" s="244" t="s">
        <v>43</v>
      </c>
      <c r="C47" s="245">
        <v>39005</v>
      </c>
      <c r="D47" s="246" t="s">
        <v>64</v>
      </c>
      <c r="E47" s="247">
        <v>10</v>
      </c>
      <c r="F47" s="247">
        <v>1</v>
      </c>
      <c r="G47" s="247">
        <v>4</v>
      </c>
      <c r="H47" s="248">
        <v>14</v>
      </c>
      <c r="I47" s="249">
        <v>2</v>
      </c>
      <c r="J47" s="248">
        <v>0</v>
      </c>
      <c r="K47" s="249">
        <v>0</v>
      </c>
      <c r="L47" s="248">
        <v>0</v>
      </c>
      <c r="M47" s="249">
        <v>0</v>
      </c>
      <c r="N47" s="250">
        <v>14</v>
      </c>
      <c r="O47" s="251">
        <v>2</v>
      </c>
      <c r="P47" s="252">
        <f>IF(N47&lt;&gt;0,O47/F47,"")</f>
        <v>2</v>
      </c>
      <c r="Q47" s="253">
        <f>IF(N47&lt;&gt;0,N47/O47,"")</f>
        <v>7</v>
      </c>
      <c r="R47" s="248"/>
      <c r="S47" s="254">
        <f t="shared" si="4"/>
      </c>
      <c r="T47" s="250">
        <v>10403</v>
      </c>
      <c r="U47" s="251">
        <v>1181</v>
      </c>
      <c r="V47" s="255">
        <f>IF(T47&lt;&gt;0,T47/U47,"")</f>
        <v>8.808636748518206</v>
      </c>
      <c r="W47" s="147"/>
    </row>
    <row r="48" spans="1:26" s="7" customFormat="1" ht="15">
      <c r="A48" s="69"/>
      <c r="B48" s="307"/>
      <c r="C48" s="308"/>
      <c r="D48" s="309"/>
      <c r="E48" s="1"/>
      <c r="F48" s="1"/>
      <c r="G48" s="2"/>
      <c r="H48" s="167"/>
      <c r="I48" s="182"/>
      <c r="J48" s="167"/>
      <c r="K48" s="182"/>
      <c r="L48" s="167"/>
      <c r="M48" s="182"/>
      <c r="N48" s="173"/>
      <c r="O48" s="188"/>
      <c r="P48" s="191"/>
      <c r="Q48" s="201"/>
      <c r="R48" s="176"/>
      <c r="S48" s="49"/>
      <c r="T48" s="176"/>
      <c r="U48" s="191"/>
      <c r="V48" s="201"/>
      <c r="W48" s="73"/>
      <c r="Z48" s="7" t="s">
        <v>5</v>
      </c>
    </row>
    <row r="49" spans="1:23" s="10" customFormat="1" ht="18">
      <c r="A49" s="70"/>
      <c r="B49" s="8"/>
      <c r="C49" s="9"/>
      <c r="E49" s="11"/>
      <c r="F49" s="86"/>
      <c r="G49" s="13"/>
      <c r="H49" s="168"/>
      <c r="I49" s="183"/>
      <c r="J49" s="168"/>
      <c r="K49" s="183"/>
      <c r="L49" s="168"/>
      <c r="M49" s="183"/>
      <c r="N49" s="168"/>
      <c r="O49" s="183"/>
      <c r="P49" s="192"/>
      <c r="Q49" s="202"/>
      <c r="R49" s="177"/>
      <c r="S49" s="54"/>
      <c r="T49" s="177"/>
      <c r="U49" s="192"/>
      <c r="V49" s="202"/>
      <c r="W49" s="74"/>
    </row>
    <row r="50" spans="4:22" ht="18" customHeight="1">
      <c r="D50" s="304"/>
      <c r="E50" s="305"/>
      <c r="F50" s="306"/>
      <c r="R50" s="292" t="s">
        <v>45</v>
      </c>
      <c r="S50" s="293"/>
      <c r="T50" s="293"/>
      <c r="U50" s="293"/>
      <c r="V50" s="294"/>
    </row>
    <row r="51" spans="4:22" ht="18">
      <c r="D51" s="18"/>
      <c r="E51" s="19"/>
      <c r="F51" s="19"/>
      <c r="R51" s="295"/>
      <c r="S51" s="296"/>
      <c r="T51" s="296"/>
      <c r="U51" s="296"/>
      <c r="V51" s="297"/>
    </row>
    <row r="52" spans="18:22" ht="18">
      <c r="R52" s="298"/>
      <c r="S52" s="299"/>
      <c r="T52" s="299"/>
      <c r="U52" s="299"/>
      <c r="V52" s="300"/>
    </row>
    <row r="53" spans="15:22" ht="18">
      <c r="O53" s="289" t="s">
        <v>44</v>
      </c>
      <c r="P53" s="290"/>
      <c r="Q53" s="290"/>
      <c r="R53" s="290"/>
      <c r="S53" s="290"/>
      <c r="T53" s="290"/>
      <c r="U53" s="290"/>
      <c r="V53" s="290"/>
    </row>
    <row r="54" spans="15:22" ht="18">
      <c r="O54" s="290"/>
      <c r="P54" s="290"/>
      <c r="Q54" s="290"/>
      <c r="R54" s="290"/>
      <c r="S54" s="290"/>
      <c r="T54" s="290"/>
      <c r="U54" s="290"/>
      <c r="V54" s="290"/>
    </row>
    <row r="55" spans="15:22" ht="18">
      <c r="O55" s="290"/>
      <c r="P55" s="290"/>
      <c r="Q55" s="290"/>
      <c r="R55" s="290"/>
      <c r="S55" s="290"/>
      <c r="T55" s="290"/>
      <c r="U55" s="290"/>
      <c r="V55" s="290"/>
    </row>
    <row r="56" spans="15:22" ht="18">
      <c r="O56" s="290"/>
      <c r="P56" s="290"/>
      <c r="Q56" s="290"/>
      <c r="R56" s="290"/>
      <c r="S56" s="290"/>
      <c r="T56" s="290"/>
      <c r="U56" s="290"/>
      <c r="V56" s="290"/>
    </row>
    <row r="57" spans="15:22" ht="18">
      <c r="O57" s="290"/>
      <c r="P57" s="290"/>
      <c r="Q57" s="290"/>
      <c r="R57" s="290"/>
      <c r="S57" s="290"/>
      <c r="T57" s="290"/>
      <c r="U57" s="290"/>
      <c r="V57" s="290"/>
    </row>
    <row r="58" spans="15:22" ht="18">
      <c r="O58" s="290"/>
      <c r="P58" s="290"/>
      <c r="Q58" s="290"/>
      <c r="R58" s="290"/>
      <c r="S58" s="290"/>
      <c r="T58" s="290"/>
      <c r="U58" s="290"/>
      <c r="V58" s="290"/>
    </row>
    <row r="59" spans="15:22" ht="18">
      <c r="O59" s="291" t="s">
        <v>74</v>
      </c>
      <c r="P59" s="290"/>
      <c r="Q59" s="290"/>
      <c r="R59" s="290"/>
      <c r="S59" s="290"/>
      <c r="T59" s="290"/>
      <c r="U59" s="290"/>
      <c r="V59" s="290"/>
    </row>
    <row r="60" spans="15:22" ht="18">
      <c r="O60" s="290"/>
      <c r="P60" s="290"/>
      <c r="Q60" s="290"/>
      <c r="R60" s="290"/>
      <c r="S60" s="290"/>
      <c r="T60" s="290"/>
      <c r="U60" s="290"/>
      <c r="V60" s="290"/>
    </row>
    <row r="61" spans="15:22" ht="18">
      <c r="O61" s="290"/>
      <c r="P61" s="290"/>
      <c r="Q61" s="290"/>
      <c r="R61" s="290"/>
      <c r="S61" s="290"/>
      <c r="T61" s="290"/>
      <c r="U61" s="290"/>
      <c r="V61" s="290"/>
    </row>
    <row r="62" spans="15:22" ht="18">
      <c r="O62" s="290"/>
      <c r="P62" s="290"/>
      <c r="Q62" s="290"/>
      <c r="R62" s="290"/>
      <c r="S62" s="290"/>
      <c r="T62" s="290"/>
      <c r="U62" s="290"/>
      <c r="V62" s="290"/>
    </row>
    <row r="63" spans="15:22" ht="18">
      <c r="O63" s="290"/>
      <c r="P63" s="290"/>
      <c r="Q63" s="290"/>
      <c r="R63" s="290"/>
      <c r="S63" s="290"/>
      <c r="T63" s="290"/>
      <c r="U63" s="290"/>
      <c r="V63" s="290"/>
    </row>
    <row r="64" spans="15:22" ht="18">
      <c r="O64" s="290"/>
      <c r="P64" s="290"/>
      <c r="Q64" s="290"/>
      <c r="R64" s="290"/>
      <c r="S64" s="290"/>
      <c r="T64" s="290"/>
      <c r="U64" s="290"/>
      <c r="V64" s="290"/>
    </row>
    <row r="65" spans="15:22" ht="18">
      <c r="O65" s="290"/>
      <c r="P65" s="290"/>
      <c r="Q65" s="290"/>
      <c r="R65" s="290"/>
      <c r="S65" s="290"/>
      <c r="T65" s="290"/>
      <c r="U65" s="290"/>
      <c r="V65" s="290"/>
    </row>
  </sheetData>
  <sheetProtection/>
  <mergeCells count="18">
    <mergeCell ref="O53:V58"/>
    <mergeCell ref="O59:V65"/>
    <mergeCell ref="R50:V52"/>
    <mergeCell ref="C3:C4"/>
    <mergeCell ref="G3:G4"/>
    <mergeCell ref="D3:D4"/>
    <mergeCell ref="D50:F50"/>
    <mergeCell ref="B48:D48"/>
    <mergeCell ref="L3:M3"/>
    <mergeCell ref="J3:K3"/>
    <mergeCell ref="N3:Q3"/>
    <mergeCell ref="A2:V2"/>
    <mergeCell ref="R3:S3"/>
    <mergeCell ref="E3:E4"/>
    <mergeCell ref="H3:I3"/>
    <mergeCell ref="F3:F4"/>
    <mergeCell ref="T3:V3"/>
    <mergeCell ref="B3:B4"/>
  </mergeCells>
  <printOptions/>
  <pageMargins left="0.3" right="0.13" top="1" bottom="1" header="0.5" footer="0.5"/>
  <pageSetup orientation="portrait" paperSize="9" scale="35"/>
  <ignoredErrors>
    <ignoredError sqref="S8:U47 V46:V47" emptyCellReference="1"/>
    <ignoredError sqref="V8:V10 V11:V45" emptyCellReference="1" unlockedFormula="1"/>
    <ignoredError sqref="V11:V45" emptyCellReference="1" formula="1" unlockedFormula="1"/>
    <ignoredError sqref="N11:Q45" formula="1"/>
    <ignoredError sqref="V6:V7" unlockedFormula="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A1">
      <selection activeCell="X5" sqref="X5"/>
    </sheetView>
  </sheetViews>
  <sheetFormatPr defaultColWidth="4.421875" defaultRowHeight="12.75"/>
  <cols>
    <col min="1" max="1" width="4.140625" style="84" bestFit="1" customWidth="1"/>
    <col min="2" max="2" width="48.421875" style="15" customWidth="1"/>
    <col min="3" max="3" width="8.14062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3.42187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2.7109375" style="43" bestFit="1" customWidth="1"/>
    <col min="21" max="21" width="9.14062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7"/>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325" t="s">
        <v>0</v>
      </c>
      <c r="B2" s="326"/>
      <c r="C2" s="326"/>
      <c r="D2" s="326"/>
      <c r="E2" s="326"/>
      <c r="F2" s="326"/>
      <c r="G2" s="326"/>
      <c r="H2" s="326"/>
      <c r="I2" s="326"/>
      <c r="J2" s="326"/>
      <c r="K2" s="326"/>
      <c r="L2" s="326"/>
      <c r="M2" s="326"/>
      <c r="N2" s="326"/>
      <c r="O2" s="326"/>
      <c r="P2" s="326"/>
      <c r="Q2" s="326"/>
      <c r="R2" s="326"/>
      <c r="S2" s="326"/>
      <c r="T2" s="326"/>
      <c r="U2" s="326"/>
      <c r="V2" s="326"/>
      <c r="W2" s="45"/>
    </row>
    <row r="3" spans="1:23" s="59" customFormat="1" ht="20.25" customHeight="1">
      <c r="A3" s="78"/>
      <c r="B3" s="287" t="s">
        <v>1</v>
      </c>
      <c r="C3" s="301" t="s">
        <v>6</v>
      </c>
      <c r="D3" s="283" t="s">
        <v>47</v>
      </c>
      <c r="E3" s="283" t="s">
        <v>17</v>
      </c>
      <c r="F3" s="283" t="s">
        <v>18</v>
      </c>
      <c r="G3" s="283" t="s">
        <v>19</v>
      </c>
      <c r="H3" s="323" t="s">
        <v>48</v>
      </c>
      <c r="I3" s="323"/>
      <c r="J3" s="323" t="s">
        <v>49</v>
      </c>
      <c r="K3" s="323"/>
      <c r="L3" s="323" t="s">
        <v>50</v>
      </c>
      <c r="M3" s="323"/>
      <c r="N3" s="322" t="s">
        <v>20</v>
      </c>
      <c r="O3" s="322"/>
      <c r="P3" s="322"/>
      <c r="Q3" s="322"/>
      <c r="R3" s="323" t="s">
        <v>46</v>
      </c>
      <c r="S3" s="323"/>
      <c r="T3" s="322" t="s">
        <v>2</v>
      </c>
      <c r="U3" s="322"/>
      <c r="V3" s="324"/>
      <c r="W3" s="58"/>
    </row>
    <row r="4" spans="1:23" s="59" customFormat="1" ht="24.75" thickBot="1">
      <c r="A4" s="79"/>
      <c r="B4" s="288"/>
      <c r="C4" s="302"/>
      <c r="D4" s="303"/>
      <c r="E4" s="284"/>
      <c r="F4" s="284"/>
      <c r="G4" s="284"/>
      <c r="H4" s="61" t="s">
        <v>53</v>
      </c>
      <c r="I4" s="62" t="s">
        <v>52</v>
      </c>
      <c r="J4" s="61" t="s">
        <v>53</v>
      </c>
      <c r="K4" s="62" t="s">
        <v>52</v>
      </c>
      <c r="L4" s="61" t="s">
        <v>53</v>
      </c>
      <c r="M4" s="62" t="s">
        <v>52</v>
      </c>
      <c r="N4" s="61" t="s">
        <v>53</v>
      </c>
      <c r="O4" s="62" t="s">
        <v>52</v>
      </c>
      <c r="P4" s="62" t="s">
        <v>3</v>
      </c>
      <c r="Q4" s="63" t="s">
        <v>4</v>
      </c>
      <c r="R4" s="61" t="s">
        <v>53</v>
      </c>
      <c r="S4" s="64" t="s">
        <v>51</v>
      </c>
      <c r="T4" s="61" t="s">
        <v>53</v>
      </c>
      <c r="U4" s="62" t="s">
        <v>52</v>
      </c>
      <c r="V4" s="65" t="s">
        <v>4</v>
      </c>
      <c r="W4" s="58"/>
    </row>
    <row r="5" spans="1:23" s="4" customFormat="1" ht="15" customHeight="1">
      <c r="A5" s="80">
        <v>1</v>
      </c>
      <c r="B5" s="137" t="s">
        <v>21</v>
      </c>
      <c r="C5" s="108">
        <v>40494</v>
      </c>
      <c r="D5" s="138" t="s">
        <v>11</v>
      </c>
      <c r="E5" s="139">
        <v>144</v>
      </c>
      <c r="F5" s="139">
        <v>238</v>
      </c>
      <c r="G5" s="139">
        <v>1</v>
      </c>
      <c r="H5" s="109">
        <v>295390</v>
      </c>
      <c r="I5" s="110">
        <v>23428</v>
      </c>
      <c r="J5" s="109">
        <v>353602</v>
      </c>
      <c r="K5" s="110">
        <v>27810</v>
      </c>
      <c r="L5" s="109">
        <v>368395</v>
      </c>
      <c r="M5" s="110">
        <v>29113</v>
      </c>
      <c r="N5" s="111">
        <f>+H5+J5+L5</f>
        <v>1017387</v>
      </c>
      <c r="O5" s="112">
        <f>+I5+K5+M5</f>
        <v>80351</v>
      </c>
      <c r="P5" s="140">
        <f>IF(N5&lt;&gt;0,O5/F5,"")</f>
        <v>337.609243697479</v>
      </c>
      <c r="Q5" s="141">
        <f>IF(N5&lt;&gt;0,N5/O5,"")</f>
        <v>12.661783923037673</v>
      </c>
      <c r="R5" s="109"/>
      <c r="S5" s="142">
        <f aca="true" t="shared" si="0" ref="S5:S24">IF(R5&lt;&gt;0,-(R5-N5)/R5,"")</f>
      </c>
      <c r="T5" s="109">
        <v>1017386</v>
      </c>
      <c r="U5" s="110">
        <v>80351</v>
      </c>
      <c r="V5" s="143">
        <f>T5/U5</f>
        <v>12.661771477641846</v>
      </c>
      <c r="W5" s="117">
        <v>1</v>
      </c>
    </row>
    <row r="6" spans="1:23" s="4" customFormat="1" ht="15" customHeight="1">
      <c r="A6" s="80">
        <v>2</v>
      </c>
      <c r="B6" s="113" t="s">
        <v>22</v>
      </c>
      <c r="C6" s="94">
        <v>40487</v>
      </c>
      <c r="D6" s="93" t="s">
        <v>9</v>
      </c>
      <c r="E6" s="95">
        <v>162</v>
      </c>
      <c r="F6" s="95">
        <v>162</v>
      </c>
      <c r="G6" s="95">
        <v>2</v>
      </c>
      <c r="H6" s="96">
        <v>66233.5</v>
      </c>
      <c r="I6" s="92">
        <v>6989</v>
      </c>
      <c r="J6" s="96">
        <v>97932.5</v>
      </c>
      <c r="K6" s="92">
        <v>9645</v>
      </c>
      <c r="L6" s="96">
        <v>106683.5</v>
      </c>
      <c r="M6" s="92">
        <v>10423</v>
      </c>
      <c r="N6" s="97">
        <f>SUM(H6+J6+L6)</f>
        <v>270849.5</v>
      </c>
      <c r="O6" s="98">
        <f>SUM(I6+K6+M6)</f>
        <v>27057</v>
      </c>
      <c r="P6" s="101">
        <f>IF(N6&lt;&gt;0,O6/F6,"")</f>
        <v>167.0185185185185</v>
      </c>
      <c r="Q6" s="134">
        <f>IF(N6&lt;&gt;0,N6/O6,"")</f>
        <v>10.010330043981226</v>
      </c>
      <c r="R6" s="96">
        <v>316874</v>
      </c>
      <c r="S6" s="135">
        <f t="shared" si="0"/>
        <v>-0.14524542878241825</v>
      </c>
      <c r="T6" s="96">
        <v>796813</v>
      </c>
      <c r="U6" s="92">
        <v>83280</v>
      </c>
      <c r="V6" s="144">
        <f>T6/U6</f>
        <v>9.56787944284342</v>
      </c>
      <c r="W6" s="118"/>
    </row>
    <row r="7" spans="1:23" s="5" customFormat="1" ht="15" customHeight="1">
      <c r="A7" s="85">
        <v>3</v>
      </c>
      <c r="B7" s="151" t="s">
        <v>23</v>
      </c>
      <c r="C7" s="127">
        <v>40494</v>
      </c>
      <c r="D7" s="128" t="s">
        <v>15</v>
      </c>
      <c r="E7" s="129">
        <v>72</v>
      </c>
      <c r="F7" s="129">
        <v>72</v>
      </c>
      <c r="G7" s="129">
        <v>1</v>
      </c>
      <c r="H7" s="130">
        <v>58140</v>
      </c>
      <c r="I7" s="131">
        <v>5142</v>
      </c>
      <c r="J7" s="130">
        <v>87597</v>
      </c>
      <c r="K7" s="131">
        <v>7606</v>
      </c>
      <c r="L7" s="130">
        <v>83777</v>
      </c>
      <c r="M7" s="131">
        <v>7278</v>
      </c>
      <c r="N7" s="132">
        <f aca="true" t="shared" si="1" ref="N7:O10">+L7+J7+H7</f>
        <v>229514</v>
      </c>
      <c r="O7" s="133">
        <f t="shared" si="1"/>
        <v>20026</v>
      </c>
      <c r="P7" s="131">
        <f>+O7/F7</f>
        <v>278.1388888888889</v>
      </c>
      <c r="Q7" s="152">
        <f>+N7/O7</f>
        <v>11.46080095875362</v>
      </c>
      <c r="R7" s="130"/>
      <c r="S7" s="153">
        <f t="shared" si="0"/>
      </c>
      <c r="T7" s="130">
        <v>229514</v>
      </c>
      <c r="U7" s="131">
        <v>20026</v>
      </c>
      <c r="V7" s="154">
        <f>+T7/U7</f>
        <v>11.46080095875362</v>
      </c>
      <c r="W7" s="117">
        <v>1</v>
      </c>
    </row>
    <row r="8" spans="1:23" s="5" customFormat="1" ht="15" customHeight="1">
      <c r="A8" s="81">
        <v>4</v>
      </c>
      <c r="B8" s="119" t="s">
        <v>24</v>
      </c>
      <c r="C8" s="120">
        <v>40487</v>
      </c>
      <c r="D8" s="121" t="s">
        <v>15</v>
      </c>
      <c r="E8" s="122">
        <v>205</v>
      </c>
      <c r="F8" s="122">
        <v>196</v>
      </c>
      <c r="G8" s="122">
        <v>2</v>
      </c>
      <c r="H8" s="123">
        <v>29423</v>
      </c>
      <c r="I8" s="124">
        <v>3366</v>
      </c>
      <c r="J8" s="123">
        <v>58267</v>
      </c>
      <c r="K8" s="124">
        <v>6220</v>
      </c>
      <c r="L8" s="123">
        <v>60143</v>
      </c>
      <c r="M8" s="124">
        <v>6355</v>
      </c>
      <c r="N8" s="125">
        <f t="shared" si="1"/>
        <v>147833</v>
      </c>
      <c r="O8" s="126">
        <f t="shared" si="1"/>
        <v>15941</v>
      </c>
      <c r="P8" s="124">
        <f>+O8/F8</f>
        <v>81.33163265306122</v>
      </c>
      <c r="Q8" s="148">
        <f>+N8/O8</f>
        <v>9.273759488112415</v>
      </c>
      <c r="R8" s="123">
        <v>174998</v>
      </c>
      <c r="S8" s="149">
        <f t="shared" si="0"/>
        <v>-0.15523034548966275</v>
      </c>
      <c r="T8" s="123">
        <v>401661</v>
      </c>
      <c r="U8" s="124">
        <v>44624</v>
      </c>
      <c r="V8" s="150">
        <f>+T8/U8</f>
        <v>9.001008425959125</v>
      </c>
      <c r="W8" s="117">
        <v>1</v>
      </c>
    </row>
    <row r="9" spans="1:23" s="5" customFormat="1" ht="15" customHeight="1">
      <c r="A9" s="81">
        <v>5</v>
      </c>
      <c r="B9" s="115" t="s">
        <v>16</v>
      </c>
      <c r="C9" s="94">
        <v>40473</v>
      </c>
      <c r="D9" s="93" t="s">
        <v>15</v>
      </c>
      <c r="E9" s="95">
        <v>100</v>
      </c>
      <c r="F9" s="95">
        <v>52</v>
      </c>
      <c r="G9" s="95">
        <v>4</v>
      </c>
      <c r="H9" s="96">
        <v>7028</v>
      </c>
      <c r="I9" s="92">
        <v>734</v>
      </c>
      <c r="J9" s="96">
        <v>14247</v>
      </c>
      <c r="K9" s="92">
        <v>1450</v>
      </c>
      <c r="L9" s="96">
        <v>12890</v>
      </c>
      <c r="M9" s="92">
        <v>1305</v>
      </c>
      <c r="N9" s="97">
        <f t="shared" si="1"/>
        <v>34165</v>
      </c>
      <c r="O9" s="98">
        <f t="shared" si="1"/>
        <v>3489</v>
      </c>
      <c r="P9" s="92">
        <f>+O9/F9</f>
        <v>67.09615384615384</v>
      </c>
      <c r="Q9" s="136">
        <f>+N9/O9</f>
        <v>9.792204069934078</v>
      </c>
      <c r="R9" s="96">
        <v>151683</v>
      </c>
      <c r="S9" s="135">
        <f t="shared" si="0"/>
        <v>-0.7747605202956165</v>
      </c>
      <c r="T9" s="96">
        <v>1714168</v>
      </c>
      <c r="U9" s="92">
        <v>175747</v>
      </c>
      <c r="V9" s="145">
        <f>+T9/U9</f>
        <v>9.753611725946957</v>
      </c>
      <c r="W9" s="117"/>
    </row>
    <row r="10" spans="1:23" s="5" customFormat="1" ht="15" customHeight="1">
      <c r="A10" s="81">
        <v>6</v>
      </c>
      <c r="B10" s="114" t="s">
        <v>25</v>
      </c>
      <c r="C10" s="94">
        <v>40494</v>
      </c>
      <c r="D10" s="93" t="s">
        <v>15</v>
      </c>
      <c r="E10" s="95">
        <v>51</v>
      </c>
      <c r="F10" s="95">
        <v>50</v>
      </c>
      <c r="G10" s="95">
        <v>1</v>
      </c>
      <c r="H10" s="96">
        <v>7215</v>
      </c>
      <c r="I10" s="92">
        <v>819</v>
      </c>
      <c r="J10" s="96">
        <v>9886</v>
      </c>
      <c r="K10" s="92">
        <v>1093</v>
      </c>
      <c r="L10" s="96">
        <v>9180</v>
      </c>
      <c r="M10" s="92">
        <v>984</v>
      </c>
      <c r="N10" s="97">
        <f t="shared" si="1"/>
        <v>26281</v>
      </c>
      <c r="O10" s="98">
        <f t="shared" si="1"/>
        <v>2896</v>
      </c>
      <c r="P10" s="92">
        <f>+O10/F10</f>
        <v>57.92</v>
      </c>
      <c r="Q10" s="136">
        <f>+N10/O10</f>
        <v>9.074930939226519</v>
      </c>
      <c r="R10" s="96"/>
      <c r="S10" s="135">
        <f t="shared" si="0"/>
      </c>
      <c r="T10" s="96">
        <v>26281</v>
      </c>
      <c r="U10" s="92">
        <v>2896</v>
      </c>
      <c r="V10" s="145">
        <f>+T10/U10</f>
        <v>9.074930939226519</v>
      </c>
      <c r="W10" s="117"/>
    </row>
    <row r="11" spans="1:23" s="5" customFormat="1" ht="15" customHeight="1">
      <c r="A11" s="81">
        <v>7</v>
      </c>
      <c r="B11" s="116" t="s">
        <v>12</v>
      </c>
      <c r="C11" s="87">
        <v>40459</v>
      </c>
      <c r="D11" s="99" t="s">
        <v>11</v>
      </c>
      <c r="E11" s="100">
        <v>55</v>
      </c>
      <c r="F11" s="100">
        <v>33</v>
      </c>
      <c r="G11" s="100">
        <v>6</v>
      </c>
      <c r="H11" s="88">
        <v>5757</v>
      </c>
      <c r="I11" s="89">
        <v>598</v>
      </c>
      <c r="J11" s="88">
        <v>9351</v>
      </c>
      <c r="K11" s="89">
        <v>960</v>
      </c>
      <c r="L11" s="88">
        <v>10690</v>
      </c>
      <c r="M11" s="89">
        <v>1097</v>
      </c>
      <c r="N11" s="90">
        <f>+H11+J11+L11</f>
        <v>25798</v>
      </c>
      <c r="O11" s="91">
        <f>+I11+K11+M11</f>
        <v>2655</v>
      </c>
      <c r="P11" s="101">
        <f>IF(N11&lt;&gt;0,O11/F11,"")</f>
        <v>80.45454545454545</v>
      </c>
      <c r="Q11" s="134">
        <f>IF(N11&lt;&gt;0,N11/O11,"")</f>
        <v>9.716760828625235</v>
      </c>
      <c r="R11" s="88">
        <v>74669</v>
      </c>
      <c r="S11" s="135">
        <f t="shared" si="0"/>
        <v>-0.6545018682451887</v>
      </c>
      <c r="T11" s="88">
        <v>2618018</v>
      </c>
      <c r="U11" s="89">
        <v>223160</v>
      </c>
      <c r="V11" s="146">
        <f>T11/U11</f>
        <v>11.731573758738126</v>
      </c>
      <c r="W11" s="117"/>
    </row>
    <row r="12" spans="1:23" s="5" customFormat="1" ht="15" customHeight="1">
      <c r="A12" s="81">
        <v>8</v>
      </c>
      <c r="B12" s="115" t="s">
        <v>14</v>
      </c>
      <c r="C12" s="94">
        <v>40466</v>
      </c>
      <c r="D12" s="93" t="s">
        <v>15</v>
      </c>
      <c r="E12" s="95">
        <v>119</v>
      </c>
      <c r="F12" s="95">
        <v>35</v>
      </c>
      <c r="G12" s="95">
        <v>5</v>
      </c>
      <c r="H12" s="96">
        <v>2140</v>
      </c>
      <c r="I12" s="92">
        <v>265</v>
      </c>
      <c r="J12" s="96">
        <v>6377</v>
      </c>
      <c r="K12" s="92">
        <v>802</v>
      </c>
      <c r="L12" s="96">
        <v>9336</v>
      </c>
      <c r="M12" s="92">
        <v>1073</v>
      </c>
      <c r="N12" s="97">
        <f>+L12+J12+H12</f>
        <v>17853</v>
      </c>
      <c r="O12" s="98">
        <f>+M12+K12+I12</f>
        <v>2140</v>
      </c>
      <c r="P12" s="92">
        <f>+O12/F12</f>
        <v>61.142857142857146</v>
      </c>
      <c r="Q12" s="136">
        <f>+N12/O12</f>
        <v>8.34252336448598</v>
      </c>
      <c r="R12" s="96">
        <v>42575</v>
      </c>
      <c r="S12" s="135">
        <f t="shared" si="0"/>
        <v>-0.5806694069289489</v>
      </c>
      <c r="T12" s="96">
        <v>1921199</v>
      </c>
      <c r="U12" s="92">
        <v>162328</v>
      </c>
      <c r="V12" s="145">
        <f>+T12/U12</f>
        <v>11.835290276477256</v>
      </c>
      <c r="W12" s="118"/>
    </row>
    <row r="13" spans="1:23" s="5" customFormat="1" ht="15" customHeight="1">
      <c r="A13" s="81">
        <v>9</v>
      </c>
      <c r="B13" s="116" t="s">
        <v>26</v>
      </c>
      <c r="C13" s="87">
        <v>40473</v>
      </c>
      <c r="D13" s="99" t="s">
        <v>11</v>
      </c>
      <c r="E13" s="100">
        <v>74</v>
      </c>
      <c r="F13" s="100">
        <v>10</v>
      </c>
      <c r="G13" s="100">
        <v>4</v>
      </c>
      <c r="H13" s="88">
        <v>3921</v>
      </c>
      <c r="I13" s="89">
        <v>322</v>
      </c>
      <c r="J13" s="88">
        <v>5151</v>
      </c>
      <c r="K13" s="89">
        <v>404</v>
      </c>
      <c r="L13" s="88">
        <v>5627</v>
      </c>
      <c r="M13" s="89">
        <v>483</v>
      </c>
      <c r="N13" s="90">
        <f>+H13+J13+L13</f>
        <v>14699</v>
      </c>
      <c r="O13" s="91">
        <f>+I13+K13+M13</f>
        <v>1209</v>
      </c>
      <c r="P13" s="101">
        <f>IF(N13&lt;&gt;0,O13/F13,"")</f>
        <v>120.9</v>
      </c>
      <c r="Q13" s="134">
        <f>IF(N13&lt;&gt;0,N13/O13,"")</f>
        <v>12.157981803143093</v>
      </c>
      <c r="R13" s="88">
        <v>91755</v>
      </c>
      <c r="S13" s="135">
        <f t="shared" si="0"/>
        <v>-0.8398016456868835</v>
      </c>
      <c r="T13" s="88">
        <v>860653</v>
      </c>
      <c r="U13" s="89">
        <v>82027</v>
      </c>
      <c r="V13" s="146">
        <f>T13/U13</f>
        <v>10.492313506528339</v>
      </c>
      <c r="W13" s="117"/>
    </row>
    <row r="14" spans="1:23" s="5" customFormat="1" ht="15" customHeight="1">
      <c r="A14" s="81">
        <v>10</v>
      </c>
      <c r="B14" s="113" t="s">
        <v>32</v>
      </c>
      <c r="C14" s="94">
        <v>40480</v>
      </c>
      <c r="D14" s="93" t="s">
        <v>9</v>
      </c>
      <c r="E14" s="95">
        <v>135</v>
      </c>
      <c r="F14" s="95">
        <v>61</v>
      </c>
      <c r="G14" s="95">
        <v>3</v>
      </c>
      <c r="H14" s="96">
        <v>4366</v>
      </c>
      <c r="I14" s="92">
        <v>838</v>
      </c>
      <c r="J14" s="96">
        <v>3227</v>
      </c>
      <c r="K14" s="92">
        <v>539</v>
      </c>
      <c r="L14" s="96">
        <v>2744</v>
      </c>
      <c r="M14" s="92">
        <v>403</v>
      </c>
      <c r="N14" s="97">
        <f>SUM(H14+J14+L14)</f>
        <v>10337</v>
      </c>
      <c r="O14" s="98">
        <f>SUM(I14+K14+M14)</f>
        <v>1780</v>
      </c>
      <c r="P14" s="92">
        <f>+O14/F14</f>
        <v>29.18032786885246</v>
      </c>
      <c r="Q14" s="136">
        <f>+N14/O14</f>
        <v>5.807303370786517</v>
      </c>
      <c r="R14" s="96">
        <v>17202</v>
      </c>
      <c r="S14" s="135">
        <f t="shared" si="0"/>
        <v>-0.3990815021509127</v>
      </c>
      <c r="T14" s="96">
        <v>206387</v>
      </c>
      <c r="U14" s="92">
        <v>28193</v>
      </c>
      <c r="V14" s="144">
        <f>T14/U14</f>
        <v>7.320505089915937</v>
      </c>
      <c r="W14" s="117"/>
    </row>
    <row r="15" spans="1:23" s="5" customFormat="1" ht="15" customHeight="1">
      <c r="A15" s="81">
        <v>11</v>
      </c>
      <c r="B15" s="113" t="s">
        <v>33</v>
      </c>
      <c r="C15" s="94">
        <v>40466</v>
      </c>
      <c r="D15" s="93" t="s">
        <v>9</v>
      </c>
      <c r="E15" s="95">
        <v>22</v>
      </c>
      <c r="F15" s="95">
        <v>5</v>
      </c>
      <c r="G15" s="95">
        <v>5</v>
      </c>
      <c r="H15" s="96">
        <v>1206</v>
      </c>
      <c r="I15" s="92">
        <v>137</v>
      </c>
      <c r="J15" s="96">
        <v>1836</v>
      </c>
      <c r="K15" s="92">
        <v>196</v>
      </c>
      <c r="L15" s="96">
        <v>2146</v>
      </c>
      <c r="M15" s="92">
        <v>228</v>
      </c>
      <c r="N15" s="97">
        <f>SUM(H15+J15+L15)</f>
        <v>5188</v>
      </c>
      <c r="O15" s="98">
        <f>SUM(I15+K15+M15)</f>
        <v>561</v>
      </c>
      <c r="P15" s="101">
        <f>IF(N15&lt;&gt;0,O15/F15,"")</f>
        <v>112.2</v>
      </c>
      <c r="Q15" s="134">
        <f>IF(N15&lt;&gt;0,N15/O15,"")</f>
        <v>9.24777183600713</v>
      </c>
      <c r="R15" s="96">
        <v>9088</v>
      </c>
      <c r="S15" s="135">
        <f t="shared" si="0"/>
        <v>-0.429137323943662</v>
      </c>
      <c r="T15" s="96">
        <v>185391</v>
      </c>
      <c r="U15" s="92">
        <v>18117</v>
      </c>
      <c r="V15" s="144">
        <f>T15/U15</f>
        <v>10.232985593641331</v>
      </c>
      <c r="W15" s="117">
        <v>1</v>
      </c>
    </row>
    <row r="16" spans="1:23" s="5" customFormat="1" ht="15" customHeight="1">
      <c r="A16" s="81">
        <v>12</v>
      </c>
      <c r="B16" s="114" t="s">
        <v>10</v>
      </c>
      <c r="C16" s="94">
        <v>40424</v>
      </c>
      <c r="D16" s="93" t="s">
        <v>15</v>
      </c>
      <c r="E16" s="95">
        <v>107</v>
      </c>
      <c r="F16" s="95">
        <v>6</v>
      </c>
      <c r="G16" s="95">
        <v>11</v>
      </c>
      <c r="H16" s="106">
        <v>193</v>
      </c>
      <c r="I16" s="107">
        <v>19</v>
      </c>
      <c r="J16" s="96">
        <v>591</v>
      </c>
      <c r="K16" s="92">
        <v>78</v>
      </c>
      <c r="L16" s="96">
        <v>735</v>
      </c>
      <c r="M16" s="92">
        <v>90</v>
      </c>
      <c r="N16" s="97">
        <f>+L16+J16+H16</f>
        <v>1519</v>
      </c>
      <c r="O16" s="98">
        <f>+M16+K16+I16</f>
        <v>187</v>
      </c>
      <c r="P16" s="92">
        <f>+O16/F16</f>
        <v>31.166666666666668</v>
      </c>
      <c r="Q16" s="136">
        <f>+N16/O16</f>
        <v>8.122994652406417</v>
      </c>
      <c r="R16" s="96">
        <v>1345</v>
      </c>
      <c r="S16" s="135">
        <f t="shared" si="0"/>
        <v>0.12936802973977696</v>
      </c>
      <c r="T16" s="96">
        <v>2152342</v>
      </c>
      <c r="U16" s="92">
        <v>192761</v>
      </c>
      <c r="V16" s="145">
        <f>+T16/U16</f>
        <v>11.165858238959126</v>
      </c>
      <c r="W16" s="118">
        <v>1</v>
      </c>
    </row>
    <row r="17" spans="1:23" s="5" customFormat="1" ht="15" customHeight="1">
      <c r="A17" s="81">
        <v>13</v>
      </c>
      <c r="B17" s="116" t="s">
        <v>36</v>
      </c>
      <c r="C17" s="87">
        <v>40459</v>
      </c>
      <c r="D17" s="99" t="s">
        <v>11</v>
      </c>
      <c r="E17" s="100">
        <v>135</v>
      </c>
      <c r="F17" s="100">
        <v>9</v>
      </c>
      <c r="G17" s="100">
        <v>5</v>
      </c>
      <c r="H17" s="88">
        <v>310</v>
      </c>
      <c r="I17" s="89">
        <v>49</v>
      </c>
      <c r="J17" s="88">
        <v>510</v>
      </c>
      <c r="K17" s="89">
        <v>74</v>
      </c>
      <c r="L17" s="88">
        <v>447</v>
      </c>
      <c r="M17" s="89">
        <v>64</v>
      </c>
      <c r="N17" s="90">
        <f aca="true" t="shared" si="2" ref="N17:O20">+H17+J17+L17</f>
        <v>1267</v>
      </c>
      <c r="O17" s="91">
        <f t="shared" si="2"/>
        <v>187</v>
      </c>
      <c r="P17" s="101">
        <f>IF(N17&lt;&gt;0,O17/F17,"")</f>
        <v>20.77777777777778</v>
      </c>
      <c r="Q17" s="134">
        <f>IF(N17&lt;&gt;0,N17/O17,"")</f>
        <v>6.775401069518717</v>
      </c>
      <c r="R17" s="88">
        <v>3875</v>
      </c>
      <c r="S17" s="135">
        <f t="shared" si="0"/>
        <v>-0.6730322580645162</v>
      </c>
      <c r="T17" s="88">
        <v>929440</v>
      </c>
      <c r="U17" s="89">
        <v>101903</v>
      </c>
      <c r="V17" s="146">
        <f>T17/U17</f>
        <v>9.120830593799987</v>
      </c>
      <c r="W17" s="117">
        <v>1</v>
      </c>
    </row>
    <row r="18" spans="1:23" s="5" customFormat="1" ht="15" customHeight="1">
      <c r="A18" s="81">
        <v>14</v>
      </c>
      <c r="B18" s="116" t="s">
        <v>27</v>
      </c>
      <c r="C18" s="87">
        <v>40424</v>
      </c>
      <c r="D18" s="99" t="s">
        <v>11</v>
      </c>
      <c r="E18" s="100">
        <v>64</v>
      </c>
      <c r="F18" s="100">
        <v>1</v>
      </c>
      <c r="G18" s="100">
        <v>10</v>
      </c>
      <c r="H18" s="88">
        <v>150</v>
      </c>
      <c r="I18" s="89">
        <v>15</v>
      </c>
      <c r="J18" s="88">
        <v>250</v>
      </c>
      <c r="K18" s="89">
        <v>25</v>
      </c>
      <c r="L18" s="88">
        <v>300</v>
      </c>
      <c r="M18" s="89">
        <v>30</v>
      </c>
      <c r="N18" s="90">
        <f t="shared" si="2"/>
        <v>700</v>
      </c>
      <c r="O18" s="91">
        <f t="shared" si="2"/>
        <v>70</v>
      </c>
      <c r="P18" s="92">
        <f>+O18/F18</f>
        <v>70</v>
      </c>
      <c r="Q18" s="136">
        <f>+N18/O18</f>
        <v>10</v>
      </c>
      <c r="R18" s="88"/>
      <c r="S18" s="135">
        <f t="shared" si="0"/>
      </c>
      <c r="T18" s="88">
        <v>989383</v>
      </c>
      <c r="U18" s="89">
        <v>102330</v>
      </c>
      <c r="V18" s="146">
        <f>T18/U18</f>
        <v>9.668552721587023</v>
      </c>
      <c r="W18" s="117">
        <v>1</v>
      </c>
    </row>
    <row r="19" spans="1:23" s="5" customFormat="1" ht="15" customHeight="1">
      <c r="A19" s="81">
        <v>15</v>
      </c>
      <c r="B19" s="116" t="s">
        <v>28</v>
      </c>
      <c r="C19" s="87">
        <v>40452</v>
      </c>
      <c r="D19" s="99" t="s">
        <v>11</v>
      </c>
      <c r="E19" s="100">
        <v>63</v>
      </c>
      <c r="F19" s="100">
        <v>1</v>
      </c>
      <c r="G19" s="100">
        <v>6</v>
      </c>
      <c r="H19" s="88">
        <v>150</v>
      </c>
      <c r="I19" s="89">
        <v>15</v>
      </c>
      <c r="J19" s="88">
        <v>250</v>
      </c>
      <c r="K19" s="89">
        <v>25</v>
      </c>
      <c r="L19" s="88">
        <v>300</v>
      </c>
      <c r="M19" s="89">
        <v>30</v>
      </c>
      <c r="N19" s="90">
        <f t="shared" si="2"/>
        <v>700</v>
      </c>
      <c r="O19" s="91">
        <f t="shared" si="2"/>
        <v>70</v>
      </c>
      <c r="P19" s="101">
        <f>IF(N19&lt;&gt;0,O19/F19,"")</f>
        <v>70</v>
      </c>
      <c r="Q19" s="134">
        <f>IF(N19&lt;&gt;0,N19/O19,"")</f>
        <v>10</v>
      </c>
      <c r="R19" s="88">
        <v>7957</v>
      </c>
      <c r="S19" s="135">
        <f t="shared" si="0"/>
        <v>-0.9120271459092623</v>
      </c>
      <c r="T19" s="88">
        <v>371410</v>
      </c>
      <c r="U19" s="89">
        <v>35327</v>
      </c>
      <c r="V19" s="146">
        <f>T19/U19</f>
        <v>10.513488266764798</v>
      </c>
      <c r="W19" s="118"/>
    </row>
    <row r="20" spans="1:23" s="5" customFormat="1" ht="15" customHeight="1">
      <c r="A20" s="81">
        <v>16</v>
      </c>
      <c r="B20" s="116" t="s">
        <v>29</v>
      </c>
      <c r="C20" s="87">
        <v>40417</v>
      </c>
      <c r="D20" s="99" t="s">
        <v>11</v>
      </c>
      <c r="E20" s="100">
        <v>119</v>
      </c>
      <c r="F20" s="100">
        <v>1</v>
      </c>
      <c r="G20" s="100">
        <v>11</v>
      </c>
      <c r="H20" s="88">
        <v>164</v>
      </c>
      <c r="I20" s="89">
        <v>41</v>
      </c>
      <c r="J20" s="88">
        <v>216</v>
      </c>
      <c r="K20" s="89">
        <v>54</v>
      </c>
      <c r="L20" s="88">
        <v>188</v>
      </c>
      <c r="M20" s="89">
        <v>47</v>
      </c>
      <c r="N20" s="90">
        <f t="shared" si="2"/>
        <v>568</v>
      </c>
      <c r="O20" s="91">
        <f t="shared" si="2"/>
        <v>142</v>
      </c>
      <c r="P20" s="92">
        <f>+O20/F20</f>
        <v>142</v>
      </c>
      <c r="Q20" s="136">
        <f>+N20/O20</f>
        <v>4</v>
      </c>
      <c r="R20" s="88"/>
      <c r="S20" s="135">
        <f t="shared" si="0"/>
      </c>
      <c r="T20" s="88">
        <v>854720</v>
      </c>
      <c r="U20" s="89">
        <v>95744</v>
      </c>
      <c r="V20" s="146">
        <f>T20/U20</f>
        <v>8.927139037433156</v>
      </c>
      <c r="W20" s="118">
        <v>1</v>
      </c>
    </row>
    <row r="21" spans="1:23" s="5" customFormat="1" ht="15" customHeight="1">
      <c r="A21" s="81">
        <v>17</v>
      </c>
      <c r="B21" s="115" t="s">
        <v>30</v>
      </c>
      <c r="C21" s="94">
        <v>40438</v>
      </c>
      <c r="D21" s="93" t="s">
        <v>15</v>
      </c>
      <c r="E21" s="95">
        <v>9</v>
      </c>
      <c r="F21" s="95">
        <v>2</v>
      </c>
      <c r="G21" s="95">
        <v>9</v>
      </c>
      <c r="H21" s="96">
        <v>60</v>
      </c>
      <c r="I21" s="92">
        <v>8</v>
      </c>
      <c r="J21" s="96">
        <v>130</v>
      </c>
      <c r="K21" s="92">
        <v>16</v>
      </c>
      <c r="L21" s="96">
        <v>284</v>
      </c>
      <c r="M21" s="92">
        <v>36</v>
      </c>
      <c r="N21" s="97">
        <f>+L21+J21+H21</f>
        <v>474</v>
      </c>
      <c r="O21" s="98">
        <f>+M21+K21+I21</f>
        <v>60</v>
      </c>
      <c r="P21" s="101">
        <f>IF(N21&lt;&gt;0,O21/F21,"")</f>
        <v>30</v>
      </c>
      <c r="Q21" s="134">
        <f>IF(N21&lt;&gt;0,N21/O21,"")</f>
        <v>7.9</v>
      </c>
      <c r="R21" s="96">
        <v>918</v>
      </c>
      <c r="S21" s="135">
        <f t="shared" si="0"/>
        <v>-0.48366013071895425</v>
      </c>
      <c r="T21" s="96">
        <v>83936</v>
      </c>
      <c r="U21" s="92">
        <v>9319</v>
      </c>
      <c r="V21" s="145">
        <f>+T21/U21</f>
        <v>9.00697499731731</v>
      </c>
      <c r="W21" s="118"/>
    </row>
    <row r="22" spans="1:23" s="5" customFormat="1" ht="15" customHeight="1">
      <c r="A22" s="81">
        <v>18</v>
      </c>
      <c r="B22" s="115" t="s">
        <v>13</v>
      </c>
      <c r="C22" s="94">
        <v>40459</v>
      </c>
      <c r="D22" s="93" t="s">
        <v>15</v>
      </c>
      <c r="E22" s="95">
        <v>93</v>
      </c>
      <c r="F22" s="95">
        <v>2</v>
      </c>
      <c r="G22" s="95">
        <v>5</v>
      </c>
      <c r="H22" s="96">
        <v>156</v>
      </c>
      <c r="I22" s="92">
        <v>21</v>
      </c>
      <c r="J22" s="96">
        <v>92</v>
      </c>
      <c r="K22" s="92">
        <v>7</v>
      </c>
      <c r="L22" s="96">
        <v>199</v>
      </c>
      <c r="M22" s="92">
        <v>20</v>
      </c>
      <c r="N22" s="97">
        <f>+L22+J22+H22</f>
        <v>447</v>
      </c>
      <c r="O22" s="98">
        <f>+M22+K22+I22</f>
        <v>48</v>
      </c>
      <c r="P22" s="92">
        <f>+O22/F22</f>
        <v>24</v>
      </c>
      <c r="Q22" s="136">
        <f>+N22/O22</f>
        <v>9.3125</v>
      </c>
      <c r="R22" s="96">
        <v>1283</v>
      </c>
      <c r="S22" s="135">
        <f t="shared" si="0"/>
        <v>-0.6515978176149649</v>
      </c>
      <c r="T22" s="96">
        <v>1067854</v>
      </c>
      <c r="U22" s="92">
        <v>97955</v>
      </c>
      <c r="V22" s="145">
        <f>+T22/U22</f>
        <v>10.901475167168599</v>
      </c>
      <c r="W22" s="117"/>
    </row>
    <row r="23" spans="1:23" s="5" customFormat="1" ht="15" customHeight="1">
      <c r="A23" s="81">
        <v>19</v>
      </c>
      <c r="B23" s="116" t="s">
        <v>8</v>
      </c>
      <c r="C23" s="87">
        <v>40389</v>
      </c>
      <c r="D23" s="99" t="s">
        <v>11</v>
      </c>
      <c r="E23" s="100">
        <v>139</v>
      </c>
      <c r="F23" s="100">
        <v>3</v>
      </c>
      <c r="G23" s="100">
        <v>16</v>
      </c>
      <c r="H23" s="88">
        <v>101</v>
      </c>
      <c r="I23" s="89">
        <v>15</v>
      </c>
      <c r="J23" s="88">
        <v>196</v>
      </c>
      <c r="K23" s="89">
        <v>26</v>
      </c>
      <c r="L23" s="88">
        <v>112</v>
      </c>
      <c r="M23" s="89">
        <v>17</v>
      </c>
      <c r="N23" s="90">
        <f>+H23+J23+L23</f>
        <v>409</v>
      </c>
      <c r="O23" s="91">
        <f>+I23+K23+M23</f>
        <v>58</v>
      </c>
      <c r="P23" s="101">
        <f>IF(N23&lt;&gt;0,O23/F23,"")</f>
        <v>19.333333333333332</v>
      </c>
      <c r="Q23" s="134">
        <f>IF(N23&lt;&gt;0,N23/O23,"")</f>
        <v>7.051724137931035</v>
      </c>
      <c r="R23" s="88">
        <v>4685</v>
      </c>
      <c r="S23" s="135">
        <f t="shared" si="0"/>
        <v>-0.9127001067235859</v>
      </c>
      <c r="T23" s="88">
        <v>11021964</v>
      </c>
      <c r="U23" s="89">
        <v>1098812</v>
      </c>
      <c r="V23" s="146">
        <f>T23/U23</f>
        <v>10.030800537307565</v>
      </c>
      <c r="W23" s="117"/>
    </row>
    <row r="24" spans="1:23" s="5" customFormat="1" ht="15" customHeight="1">
      <c r="A24" s="81">
        <v>20</v>
      </c>
      <c r="B24" s="113" t="s">
        <v>37</v>
      </c>
      <c r="C24" s="94">
        <v>40473</v>
      </c>
      <c r="D24" s="93" t="s">
        <v>9</v>
      </c>
      <c r="E24" s="95">
        <v>36</v>
      </c>
      <c r="F24" s="95">
        <v>3</v>
      </c>
      <c r="G24" s="95">
        <v>4</v>
      </c>
      <c r="H24" s="96">
        <v>111</v>
      </c>
      <c r="I24" s="92">
        <v>17</v>
      </c>
      <c r="J24" s="96">
        <v>83</v>
      </c>
      <c r="K24" s="92">
        <v>12</v>
      </c>
      <c r="L24" s="96">
        <v>96</v>
      </c>
      <c r="M24" s="92">
        <v>14</v>
      </c>
      <c r="N24" s="97">
        <f>SUM(H24+J24+L24)</f>
        <v>290</v>
      </c>
      <c r="O24" s="98">
        <f>SUM(I24+K24+M24)</f>
        <v>43</v>
      </c>
      <c r="P24" s="92">
        <f>+O24/F24</f>
        <v>14.333333333333334</v>
      </c>
      <c r="Q24" s="136">
        <f>+N24/O24</f>
        <v>6.744186046511628</v>
      </c>
      <c r="R24" s="96">
        <v>799</v>
      </c>
      <c r="S24" s="135">
        <f t="shared" si="0"/>
        <v>-0.6370463078848561</v>
      </c>
      <c r="T24" s="96">
        <v>59612</v>
      </c>
      <c r="U24" s="92">
        <v>7797</v>
      </c>
      <c r="V24" s="144">
        <f>T24/U24</f>
        <v>7.645504681287675</v>
      </c>
      <c r="W24" s="117">
        <v>1</v>
      </c>
    </row>
    <row r="25" spans="1:27" s="7" customFormat="1" ht="15">
      <c r="A25" s="82"/>
      <c r="B25" s="307"/>
      <c r="C25" s="308"/>
      <c r="D25" s="309"/>
      <c r="E25" s="1"/>
      <c r="F25" s="1"/>
      <c r="G25" s="2"/>
      <c r="H25" s="21"/>
      <c r="I25" s="24"/>
      <c r="J25" s="21"/>
      <c r="K25" s="24"/>
      <c r="L25" s="21"/>
      <c r="M25" s="24"/>
      <c r="N25" s="22"/>
      <c r="O25" s="56"/>
      <c r="P25" s="46"/>
      <c r="Q25" s="47"/>
      <c r="R25" s="48"/>
      <c r="S25" s="49"/>
      <c r="T25" s="48"/>
      <c r="U25" s="46"/>
      <c r="V25" s="47"/>
      <c r="W25" s="50"/>
      <c r="AA25" s="7" t="s">
        <v>5</v>
      </c>
    </row>
    <row r="26" spans="1:23" s="10" customFormat="1" ht="18">
      <c r="A26" s="83"/>
      <c r="B26" s="8"/>
      <c r="C26" s="9"/>
      <c r="E26" s="11"/>
      <c r="F26" s="12"/>
      <c r="G26" s="13"/>
      <c r="H26" s="14"/>
      <c r="I26" s="25"/>
      <c r="J26" s="14"/>
      <c r="K26" s="25"/>
      <c r="L26" s="14"/>
      <c r="M26" s="25"/>
      <c r="N26" s="14"/>
      <c r="O26" s="25"/>
      <c r="P26" s="51"/>
      <c r="Q26" s="52"/>
      <c r="R26" s="53"/>
      <c r="S26" s="54"/>
      <c r="T26" s="53"/>
      <c r="U26" s="51"/>
      <c r="V26" s="52"/>
      <c r="W26" s="55"/>
    </row>
    <row r="27" spans="4:22" ht="18" customHeight="1">
      <c r="D27" s="304"/>
      <c r="E27" s="305"/>
      <c r="F27" s="306"/>
      <c r="R27" s="310" t="s">
        <v>45</v>
      </c>
      <c r="S27" s="311"/>
      <c r="T27" s="311"/>
      <c r="U27" s="311"/>
      <c r="V27" s="312"/>
    </row>
    <row r="28" spans="4:22" ht="18">
      <c r="D28" s="18"/>
      <c r="E28" s="19"/>
      <c r="F28" s="19"/>
      <c r="R28" s="313"/>
      <c r="S28" s="314"/>
      <c r="T28" s="314"/>
      <c r="U28" s="314"/>
      <c r="V28" s="315"/>
    </row>
    <row r="29" spans="18:22" ht="18">
      <c r="R29" s="316"/>
      <c r="S29" s="317"/>
      <c r="T29" s="317"/>
      <c r="U29" s="317"/>
      <c r="V29" s="318"/>
    </row>
    <row r="30" spans="15:22" ht="18">
      <c r="O30" s="319" t="s">
        <v>44</v>
      </c>
      <c r="P30" s="320"/>
      <c r="Q30" s="320"/>
      <c r="R30" s="320"/>
      <c r="S30" s="320"/>
      <c r="T30" s="320"/>
      <c r="U30" s="320"/>
      <c r="V30" s="320"/>
    </row>
    <row r="31" spans="15:22" ht="18">
      <c r="O31" s="320"/>
      <c r="P31" s="320"/>
      <c r="Q31" s="320"/>
      <c r="R31" s="320"/>
      <c r="S31" s="320"/>
      <c r="T31" s="320"/>
      <c r="U31" s="320"/>
      <c r="V31" s="320"/>
    </row>
    <row r="32" spans="15:22" ht="18">
      <c r="O32" s="320"/>
      <c r="P32" s="320"/>
      <c r="Q32" s="320"/>
      <c r="R32" s="320"/>
      <c r="S32" s="320"/>
      <c r="T32" s="320"/>
      <c r="U32" s="320"/>
      <c r="V32" s="320"/>
    </row>
    <row r="33" spans="15:22" ht="18">
      <c r="O33" s="320"/>
      <c r="P33" s="320"/>
      <c r="Q33" s="320"/>
      <c r="R33" s="320"/>
      <c r="S33" s="320"/>
      <c r="T33" s="320"/>
      <c r="U33" s="320"/>
      <c r="V33" s="320"/>
    </row>
    <row r="34" spans="15:22" ht="18">
      <c r="O34" s="320"/>
      <c r="P34" s="320"/>
      <c r="Q34" s="320"/>
      <c r="R34" s="320"/>
      <c r="S34" s="320"/>
      <c r="T34" s="320"/>
      <c r="U34" s="320"/>
      <c r="V34" s="320"/>
    </row>
    <row r="35" spans="15:22" ht="18">
      <c r="O35" s="320"/>
      <c r="P35" s="320"/>
      <c r="Q35" s="320"/>
      <c r="R35" s="320"/>
      <c r="S35" s="320"/>
      <c r="T35" s="320"/>
      <c r="U35" s="320"/>
      <c r="V35" s="320"/>
    </row>
    <row r="36" spans="15:22" ht="18">
      <c r="O36" s="321" t="s">
        <v>74</v>
      </c>
      <c r="P36" s="320"/>
      <c r="Q36" s="320"/>
      <c r="R36" s="320"/>
      <c r="S36" s="320"/>
      <c r="T36" s="320"/>
      <c r="U36" s="320"/>
      <c r="V36" s="320"/>
    </row>
    <row r="37" spans="15:22" ht="18">
      <c r="O37" s="320"/>
      <c r="P37" s="320"/>
      <c r="Q37" s="320"/>
      <c r="R37" s="320"/>
      <c r="S37" s="320"/>
      <c r="T37" s="320"/>
      <c r="U37" s="320"/>
      <c r="V37" s="320"/>
    </row>
    <row r="38" spans="15:22" ht="18">
      <c r="O38" s="320"/>
      <c r="P38" s="320"/>
      <c r="Q38" s="320"/>
      <c r="R38" s="320"/>
      <c r="S38" s="320"/>
      <c r="T38" s="320"/>
      <c r="U38" s="320"/>
      <c r="V38" s="320"/>
    </row>
    <row r="39" spans="15:22" ht="18">
      <c r="O39" s="320"/>
      <c r="P39" s="320"/>
      <c r="Q39" s="320"/>
      <c r="R39" s="320"/>
      <c r="S39" s="320"/>
      <c r="T39" s="320"/>
      <c r="U39" s="320"/>
      <c r="V39" s="320"/>
    </row>
    <row r="40" spans="15:22" ht="18">
      <c r="O40" s="320"/>
      <c r="P40" s="320"/>
      <c r="Q40" s="320"/>
      <c r="R40" s="320"/>
      <c r="S40" s="320"/>
      <c r="T40" s="320"/>
      <c r="U40" s="320"/>
      <c r="V40" s="320"/>
    </row>
    <row r="41" spans="15:22" ht="18">
      <c r="O41" s="320"/>
      <c r="P41" s="320"/>
      <c r="Q41" s="320"/>
      <c r="R41" s="320"/>
      <c r="S41" s="320"/>
      <c r="T41" s="320"/>
      <c r="U41" s="320"/>
      <c r="V41" s="320"/>
    </row>
    <row r="42" spans="15:22" ht="18">
      <c r="O42" s="320"/>
      <c r="P42" s="320"/>
      <c r="Q42" s="320"/>
      <c r="R42" s="320"/>
      <c r="S42" s="320"/>
      <c r="T42" s="320"/>
      <c r="U42" s="320"/>
      <c r="V42" s="320"/>
    </row>
  </sheetData>
  <sheetProtection/>
  <mergeCells count="18">
    <mergeCell ref="A2:V2"/>
    <mergeCell ref="B3:B4"/>
    <mergeCell ref="C3:C4"/>
    <mergeCell ref="D3:D4"/>
    <mergeCell ref="E3:E4"/>
    <mergeCell ref="F3:F4"/>
    <mergeCell ref="G3:G4"/>
    <mergeCell ref="H3:I3"/>
    <mergeCell ref="J3:K3"/>
    <mergeCell ref="L3:M3"/>
    <mergeCell ref="B25:D25"/>
    <mergeCell ref="D27:F27"/>
    <mergeCell ref="R27:V29"/>
    <mergeCell ref="O30:V35"/>
    <mergeCell ref="O36:V42"/>
    <mergeCell ref="N3:Q3"/>
    <mergeCell ref="R3:S3"/>
    <mergeCell ref="T3:V3"/>
  </mergeCells>
  <printOptions/>
  <pageMargins left="0.75" right="0.75" top="1" bottom="1" header="0.5" footer="0.5"/>
  <pageSetup horizontalDpi="600" verticalDpi="600" orientation="portrait" paperSize="9"/>
  <ignoredErrors>
    <ignoredError sqref="N25:V25 N11:P23 Q11:Q23" formula="1"/>
    <ignoredError sqref="V5:V2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2010-11-25T11:34:00Z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