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4801" windowWidth="20610" windowHeight="11640" tabRatio="804" activeTab="0"/>
  </bookViews>
  <sheets>
    <sheet name="08-10 Oct 10 (we 41)" sheetId="1" r:id="rId1"/>
    <sheet name="08-10 Oct 10 (TOP 20)" sheetId="2" r:id="rId2"/>
  </sheets>
  <definedNames>
    <definedName name="_xlnm.Print_Area" localSheetId="0">'08-10 Oct 10 (we 41)'!$A$1:$V$76</definedName>
  </definedNames>
  <calcPr fullCalcOnLoad="1"/>
</workbook>
</file>

<file path=xl/sharedStrings.xml><?xml version="1.0" encoding="utf-8"?>
<sst xmlns="http://schemas.openxmlformats.org/spreadsheetml/2006/main" count="212" uniqueCount="83">
  <si>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</si>
  <si>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</si>
  <si>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</si>
  <si>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</si>
  <si>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</si>
  <si>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SHREK FOREVER AFTER</t>
  </si>
  <si>
    <t>MEDYAVİZYON</t>
  </si>
  <si>
    <t>PİNEMA</t>
  </si>
  <si>
    <t>*Sorted according to Weekend Total G.B.O. - Hafta sonu toplam hasılat sütununa göre sıralanmıştır.</t>
  </si>
  <si>
    <t>Last Weekend</t>
  </si>
  <si>
    <t>Distributor</t>
  </si>
  <si>
    <t>Friday</t>
  </si>
  <si>
    <t>Saturday</t>
  </si>
  <si>
    <t>Sunday</t>
  </si>
  <si>
    <t>Change</t>
  </si>
  <si>
    <t>Adm.</t>
  </si>
  <si>
    <t>G.B.O.</t>
  </si>
  <si>
    <t>TOY STORY 3</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</si>
  <si>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</si>
  <si>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</si>
  <si>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</si>
  <si>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</si>
  <si>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</si>
  <si>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</si>
  <si>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</si>
  <si>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</si>
  <si>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SORCERER’S APPRENTICE</t>
  </si>
  <si>
    <t>LAST AIRBENDER, THE</t>
  </si>
  <si>
    <t>INCEPTION</t>
  </si>
  <si>
    <t>SALT</t>
  </si>
  <si>
    <t>GET HIM TO THE GREEK</t>
  </si>
  <si>
    <t>EXPENDABLES, THE</t>
  </si>
  <si>
    <t>GROWN UPS</t>
  </si>
  <si>
    <t>ÖZEN FİLM</t>
  </si>
  <si>
    <t>CINEFILM</t>
  </si>
  <si>
    <t>A TEAM, THE</t>
  </si>
  <si>
    <t>DOOR, THE</t>
  </si>
  <si>
    <t>UIP TÜRKİYE</t>
  </si>
  <si>
    <t>TİGLON FİLM</t>
  </si>
  <si>
    <t>KARATE KID</t>
  </si>
  <si>
    <t>AFTER.LIFE</t>
  </si>
  <si>
    <t>DESPICABLE ME</t>
  </si>
  <si>
    <t>GOING THE DISTANCE</t>
  </si>
  <si>
    <t>PREDATORS</t>
  </si>
  <si>
    <t>MACHETE</t>
  </si>
  <si>
    <t>JOHN RABE</t>
  </si>
  <si>
    <t xml:space="preserve">RESIDENT EVIL: AFTERLIFE </t>
  </si>
  <si>
    <t>AMERICAN, THE</t>
  </si>
  <si>
    <t>DIARY OF A WIMPY KID</t>
  </si>
  <si>
    <t>WARNER BROS. TÜRKİYE</t>
  </si>
  <si>
    <t>DEVIL, THE</t>
  </si>
  <si>
    <t>GIRL WITH THE DRAGON TATTOO, THE</t>
  </si>
  <si>
    <t>CONCERT, THE</t>
  </si>
  <si>
    <t>ZACK AND MIRI MAKE A PORNO</t>
  </si>
  <si>
    <t>TINKER BELL AND THE GREAT FAIRY RESCUE</t>
  </si>
  <si>
    <t>EXTRAORDINARY ADVENTURES OF ADELE BLANC-SEC, THE</t>
  </si>
  <si>
    <t>CAMINO</t>
  </si>
  <si>
    <t>AYRILIK (DIE FREMDE)</t>
  </si>
  <si>
    <t>HOODWINKED</t>
  </si>
  <si>
    <t>WALL STREET: MONEY NEVER SLEEPS</t>
  </si>
  <si>
    <r>
      <t xml:space="preserve">ÜÇ HARFLİLER: MARİD </t>
    </r>
    <r>
      <rPr>
        <b/>
        <sz val="10"/>
        <color indexed="10"/>
        <rFont val="Arial"/>
        <family val="2"/>
      </rPr>
      <t>(LOCAL)</t>
    </r>
  </si>
  <si>
    <t>CHARLIE ST. CLOUD</t>
  </si>
  <si>
    <r>
      <t xml:space="preserve">BÜYÜK OYUN </t>
    </r>
    <r>
      <rPr>
        <b/>
        <sz val="10"/>
        <color indexed="10"/>
        <rFont val="Arial"/>
        <family val="2"/>
      </rPr>
      <t>(LOCAL)</t>
    </r>
  </si>
  <si>
    <t>PIRANHA</t>
  </si>
  <si>
    <t>PARAMPARÇA</t>
  </si>
  <si>
    <r>
      <t>EAT PRAY LOVE</t>
    </r>
    <r>
      <rPr>
        <b/>
        <sz val="10"/>
        <color indexed="12"/>
        <rFont val="Arial"/>
        <family val="2"/>
      </rPr>
      <t xml:space="preserve"> (NEW)</t>
    </r>
  </si>
  <si>
    <r>
      <t xml:space="preserve">STONE </t>
    </r>
    <r>
      <rPr>
        <b/>
        <sz val="10"/>
        <color indexed="12"/>
        <rFont val="Arial"/>
        <family val="2"/>
      </rPr>
      <t>(NEW)</t>
    </r>
  </si>
  <si>
    <r>
      <t xml:space="preserve">AŞKIN İKİNCİ YARISI </t>
    </r>
    <r>
      <rPr>
        <b/>
        <sz val="10"/>
        <color indexed="10"/>
        <rFont val="Arial"/>
        <family val="2"/>
      </rPr>
      <t xml:space="preserve">(LOCAL) </t>
    </r>
    <r>
      <rPr>
        <b/>
        <sz val="10"/>
        <color indexed="12"/>
        <rFont val="Arial"/>
        <family val="2"/>
      </rPr>
      <t>(NEW)</t>
    </r>
  </si>
  <si>
    <t>LEGEND OF THE GUARDIANS</t>
  </si>
  <si>
    <r>
      <t>MY SOUL TO TAKE</t>
    </r>
    <r>
      <rPr>
        <b/>
        <sz val="10"/>
        <color indexed="12"/>
        <rFont val="Arial"/>
        <family val="2"/>
      </rPr>
      <t xml:space="preserve"> (NEW)</t>
    </r>
  </si>
  <si>
    <r>
      <t>CEHENNEM</t>
    </r>
    <r>
      <rPr>
        <b/>
        <sz val="10"/>
        <color indexed="10"/>
        <rFont val="Arial"/>
        <family val="2"/>
      </rPr>
      <t xml:space="preserve"> (LOCAL)</t>
    </r>
  </si>
  <si>
    <r>
      <t>BURIED</t>
    </r>
    <r>
      <rPr>
        <b/>
        <sz val="10"/>
        <color indexed="12"/>
        <rFont val="Arial"/>
        <family val="2"/>
      </rPr>
      <t xml:space="preserve"> (NEW)</t>
    </r>
  </si>
  <si>
    <t>OTHER GUYS</t>
  </si>
  <si>
    <r>
      <t xml:space="preserve">HARBİ DEFİNE </t>
    </r>
    <r>
      <rPr>
        <b/>
        <sz val="10"/>
        <color indexed="10"/>
        <rFont val="Arial"/>
        <family val="2"/>
      </rPr>
      <t>(LOCAL)</t>
    </r>
  </si>
  <si>
    <r>
      <t xml:space="preserve">WILD TARGET </t>
    </r>
    <r>
      <rPr>
        <b/>
        <sz val="10"/>
        <color indexed="12"/>
        <rFont val="Arial"/>
        <family val="2"/>
      </rPr>
      <t>(NEW)</t>
    </r>
  </si>
  <si>
    <r>
      <t>KAVŞAK</t>
    </r>
    <r>
      <rPr>
        <b/>
        <sz val="10"/>
        <color indexed="10"/>
        <rFont val="Arial"/>
        <family val="2"/>
      </rPr>
      <t xml:space="preserve"> (LOCAL)</t>
    </r>
  </si>
  <si>
    <r>
      <t xml:space="preserve">KAKO Sİ? </t>
    </r>
    <r>
      <rPr>
        <b/>
        <sz val="10"/>
        <color indexed="10"/>
        <rFont val="Arial"/>
        <family val="2"/>
      </rPr>
      <t>(LOCAL)</t>
    </r>
  </si>
  <si>
    <t>GOOD HEART, THE</t>
  </si>
  <si>
    <r>
      <t>EŞREFPAŞALILAR</t>
    </r>
    <r>
      <rPr>
        <b/>
        <sz val="10"/>
        <color indexed="10"/>
        <rFont val="Arial"/>
        <family val="2"/>
      </rPr>
      <t xml:space="preserve"> (LOCAL)</t>
    </r>
  </si>
  <si>
    <t>SENRITSU MEIKYU 3D</t>
  </si>
  <si>
    <r>
      <t xml:space="preserve">ADI AŞK BU EZİYETİN </t>
    </r>
    <r>
      <rPr>
        <b/>
        <sz val="10"/>
        <color indexed="10"/>
        <rFont val="Arial"/>
        <family val="2"/>
      </rPr>
      <t>(LOCAL)</t>
    </r>
  </si>
  <si>
    <t>YOUNG VICTORIA</t>
  </si>
  <si>
    <t>SPY NEXT DOOR</t>
  </si>
</sst>
</file>

<file path=xl/styles.xml><?xml version="1.0" encoding="utf-8"?>
<styleSheet xmlns="http://schemas.openxmlformats.org/spreadsheetml/2006/main">
  <numFmts count="4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101">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9"/>
      <name val="Arial"/>
      <family val="0"/>
    </font>
    <font>
      <b/>
      <sz val="12"/>
      <color indexed="9"/>
      <name val="Trebuchet MS"/>
      <family val="2"/>
    </font>
    <font>
      <sz val="12"/>
      <color indexed="9"/>
      <name val="Impact"/>
      <family val="2"/>
    </font>
    <font>
      <sz val="8"/>
      <name val="Trebuchet MS"/>
      <family val="2"/>
    </font>
    <font>
      <b/>
      <sz val="11"/>
      <name val="Century Gothic"/>
      <family val="2"/>
    </font>
    <font>
      <b/>
      <sz val="10"/>
      <color indexed="9"/>
      <name val="Trebuchet MS"/>
      <family val="2"/>
    </font>
    <font>
      <sz val="10"/>
      <color indexed="9"/>
      <name val="Trebuchet MS"/>
      <family val="2"/>
    </font>
    <font>
      <sz val="10"/>
      <color indexed="40"/>
      <name val="Arial"/>
      <family val="0"/>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i/>
      <sz val="8"/>
      <name val="Verdana"/>
      <family val="2"/>
    </font>
    <font>
      <sz val="10"/>
      <color indexed="9"/>
      <name val="Arial"/>
      <family val="0"/>
    </font>
    <font>
      <sz val="9"/>
      <name val="Garamond"/>
      <family val="1"/>
    </font>
    <font>
      <sz val="10"/>
      <color indexed="47"/>
      <name val="GoudyLight"/>
      <family val="0"/>
    </font>
    <font>
      <sz val="18"/>
      <color indexed="40"/>
      <name val="Arial"/>
      <family val="0"/>
    </font>
    <font>
      <b/>
      <sz val="9"/>
      <name val="Garamond"/>
      <family val="1"/>
    </font>
    <font>
      <b/>
      <sz val="9"/>
      <color indexed="9"/>
      <name val="Garamond"/>
      <family val="1"/>
    </font>
    <font>
      <b/>
      <sz val="9"/>
      <name val="Verdana"/>
      <family val="2"/>
    </font>
    <font>
      <b/>
      <sz val="9"/>
      <color indexed="9"/>
      <name val="Verdana"/>
      <family val="2"/>
    </font>
    <font>
      <sz val="14"/>
      <color indexed="47"/>
      <name val="GoudyLight"/>
      <family val="0"/>
    </font>
    <font>
      <b/>
      <sz val="10"/>
      <color indexed="9"/>
      <name val="Arial"/>
      <family val="0"/>
    </font>
    <font>
      <sz val="9"/>
      <name val="Verdana"/>
      <family val="2"/>
    </font>
    <font>
      <sz val="9"/>
      <color indexed="9"/>
      <name val="Garamond"/>
      <family val="1"/>
    </font>
    <font>
      <sz val="9"/>
      <color indexed="9"/>
      <name val="Verdana"/>
      <family val="2"/>
    </font>
    <font>
      <b/>
      <sz val="10"/>
      <color indexed="12"/>
      <name val="Arial"/>
      <family val="2"/>
    </font>
    <font>
      <b/>
      <sz val="10"/>
      <color indexed="10"/>
      <name val="Arial"/>
      <family val="2"/>
    </font>
    <font>
      <b/>
      <sz val="10"/>
      <name val="Arial"/>
      <family val="2"/>
    </font>
    <font>
      <sz val="10"/>
      <color indexed="9"/>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8"/>
      <color indexed="8"/>
      <name val="Garamond"/>
      <family val="0"/>
    </font>
    <font>
      <sz val="28"/>
      <color indexed="8"/>
      <name val="Garamond"/>
      <family val="0"/>
    </font>
    <font>
      <sz val="20"/>
      <color indexed="8"/>
      <name val="Garamond"/>
      <family val="0"/>
    </font>
    <font>
      <sz val="16"/>
      <color indexed="8"/>
      <name val="Garamond"/>
      <family val="0"/>
    </font>
    <font>
      <u val="single"/>
      <sz val="16"/>
      <color indexed="9"/>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34"/>
      <color indexed="8"/>
      <name val="Garamond"/>
      <family val="0"/>
    </font>
    <font>
      <sz val="36"/>
      <color indexed="8"/>
      <name val="Garamond"/>
      <family val="0"/>
    </font>
    <font>
      <b/>
      <sz val="14"/>
      <color indexed="8"/>
      <name val="Garamond"/>
      <family val="0"/>
    </font>
    <font>
      <sz val="18"/>
      <color indexed="8"/>
      <name val="Garamond"/>
      <family val="0"/>
    </font>
    <font>
      <sz val="12"/>
      <color indexed="8"/>
      <name val="Garamond"/>
      <family val="0"/>
    </font>
    <font>
      <sz val="10"/>
      <color indexed="8"/>
      <name val="Garamond"/>
      <family val="0"/>
    </font>
    <font>
      <u val="single"/>
      <sz val="10"/>
      <color indexed="8"/>
      <name val="Garamond"/>
      <family val="0"/>
    </font>
    <font>
      <sz val="10"/>
      <color indexed="9"/>
      <name val="Garamond"/>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medium"/>
      <bottom style="hair"/>
    </border>
    <border>
      <left>
        <color indexed="63"/>
      </left>
      <right style="hair"/>
      <top style="hair"/>
      <bottom style="hair"/>
    </border>
    <border>
      <left style="medium"/>
      <right>
        <color indexed="63"/>
      </right>
      <top style="hair"/>
      <bottom style="hair"/>
    </border>
    <border>
      <left style="hair"/>
      <right style="hair"/>
      <top style="hair"/>
      <bottom style="medium"/>
    </border>
    <border>
      <left style="hair"/>
      <right style="medium"/>
      <top style="hair"/>
      <bottom style="medium"/>
    </border>
    <border>
      <left style="medium"/>
      <right>
        <color indexed="63"/>
      </right>
      <top>
        <color indexed="63"/>
      </top>
      <bottom>
        <color indexed="63"/>
      </bottom>
    </border>
    <border>
      <left style="medium"/>
      <right>
        <color indexed="63"/>
      </right>
      <top style="hair"/>
      <bottom style="thin"/>
    </border>
    <border>
      <left style="medium"/>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hair"/>
      <right style="medium"/>
      <top>
        <color indexed="63"/>
      </top>
      <bottom style="hair"/>
    </border>
    <border>
      <left style="hair"/>
      <right style="hair"/>
      <top style="hair"/>
      <bottom style="thin"/>
    </border>
    <border>
      <left style="hair"/>
      <right style="medium"/>
      <top style="hair"/>
      <bottom style="thin"/>
    </border>
    <border>
      <left style="medium"/>
      <right style="hair"/>
      <top style="hair"/>
      <bottom style="medium"/>
    </border>
    <border>
      <left style="medium"/>
      <right style="hair"/>
      <top>
        <color indexed="63"/>
      </top>
      <bottom style="hair"/>
    </border>
    <border>
      <left style="medium"/>
      <right style="hair"/>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1" applyNumberFormat="0" applyFill="0" applyAlignment="0" applyProtection="0"/>
    <xf numFmtId="0" fontId="89" fillId="0" borderId="2" applyNumberFormat="0" applyFill="0" applyAlignment="0" applyProtection="0"/>
    <xf numFmtId="0" fontId="90" fillId="0" borderId="3" applyNumberFormat="0" applyFill="0" applyAlignment="0" applyProtection="0"/>
    <xf numFmtId="0" fontId="91" fillId="0" borderId="4"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2" fillId="20" borderId="5" applyNumberFormat="0" applyAlignment="0" applyProtection="0"/>
    <xf numFmtId="0" fontId="93" fillId="21" borderId="6" applyNumberFormat="0" applyAlignment="0" applyProtection="0"/>
    <xf numFmtId="0" fontId="94" fillId="20" borderId="6" applyNumberFormat="0" applyAlignment="0" applyProtection="0"/>
    <xf numFmtId="0" fontId="95" fillId="22" borderId="7" applyNumberFormat="0" applyAlignment="0" applyProtection="0"/>
    <xf numFmtId="0" fontId="9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97" fillId="24" borderId="0" applyNumberFormat="0" applyBorder="0" applyAlignment="0" applyProtection="0"/>
    <xf numFmtId="0" fontId="0" fillId="25" borderId="8" applyNumberFormat="0" applyFont="0" applyAlignment="0" applyProtection="0"/>
    <xf numFmtId="0" fontId="9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9" fontId="0" fillId="0" borderId="0" applyFont="0" applyFill="0" applyBorder="0" applyAlignment="0" applyProtection="0"/>
  </cellStyleXfs>
  <cellXfs count="175">
    <xf numFmtId="0" fontId="0" fillId="0" borderId="0" xfId="0" applyAlignment="1">
      <alignment/>
    </xf>
    <xf numFmtId="3" fontId="14" fillId="33" borderId="10" xfId="0" applyNumberFormat="1"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protection/>
    </xf>
    <xf numFmtId="190" fontId="10" fillId="0" borderId="11" xfId="0" applyNumberFormat="1"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191" fontId="9"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1" xfId="0" applyFont="1" applyFill="1" applyBorder="1" applyAlignment="1">
      <alignment horizontal="center" vertical="center"/>
    </xf>
    <xf numFmtId="191" fontId="6" fillId="0" borderId="11" xfId="0" applyNumberFormat="1" applyFont="1" applyFill="1" applyBorder="1" applyAlignment="1" applyProtection="1">
      <alignment horizontal="right" vertical="center"/>
      <protection locked="0"/>
    </xf>
    <xf numFmtId="191" fontId="14" fillId="33" borderId="10" xfId="0" applyNumberFormat="1" applyFont="1" applyFill="1" applyBorder="1" applyAlignment="1" applyProtection="1">
      <alignment horizontal="right" vertical="center"/>
      <protection/>
    </xf>
    <xf numFmtId="191" fontId="13"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4" fillId="33" borderId="10" xfId="0" applyNumberFormat="1" applyFont="1" applyFill="1" applyBorder="1" applyAlignment="1" applyProtection="1">
      <alignment horizontal="right" vertical="center"/>
      <protection/>
    </xf>
    <xf numFmtId="196" fontId="9"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6" fillId="0" borderId="11" xfId="40" applyFont="1" applyFill="1" applyBorder="1" applyAlignment="1" applyProtection="1">
      <alignment horizontal="left" vertical="center"/>
      <protection/>
    </xf>
    <xf numFmtId="190" fontId="16" fillId="0" borderId="11" xfId="0" applyNumberFormat="1" applyFont="1" applyFill="1" applyBorder="1" applyAlignment="1" applyProtection="1">
      <alignment horizontal="center" vertical="center"/>
      <protection/>
    </xf>
    <xf numFmtId="0" fontId="16" fillId="0" borderId="11" xfId="0" applyFont="1" applyFill="1" applyBorder="1" applyAlignment="1" applyProtection="1">
      <alignment vertical="center"/>
      <protection/>
    </xf>
    <xf numFmtId="0" fontId="16" fillId="0" borderId="11" xfId="0" applyNumberFormat="1" applyFont="1" applyFill="1" applyBorder="1" applyAlignment="1" applyProtection="1">
      <alignment horizontal="center" vertical="center"/>
      <protection/>
    </xf>
    <xf numFmtId="191" fontId="17"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xf>
    <xf numFmtId="191" fontId="16" fillId="0" borderId="11" xfId="0" applyNumberFormat="1" applyFont="1" applyFill="1" applyBorder="1" applyAlignment="1" applyProtection="1">
      <alignment horizontal="right" vertical="center"/>
      <protection/>
    </xf>
    <xf numFmtId="196" fontId="16" fillId="0" borderId="11" xfId="0" applyNumberFormat="1" applyFont="1" applyFill="1" applyBorder="1" applyAlignment="1" applyProtection="1">
      <alignment horizontal="right" vertical="center"/>
      <protection/>
    </xf>
    <xf numFmtId="191" fontId="19" fillId="0" borderId="11" xfId="0" applyNumberFormat="1" applyFont="1" applyFill="1" applyBorder="1" applyAlignment="1" applyProtection="1">
      <alignment horizontal="right" vertical="center"/>
      <protection/>
    </xf>
    <xf numFmtId="196" fontId="19" fillId="0" borderId="11" xfId="0" applyNumberFormat="1" applyFont="1" applyFill="1" applyBorder="1" applyAlignment="1" applyProtection="1">
      <alignment horizontal="right" vertical="center"/>
      <protection/>
    </xf>
    <xf numFmtId="191" fontId="18"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locked="0"/>
    </xf>
    <xf numFmtId="0" fontId="16" fillId="0" borderId="11" xfId="0" applyFont="1" applyFill="1" applyBorder="1" applyAlignment="1" applyProtection="1">
      <alignment vertical="center"/>
      <protection locked="0"/>
    </xf>
    <xf numFmtId="196" fontId="20" fillId="0" borderId="11" xfId="0" applyNumberFormat="1" applyFont="1" applyFill="1" applyBorder="1" applyAlignment="1" applyProtection="1">
      <alignment horizontal="right" vertical="center"/>
      <protection locked="0"/>
    </xf>
    <xf numFmtId="193" fontId="20" fillId="0" borderId="11" xfId="0" applyNumberFormat="1" applyFont="1" applyFill="1" applyBorder="1" applyAlignment="1" applyProtection="1">
      <alignment vertical="center"/>
      <protection locked="0"/>
    </xf>
    <xf numFmtId="191" fontId="20" fillId="0" borderId="11" xfId="0" applyNumberFormat="1" applyFont="1" applyFill="1" applyBorder="1" applyAlignment="1" applyProtection="1">
      <alignment horizontal="right" vertical="center"/>
      <protection locked="0"/>
    </xf>
    <xf numFmtId="192" fontId="20" fillId="0" borderId="11" xfId="0"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196" fontId="21" fillId="33" borderId="10" xfId="0" applyNumberFormat="1" applyFont="1" applyFill="1" applyBorder="1" applyAlignment="1" applyProtection="1">
      <alignment horizontal="right" vertical="center"/>
      <protection/>
    </xf>
    <xf numFmtId="193" fontId="21" fillId="33"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right" vertical="center"/>
      <protection/>
    </xf>
    <xf numFmtId="192" fontId="21" fillId="33" borderId="10" xfId="63" applyNumberFormat="1"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196" fontId="22" fillId="0" borderId="11" xfId="0" applyNumberFormat="1" applyFont="1" applyFill="1" applyBorder="1" applyAlignment="1" applyProtection="1">
      <alignment horizontal="right" vertical="center"/>
      <protection/>
    </xf>
    <xf numFmtId="193" fontId="22" fillId="0" borderId="11" xfId="0" applyNumberFormat="1" applyFont="1" applyFill="1" applyBorder="1" applyAlignment="1" applyProtection="1">
      <alignment vertical="center"/>
      <protection/>
    </xf>
    <xf numFmtId="191" fontId="22" fillId="0" borderId="11" xfId="0" applyNumberFormat="1" applyFont="1" applyFill="1" applyBorder="1" applyAlignment="1" applyProtection="1">
      <alignment horizontal="right" vertical="center"/>
      <protection/>
    </xf>
    <xf numFmtId="192" fontId="22" fillId="0" borderId="11" xfId="63" applyNumberFormat="1" applyFont="1" applyFill="1" applyBorder="1" applyAlignment="1" applyProtection="1">
      <alignment vertical="center"/>
      <protection/>
    </xf>
    <xf numFmtId="0" fontId="21" fillId="0" borderId="11" xfId="0" applyFont="1" applyFill="1" applyBorder="1" applyAlignment="1" applyProtection="1">
      <alignment vertical="center"/>
      <protection/>
    </xf>
    <xf numFmtId="196" fontId="22" fillId="33" borderId="10" xfId="0" applyNumberFormat="1" applyFont="1" applyFill="1" applyBorder="1" applyAlignment="1" applyProtection="1">
      <alignment horizontal="right" vertical="center"/>
      <protection/>
    </xf>
    <xf numFmtId="0" fontId="28" fillId="0" borderId="12" xfId="0" applyFont="1" applyFill="1" applyBorder="1" applyAlignment="1" applyProtection="1">
      <alignment horizontal="center"/>
      <protection/>
    </xf>
    <xf numFmtId="0" fontId="29" fillId="0" borderId="13" xfId="0" applyFont="1" applyFill="1" applyBorder="1" applyAlignment="1" applyProtection="1">
      <alignment horizontal="center"/>
      <protection/>
    </xf>
    <xf numFmtId="0" fontId="28" fillId="0" borderId="11" xfId="0" applyFont="1" applyFill="1" applyBorder="1" applyAlignment="1" applyProtection="1">
      <alignment horizontal="center"/>
      <protection/>
    </xf>
    <xf numFmtId="0" fontId="29" fillId="0" borderId="14" xfId="0" applyFont="1" applyFill="1" applyBorder="1" applyAlignment="1" applyProtection="1">
      <alignment horizontal="center"/>
      <protection/>
    </xf>
    <xf numFmtId="191" fontId="28" fillId="0" borderId="15" xfId="0" applyNumberFormat="1" applyFont="1" applyFill="1" applyBorder="1" applyAlignment="1" applyProtection="1">
      <alignment horizontal="center" wrapText="1"/>
      <protection/>
    </xf>
    <xf numFmtId="196" fontId="28" fillId="0" borderId="15" xfId="0" applyNumberFormat="1" applyFont="1" applyFill="1" applyBorder="1" applyAlignment="1" applyProtection="1">
      <alignment horizontal="center" wrapText="1"/>
      <protection/>
    </xf>
    <xf numFmtId="193" fontId="28" fillId="0" borderId="15" xfId="0" applyNumberFormat="1" applyFont="1" applyFill="1" applyBorder="1" applyAlignment="1" applyProtection="1">
      <alignment horizontal="center" wrapText="1"/>
      <protection/>
    </xf>
    <xf numFmtId="192" fontId="28" fillId="0" borderId="15" xfId="0" applyNumberFormat="1" applyFont="1" applyFill="1" applyBorder="1" applyAlignment="1" applyProtection="1">
      <alignment horizontal="center" wrapText="1"/>
      <protection/>
    </xf>
    <xf numFmtId="193" fontId="28" fillId="0" borderId="16" xfId="0" applyNumberFormat="1" applyFont="1" applyFill="1" applyBorder="1" applyAlignment="1" applyProtection="1">
      <alignment horizontal="center" wrapText="1"/>
      <protection/>
    </xf>
    <xf numFmtId="1" fontId="30" fillId="0" borderId="11" xfId="0" applyNumberFormat="1" applyFont="1" applyFill="1" applyBorder="1" applyAlignment="1" applyProtection="1">
      <alignment horizontal="right" vertical="center"/>
      <protection/>
    </xf>
    <xf numFmtId="0" fontId="30" fillId="0" borderId="14" xfId="0" applyFont="1" applyFill="1" applyBorder="1" applyAlignment="1" applyProtection="1">
      <alignment horizontal="right" vertical="center"/>
      <protection/>
    </xf>
    <xf numFmtId="0" fontId="30" fillId="0" borderId="17" xfId="0" applyFont="1" applyFill="1" applyBorder="1" applyAlignment="1" applyProtection="1">
      <alignment horizontal="right" vertical="center"/>
      <protection/>
    </xf>
    <xf numFmtId="0" fontId="31" fillId="33" borderId="10" xfId="0" applyFont="1" applyFill="1" applyBorder="1" applyAlignment="1" applyProtection="1">
      <alignment horizontal="center" vertical="center"/>
      <protection/>
    </xf>
    <xf numFmtId="0" fontId="31" fillId="0" borderId="11" xfId="0" applyFont="1" applyFill="1" applyBorder="1" applyAlignment="1" applyProtection="1">
      <alignment horizontal="right" vertical="center"/>
      <protection/>
    </xf>
    <xf numFmtId="0" fontId="30" fillId="0" borderId="11" xfId="0" applyFont="1" applyFill="1" applyBorder="1" applyAlignment="1" applyProtection="1">
      <alignment horizontal="right" vertical="center"/>
      <protection locked="0"/>
    </xf>
    <xf numFmtId="0" fontId="30" fillId="0" borderId="18" xfId="0" applyFont="1" applyFill="1" applyBorder="1" applyAlignment="1" applyProtection="1">
      <alignment horizontal="right" vertical="center"/>
      <protection/>
    </xf>
    <xf numFmtId="0" fontId="33" fillId="0" borderId="11"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24" fillId="0" borderId="11" xfId="0" applyFont="1" applyFill="1" applyBorder="1" applyAlignment="1" applyProtection="1">
      <alignment vertical="center"/>
      <protection locked="0"/>
    </xf>
    <xf numFmtId="0" fontId="33" fillId="0" borderId="11" xfId="0" applyFont="1" applyFill="1" applyBorder="1" applyAlignment="1" applyProtection="1">
      <alignment horizontal="center"/>
      <protection/>
    </xf>
    <xf numFmtId="1" fontId="34" fillId="0" borderId="11" xfId="0" applyNumberFormat="1" applyFont="1" applyFill="1" applyBorder="1" applyAlignment="1" applyProtection="1">
      <alignment horizontal="right" vertical="center"/>
      <protection/>
    </xf>
    <xf numFmtId="0" fontId="25" fillId="0" borderId="12" xfId="0" applyFont="1" applyFill="1" applyBorder="1" applyAlignment="1" applyProtection="1">
      <alignment horizontal="center"/>
      <protection/>
    </xf>
    <xf numFmtId="0" fontId="35" fillId="0" borderId="14" xfId="0" applyFont="1" applyFill="1" applyBorder="1" applyAlignment="1" applyProtection="1">
      <alignment horizontal="center"/>
      <protection/>
    </xf>
    <xf numFmtId="0" fontId="34" fillId="0" borderId="14" xfId="0" applyFont="1" applyFill="1" applyBorder="1" applyAlignment="1" applyProtection="1">
      <alignment horizontal="right" vertical="center"/>
      <protection/>
    </xf>
    <xf numFmtId="0" fontId="34" fillId="0" borderId="17" xfId="0" applyFont="1" applyFill="1" applyBorder="1" applyAlignment="1" applyProtection="1">
      <alignment horizontal="right" vertical="center"/>
      <protection/>
    </xf>
    <xf numFmtId="0" fontId="36" fillId="33" borderId="10" xfId="0" applyFont="1" applyFill="1" applyBorder="1" applyAlignment="1" applyProtection="1">
      <alignment horizontal="center" vertical="center"/>
      <protection/>
    </xf>
    <xf numFmtId="0" fontId="36" fillId="0" borderId="11" xfId="0" applyFont="1" applyFill="1" applyBorder="1" applyAlignment="1" applyProtection="1">
      <alignment horizontal="right" vertical="center"/>
      <protection/>
    </xf>
    <xf numFmtId="0" fontId="34" fillId="0" borderId="11" xfId="0" applyFont="1" applyFill="1" applyBorder="1" applyAlignment="1" applyProtection="1">
      <alignment horizontal="right" vertical="center"/>
      <protection locked="0"/>
    </xf>
    <xf numFmtId="0" fontId="34" fillId="0" borderId="18" xfId="0" applyFont="1" applyFill="1" applyBorder="1" applyAlignment="1" applyProtection="1">
      <alignment horizontal="right" vertical="center"/>
      <protection/>
    </xf>
    <xf numFmtId="0" fontId="24" fillId="0" borderId="13" xfId="0" applyFont="1" applyFill="1" applyBorder="1" applyAlignment="1" applyProtection="1">
      <alignment horizontal="right" vertical="center"/>
      <protection locked="0"/>
    </xf>
    <xf numFmtId="0" fontId="0" fillId="0" borderId="19" xfId="0" applyFont="1" applyFill="1" applyBorder="1" applyAlignment="1">
      <alignment horizontal="left" vertical="center"/>
    </xf>
    <xf numFmtId="190" fontId="0" fillId="0" borderId="11" xfId="0" applyNumberFormat="1"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Font="1" applyFill="1" applyBorder="1" applyAlignment="1">
      <alignment horizontal="right" vertical="center"/>
    </xf>
    <xf numFmtId="4" fontId="0" fillId="0" borderId="11" xfId="40" applyNumberFormat="1" applyFont="1" applyFill="1" applyBorder="1" applyAlignment="1">
      <alignment horizontal="right" vertical="center"/>
    </xf>
    <xf numFmtId="3" fontId="0" fillId="0" borderId="11" xfId="40" applyNumberFormat="1" applyFont="1" applyFill="1" applyBorder="1" applyAlignment="1">
      <alignment horizontal="right" vertical="center"/>
    </xf>
    <xf numFmtId="4" fontId="39" fillId="0" borderId="11" xfId="40" applyNumberFormat="1" applyFont="1" applyFill="1" applyBorder="1" applyAlignment="1">
      <alignment horizontal="right" vertical="center"/>
    </xf>
    <xf numFmtId="3" fontId="39" fillId="0" borderId="11" xfId="40" applyNumberFormat="1" applyFont="1" applyFill="1" applyBorder="1" applyAlignment="1">
      <alignment horizontal="right" vertical="center"/>
    </xf>
    <xf numFmtId="2" fontId="0" fillId="0" borderId="11" xfId="40" applyNumberFormat="1" applyFont="1" applyFill="1" applyBorder="1" applyAlignment="1">
      <alignment vertical="center"/>
    </xf>
    <xf numFmtId="192" fontId="0" fillId="0" borderId="11" xfId="42" applyNumberFormat="1" applyFont="1" applyFill="1" applyBorder="1" applyAlignment="1">
      <alignment vertical="center"/>
    </xf>
    <xf numFmtId="0" fontId="0" fillId="0" borderId="20" xfId="0" applyFont="1" applyFill="1" applyBorder="1" applyAlignment="1">
      <alignment horizontal="left" vertical="center"/>
    </xf>
    <xf numFmtId="190" fontId="0" fillId="0" borderId="21" xfId="0" applyNumberFormat="1" applyFont="1" applyFill="1" applyBorder="1" applyAlignment="1">
      <alignment horizontal="center" vertical="center"/>
    </xf>
    <xf numFmtId="0" fontId="0" fillId="0" borderId="21" xfId="0" applyFont="1" applyFill="1" applyBorder="1" applyAlignment="1">
      <alignment horizontal="left" vertical="center"/>
    </xf>
    <xf numFmtId="0" fontId="0" fillId="0" borderId="21" xfId="0" applyFont="1" applyFill="1" applyBorder="1" applyAlignment="1">
      <alignment horizontal="right" vertical="center"/>
    </xf>
    <xf numFmtId="4" fontId="0" fillId="0" borderId="21" xfId="40" applyNumberFormat="1" applyFont="1" applyFill="1" applyBorder="1" applyAlignment="1">
      <alignment horizontal="right" vertical="center"/>
    </xf>
    <xf numFmtId="3" fontId="0" fillId="0" borderId="21" xfId="40" applyNumberFormat="1" applyFont="1" applyFill="1" applyBorder="1" applyAlignment="1">
      <alignment horizontal="right" vertical="center"/>
    </xf>
    <xf numFmtId="4" fontId="39" fillId="0" borderId="21" xfId="40" applyNumberFormat="1" applyFont="1" applyFill="1" applyBorder="1" applyAlignment="1">
      <alignment horizontal="right" vertical="center"/>
    </xf>
    <xf numFmtId="3" fontId="39" fillId="0" borderId="21" xfId="40" applyNumberFormat="1" applyFont="1" applyFill="1" applyBorder="1" applyAlignment="1">
      <alignment horizontal="right" vertical="center"/>
    </xf>
    <xf numFmtId="2" fontId="0" fillId="0" borderId="21" xfId="40" applyNumberFormat="1" applyFont="1" applyFill="1" applyBorder="1" applyAlignment="1">
      <alignment vertical="center"/>
    </xf>
    <xf numFmtId="192" fontId="0" fillId="0" borderId="21" xfId="42" applyNumberFormat="1" applyFont="1" applyFill="1" applyBorder="1" applyAlignment="1">
      <alignment vertical="center"/>
    </xf>
    <xf numFmtId="2" fontId="0" fillId="0" borderId="22" xfId="40" applyNumberFormat="1" applyFont="1" applyFill="1" applyBorder="1" applyAlignment="1">
      <alignment vertical="center"/>
    </xf>
    <xf numFmtId="2" fontId="0" fillId="0" borderId="23" xfId="40" applyNumberFormat="1" applyFont="1" applyFill="1" applyBorder="1" applyAlignment="1">
      <alignment vertical="center"/>
    </xf>
    <xf numFmtId="190"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xf>
    <xf numFmtId="4" fontId="0" fillId="0" borderId="10" xfId="40" applyNumberFormat="1" applyFont="1" applyFill="1" applyBorder="1" applyAlignment="1">
      <alignment horizontal="right" vertical="center"/>
    </xf>
    <xf numFmtId="3" fontId="0" fillId="0" borderId="10" xfId="40" applyNumberFormat="1" applyFont="1" applyFill="1" applyBorder="1" applyAlignment="1">
      <alignment horizontal="right" vertical="center"/>
    </xf>
    <xf numFmtId="4" fontId="39" fillId="0" borderId="10" xfId="40" applyNumberFormat="1" applyFont="1" applyFill="1" applyBorder="1" applyAlignment="1">
      <alignment horizontal="right" vertical="center"/>
    </xf>
    <xf numFmtId="3" fontId="39" fillId="0" borderId="10" xfId="40" applyNumberFormat="1" applyFont="1" applyFill="1" applyBorder="1" applyAlignment="1">
      <alignment horizontal="right" vertical="center"/>
    </xf>
    <xf numFmtId="2" fontId="0" fillId="0" borderId="10" xfId="40" applyNumberFormat="1" applyFont="1" applyFill="1" applyBorder="1" applyAlignment="1">
      <alignment vertical="center"/>
    </xf>
    <xf numFmtId="192" fontId="0" fillId="0" borderId="10" xfId="42" applyNumberFormat="1" applyFont="1" applyFill="1" applyBorder="1" applyAlignment="1">
      <alignment vertical="center"/>
    </xf>
    <xf numFmtId="2" fontId="0" fillId="0" borderId="24" xfId="40" applyNumberFormat="1" applyFont="1" applyFill="1" applyBorder="1" applyAlignment="1">
      <alignment vertical="center"/>
    </xf>
    <xf numFmtId="190" fontId="0" fillId="0" borderId="25" xfId="0" applyNumberFormat="1" applyFont="1" applyFill="1" applyBorder="1" applyAlignment="1">
      <alignment horizontal="center" vertical="center"/>
    </xf>
    <xf numFmtId="0" fontId="0" fillId="0" borderId="25" xfId="0" applyFont="1" applyFill="1" applyBorder="1" applyAlignment="1">
      <alignment horizontal="left" vertical="center"/>
    </xf>
    <xf numFmtId="0" fontId="0" fillId="0" borderId="25" xfId="0" applyFont="1" applyFill="1" applyBorder="1" applyAlignment="1">
      <alignment horizontal="right" vertical="center"/>
    </xf>
    <xf numFmtId="4" fontId="0" fillId="0" borderId="25" xfId="40" applyNumberFormat="1" applyFont="1" applyFill="1" applyBorder="1" applyAlignment="1">
      <alignment horizontal="right" vertical="center"/>
    </xf>
    <xf numFmtId="3" fontId="0" fillId="0" borderId="25" xfId="40" applyNumberFormat="1" applyFont="1" applyFill="1" applyBorder="1" applyAlignment="1">
      <alignment horizontal="right" vertical="center"/>
    </xf>
    <xf numFmtId="4" fontId="39" fillId="0" borderId="25" xfId="40" applyNumberFormat="1" applyFont="1" applyFill="1" applyBorder="1" applyAlignment="1">
      <alignment horizontal="right" vertical="center"/>
    </xf>
    <xf numFmtId="3" fontId="39" fillId="0" borderId="25" xfId="40" applyNumberFormat="1" applyFont="1" applyFill="1" applyBorder="1" applyAlignment="1">
      <alignment horizontal="right" vertical="center"/>
    </xf>
    <xf numFmtId="2" fontId="0" fillId="0" borderId="25" xfId="40" applyNumberFormat="1" applyFont="1" applyFill="1" applyBorder="1" applyAlignment="1">
      <alignment vertical="center"/>
    </xf>
    <xf numFmtId="192" fontId="0" fillId="0" borderId="25" xfId="42" applyNumberFormat="1" applyFont="1" applyFill="1" applyBorder="1" applyAlignment="1">
      <alignment vertical="center"/>
    </xf>
    <xf numFmtId="2" fontId="0" fillId="0" borderId="26" xfId="40" applyNumberFormat="1" applyFont="1" applyFill="1" applyBorder="1" applyAlignment="1">
      <alignment vertical="center"/>
    </xf>
    <xf numFmtId="0" fontId="0" fillId="0" borderId="27" xfId="0" applyFont="1" applyFill="1" applyBorder="1" applyAlignment="1">
      <alignment horizontal="left" vertical="center"/>
    </xf>
    <xf numFmtId="190" fontId="0" fillId="0" borderId="15"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4" fontId="0" fillId="0" borderId="15" xfId="40" applyNumberFormat="1" applyFont="1" applyFill="1" applyBorder="1" applyAlignment="1">
      <alignment horizontal="right" vertical="center"/>
    </xf>
    <xf numFmtId="3" fontId="0" fillId="0" borderId="15" xfId="40" applyNumberFormat="1" applyFont="1" applyFill="1" applyBorder="1" applyAlignment="1">
      <alignment horizontal="right" vertical="center"/>
    </xf>
    <xf numFmtId="4" fontId="39" fillId="0" borderId="15" xfId="40" applyNumberFormat="1" applyFont="1" applyFill="1" applyBorder="1" applyAlignment="1">
      <alignment horizontal="right" vertical="center"/>
    </xf>
    <xf numFmtId="3" fontId="39" fillId="0" borderId="15" xfId="40" applyNumberFormat="1" applyFont="1" applyFill="1" applyBorder="1" applyAlignment="1">
      <alignment horizontal="right" vertical="center"/>
    </xf>
    <xf numFmtId="192" fontId="0" fillId="0" borderId="15" xfId="42" applyNumberFormat="1" applyFont="1" applyFill="1" applyBorder="1" applyAlignment="1">
      <alignment vertical="center"/>
    </xf>
    <xf numFmtId="2" fontId="0" fillId="0" borderId="16" xfId="40" applyNumberFormat="1" applyFont="1" applyFill="1" applyBorder="1" applyAlignment="1">
      <alignment vertical="center"/>
    </xf>
    <xf numFmtId="0" fontId="40" fillId="0" borderId="13" xfId="0" applyFont="1" applyBorder="1" applyAlignment="1" applyProtection="1">
      <alignment vertical="center"/>
      <protection locked="0"/>
    </xf>
    <xf numFmtId="0" fontId="40" fillId="0" borderId="13" xfId="0" applyFont="1" applyFill="1" applyBorder="1" applyAlignment="1" applyProtection="1">
      <alignment vertical="center"/>
      <protection locked="0"/>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193" fontId="28" fillId="0" borderId="21" xfId="0" applyNumberFormat="1" applyFont="1" applyFill="1" applyBorder="1" applyAlignment="1" applyProtection="1">
      <alignment horizontal="center" wrapText="1"/>
      <protection/>
    </xf>
    <xf numFmtId="0" fontId="32" fillId="33" borderId="30" xfId="0" applyFont="1" applyFill="1" applyBorder="1" applyAlignment="1" applyProtection="1">
      <alignment horizontal="center" vertical="center"/>
      <protection/>
    </xf>
    <xf numFmtId="0" fontId="27" fillId="33" borderId="30" xfId="0" applyFont="1" applyFill="1" applyBorder="1" applyAlignment="1">
      <alignment/>
    </xf>
    <xf numFmtId="185" fontId="28" fillId="0" borderId="21" xfId="0" applyNumberFormat="1" applyFont="1" applyFill="1" applyBorder="1" applyAlignment="1" applyProtection="1">
      <alignment horizontal="center" wrapText="1"/>
      <protection/>
    </xf>
    <xf numFmtId="0" fontId="28" fillId="0" borderId="21" xfId="0" applyFont="1" applyFill="1" applyBorder="1" applyAlignment="1" applyProtection="1">
      <alignment horizontal="center" wrapText="1"/>
      <protection/>
    </xf>
    <xf numFmtId="0" fontId="28" fillId="0" borderId="15" xfId="0" applyFont="1" applyFill="1" applyBorder="1" applyAlignment="1" applyProtection="1">
      <alignment horizontal="center" wrapText="1"/>
      <protection/>
    </xf>
    <xf numFmtId="193" fontId="28" fillId="0" borderId="22" xfId="0" applyNumberFormat="1" applyFont="1" applyFill="1" applyBorder="1" applyAlignment="1" applyProtection="1">
      <alignment horizontal="center" wrapText="1"/>
      <protection/>
    </xf>
    <xf numFmtId="43" fontId="28" fillId="0" borderId="20" xfId="40" applyFont="1" applyFill="1" applyBorder="1" applyAlignment="1" applyProtection="1">
      <alignment horizontal="center"/>
      <protection/>
    </xf>
    <xf numFmtId="43" fontId="28" fillId="0" borderId="27" xfId="40" applyFont="1" applyFill="1" applyBorder="1" applyAlignment="1" applyProtection="1">
      <alignment horizontal="center"/>
      <protection/>
    </xf>
    <xf numFmtId="0" fontId="11" fillId="0" borderId="11" xfId="0" applyNumberFormat="1" applyFont="1" applyFill="1" applyBorder="1" applyAlignment="1" applyProtection="1">
      <alignment horizontal="right" vertical="center" wrapText="1"/>
      <protection locked="0"/>
    </xf>
    <xf numFmtId="0" fontId="0" fillId="0" borderId="11" xfId="0" applyFill="1" applyBorder="1" applyAlignment="1">
      <alignment horizontal="right" vertical="center" wrapText="1"/>
    </xf>
    <xf numFmtId="0" fontId="11" fillId="0" borderId="11" xfId="0" applyFont="1" applyFill="1" applyBorder="1" applyAlignment="1">
      <alignment horizontal="right" vertical="center" wrapText="1"/>
    </xf>
    <xf numFmtId="193" fontId="23" fillId="0" borderId="31" xfId="0" applyNumberFormat="1" applyFont="1" applyFill="1" applyBorder="1" applyAlignment="1" applyProtection="1">
      <alignment horizontal="right" vertical="center" wrapText="1"/>
      <protection locked="0"/>
    </xf>
    <xf numFmtId="193" fontId="23" fillId="0" borderId="32" xfId="0" applyNumberFormat="1" applyFont="1" applyFill="1" applyBorder="1" applyAlignment="1" applyProtection="1">
      <alignment horizontal="right" vertical="center" wrapText="1"/>
      <protection locked="0"/>
    </xf>
    <xf numFmtId="193" fontId="23" fillId="0" borderId="33" xfId="0" applyNumberFormat="1" applyFont="1" applyFill="1" applyBorder="1" applyAlignment="1" applyProtection="1">
      <alignment horizontal="right" vertical="center" wrapText="1"/>
      <protection locked="0"/>
    </xf>
    <xf numFmtId="193" fontId="23" fillId="0" borderId="34" xfId="0" applyNumberFormat="1" applyFont="1" applyFill="1" applyBorder="1" applyAlignment="1" applyProtection="1">
      <alignment horizontal="right" vertical="center" wrapText="1"/>
      <protection locked="0"/>
    </xf>
    <xf numFmtId="193" fontId="23" fillId="0" borderId="0" xfId="0" applyNumberFormat="1" applyFont="1" applyFill="1" applyBorder="1" applyAlignment="1" applyProtection="1">
      <alignment horizontal="right" vertical="center" wrapText="1"/>
      <protection locked="0"/>
    </xf>
    <xf numFmtId="193" fontId="23" fillId="0" borderId="35" xfId="0" applyNumberFormat="1" applyFont="1" applyFill="1" applyBorder="1" applyAlignment="1" applyProtection="1">
      <alignment horizontal="right" vertical="center" wrapText="1"/>
      <protection locked="0"/>
    </xf>
    <xf numFmtId="193" fontId="23" fillId="0" borderId="36" xfId="0" applyNumberFormat="1" applyFont="1" applyFill="1" applyBorder="1" applyAlignment="1" applyProtection="1">
      <alignment horizontal="right" vertical="center" wrapText="1"/>
      <protection locked="0"/>
    </xf>
    <xf numFmtId="193" fontId="23" fillId="0" borderId="37" xfId="0" applyNumberFormat="1" applyFont="1" applyFill="1" applyBorder="1" applyAlignment="1" applyProtection="1">
      <alignment horizontal="right" vertical="center" wrapText="1"/>
      <protection locked="0"/>
    </xf>
    <xf numFmtId="193" fontId="23" fillId="0" borderId="38" xfId="0" applyNumberFormat="1" applyFont="1" applyFill="1" applyBorder="1" applyAlignment="1" applyProtection="1">
      <alignment horizontal="right" vertical="center" wrapText="1"/>
      <protection locked="0"/>
    </xf>
    <xf numFmtId="190" fontId="28" fillId="0" borderId="21" xfId="0" applyNumberFormat="1" applyFont="1" applyFill="1" applyBorder="1" applyAlignment="1" applyProtection="1">
      <alignment horizontal="center" wrapText="1"/>
      <protection/>
    </xf>
    <xf numFmtId="190" fontId="28" fillId="0" borderId="15" xfId="0" applyNumberFormat="1" applyFont="1" applyFill="1" applyBorder="1" applyAlignment="1" applyProtection="1">
      <alignment horizontal="center" wrapText="1"/>
      <protection/>
    </xf>
    <xf numFmtId="0" fontId="28" fillId="0" borderId="15" xfId="0" applyFont="1" applyFill="1" applyBorder="1" applyAlignment="1" applyProtection="1">
      <alignment horizontal="center"/>
      <protection/>
    </xf>
    <xf numFmtId="0" fontId="8" fillId="0" borderId="39" xfId="0" applyFont="1" applyFill="1" applyBorder="1" applyAlignment="1" applyProtection="1">
      <alignment horizontal="left" vertical="center"/>
      <protection locked="0"/>
    </xf>
    <xf numFmtId="0" fontId="8" fillId="0" borderId="40"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14" fillId="33" borderId="36" xfId="0" applyFont="1" applyFill="1" applyBorder="1" applyAlignment="1">
      <alignment horizontal="center" vertical="center"/>
    </xf>
    <xf numFmtId="0" fontId="14" fillId="33" borderId="37" xfId="0" applyFont="1" applyFill="1" applyBorder="1" applyAlignment="1">
      <alignment horizontal="center" vertical="center"/>
    </xf>
    <xf numFmtId="0" fontId="14" fillId="33" borderId="38" xfId="0" applyFont="1" applyFill="1" applyBorder="1" applyAlignment="1">
      <alignment horizontal="center" vertical="center"/>
    </xf>
    <xf numFmtId="0" fontId="26" fillId="33" borderId="30" xfId="0" applyFont="1" applyFill="1" applyBorder="1" applyAlignment="1" applyProtection="1">
      <alignment horizontal="center" vertical="center"/>
      <protection/>
    </xf>
    <xf numFmtId="0" fontId="15" fillId="33" borderId="30" xfId="0" applyFont="1" applyFill="1"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Çıkış" xfId="43"/>
    <cellStyle name="Giriş" xfId="44"/>
    <cellStyle name="Hesaplama" xfId="45"/>
    <cellStyle name="İşaretli Hücre" xfId="46"/>
    <cellStyle name="İyi" xfId="47"/>
    <cellStyle name="Followed Hyperlink" xfId="48"/>
    <cellStyle name="Hyperlink" xfId="49"/>
    <cellStyle name="Kötü"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65354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400050</xdr:colOff>
      <xdr:row>0</xdr:row>
      <xdr:rowOff>0</xdr:rowOff>
    </xdr:to>
    <xdr:sp fLocksText="0">
      <xdr:nvSpPr>
        <xdr:cNvPr id="2" name="Text Box 2"/>
        <xdr:cNvSpPr txBox="1">
          <a:spLocks noChangeArrowheads="1"/>
        </xdr:cNvSpPr>
      </xdr:nvSpPr>
      <xdr:spPr>
        <a:xfrm>
          <a:off x="13982700" y="0"/>
          <a:ext cx="25527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1</xdr:row>
      <xdr:rowOff>0</xdr:rowOff>
    </xdr:to>
    <xdr:sp>
      <xdr:nvSpPr>
        <xdr:cNvPr id="3" name="Text Box 5"/>
        <xdr:cNvSpPr txBox="1">
          <a:spLocks noChangeArrowheads="1"/>
        </xdr:cNvSpPr>
      </xdr:nvSpPr>
      <xdr:spPr>
        <a:xfrm>
          <a:off x="19050" y="0"/>
          <a:ext cx="16516350" cy="619125"/>
        </a:xfrm>
        <a:prstGeom prst="rect">
          <a:avLst/>
        </a:prstGeom>
        <a:solidFill>
          <a:srgbClr val="FFCC99"/>
        </a:solidFill>
        <a:ln w="38100" cmpd="dbl">
          <a:noFill/>
        </a:ln>
      </xdr:spPr>
      <xdr:txBody>
        <a:bodyPr vertOverflow="clip" wrap="square" lIns="54864" tIns="54864" rIns="54864" bIns="54864" anchor="ctr"/>
        <a:p>
          <a:pPr algn="ctr">
            <a:defRPr/>
          </a:pPr>
          <a:r>
            <a:rPr lang="en-US" cap="none" sz="2800" b="1" i="0" u="none" baseline="0">
              <a:solidFill>
                <a:srgbClr val="000000"/>
              </a:solidFill>
              <a:latin typeface="Garamond"/>
              <a:ea typeface="Garamond"/>
              <a:cs typeface="Garamond"/>
            </a:rPr>
            <a:t>TÜRKİYE'S WEEKEND MARKET DATA </a:t>
          </a:r>
          <a:r>
            <a:rPr lang="en-US" cap="none" sz="28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381000</xdr:colOff>
      <xdr:row>0</xdr:row>
      <xdr:rowOff>114300</xdr:rowOff>
    </xdr:from>
    <xdr:to>
      <xdr:col>21</xdr:col>
      <xdr:colOff>323850</xdr:colOff>
      <xdr:row>0</xdr:row>
      <xdr:rowOff>619125</xdr:rowOff>
    </xdr:to>
    <xdr:sp fLocksText="0">
      <xdr:nvSpPr>
        <xdr:cNvPr id="4" name="Text Box 6"/>
        <xdr:cNvSpPr txBox="1">
          <a:spLocks noChangeArrowheads="1"/>
        </xdr:cNvSpPr>
      </xdr:nvSpPr>
      <xdr:spPr>
        <a:xfrm>
          <a:off x="14878050" y="114300"/>
          <a:ext cx="1581150" cy="504825"/>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41
</a:t>
          </a:r>
          <a:r>
            <a:rPr lang="en-US" cap="none" sz="1600" b="0" i="0" u="none" baseline="0">
              <a:solidFill>
                <a:srgbClr val="000000"/>
              </a:solidFill>
              <a:latin typeface="Garamond"/>
              <a:ea typeface="Garamond"/>
              <a:cs typeface="Garamond"/>
            </a:rPr>
            <a:t>08-10 OCT 2010</a:t>
          </a:r>
          <a:r>
            <a:rPr lang="en-US" cap="none" sz="1600" b="0" i="0" u="sng"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0353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84105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 name="Text Box 4"/>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018222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8620125" y="0"/>
          <a:ext cx="155257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8" name="Text Box 8"/>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018222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7277100" y="0"/>
          <a:ext cx="286702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0353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84105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4" name="Text Box 14"/>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15" name="Text Box 16"/>
        <xdr:cNvSpPr txBox="1">
          <a:spLocks noChangeArrowheads="1"/>
        </xdr:cNvSpPr>
      </xdr:nvSpPr>
      <xdr:spPr>
        <a:xfrm>
          <a:off x="8620125" y="0"/>
          <a:ext cx="155257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7" name="Text Box 18"/>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390525</xdr:colOff>
      <xdr:row>0</xdr:row>
      <xdr:rowOff>0</xdr:rowOff>
    </xdr:to>
    <xdr:sp>
      <xdr:nvSpPr>
        <xdr:cNvPr id="18" name="Text Box 19"/>
        <xdr:cNvSpPr txBox="1">
          <a:spLocks noChangeArrowheads="1"/>
        </xdr:cNvSpPr>
      </xdr:nvSpPr>
      <xdr:spPr>
        <a:xfrm>
          <a:off x="19050" y="0"/>
          <a:ext cx="10172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390525</xdr:colOff>
      <xdr:row>0</xdr:row>
      <xdr:rowOff>0</xdr:rowOff>
    </xdr:to>
    <xdr:sp>
      <xdr:nvSpPr>
        <xdr:cNvPr id="19" name="Text Box 21"/>
        <xdr:cNvSpPr txBox="1">
          <a:spLocks noChangeArrowheads="1"/>
        </xdr:cNvSpPr>
      </xdr:nvSpPr>
      <xdr:spPr>
        <a:xfrm>
          <a:off x="19050" y="0"/>
          <a:ext cx="101727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390525</xdr:colOff>
      <xdr:row>0</xdr:row>
      <xdr:rowOff>0</xdr:rowOff>
    </xdr:to>
    <xdr:sp fLocksText="0">
      <xdr:nvSpPr>
        <xdr:cNvPr id="20" name="Text Box 22"/>
        <xdr:cNvSpPr txBox="1">
          <a:spLocks noChangeArrowheads="1"/>
        </xdr:cNvSpPr>
      </xdr:nvSpPr>
      <xdr:spPr>
        <a:xfrm>
          <a:off x="9563100" y="0"/>
          <a:ext cx="62865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2" name="Text Box 24"/>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4" name="Text Box 28"/>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6" name="Text Box 32"/>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8" name="Text Box 36"/>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0" name="Text Box 40"/>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2" name="Text Box 44"/>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4" name="Text Box 48"/>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6" name="Text Box 52"/>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8" name="Text Box 56"/>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83</xdr:row>
      <xdr:rowOff>76200</xdr:rowOff>
    </xdr:from>
    <xdr:to>
      <xdr:col>42</xdr:col>
      <xdr:colOff>104775</xdr:colOff>
      <xdr:row>92</xdr:row>
      <xdr:rowOff>38100</xdr:rowOff>
    </xdr:to>
    <xdr:sp>
      <xdr:nvSpPr>
        <xdr:cNvPr id="39" name="Text Box 57"/>
        <xdr:cNvSpPr txBox="1">
          <a:spLocks noChangeArrowheads="1"/>
        </xdr:cNvSpPr>
      </xdr:nvSpPr>
      <xdr:spPr>
        <a:xfrm>
          <a:off x="19050" y="16040100"/>
          <a:ext cx="15897225"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1" name="Text Box 60"/>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3" name="Text Box 64"/>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5" name="Text Box 68"/>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47625</xdr:rowOff>
    </xdr:from>
    <xdr:to>
      <xdr:col>21</xdr:col>
      <xdr:colOff>390525</xdr:colOff>
      <xdr:row>0</xdr:row>
      <xdr:rowOff>581025</xdr:rowOff>
    </xdr:to>
    <xdr:sp>
      <xdr:nvSpPr>
        <xdr:cNvPr id="46" name="Text Box 69"/>
        <xdr:cNvSpPr txBox="1">
          <a:spLocks noChangeArrowheads="1"/>
        </xdr:cNvSpPr>
      </xdr:nvSpPr>
      <xdr:spPr>
        <a:xfrm>
          <a:off x="0" y="47625"/>
          <a:ext cx="10191750" cy="533400"/>
        </a:xfrm>
        <a:prstGeom prst="rect">
          <a:avLst/>
        </a:prstGeom>
        <a:solidFill>
          <a:srgbClr val="FFCC99"/>
        </a:solidFill>
        <a:ln w="38100" cmpd="dbl">
          <a:noFill/>
        </a:ln>
      </xdr:spPr>
      <xdr:txBody>
        <a:bodyPr vertOverflow="clip" wrap="square" lIns="36576" tIns="32004" rIns="36576" bIns="32004" anchor="ctr"/>
        <a:p>
          <a:pPr algn="ctr">
            <a:defRPr/>
          </a:pPr>
          <a:r>
            <a:rPr lang="en-US" cap="none" sz="1400" b="1" i="0" u="none" baseline="0">
              <a:solidFill>
                <a:srgbClr val="000000"/>
              </a:solidFill>
              <a:latin typeface="Garamond"/>
              <a:ea typeface="Garamond"/>
              <a:cs typeface="Garamond"/>
            </a:rPr>
            <a:t>TÜRKİYE'S WEEKEND MARKET DATA</a:t>
          </a:r>
          <a:r>
            <a:rPr lang="en-US" cap="none" sz="1800" b="0" i="0" u="none" baseline="0">
              <a:solidFill>
                <a:srgbClr val="000000"/>
              </a:solidFill>
              <a:latin typeface="Garamond"/>
              <a:ea typeface="Garamond"/>
              <a:cs typeface="Garamond"/>
            </a:rPr>
            <a:t> </a:t>
          </a:r>
          <a:r>
            <a:rPr lang="en-US" cap="none" sz="1200" b="0" i="0" u="none" baseline="0">
              <a:solidFill>
                <a:srgbClr val="000000"/>
              </a:solidFill>
              <a:latin typeface="Garamond"/>
              <a:ea typeface="Garamond"/>
              <a:cs typeface="Garamond"/>
            </a:rPr>
            <a:t>/ WEEKEND BOX OFFICE &amp; ADMISSION REPORT</a:t>
          </a:r>
        </a:p>
      </xdr:txBody>
    </xdr:sp>
    <xdr:clientData/>
  </xdr:twoCellAnchor>
  <xdr:twoCellAnchor>
    <xdr:from>
      <xdr:col>19</xdr:col>
      <xdr:colOff>628650</xdr:colOff>
      <xdr:row>0</xdr:row>
      <xdr:rowOff>142875</xdr:rowOff>
    </xdr:from>
    <xdr:to>
      <xdr:col>21</xdr:col>
      <xdr:colOff>323850</xdr:colOff>
      <xdr:row>0</xdr:row>
      <xdr:rowOff>571500</xdr:rowOff>
    </xdr:to>
    <xdr:sp fLocksText="0">
      <xdr:nvSpPr>
        <xdr:cNvPr id="47" name="Text Box 70"/>
        <xdr:cNvSpPr txBox="1">
          <a:spLocks noChangeArrowheads="1"/>
        </xdr:cNvSpPr>
      </xdr:nvSpPr>
      <xdr:spPr>
        <a:xfrm>
          <a:off x="8905875" y="142875"/>
          <a:ext cx="1219200" cy="428625"/>
        </a:xfrm>
        <a:prstGeom prst="rect">
          <a:avLst/>
        </a:prstGeom>
        <a:solidFill>
          <a:srgbClr val="FFCC99"/>
        </a:solidFill>
        <a:ln w="9525" cmpd="sng">
          <a:noFill/>
        </a:ln>
      </xdr:spPr>
      <xdr:txBody>
        <a:bodyPr vertOverflow="clip" wrap="square" lIns="0" tIns="22860" rIns="27432" bIns="0"/>
        <a:p>
          <a:pPr algn="r">
            <a:defRPr/>
          </a:pPr>
          <a:r>
            <a:rPr lang="en-US" cap="none" sz="1000" b="0" i="0" u="none" baseline="0">
              <a:solidFill>
                <a:srgbClr val="000000"/>
              </a:solidFill>
              <a:latin typeface="Garamond"/>
              <a:ea typeface="Garamond"/>
              <a:cs typeface="Garamond"/>
            </a:rPr>
            <a:t>WEE</a:t>
          </a:r>
          <a:r>
            <a:rPr lang="en-US" cap="none" sz="1000" b="0" i="0" u="sng" baseline="0">
              <a:solidFill>
                <a:srgbClr val="000000"/>
              </a:solidFill>
              <a:latin typeface="Garamond"/>
              <a:ea typeface="Garamond"/>
              <a:cs typeface="Garamond"/>
            </a:rPr>
            <a:t>K</a:t>
          </a:r>
          <a:r>
            <a:rPr lang="en-US" cap="none" sz="1000" b="0" i="0" u="none" baseline="0">
              <a:solidFill>
                <a:srgbClr val="000000"/>
              </a:solidFill>
              <a:latin typeface="Garamond"/>
              <a:ea typeface="Garamond"/>
              <a:cs typeface="Garamond"/>
            </a:rPr>
            <a:t>END: 41
</a:t>
          </a:r>
          <a:r>
            <a:rPr lang="en-US" cap="none" sz="1000" b="0" i="0" u="none" baseline="0">
              <a:solidFill>
                <a:srgbClr val="000000"/>
              </a:solidFill>
              <a:latin typeface="Garamond"/>
              <a:ea typeface="Garamond"/>
              <a:cs typeface="Garamond"/>
            </a:rPr>
            <a:t>08-10 OCT  2010</a:t>
          </a:r>
          <a:r>
            <a:rPr lang="en-US" cap="none" sz="1000" b="0" i="0" u="none" baseline="0">
              <a:solidFill>
                <a:srgbClr val="FFFFFF"/>
              </a:solidFill>
              <a:latin typeface="Garamond"/>
              <a:ea typeface="Garamond"/>
              <a:cs typeface="Garamond"/>
            </a:rPr>
            <a:t>
</a:t>
          </a:r>
          <a:r>
            <a:rPr lang="en-US" cap="none" sz="10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76"/>
  <sheetViews>
    <sheetView tabSelected="1" zoomScale="76" zoomScaleNormal="76" zoomScalePageLayoutView="0" workbookViewId="0" topLeftCell="A1">
      <selection activeCell="B3" sqref="B3:B4"/>
    </sheetView>
  </sheetViews>
  <sheetFormatPr defaultColWidth="4.421875" defaultRowHeight="12.75"/>
  <cols>
    <col min="1" max="1" width="4.28125" style="71" bestFit="1" customWidth="1"/>
    <col min="2" max="2" width="47.421875" style="15" customWidth="1"/>
    <col min="3" max="3" width="9.140625" style="16" bestFit="1" customWidth="1"/>
    <col min="4" max="4" width="24.00390625" style="6" customWidth="1"/>
    <col min="5" max="5" width="5.421875" style="17" customWidth="1"/>
    <col min="6" max="6" width="6.8515625" style="17" customWidth="1"/>
    <col min="7" max="7" width="7.00390625" style="17" customWidth="1"/>
    <col min="8" max="8" width="11.421875" style="20" bestFit="1" customWidth="1"/>
    <col min="9" max="9" width="7.421875" style="26" bestFit="1" customWidth="1"/>
    <col min="10" max="10" width="11.421875" style="20" bestFit="1" customWidth="1"/>
    <col min="11" max="11" width="7.421875" style="26" bestFit="1" customWidth="1"/>
    <col min="12" max="12" width="11.421875" style="20" bestFit="1" customWidth="1"/>
    <col min="13" max="13" width="7.421875" style="26" bestFit="1" customWidth="1"/>
    <col min="14" max="14" width="12.7109375" style="23" bestFit="1" customWidth="1"/>
    <col min="15" max="15" width="8.421875" style="27" bestFit="1" customWidth="1"/>
    <col min="16" max="16" width="6.8515625" style="41" customWidth="1"/>
    <col min="17" max="17" width="6.28125" style="42" bestFit="1" customWidth="1"/>
    <col min="18" max="18" width="12.7109375" style="43" bestFit="1" customWidth="1"/>
    <col min="19" max="19" width="9.7109375" style="44" bestFit="1" customWidth="1"/>
    <col min="20" max="20" width="14.28125" style="43" bestFit="1" customWidth="1"/>
    <col min="21" max="21" width="10.28125" style="41" bestFit="1" customWidth="1"/>
    <col min="22" max="22" width="6.00390625" style="42" customWidth="1"/>
    <col min="23" max="23" width="2.28125" style="75" bestFit="1" customWidth="1"/>
    <col min="24" max="25" width="4.421875" style="6" customWidth="1"/>
    <col min="26" max="26" width="1.8515625" style="6" bestFit="1" customWidth="1"/>
    <col min="27" max="16384" width="4.421875" style="6" customWidth="1"/>
  </cols>
  <sheetData>
    <row r="1" spans="1:23" s="40" customFormat="1" ht="48.75" customHeight="1">
      <c r="A1" s="66"/>
      <c r="B1" s="28"/>
      <c r="C1" s="29"/>
      <c r="D1" s="30"/>
      <c r="E1" s="31"/>
      <c r="F1" s="31"/>
      <c r="G1" s="31"/>
      <c r="H1" s="32"/>
      <c r="I1" s="33"/>
      <c r="J1" s="34"/>
      <c r="K1" s="35"/>
      <c r="L1" s="36"/>
      <c r="M1" s="37"/>
      <c r="N1" s="38"/>
      <c r="O1" s="39"/>
      <c r="P1" s="41"/>
      <c r="Q1" s="42"/>
      <c r="R1" s="43"/>
      <c r="S1" s="44"/>
      <c r="T1" s="43"/>
      <c r="U1" s="41"/>
      <c r="V1" s="42"/>
      <c r="W1" s="75"/>
    </row>
    <row r="2" spans="1:23" s="3" customFormat="1" ht="27.75" thickBot="1">
      <c r="A2" s="144" t="s">
        <v>19</v>
      </c>
      <c r="B2" s="145"/>
      <c r="C2" s="145"/>
      <c r="D2" s="145"/>
      <c r="E2" s="145"/>
      <c r="F2" s="145"/>
      <c r="G2" s="145"/>
      <c r="H2" s="145"/>
      <c r="I2" s="145"/>
      <c r="J2" s="145"/>
      <c r="K2" s="145"/>
      <c r="L2" s="145"/>
      <c r="M2" s="145"/>
      <c r="N2" s="145"/>
      <c r="O2" s="145"/>
      <c r="P2" s="145"/>
      <c r="Q2" s="145"/>
      <c r="R2" s="145"/>
      <c r="S2" s="145"/>
      <c r="T2" s="145"/>
      <c r="U2" s="145"/>
      <c r="V2" s="145"/>
      <c r="W2" s="75"/>
    </row>
    <row r="3" spans="1:23" s="59" customFormat="1" ht="12.75">
      <c r="A3" s="57"/>
      <c r="B3" s="150" t="s">
        <v>20</v>
      </c>
      <c r="C3" s="164" t="s">
        <v>25</v>
      </c>
      <c r="D3" s="147" t="s">
        <v>10</v>
      </c>
      <c r="E3" s="147" t="s">
        <v>0</v>
      </c>
      <c r="F3" s="147" t="s">
        <v>1</v>
      </c>
      <c r="G3" s="147" t="s">
        <v>2</v>
      </c>
      <c r="H3" s="146" t="s">
        <v>11</v>
      </c>
      <c r="I3" s="146"/>
      <c r="J3" s="146" t="s">
        <v>12</v>
      </c>
      <c r="K3" s="146"/>
      <c r="L3" s="146" t="s">
        <v>13</v>
      </c>
      <c r="M3" s="146"/>
      <c r="N3" s="143" t="s">
        <v>3</v>
      </c>
      <c r="O3" s="143"/>
      <c r="P3" s="143"/>
      <c r="Q3" s="143"/>
      <c r="R3" s="146" t="s">
        <v>9</v>
      </c>
      <c r="S3" s="146"/>
      <c r="T3" s="143" t="s">
        <v>21</v>
      </c>
      <c r="U3" s="143"/>
      <c r="V3" s="149"/>
      <c r="W3" s="76"/>
    </row>
    <row r="4" spans="1:23" s="59" customFormat="1" ht="36.75" thickBot="1">
      <c r="A4" s="60"/>
      <c r="B4" s="151"/>
      <c r="C4" s="165"/>
      <c r="D4" s="166"/>
      <c r="E4" s="148"/>
      <c r="F4" s="148"/>
      <c r="G4" s="148"/>
      <c r="H4" s="61" t="s">
        <v>16</v>
      </c>
      <c r="I4" s="62" t="s">
        <v>15</v>
      </c>
      <c r="J4" s="61" t="s">
        <v>16</v>
      </c>
      <c r="K4" s="62" t="s">
        <v>15</v>
      </c>
      <c r="L4" s="61" t="s">
        <v>16</v>
      </c>
      <c r="M4" s="62" t="s">
        <v>15</v>
      </c>
      <c r="N4" s="61" t="s">
        <v>16</v>
      </c>
      <c r="O4" s="62" t="s">
        <v>15</v>
      </c>
      <c r="P4" s="62" t="s">
        <v>22</v>
      </c>
      <c r="Q4" s="63" t="s">
        <v>23</v>
      </c>
      <c r="R4" s="61" t="s">
        <v>16</v>
      </c>
      <c r="S4" s="64" t="s">
        <v>14</v>
      </c>
      <c r="T4" s="61" t="s">
        <v>16</v>
      </c>
      <c r="U4" s="62" t="s">
        <v>15</v>
      </c>
      <c r="V4" s="65" t="s">
        <v>23</v>
      </c>
      <c r="W4" s="76"/>
    </row>
    <row r="5" spans="1:23" s="4" customFormat="1" ht="10.5" customHeight="1">
      <c r="A5" s="67">
        <v>1</v>
      </c>
      <c r="B5" s="97" t="s">
        <v>65</v>
      </c>
      <c r="C5" s="98">
        <v>40459</v>
      </c>
      <c r="D5" s="99" t="s">
        <v>49</v>
      </c>
      <c r="E5" s="100">
        <v>55</v>
      </c>
      <c r="F5" s="100">
        <v>55</v>
      </c>
      <c r="G5" s="100">
        <v>1</v>
      </c>
      <c r="H5" s="101">
        <v>145474</v>
      </c>
      <c r="I5" s="102">
        <v>11645</v>
      </c>
      <c r="J5" s="101">
        <v>291117</v>
      </c>
      <c r="K5" s="102">
        <v>22583</v>
      </c>
      <c r="L5" s="101">
        <v>250419</v>
      </c>
      <c r="M5" s="102">
        <v>19518</v>
      </c>
      <c r="N5" s="103">
        <f>+H5+J5+L5</f>
        <v>687010</v>
      </c>
      <c r="O5" s="104">
        <f>+I5+K5+M5</f>
        <v>53746</v>
      </c>
      <c r="P5" s="102">
        <f>IF(N5&lt;&gt;0,O5/F5,"")</f>
        <v>977.2</v>
      </c>
      <c r="Q5" s="105">
        <f>IF(N5&lt;&gt;0,N5/O5,"")</f>
        <v>12.782532653592826</v>
      </c>
      <c r="R5" s="101">
        <v>145050</v>
      </c>
      <c r="S5" s="106">
        <f>IF(R5&lt;&gt;0,-(R5-N5)/R5,"")</f>
        <v>3.736366770079283</v>
      </c>
      <c r="T5" s="101">
        <v>687010</v>
      </c>
      <c r="U5" s="102">
        <v>53746</v>
      </c>
      <c r="V5" s="107">
        <f>T5/U5</f>
        <v>12.782532653592826</v>
      </c>
      <c r="W5" s="140"/>
    </row>
    <row r="6" spans="1:23" s="4" customFormat="1" ht="12" customHeight="1">
      <c r="A6" s="67">
        <v>2</v>
      </c>
      <c r="B6" s="87" t="s">
        <v>66</v>
      </c>
      <c r="C6" s="88">
        <v>40459</v>
      </c>
      <c r="D6" s="89" t="s">
        <v>37</v>
      </c>
      <c r="E6" s="90">
        <v>93</v>
      </c>
      <c r="F6" s="90">
        <v>95</v>
      </c>
      <c r="G6" s="90">
        <v>1</v>
      </c>
      <c r="H6" s="91">
        <v>82893</v>
      </c>
      <c r="I6" s="92">
        <v>7390</v>
      </c>
      <c r="J6" s="91">
        <v>188381</v>
      </c>
      <c r="K6" s="92">
        <v>15693</v>
      </c>
      <c r="L6" s="91">
        <v>170792</v>
      </c>
      <c r="M6" s="92">
        <v>14406</v>
      </c>
      <c r="N6" s="93">
        <f>+L6+J6+H6</f>
        <v>442066</v>
      </c>
      <c r="O6" s="94">
        <f>+M6+K6+I6</f>
        <v>37489</v>
      </c>
      <c r="P6" s="92">
        <f>+O6/F6</f>
        <v>394.62105263157895</v>
      </c>
      <c r="Q6" s="95">
        <f>+N6/O6</f>
        <v>11.791885619781803</v>
      </c>
      <c r="R6" s="91"/>
      <c r="S6" s="96"/>
      <c r="T6" s="91">
        <v>442066</v>
      </c>
      <c r="U6" s="92">
        <v>37489</v>
      </c>
      <c r="V6" s="108">
        <f>T6/U6</f>
        <v>11.791885619781803</v>
      </c>
      <c r="W6" s="139"/>
    </row>
    <row r="7" spans="1:23" s="5" customFormat="1" ht="12.75" customHeight="1">
      <c r="A7" s="72">
        <v>3</v>
      </c>
      <c r="B7" s="142" t="s">
        <v>67</v>
      </c>
      <c r="C7" s="119">
        <v>40459</v>
      </c>
      <c r="D7" s="120" t="s">
        <v>38</v>
      </c>
      <c r="E7" s="121">
        <v>142</v>
      </c>
      <c r="F7" s="121">
        <v>154</v>
      </c>
      <c r="G7" s="121">
        <v>1</v>
      </c>
      <c r="H7" s="122">
        <v>53408.5</v>
      </c>
      <c r="I7" s="123">
        <v>5843</v>
      </c>
      <c r="J7" s="122">
        <v>150157.5</v>
      </c>
      <c r="K7" s="123">
        <v>15083</v>
      </c>
      <c r="L7" s="122">
        <v>163485</v>
      </c>
      <c r="M7" s="123">
        <v>16126</v>
      </c>
      <c r="N7" s="124">
        <f>H7+J7+L7</f>
        <v>367051</v>
      </c>
      <c r="O7" s="125">
        <f>I7+K7+M7</f>
        <v>37052</v>
      </c>
      <c r="P7" s="123">
        <f>O7/F7</f>
        <v>240.5974025974026</v>
      </c>
      <c r="Q7" s="126">
        <f>+N7/O7</f>
        <v>9.906374824570873</v>
      </c>
      <c r="R7" s="122"/>
      <c r="S7" s="127"/>
      <c r="T7" s="122">
        <v>367051</v>
      </c>
      <c r="U7" s="123">
        <v>37052</v>
      </c>
      <c r="V7" s="128">
        <f>T7/U7</f>
        <v>9.906374824570873</v>
      </c>
      <c r="W7" s="140"/>
    </row>
    <row r="8" spans="1:23" s="5" customFormat="1" ht="12" customHeight="1">
      <c r="A8" s="68">
        <v>4</v>
      </c>
      <c r="B8" s="141" t="s">
        <v>68</v>
      </c>
      <c r="C8" s="109">
        <v>40452</v>
      </c>
      <c r="D8" s="110" t="s">
        <v>49</v>
      </c>
      <c r="E8" s="111">
        <v>74</v>
      </c>
      <c r="F8" s="111">
        <v>74</v>
      </c>
      <c r="G8" s="111">
        <v>2</v>
      </c>
      <c r="H8" s="112">
        <v>31566</v>
      </c>
      <c r="I8" s="113">
        <v>2670</v>
      </c>
      <c r="J8" s="112">
        <v>145796</v>
      </c>
      <c r="K8" s="113">
        <v>11892</v>
      </c>
      <c r="L8" s="112">
        <v>149481</v>
      </c>
      <c r="M8" s="113">
        <v>12185</v>
      </c>
      <c r="N8" s="114">
        <f>+H8+J8+L8</f>
        <v>326843</v>
      </c>
      <c r="O8" s="115">
        <f>+I8+K8+M8</f>
        <v>26747</v>
      </c>
      <c r="P8" s="113">
        <f>IF(N8&lt;&gt;0,O8/F8,"")</f>
        <v>361.44594594594594</v>
      </c>
      <c r="Q8" s="116">
        <f>IF(N8&lt;&gt;0,N8/O8,"")</f>
        <v>12.219800351441283</v>
      </c>
      <c r="R8" s="112">
        <v>385713</v>
      </c>
      <c r="S8" s="117">
        <f>IF(R8&lt;&gt;0,-(R8-N8)/R8,"")</f>
        <v>-0.1526264346807082</v>
      </c>
      <c r="T8" s="112">
        <v>845065</v>
      </c>
      <c r="U8" s="113">
        <v>69584</v>
      </c>
      <c r="V8" s="118">
        <f>T8/U8</f>
        <v>12.144530351805013</v>
      </c>
      <c r="W8" s="139"/>
    </row>
    <row r="9" spans="1:23" s="5" customFormat="1" ht="10.5" customHeight="1">
      <c r="A9" s="68">
        <v>5</v>
      </c>
      <c r="B9" s="87" t="s">
        <v>69</v>
      </c>
      <c r="C9" s="88">
        <v>40459</v>
      </c>
      <c r="D9" s="89" t="s">
        <v>7</v>
      </c>
      <c r="E9" s="90">
        <v>50</v>
      </c>
      <c r="F9" s="90">
        <v>50</v>
      </c>
      <c r="G9" s="90">
        <v>1</v>
      </c>
      <c r="H9" s="91">
        <v>30761</v>
      </c>
      <c r="I9" s="92">
        <v>2401</v>
      </c>
      <c r="J9" s="91">
        <v>72925</v>
      </c>
      <c r="K9" s="92">
        <v>5601</v>
      </c>
      <c r="L9" s="91">
        <v>76743</v>
      </c>
      <c r="M9" s="92">
        <v>5917</v>
      </c>
      <c r="N9" s="93">
        <f>+H9+J9+L9</f>
        <v>180429</v>
      </c>
      <c r="O9" s="94">
        <f>+I9+K9+M9</f>
        <v>13919</v>
      </c>
      <c r="P9" s="92">
        <f>+O9/F9</f>
        <v>278.38</v>
      </c>
      <c r="Q9" s="95">
        <f>+N9/O9</f>
        <v>12.962784682807673</v>
      </c>
      <c r="R9" s="91"/>
      <c r="S9" s="96">
        <f>IF(R9&lt;&gt;0,-(R9-N9)/R9,"")</f>
      </c>
      <c r="T9" s="91">
        <v>180429</v>
      </c>
      <c r="U9" s="92">
        <v>13919</v>
      </c>
      <c r="V9" s="108">
        <f>+T9/U9</f>
        <v>12.962784682807673</v>
      </c>
      <c r="W9" s="139">
        <v>1</v>
      </c>
    </row>
    <row r="10" spans="1:23" s="5" customFormat="1" ht="11.25" customHeight="1">
      <c r="A10" s="68">
        <v>6</v>
      </c>
      <c r="B10" s="87" t="s">
        <v>70</v>
      </c>
      <c r="C10" s="88">
        <v>40452</v>
      </c>
      <c r="D10" s="89" t="s">
        <v>6</v>
      </c>
      <c r="E10" s="90">
        <v>148</v>
      </c>
      <c r="F10" s="90">
        <v>133</v>
      </c>
      <c r="G10" s="90">
        <v>2</v>
      </c>
      <c r="H10" s="91">
        <v>24788</v>
      </c>
      <c r="I10" s="92">
        <v>3005</v>
      </c>
      <c r="J10" s="91">
        <v>53617</v>
      </c>
      <c r="K10" s="92">
        <v>6173</v>
      </c>
      <c r="L10" s="91">
        <v>67267.5</v>
      </c>
      <c r="M10" s="92">
        <v>7515</v>
      </c>
      <c r="N10" s="93">
        <v>145672.5</v>
      </c>
      <c r="O10" s="94">
        <v>16693</v>
      </c>
      <c r="P10" s="92">
        <f>IF(N10&lt;&gt;0,O10/F10,"")</f>
        <v>125.51127819548873</v>
      </c>
      <c r="Q10" s="95">
        <f>IF(N10&lt;&gt;0,N10/O10,"")</f>
        <v>8.726562031989456</v>
      </c>
      <c r="R10" s="91">
        <v>322377</v>
      </c>
      <c r="S10" s="96">
        <f>IF(R10&lt;&gt;0,-(R10-N10)/R10,"")</f>
        <v>-0.548129984459189</v>
      </c>
      <c r="T10" s="91">
        <v>633498.5</v>
      </c>
      <c r="U10" s="92">
        <v>66406</v>
      </c>
      <c r="V10" s="108">
        <f>T10/U10</f>
        <v>9.539778032105533</v>
      </c>
      <c r="W10" s="140"/>
    </row>
    <row r="11" spans="1:23" s="5" customFormat="1" ht="10.5" customHeight="1">
      <c r="A11" s="68">
        <v>7</v>
      </c>
      <c r="B11" s="87" t="s">
        <v>28</v>
      </c>
      <c r="C11" s="88">
        <v>40389</v>
      </c>
      <c r="D11" s="89" t="s">
        <v>49</v>
      </c>
      <c r="E11" s="90">
        <v>139</v>
      </c>
      <c r="F11" s="90">
        <v>96</v>
      </c>
      <c r="G11" s="90">
        <v>11</v>
      </c>
      <c r="H11" s="91">
        <v>20263</v>
      </c>
      <c r="I11" s="92">
        <v>2276</v>
      </c>
      <c r="J11" s="91">
        <v>51159</v>
      </c>
      <c r="K11" s="92">
        <v>5303</v>
      </c>
      <c r="L11" s="91">
        <v>49321</v>
      </c>
      <c r="M11" s="92">
        <v>5017</v>
      </c>
      <c r="N11" s="93">
        <f>+H11+J11+L11</f>
        <v>120743</v>
      </c>
      <c r="O11" s="94">
        <f>+I11+K11+M11</f>
        <v>12596</v>
      </c>
      <c r="P11" s="92">
        <f>IF(N11&lt;&gt;0,O11/F11,"")</f>
        <v>131.20833333333334</v>
      </c>
      <c r="Q11" s="95">
        <f>IF(N11&lt;&gt;0,N11/O11,"")</f>
        <v>9.585820895522389</v>
      </c>
      <c r="R11" s="91">
        <v>190892</v>
      </c>
      <c r="S11" s="96">
        <f>IF(R11&lt;&gt;0,-(R11-N11)/R11,"")</f>
        <v>-0.36748004107034343</v>
      </c>
      <c r="T11" s="91">
        <v>10719176</v>
      </c>
      <c r="U11" s="92">
        <v>1064222</v>
      </c>
      <c r="V11" s="108">
        <f>T11/U11</f>
        <v>10.072311980019206</v>
      </c>
      <c r="W11" s="139"/>
    </row>
    <row r="12" spans="1:23" s="5" customFormat="1" ht="10.5" customHeight="1">
      <c r="A12" s="68">
        <v>8</v>
      </c>
      <c r="B12" s="87" t="s">
        <v>60</v>
      </c>
      <c r="C12" s="88">
        <v>40445</v>
      </c>
      <c r="D12" s="89" t="s">
        <v>38</v>
      </c>
      <c r="E12" s="90">
        <v>99</v>
      </c>
      <c r="F12" s="90">
        <v>99</v>
      </c>
      <c r="G12" s="90">
        <v>3</v>
      </c>
      <c r="H12" s="91">
        <v>17430</v>
      </c>
      <c r="I12" s="92">
        <v>2391</v>
      </c>
      <c r="J12" s="91">
        <v>41470</v>
      </c>
      <c r="K12" s="92">
        <v>5229</v>
      </c>
      <c r="L12" s="91">
        <v>49834.5</v>
      </c>
      <c r="M12" s="92">
        <v>5958</v>
      </c>
      <c r="N12" s="93">
        <f>H12+J12+L12</f>
        <v>108734.5</v>
      </c>
      <c r="O12" s="94">
        <f>I12+K12+M12</f>
        <v>13578</v>
      </c>
      <c r="P12" s="92">
        <f>O12/F12</f>
        <v>137.15151515151516</v>
      </c>
      <c r="Q12" s="95">
        <f aca="true" t="shared" si="0" ref="Q12:Q58">IF(N12&lt;&gt;0,N12/O12,"")</f>
        <v>8.008138164678156</v>
      </c>
      <c r="R12" s="91">
        <v>151277.5</v>
      </c>
      <c r="S12" s="96">
        <f>-(R12-N12)/R12</f>
        <v>-0.28122490125762256</v>
      </c>
      <c r="T12" s="91">
        <v>678894.5</v>
      </c>
      <c r="U12" s="92">
        <v>80723</v>
      </c>
      <c r="V12" s="108">
        <f>T12/U12</f>
        <v>8.410174299765867</v>
      </c>
      <c r="W12" s="139"/>
    </row>
    <row r="13" spans="1:23" s="5" customFormat="1" ht="10.5" customHeight="1">
      <c r="A13" s="68">
        <v>9</v>
      </c>
      <c r="B13" s="87" t="s">
        <v>71</v>
      </c>
      <c r="C13" s="88">
        <v>40459</v>
      </c>
      <c r="D13" s="89" t="s">
        <v>37</v>
      </c>
      <c r="E13" s="90">
        <v>56</v>
      </c>
      <c r="F13" s="90">
        <v>56</v>
      </c>
      <c r="G13" s="90">
        <v>1</v>
      </c>
      <c r="H13" s="91">
        <v>15178</v>
      </c>
      <c r="I13" s="92">
        <v>1539</v>
      </c>
      <c r="J13" s="91">
        <v>35605</v>
      </c>
      <c r="K13" s="92">
        <v>3354</v>
      </c>
      <c r="L13" s="91">
        <v>34979</v>
      </c>
      <c r="M13" s="92">
        <v>3307</v>
      </c>
      <c r="N13" s="93">
        <f>+L13+J13+H13</f>
        <v>85762</v>
      </c>
      <c r="O13" s="94">
        <f>+M13+K13+I13</f>
        <v>8200</v>
      </c>
      <c r="P13" s="92">
        <f aca="true" t="shared" si="1" ref="P13:P58">O13/F13</f>
        <v>146.42857142857142</v>
      </c>
      <c r="Q13" s="95">
        <f t="shared" si="0"/>
        <v>10.458780487804878</v>
      </c>
      <c r="R13" s="91"/>
      <c r="S13" s="96"/>
      <c r="T13" s="91">
        <v>85762</v>
      </c>
      <c r="U13" s="92">
        <v>8200</v>
      </c>
      <c r="V13" s="108">
        <f>T13/U13</f>
        <v>10.458780487804878</v>
      </c>
      <c r="W13" s="139">
        <v>1</v>
      </c>
    </row>
    <row r="14" spans="1:23" s="5" customFormat="1" ht="10.5" customHeight="1">
      <c r="A14" s="68">
        <v>10</v>
      </c>
      <c r="B14" s="87" t="s">
        <v>72</v>
      </c>
      <c r="C14" s="88">
        <v>40452</v>
      </c>
      <c r="D14" s="89" t="s">
        <v>49</v>
      </c>
      <c r="E14" s="90">
        <v>63</v>
      </c>
      <c r="F14" s="90">
        <v>62</v>
      </c>
      <c r="G14" s="90">
        <v>2</v>
      </c>
      <c r="H14" s="91">
        <v>12027</v>
      </c>
      <c r="I14" s="92">
        <v>1086</v>
      </c>
      <c r="J14" s="91">
        <v>37024</v>
      </c>
      <c r="K14" s="92">
        <v>3152</v>
      </c>
      <c r="L14" s="91">
        <v>31876</v>
      </c>
      <c r="M14" s="92">
        <v>2753</v>
      </c>
      <c r="N14" s="93">
        <f>+H14+J14+L14</f>
        <v>80927</v>
      </c>
      <c r="O14" s="94">
        <f>+I14+K14+M14</f>
        <v>6991</v>
      </c>
      <c r="P14" s="92">
        <f t="shared" si="1"/>
        <v>112.75806451612904</v>
      </c>
      <c r="Q14" s="95">
        <f t="shared" si="0"/>
        <v>11.57588327850093</v>
      </c>
      <c r="R14" s="91">
        <v>145050</v>
      </c>
      <c r="S14" s="96">
        <f>IF(R14&lt;&gt;0,-(R14-N14)/R14,"")</f>
        <v>-0.4420751465012065</v>
      </c>
      <c r="T14" s="91">
        <v>297267</v>
      </c>
      <c r="U14" s="92">
        <v>25893</v>
      </c>
      <c r="V14" s="108">
        <f>T14/U14</f>
        <v>11.480593210520217</v>
      </c>
      <c r="W14" s="139"/>
    </row>
    <row r="15" spans="1:23" s="5" customFormat="1" ht="10.5" customHeight="1">
      <c r="A15" s="68">
        <v>11</v>
      </c>
      <c r="B15" s="87" t="s">
        <v>46</v>
      </c>
      <c r="C15" s="88">
        <v>40431</v>
      </c>
      <c r="D15" s="89" t="s">
        <v>7</v>
      </c>
      <c r="E15" s="90">
        <v>124</v>
      </c>
      <c r="F15" s="90">
        <v>93</v>
      </c>
      <c r="G15" s="90">
        <v>5</v>
      </c>
      <c r="H15" s="91">
        <v>13135</v>
      </c>
      <c r="I15" s="92">
        <v>1275</v>
      </c>
      <c r="J15" s="91">
        <v>36059</v>
      </c>
      <c r="K15" s="92">
        <v>3343</v>
      </c>
      <c r="L15" s="91">
        <v>27323</v>
      </c>
      <c r="M15" s="92">
        <v>2799</v>
      </c>
      <c r="N15" s="93">
        <f>+H15+J15+L15</f>
        <v>76517</v>
      </c>
      <c r="O15" s="94">
        <f>+I15+K15+M15</f>
        <v>7417</v>
      </c>
      <c r="P15" s="92">
        <f t="shared" si="1"/>
        <v>79.75268817204301</v>
      </c>
      <c r="Q15" s="95">
        <f t="shared" si="0"/>
        <v>10.316435216394769</v>
      </c>
      <c r="R15" s="91">
        <v>120956</v>
      </c>
      <c r="S15" s="96">
        <f>IF(R15&lt;&gt;0,-(R15-N15)/R15,"")</f>
        <v>-0.36739806210522835</v>
      </c>
      <c r="T15" s="91">
        <v>3518508</v>
      </c>
      <c r="U15" s="92">
        <v>309700</v>
      </c>
      <c r="V15" s="108">
        <f>+T15/U15</f>
        <v>11.361020342266709</v>
      </c>
      <c r="W15" s="139"/>
    </row>
    <row r="16" spans="1:23" s="5" customFormat="1" ht="10.5" customHeight="1">
      <c r="A16" s="68">
        <v>12</v>
      </c>
      <c r="B16" s="87" t="s">
        <v>59</v>
      </c>
      <c r="C16" s="88">
        <v>40445</v>
      </c>
      <c r="D16" s="89" t="s">
        <v>38</v>
      </c>
      <c r="E16" s="90">
        <v>66</v>
      </c>
      <c r="F16" s="90">
        <v>66</v>
      </c>
      <c r="G16" s="90">
        <v>3</v>
      </c>
      <c r="H16" s="91">
        <v>8762</v>
      </c>
      <c r="I16" s="92">
        <v>728</v>
      </c>
      <c r="J16" s="91">
        <v>25241.5</v>
      </c>
      <c r="K16" s="92">
        <v>1948</v>
      </c>
      <c r="L16" s="91">
        <v>23086.5</v>
      </c>
      <c r="M16" s="92">
        <v>1835</v>
      </c>
      <c r="N16" s="93">
        <f>H16+J16+L16</f>
        <v>57090</v>
      </c>
      <c r="O16" s="94">
        <f>I16+K16+M16</f>
        <v>4511</v>
      </c>
      <c r="P16" s="92">
        <f t="shared" si="1"/>
        <v>68.34848484848484</v>
      </c>
      <c r="Q16" s="95">
        <f t="shared" si="0"/>
        <v>12.655730436710265</v>
      </c>
      <c r="R16" s="91">
        <v>155414</v>
      </c>
      <c r="S16" s="96">
        <f>-(R16-N16)/R16</f>
        <v>-0.6326585764474243</v>
      </c>
      <c r="T16" s="91">
        <v>576055</v>
      </c>
      <c r="U16" s="92">
        <v>47674</v>
      </c>
      <c r="V16" s="108">
        <f aca="true" t="shared" si="2" ref="V16:V27">T16/U16</f>
        <v>12.083210974535387</v>
      </c>
      <c r="W16" s="139"/>
    </row>
    <row r="17" spans="1:23" s="5" customFormat="1" ht="10.5" customHeight="1">
      <c r="A17" s="68">
        <v>13</v>
      </c>
      <c r="B17" s="87" t="s">
        <v>73</v>
      </c>
      <c r="C17" s="88">
        <v>39722</v>
      </c>
      <c r="D17" s="89" t="s">
        <v>34</v>
      </c>
      <c r="E17" s="90">
        <v>72</v>
      </c>
      <c r="F17" s="90">
        <v>52</v>
      </c>
      <c r="G17" s="90">
        <v>2</v>
      </c>
      <c r="H17" s="91">
        <v>7213.5</v>
      </c>
      <c r="I17" s="92">
        <v>952</v>
      </c>
      <c r="J17" s="91">
        <v>19613</v>
      </c>
      <c r="K17" s="92">
        <v>2370</v>
      </c>
      <c r="L17" s="91">
        <v>25207.5</v>
      </c>
      <c r="M17" s="92">
        <v>3040</v>
      </c>
      <c r="N17" s="93">
        <f>SUM(H17+J17+L17)</f>
        <v>52034</v>
      </c>
      <c r="O17" s="94">
        <f>SUM(I17+K17+M17)</f>
        <v>6362</v>
      </c>
      <c r="P17" s="92">
        <f t="shared" si="1"/>
        <v>122.34615384615384</v>
      </c>
      <c r="Q17" s="95">
        <f t="shared" si="0"/>
        <v>8.178874567745991</v>
      </c>
      <c r="R17" s="91">
        <v>86167</v>
      </c>
      <c r="S17" s="96">
        <f aca="true" t="shared" si="3" ref="S17:S23">IF(R17&lt;&gt;0,-(R17-N17)/R17,"")</f>
        <v>-0.396126127171655</v>
      </c>
      <c r="T17" s="91">
        <v>190516</v>
      </c>
      <c r="U17" s="92">
        <v>22016</v>
      </c>
      <c r="V17" s="108">
        <f t="shared" si="2"/>
        <v>8.653524709302326</v>
      </c>
      <c r="W17" s="139"/>
    </row>
    <row r="18" spans="1:23" s="5" customFormat="1" ht="10.5" customHeight="1">
      <c r="A18" s="68">
        <v>14</v>
      </c>
      <c r="B18" s="87" t="s">
        <v>50</v>
      </c>
      <c r="C18" s="88">
        <v>40438</v>
      </c>
      <c r="D18" s="89" t="s">
        <v>37</v>
      </c>
      <c r="E18" s="90">
        <v>55</v>
      </c>
      <c r="F18" s="90">
        <v>55</v>
      </c>
      <c r="G18" s="90">
        <v>4</v>
      </c>
      <c r="H18" s="91">
        <v>7519</v>
      </c>
      <c r="I18" s="92">
        <v>960</v>
      </c>
      <c r="J18" s="91">
        <v>18276</v>
      </c>
      <c r="K18" s="92">
        <v>2234</v>
      </c>
      <c r="L18" s="91">
        <v>17054</v>
      </c>
      <c r="M18" s="92">
        <v>2107</v>
      </c>
      <c r="N18" s="93">
        <f>+L18+J18+H18</f>
        <v>42849</v>
      </c>
      <c r="O18" s="94">
        <f>+M18+K18+I18</f>
        <v>5301</v>
      </c>
      <c r="P18" s="92">
        <f t="shared" si="1"/>
        <v>96.38181818181818</v>
      </c>
      <c r="Q18" s="95">
        <f t="shared" si="0"/>
        <v>8.083191850594227</v>
      </c>
      <c r="R18" s="91">
        <v>109352</v>
      </c>
      <c r="S18" s="96">
        <f t="shared" si="3"/>
        <v>-0.6081553149462287</v>
      </c>
      <c r="T18" s="91">
        <v>685661</v>
      </c>
      <c r="U18" s="92">
        <v>66368</v>
      </c>
      <c r="V18" s="108">
        <f t="shared" si="2"/>
        <v>10.331198770491802</v>
      </c>
      <c r="W18" s="139"/>
    </row>
    <row r="19" spans="1:23" s="5" customFormat="1" ht="10.5" customHeight="1">
      <c r="A19" s="68">
        <v>15</v>
      </c>
      <c r="B19" s="87" t="s">
        <v>41</v>
      </c>
      <c r="C19" s="88">
        <v>40424</v>
      </c>
      <c r="D19" s="89" t="s">
        <v>37</v>
      </c>
      <c r="E19" s="90">
        <v>107</v>
      </c>
      <c r="F19" s="90">
        <v>51</v>
      </c>
      <c r="G19" s="90">
        <v>6</v>
      </c>
      <c r="H19" s="91">
        <v>3057</v>
      </c>
      <c r="I19" s="92">
        <v>416</v>
      </c>
      <c r="J19" s="91">
        <v>16896</v>
      </c>
      <c r="K19" s="92">
        <v>1822</v>
      </c>
      <c r="L19" s="91">
        <v>19594</v>
      </c>
      <c r="M19" s="92">
        <v>2142</v>
      </c>
      <c r="N19" s="93">
        <f>+L19+J19+H19</f>
        <v>39547</v>
      </c>
      <c r="O19" s="94">
        <f>+M19+K19+I19</f>
        <v>4380</v>
      </c>
      <c r="P19" s="92">
        <f t="shared" si="1"/>
        <v>85.88235294117646</v>
      </c>
      <c r="Q19" s="95">
        <f t="shared" si="0"/>
        <v>9.028995433789955</v>
      </c>
      <c r="R19" s="91">
        <v>39566</v>
      </c>
      <c r="S19" s="96">
        <f t="shared" si="3"/>
        <v>-0.00048021028155487036</v>
      </c>
      <c r="T19" s="91">
        <v>2068370</v>
      </c>
      <c r="U19" s="92">
        <v>180308</v>
      </c>
      <c r="V19" s="108">
        <f t="shared" si="2"/>
        <v>11.471315748607937</v>
      </c>
      <c r="W19" s="140"/>
    </row>
    <row r="20" spans="1:23" s="5" customFormat="1" ht="10.5" customHeight="1">
      <c r="A20" s="68">
        <v>16</v>
      </c>
      <c r="B20" s="87" t="s">
        <v>74</v>
      </c>
      <c r="C20" s="88">
        <v>40459</v>
      </c>
      <c r="D20" s="89" t="s">
        <v>33</v>
      </c>
      <c r="E20" s="90">
        <v>40</v>
      </c>
      <c r="F20" s="90">
        <v>40</v>
      </c>
      <c r="G20" s="90">
        <v>1</v>
      </c>
      <c r="H20" s="91">
        <v>6675</v>
      </c>
      <c r="I20" s="92">
        <v>639</v>
      </c>
      <c r="J20" s="91">
        <v>15870.5</v>
      </c>
      <c r="K20" s="92">
        <v>1347</v>
      </c>
      <c r="L20" s="91">
        <v>12736.5</v>
      </c>
      <c r="M20" s="92">
        <v>1165</v>
      </c>
      <c r="N20" s="93">
        <f>SUM(H20+J20+L20)</f>
        <v>35282</v>
      </c>
      <c r="O20" s="94">
        <f>SUM(I20+K20+M20)</f>
        <v>3151</v>
      </c>
      <c r="P20" s="92">
        <f t="shared" si="1"/>
        <v>78.775</v>
      </c>
      <c r="Q20" s="95">
        <f t="shared" si="0"/>
        <v>11.197080291970803</v>
      </c>
      <c r="R20" s="91"/>
      <c r="S20" s="96">
        <f t="shared" si="3"/>
      </c>
      <c r="T20" s="91">
        <v>35282</v>
      </c>
      <c r="U20" s="92">
        <v>3151</v>
      </c>
      <c r="V20" s="108">
        <f t="shared" si="2"/>
        <v>11.197080291970803</v>
      </c>
      <c r="W20" s="139"/>
    </row>
    <row r="21" spans="1:23" s="5" customFormat="1" ht="10.5" customHeight="1">
      <c r="A21" s="68">
        <v>17</v>
      </c>
      <c r="B21" s="87" t="s">
        <v>61</v>
      </c>
      <c r="C21" s="88">
        <v>40445</v>
      </c>
      <c r="D21" s="89" t="s">
        <v>37</v>
      </c>
      <c r="E21" s="90">
        <v>45</v>
      </c>
      <c r="F21" s="90">
        <v>44</v>
      </c>
      <c r="G21" s="90">
        <v>3</v>
      </c>
      <c r="H21" s="91">
        <v>5159</v>
      </c>
      <c r="I21" s="92">
        <v>572</v>
      </c>
      <c r="J21" s="91">
        <v>12320</v>
      </c>
      <c r="K21" s="92">
        <v>1324</v>
      </c>
      <c r="L21" s="91">
        <v>11218</v>
      </c>
      <c r="M21" s="92">
        <v>1190</v>
      </c>
      <c r="N21" s="93">
        <f>+L21+J21+H21</f>
        <v>28697</v>
      </c>
      <c r="O21" s="94">
        <f>+M21+K21+I21</f>
        <v>3086</v>
      </c>
      <c r="P21" s="92">
        <f t="shared" si="1"/>
        <v>70.13636363636364</v>
      </c>
      <c r="Q21" s="95">
        <f t="shared" si="0"/>
        <v>9.299092676604019</v>
      </c>
      <c r="R21" s="91">
        <v>83940</v>
      </c>
      <c r="S21" s="96">
        <f t="shared" si="3"/>
        <v>-0.6581248510841077</v>
      </c>
      <c r="T21" s="91">
        <v>286205</v>
      </c>
      <c r="U21" s="92">
        <v>26292</v>
      </c>
      <c r="V21" s="108">
        <f t="shared" si="2"/>
        <v>10.885630610071505</v>
      </c>
      <c r="W21" s="139"/>
    </row>
    <row r="22" spans="1:23" s="5" customFormat="1" ht="10.5" customHeight="1">
      <c r="A22" s="68">
        <v>18</v>
      </c>
      <c r="B22" s="87" t="s">
        <v>75</v>
      </c>
      <c r="C22" s="88">
        <v>40452</v>
      </c>
      <c r="D22" s="89" t="s">
        <v>6</v>
      </c>
      <c r="E22" s="90">
        <v>67</v>
      </c>
      <c r="F22" s="90">
        <v>63</v>
      </c>
      <c r="G22" s="90">
        <v>2</v>
      </c>
      <c r="H22" s="91">
        <v>3749</v>
      </c>
      <c r="I22" s="92">
        <v>441</v>
      </c>
      <c r="J22" s="91">
        <v>8283</v>
      </c>
      <c r="K22" s="92">
        <v>900</v>
      </c>
      <c r="L22" s="91">
        <v>8905.5</v>
      </c>
      <c r="M22" s="92">
        <v>966</v>
      </c>
      <c r="N22" s="93">
        <v>20937.5</v>
      </c>
      <c r="O22" s="94">
        <v>2307</v>
      </c>
      <c r="P22" s="92">
        <f t="shared" si="1"/>
        <v>36.61904761904762</v>
      </c>
      <c r="Q22" s="95">
        <f t="shared" si="0"/>
        <v>9.07563935847421</v>
      </c>
      <c r="R22" s="91">
        <v>71609.5</v>
      </c>
      <c r="S22" s="96">
        <f t="shared" si="3"/>
        <v>-0.7076156096607293</v>
      </c>
      <c r="T22" s="91">
        <v>136472</v>
      </c>
      <c r="U22" s="92">
        <v>13428</v>
      </c>
      <c r="V22" s="108">
        <f t="shared" si="2"/>
        <v>10.163240988978254</v>
      </c>
      <c r="W22" s="139"/>
    </row>
    <row r="23" spans="1:23" s="5" customFormat="1" ht="10.5" customHeight="1">
      <c r="A23" s="68">
        <v>19</v>
      </c>
      <c r="B23" s="87" t="s">
        <v>42</v>
      </c>
      <c r="C23" s="88">
        <v>40424</v>
      </c>
      <c r="D23" s="89" t="s">
        <v>49</v>
      </c>
      <c r="E23" s="90">
        <v>64</v>
      </c>
      <c r="F23" s="90">
        <v>32</v>
      </c>
      <c r="G23" s="90">
        <v>6</v>
      </c>
      <c r="H23" s="91">
        <v>3329</v>
      </c>
      <c r="I23" s="92">
        <v>507</v>
      </c>
      <c r="J23" s="91">
        <v>5715</v>
      </c>
      <c r="K23" s="92">
        <v>830</v>
      </c>
      <c r="L23" s="91">
        <v>5737</v>
      </c>
      <c r="M23" s="92">
        <v>802</v>
      </c>
      <c r="N23" s="93">
        <f>+H23+J23+L23</f>
        <v>14781</v>
      </c>
      <c r="O23" s="94">
        <f>+I23+K23+M23</f>
        <v>2139</v>
      </c>
      <c r="P23" s="92">
        <f t="shared" si="1"/>
        <v>66.84375</v>
      </c>
      <c r="Q23" s="95">
        <f t="shared" si="0"/>
        <v>6.9102384291725105</v>
      </c>
      <c r="R23" s="91">
        <v>37631</v>
      </c>
      <c r="S23" s="96">
        <f t="shared" si="3"/>
        <v>-0.6072121389280115</v>
      </c>
      <c r="T23" s="91">
        <v>958959</v>
      </c>
      <c r="U23" s="92">
        <v>97260</v>
      </c>
      <c r="V23" s="108">
        <f t="shared" si="2"/>
        <v>9.859747069710055</v>
      </c>
      <c r="W23" s="139"/>
    </row>
    <row r="24" spans="1:23" s="5" customFormat="1" ht="10.5" customHeight="1">
      <c r="A24" s="68">
        <v>20</v>
      </c>
      <c r="B24" s="87" t="s">
        <v>48</v>
      </c>
      <c r="C24" s="88">
        <v>40430</v>
      </c>
      <c r="D24" s="89" t="s">
        <v>38</v>
      </c>
      <c r="E24" s="90">
        <v>57</v>
      </c>
      <c r="F24" s="90">
        <v>40</v>
      </c>
      <c r="G24" s="90">
        <v>5</v>
      </c>
      <c r="H24" s="91">
        <v>1538</v>
      </c>
      <c r="I24" s="92">
        <v>221</v>
      </c>
      <c r="J24" s="91">
        <v>5135</v>
      </c>
      <c r="K24" s="92">
        <v>659</v>
      </c>
      <c r="L24" s="91">
        <v>5173.5</v>
      </c>
      <c r="M24" s="92">
        <v>657</v>
      </c>
      <c r="N24" s="93">
        <f aca="true" t="shared" si="4" ref="N24:O27">H24+J24+L24</f>
        <v>11846.5</v>
      </c>
      <c r="O24" s="94">
        <f t="shared" si="4"/>
        <v>1537</v>
      </c>
      <c r="P24" s="92">
        <f t="shared" si="1"/>
        <v>38.425</v>
      </c>
      <c r="Q24" s="95">
        <f t="shared" si="0"/>
        <v>7.7075471698113205</v>
      </c>
      <c r="R24" s="91">
        <v>18999.5</v>
      </c>
      <c r="S24" s="96">
        <f>-(R24-N24)/R24</f>
        <v>-0.37648359167346507</v>
      </c>
      <c r="T24" s="91">
        <v>317356</v>
      </c>
      <c r="U24" s="92">
        <v>34744</v>
      </c>
      <c r="V24" s="108">
        <f t="shared" si="2"/>
        <v>9.13412387750403</v>
      </c>
      <c r="W24" s="139"/>
    </row>
    <row r="25" spans="1:23" s="5" customFormat="1" ht="10.5" customHeight="1">
      <c r="A25" s="68">
        <v>21</v>
      </c>
      <c r="B25" s="87" t="s">
        <v>51</v>
      </c>
      <c r="C25" s="88">
        <v>40438</v>
      </c>
      <c r="D25" s="89" t="s">
        <v>38</v>
      </c>
      <c r="E25" s="90">
        <v>36</v>
      </c>
      <c r="F25" s="90">
        <v>32</v>
      </c>
      <c r="G25" s="90">
        <v>4</v>
      </c>
      <c r="H25" s="91">
        <v>1843.5</v>
      </c>
      <c r="I25" s="92">
        <v>237</v>
      </c>
      <c r="J25" s="91">
        <v>4276.5</v>
      </c>
      <c r="K25" s="92">
        <v>531</v>
      </c>
      <c r="L25" s="91">
        <v>5581.5</v>
      </c>
      <c r="M25" s="92">
        <v>666</v>
      </c>
      <c r="N25" s="93">
        <f t="shared" si="4"/>
        <v>11701.5</v>
      </c>
      <c r="O25" s="94">
        <f t="shared" si="4"/>
        <v>1434</v>
      </c>
      <c r="P25" s="92">
        <f t="shared" si="1"/>
        <v>44.8125</v>
      </c>
      <c r="Q25" s="95">
        <f t="shared" si="0"/>
        <v>8.160041841004183</v>
      </c>
      <c r="R25" s="91">
        <v>57134.5</v>
      </c>
      <c r="S25" s="96">
        <f>-(R25-N25)/R25</f>
        <v>-0.7951937970928248</v>
      </c>
      <c r="T25" s="91">
        <v>382192.5</v>
      </c>
      <c r="U25" s="92">
        <v>33845</v>
      </c>
      <c r="V25" s="108">
        <f t="shared" si="2"/>
        <v>11.292436105776334</v>
      </c>
      <c r="W25" s="139"/>
    </row>
    <row r="26" spans="1:23" s="5" customFormat="1" ht="10.5" customHeight="1">
      <c r="A26" s="68">
        <v>22</v>
      </c>
      <c r="B26" s="87" t="s">
        <v>43</v>
      </c>
      <c r="C26" s="88">
        <v>40424</v>
      </c>
      <c r="D26" s="89" t="s">
        <v>38</v>
      </c>
      <c r="E26" s="90">
        <v>66</v>
      </c>
      <c r="F26" s="90">
        <v>34</v>
      </c>
      <c r="G26" s="90">
        <v>6</v>
      </c>
      <c r="H26" s="91">
        <v>1745.5</v>
      </c>
      <c r="I26" s="92">
        <v>274</v>
      </c>
      <c r="J26" s="91">
        <v>3734.5</v>
      </c>
      <c r="K26" s="92">
        <v>560</v>
      </c>
      <c r="L26" s="91">
        <v>4304</v>
      </c>
      <c r="M26" s="92">
        <v>641</v>
      </c>
      <c r="N26" s="93">
        <f t="shared" si="4"/>
        <v>9784</v>
      </c>
      <c r="O26" s="94">
        <f t="shared" si="4"/>
        <v>1475</v>
      </c>
      <c r="P26" s="92">
        <f t="shared" si="1"/>
        <v>43.38235294117647</v>
      </c>
      <c r="Q26" s="95">
        <f t="shared" si="0"/>
        <v>6.633220338983051</v>
      </c>
      <c r="R26" s="91">
        <v>26600.5</v>
      </c>
      <c r="S26" s="96">
        <f>-(R26-N26)/R26</f>
        <v>-0.6321873648991561</v>
      </c>
      <c r="T26" s="91">
        <v>630727.5</v>
      </c>
      <c r="U26" s="92">
        <v>67363</v>
      </c>
      <c r="V26" s="108">
        <f t="shared" si="2"/>
        <v>9.363114766266348</v>
      </c>
      <c r="W26" s="139"/>
    </row>
    <row r="27" spans="1:23" s="5" customFormat="1" ht="10.5" customHeight="1">
      <c r="A27" s="68">
        <v>23</v>
      </c>
      <c r="B27" s="87" t="s">
        <v>40</v>
      </c>
      <c r="C27" s="88">
        <v>40417</v>
      </c>
      <c r="D27" s="89" t="s">
        <v>38</v>
      </c>
      <c r="E27" s="90">
        <v>25</v>
      </c>
      <c r="F27" s="90">
        <v>20</v>
      </c>
      <c r="G27" s="90">
        <v>7</v>
      </c>
      <c r="H27" s="91">
        <v>1703.5</v>
      </c>
      <c r="I27" s="92">
        <v>253</v>
      </c>
      <c r="J27" s="91">
        <v>3728.5</v>
      </c>
      <c r="K27" s="92">
        <v>574</v>
      </c>
      <c r="L27" s="91">
        <v>3393.5</v>
      </c>
      <c r="M27" s="92">
        <v>496</v>
      </c>
      <c r="N27" s="93">
        <f t="shared" si="4"/>
        <v>8825.5</v>
      </c>
      <c r="O27" s="94">
        <f t="shared" si="4"/>
        <v>1323</v>
      </c>
      <c r="P27" s="92">
        <f t="shared" si="1"/>
        <v>66.15</v>
      </c>
      <c r="Q27" s="95">
        <f t="shared" si="0"/>
        <v>6.670823885109599</v>
      </c>
      <c r="R27" s="91">
        <v>13584.5</v>
      </c>
      <c r="S27" s="96">
        <f>-(R27-N27)/R27</f>
        <v>-0.350325738893592</v>
      </c>
      <c r="T27" s="91">
        <v>256048.5</v>
      </c>
      <c r="U27" s="92">
        <v>27825</v>
      </c>
      <c r="V27" s="108">
        <f t="shared" si="2"/>
        <v>9.20210242587601</v>
      </c>
      <c r="W27" s="140">
        <v>1</v>
      </c>
    </row>
    <row r="28" spans="1:23" s="5" customFormat="1" ht="10.5" customHeight="1">
      <c r="A28" s="68">
        <v>24</v>
      </c>
      <c r="B28" s="87" t="s">
        <v>44</v>
      </c>
      <c r="C28" s="88">
        <v>40424</v>
      </c>
      <c r="D28" s="89" t="s">
        <v>7</v>
      </c>
      <c r="E28" s="90">
        <v>69</v>
      </c>
      <c r="F28" s="90">
        <v>33</v>
      </c>
      <c r="G28" s="90">
        <v>6</v>
      </c>
      <c r="H28" s="91">
        <v>1257</v>
      </c>
      <c r="I28" s="92">
        <v>202</v>
      </c>
      <c r="J28" s="91">
        <v>2611</v>
      </c>
      <c r="K28" s="92">
        <v>395</v>
      </c>
      <c r="L28" s="91">
        <v>2637</v>
      </c>
      <c r="M28" s="92">
        <v>396</v>
      </c>
      <c r="N28" s="93">
        <f>+H28+J28+L28</f>
        <v>6505</v>
      </c>
      <c r="O28" s="94">
        <f>+I28+K28+M28</f>
        <v>993</v>
      </c>
      <c r="P28" s="92">
        <f t="shared" si="1"/>
        <v>30.09090909090909</v>
      </c>
      <c r="Q28" s="95">
        <f t="shared" si="0"/>
        <v>6.550855991943605</v>
      </c>
      <c r="R28" s="91">
        <v>14525</v>
      </c>
      <c r="S28" s="96">
        <f>IF(R28&lt;&gt;0,-(R28-N28)/R28,"")</f>
        <v>-0.5521514629948365</v>
      </c>
      <c r="T28" s="91">
        <v>593710</v>
      </c>
      <c r="U28" s="92">
        <v>62230</v>
      </c>
      <c r="V28" s="108">
        <f>+T28/U28</f>
        <v>9.540575285232203</v>
      </c>
      <c r="W28" s="139"/>
    </row>
    <row r="29" spans="1:23" s="5" customFormat="1" ht="10.5" customHeight="1">
      <c r="A29" s="68">
        <v>25</v>
      </c>
      <c r="B29" s="87" t="s">
        <v>53</v>
      </c>
      <c r="C29" s="88">
        <v>40438</v>
      </c>
      <c r="D29" s="89" t="s">
        <v>33</v>
      </c>
      <c r="E29" s="90">
        <v>30</v>
      </c>
      <c r="F29" s="90">
        <v>20</v>
      </c>
      <c r="G29" s="90">
        <v>4</v>
      </c>
      <c r="H29" s="91">
        <v>995</v>
      </c>
      <c r="I29" s="92">
        <v>145</v>
      </c>
      <c r="J29" s="91">
        <v>2655.5</v>
      </c>
      <c r="K29" s="92">
        <v>375</v>
      </c>
      <c r="L29" s="91">
        <v>2492.5</v>
      </c>
      <c r="M29" s="92">
        <v>334</v>
      </c>
      <c r="N29" s="93">
        <f>SUM(H29+J29+L29)</f>
        <v>6143</v>
      </c>
      <c r="O29" s="94">
        <f>SUM(I29+K29+M29)</f>
        <v>854</v>
      </c>
      <c r="P29" s="92">
        <f t="shared" si="1"/>
        <v>42.7</v>
      </c>
      <c r="Q29" s="95">
        <f t="shared" si="0"/>
        <v>7.193208430913349</v>
      </c>
      <c r="R29" s="91">
        <v>9763.5</v>
      </c>
      <c r="S29" s="96">
        <f>IF(R29&lt;&gt;0,-(R29-N29)/R29,"")</f>
        <v>-0.37081989040815283</v>
      </c>
      <c r="T29" s="91">
        <v>104098</v>
      </c>
      <c r="U29" s="92">
        <v>10859</v>
      </c>
      <c r="V29" s="108">
        <f aca="true" t="shared" si="5" ref="V29:V50">T29/U29</f>
        <v>9.586333916566902</v>
      </c>
      <c r="W29" s="139"/>
    </row>
    <row r="30" spans="1:23" s="5" customFormat="1" ht="10.5" customHeight="1">
      <c r="A30" s="68">
        <v>26</v>
      </c>
      <c r="B30" s="87" t="s">
        <v>47</v>
      </c>
      <c r="C30" s="88">
        <v>40431</v>
      </c>
      <c r="D30" s="89" t="s">
        <v>37</v>
      </c>
      <c r="E30" s="90">
        <v>91</v>
      </c>
      <c r="F30" s="90">
        <v>20</v>
      </c>
      <c r="G30" s="90">
        <v>4</v>
      </c>
      <c r="H30" s="91">
        <v>1034</v>
      </c>
      <c r="I30" s="92">
        <v>153</v>
      </c>
      <c r="J30" s="91">
        <v>2627</v>
      </c>
      <c r="K30" s="92">
        <v>383</v>
      </c>
      <c r="L30" s="91">
        <v>2207</v>
      </c>
      <c r="M30" s="92">
        <v>314</v>
      </c>
      <c r="N30" s="93">
        <f aca="true" t="shared" si="6" ref="N30:O32">+L30+J30+H30</f>
        <v>5868</v>
      </c>
      <c r="O30" s="94">
        <f t="shared" si="6"/>
        <v>850</v>
      </c>
      <c r="P30" s="92">
        <f t="shared" si="1"/>
        <v>42.5</v>
      </c>
      <c r="Q30" s="95">
        <f t="shared" si="0"/>
        <v>6.903529411764706</v>
      </c>
      <c r="R30" s="91">
        <v>38469</v>
      </c>
      <c r="S30" s="96">
        <f>IF(R30&lt;&gt;0,-(R30-N30)/R30,"")</f>
        <v>-0.8474615924510644</v>
      </c>
      <c r="T30" s="91">
        <v>883428</v>
      </c>
      <c r="U30" s="92">
        <v>82688</v>
      </c>
      <c r="V30" s="108">
        <f t="shared" si="5"/>
        <v>10.683871904024768</v>
      </c>
      <c r="W30" s="139"/>
    </row>
    <row r="31" spans="1:23" s="5" customFormat="1" ht="10.5" customHeight="1">
      <c r="A31" s="68">
        <v>27</v>
      </c>
      <c r="B31" s="87" t="s">
        <v>54</v>
      </c>
      <c r="C31" s="88">
        <v>40438</v>
      </c>
      <c r="D31" s="89" t="s">
        <v>37</v>
      </c>
      <c r="E31" s="90">
        <v>9</v>
      </c>
      <c r="F31" s="90">
        <v>9</v>
      </c>
      <c r="G31" s="90">
        <v>4</v>
      </c>
      <c r="H31" s="91">
        <v>356</v>
      </c>
      <c r="I31" s="92">
        <v>41</v>
      </c>
      <c r="J31" s="91">
        <v>2431</v>
      </c>
      <c r="K31" s="92">
        <v>298</v>
      </c>
      <c r="L31" s="91">
        <v>2556</v>
      </c>
      <c r="M31" s="92">
        <v>308</v>
      </c>
      <c r="N31" s="93">
        <f t="shared" si="6"/>
        <v>5343</v>
      </c>
      <c r="O31" s="94">
        <f t="shared" si="6"/>
        <v>647</v>
      </c>
      <c r="P31" s="92">
        <f t="shared" si="1"/>
        <v>71.88888888888889</v>
      </c>
      <c r="Q31" s="95">
        <f t="shared" si="0"/>
        <v>8.258114374034003</v>
      </c>
      <c r="R31" s="91">
        <v>9254</v>
      </c>
      <c r="S31" s="96">
        <f>IF(R31&lt;&gt;0,-(R31-N31)/R31,"")</f>
        <v>-0.4226280527339529</v>
      </c>
      <c r="T31" s="91">
        <v>62359</v>
      </c>
      <c r="U31" s="92">
        <v>6409</v>
      </c>
      <c r="V31" s="108">
        <f t="shared" si="5"/>
        <v>9.729911062568263</v>
      </c>
      <c r="W31" s="139"/>
    </row>
    <row r="32" spans="1:23" s="5" customFormat="1" ht="10.5" customHeight="1">
      <c r="A32" s="68">
        <v>28</v>
      </c>
      <c r="B32" s="87" t="s">
        <v>17</v>
      </c>
      <c r="C32" s="88">
        <v>40361</v>
      </c>
      <c r="D32" s="89" t="s">
        <v>37</v>
      </c>
      <c r="E32" s="90">
        <v>161</v>
      </c>
      <c r="F32" s="90">
        <v>10</v>
      </c>
      <c r="G32" s="90">
        <v>15</v>
      </c>
      <c r="H32" s="91">
        <v>459</v>
      </c>
      <c r="I32" s="92">
        <v>99</v>
      </c>
      <c r="J32" s="91">
        <v>1529</v>
      </c>
      <c r="K32" s="92">
        <v>226</v>
      </c>
      <c r="L32" s="91">
        <v>2230</v>
      </c>
      <c r="M32" s="92">
        <v>307</v>
      </c>
      <c r="N32" s="93">
        <f t="shared" si="6"/>
        <v>4218</v>
      </c>
      <c r="O32" s="94">
        <f t="shared" si="6"/>
        <v>632</v>
      </c>
      <c r="P32" s="92">
        <f t="shared" si="1"/>
        <v>63.2</v>
      </c>
      <c r="Q32" s="95">
        <f t="shared" si="0"/>
        <v>6.674050632911392</v>
      </c>
      <c r="R32" s="91">
        <v>4623</v>
      </c>
      <c r="S32" s="96">
        <f>IF(R32&lt;&gt;0,-(R32-N32)/R32,"")</f>
        <v>-0.08760545100584036</v>
      </c>
      <c r="T32" s="91">
        <v>3647326</v>
      </c>
      <c r="U32" s="92">
        <v>331272</v>
      </c>
      <c r="V32" s="108">
        <f t="shared" si="5"/>
        <v>11.010064237243112</v>
      </c>
      <c r="W32" s="139"/>
    </row>
    <row r="33" spans="1:23" s="5" customFormat="1" ht="10.5" customHeight="1">
      <c r="A33" s="68">
        <v>29</v>
      </c>
      <c r="B33" s="87" t="s">
        <v>35</v>
      </c>
      <c r="C33" s="88">
        <v>40410</v>
      </c>
      <c r="D33" s="89" t="s">
        <v>38</v>
      </c>
      <c r="E33" s="90">
        <v>100</v>
      </c>
      <c r="F33" s="90">
        <v>13</v>
      </c>
      <c r="G33" s="90">
        <v>8</v>
      </c>
      <c r="H33" s="91">
        <v>695</v>
      </c>
      <c r="I33" s="92">
        <v>143</v>
      </c>
      <c r="J33" s="91">
        <v>1361</v>
      </c>
      <c r="K33" s="92">
        <v>239</v>
      </c>
      <c r="L33" s="91">
        <v>1408</v>
      </c>
      <c r="M33" s="92">
        <v>252</v>
      </c>
      <c r="N33" s="93">
        <f>H33+J33+L33</f>
        <v>3464</v>
      </c>
      <c r="O33" s="94">
        <f>I33+K33+M33</f>
        <v>634</v>
      </c>
      <c r="P33" s="92">
        <f t="shared" si="1"/>
        <v>48.76923076923077</v>
      </c>
      <c r="Q33" s="95">
        <f t="shared" si="0"/>
        <v>5.4637223974763405</v>
      </c>
      <c r="R33" s="91">
        <v>5075</v>
      </c>
      <c r="S33" s="96">
        <f>-(R33-N33)/R33</f>
        <v>-0.3174384236453202</v>
      </c>
      <c r="T33" s="91">
        <v>624444.5</v>
      </c>
      <c r="U33" s="92">
        <v>73459</v>
      </c>
      <c r="V33" s="108">
        <f t="shared" si="5"/>
        <v>8.500585360541255</v>
      </c>
      <c r="W33" s="139"/>
    </row>
    <row r="34" spans="1:23" s="5" customFormat="1" ht="10.5" customHeight="1">
      <c r="A34" s="68">
        <v>30</v>
      </c>
      <c r="B34" s="87" t="s">
        <v>62</v>
      </c>
      <c r="C34" s="88">
        <v>40438</v>
      </c>
      <c r="D34" s="89" t="s">
        <v>49</v>
      </c>
      <c r="E34" s="90">
        <v>27</v>
      </c>
      <c r="F34" s="90">
        <v>14</v>
      </c>
      <c r="G34" s="90">
        <v>4</v>
      </c>
      <c r="H34" s="91">
        <v>473</v>
      </c>
      <c r="I34" s="92">
        <v>78</v>
      </c>
      <c r="J34" s="91">
        <v>1266</v>
      </c>
      <c r="K34" s="92">
        <v>196</v>
      </c>
      <c r="L34" s="91">
        <v>1511</v>
      </c>
      <c r="M34" s="92">
        <v>232</v>
      </c>
      <c r="N34" s="93">
        <f>+H34+J34+L34</f>
        <v>3250</v>
      </c>
      <c r="O34" s="94">
        <f>+I34+K34+M34</f>
        <v>506</v>
      </c>
      <c r="P34" s="92">
        <f t="shared" si="1"/>
        <v>36.142857142857146</v>
      </c>
      <c r="Q34" s="95">
        <f t="shared" si="0"/>
        <v>6.4229249011857705</v>
      </c>
      <c r="R34" s="91">
        <v>8066</v>
      </c>
      <c r="S34" s="96">
        <f>IF(R34&lt;&gt;0,-(R34-N34)/R34,"")</f>
        <v>-0.5970741383585421</v>
      </c>
      <c r="T34" s="91">
        <v>63907</v>
      </c>
      <c r="U34" s="92">
        <v>7843</v>
      </c>
      <c r="V34" s="108">
        <f t="shared" si="5"/>
        <v>8.148285094989163</v>
      </c>
      <c r="W34" s="139"/>
    </row>
    <row r="35" spans="1:23" s="5" customFormat="1" ht="10.5" customHeight="1">
      <c r="A35" s="68">
        <v>31</v>
      </c>
      <c r="B35" s="87" t="s">
        <v>63</v>
      </c>
      <c r="C35" s="88">
        <v>40417</v>
      </c>
      <c r="D35" s="89" t="s">
        <v>34</v>
      </c>
      <c r="E35" s="90">
        <v>81</v>
      </c>
      <c r="F35" s="90">
        <v>17</v>
      </c>
      <c r="G35" s="90">
        <v>6</v>
      </c>
      <c r="H35" s="91">
        <v>721</v>
      </c>
      <c r="I35" s="92">
        <v>156</v>
      </c>
      <c r="J35" s="91">
        <v>1109</v>
      </c>
      <c r="K35" s="92">
        <v>185</v>
      </c>
      <c r="L35" s="91">
        <v>1119</v>
      </c>
      <c r="M35" s="92">
        <v>178</v>
      </c>
      <c r="N35" s="93">
        <f>SUM(H35+J35+L35)</f>
        <v>2949</v>
      </c>
      <c r="O35" s="94">
        <f>SUM(I35+K35+M35)</f>
        <v>519</v>
      </c>
      <c r="P35" s="92">
        <f t="shared" si="1"/>
        <v>30.529411764705884</v>
      </c>
      <c r="Q35" s="95">
        <f t="shared" si="0"/>
        <v>5.682080924855492</v>
      </c>
      <c r="R35" s="91">
        <v>7288</v>
      </c>
      <c r="S35" s="96">
        <f>IF(R35&lt;&gt;0,-(R35-N35)/R35,"")</f>
        <v>-0.5953622392974753</v>
      </c>
      <c r="T35" s="91">
        <v>1142352</v>
      </c>
      <c r="U35" s="92">
        <v>96912</v>
      </c>
      <c r="V35" s="108">
        <f t="shared" si="5"/>
        <v>11.787518573551264</v>
      </c>
      <c r="W35" s="140"/>
    </row>
    <row r="36" spans="1:23" s="5" customFormat="1" ht="10.5" customHeight="1">
      <c r="A36" s="68">
        <v>32</v>
      </c>
      <c r="B36" s="87" t="s">
        <v>52</v>
      </c>
      <c r="C36" s="88">
        <v>40438</v>
      </c>
      <c r="D36" s="89" t="s">
        <v>38</v>
      </c>
      <c r="E36" s="90">
        <v>19</v>
      </c>
      <c r="F36" s="90">
        <v>10</v>
      </c>
      <c r="G36" s="90">
        <v>4</v>
      </c>
      <c r="H36" s="91">
        <v>308</v>
      </c>
      <c r="I36" s="92">
        <v>32</v>
      </c>
      <c r="J36" s="91">
        <v>1191</v>
      </c>
      <c r="K36" s="92">
        <v>130</v>
      </c>
      <c r="L36" s="91">
        <v>1445</v>
      </c>
      <c r="M36" s="92">
        <v>140</v>
      </c>
      <c r="N36" s="93">
        <f>H36+J36+L36</f>
        <v>2944</v>
      </c>
      <c r="O36" s="94">
        <f>I36+K36+M36</f>
        <v>302</v>
      </c>
      <c r="P36" s="92">
        <f t="shared" si="1"/>
        <v>30.2</v>
      </c>
      <c r="Q36" s="95">
        <f t="shared" si="0"/>
        <v>9.748344370860927</v>
      </c>
      <c r="R36" s="91">
        <v>15245.5</v>
      </c>
      <c r="S36" s="96">
        <f>-(R36-N36)/R36</f>
        <v>-0.8068938375258273</v>
      </c>
      <c r="T36" s="91">
        <v>121436</v>
      </c>
      <c r="U36" s="92">
        <v>10116</v>
      </c>
      <c r="V36" s="108">
        <f t="shared" si="5"/>
        <v>12.004349545274811</v>
      </c>
      <c r="W36" s="139"/>
    </row>
    <row r="37" spans="1:23" s="5" customFormat="1" ht="10.5" customHeight="1">
      <c r="A37" s="68">
        <v>33</v>
      </c>
      <c r="B37" s="87" t="s">
        <v>26</v>
      </c>
      <c r="C37" s="88">
        <v>40375</v>
      </c>
      <c r="D37" s="89" t="s">
        <v>37</v>
      </c>
      <c r="E37" s="90">
        <v>130</v>
      </c>
      <c r="F37" s="90">
        <v>9</v>
      </c>
      <c r="G37" s="90">
        <v>13</v>
      </c>
      <c r="H37" s="91">
        <v>497</v>
      </c>
      <c r="I37" s="92">
        <v>96</v>
      </c>
      <c r="J37" s="91">
        <v>920</v>
      </c>
      <c r="K37" s="92">
        <v>158</v>
      </c>
      <c r="L37" s="91">
        <v>1133</v>
      </c>
      <c r="M37" s="92">
        <v>187</v>
      </c>
      <c r="N37" s="93">
        <f>+L37+J37+H37</f>
        <v>2550</v>
      </c>
      <c r="O37" s="94">
        <f>+M37+K37+I37</f>
        <v>441</v>
      </c>
      <c r="P37" s="92">
        <f t="shared" si="1"/>
        <v>49</v>
      </c>
      <c r="Q37" s="95">
        <f t="shared" si="0"/>
        <v>5.782312925170068</v>
      </c>
      <c r="R37" s="91">
        <v>1140</v>
      </c>
      <c r="S37" s="96">
        <f aca="true" t="shared" si="7" ref="S37:S43">IF(R37&lt;&gt;0,-(R37-N37)/R37,"")</f>
        <v>1.236842105263158</v>
      </c>
      <c r="T37" s="91">
        <v>2770716</v>
      </c>
      <c r="U37" s="92">
        <v>311763</v>
      </c>
      <c r="V37" s="108">
        <f t="shared" si="5"/>
        <v>8.887250892504884</v>
      </c>
      <c r="W37" s="139"/>
    </row>
    <row r="38" spans="1:23" s="5" customFormat="1" ht="10.5" customHeight="1">
      <c r="A38" s="68">
        <v>34</v>
      </c>
      <c r="B38" s="87" t="s">
        <v>76</v>
      </c>
      <c r="C38" s="88">
        <v>40452</v>
      </c>
      <c r="D38" s="89" t="s">
        <v>33</v>
      </c>
      <c r="E38" s="90">
        <v>11</v>
      </c>
      <c r="F38" s="90">
        <v>10</v>
      </c>
      <c r="G38" s="90">
        <v>2</v>
      </c>
      <c r="H38" s="91">
        <v>383</v>
      </c>
      <c r="I38" s="92">
        <v>52</v>
      </c>
      <c r="J38" s="91">
        <v>530</v>
      </c>
      <c r="K38" s="92">
        <v>61</v>
      </c>
      <c r="L38" s="91">
        <v>1130</v>
      </c>
      <c r="M38" s="92">
        <v>129</v>
      </c>
      <c r="N38" s="93">
        <f>SUM(H38+J38+L38)</f>
        <v>2043</v>
      </c>
      <c r="O38" s="94">
        <f>SUM(I38+K38+M38)</f>
        <v>242</v>
      </c>
      <c r="P38" s="92">
        <f t="shared" si="1"/>
        <v>24.2</v>
      </c>
      <c r="Q38" s="95">
        <f t="shared" si="0"/>
        <v>8.442148760330578</v>
      </c>
      <c r="R38" s="91">
        <v>4741</v>
      </c>
      <c r="S38" s="96">
        <f t="shared" si="7"/>
        <v>-0.5690782535330099</v>
      </c>
      <c r="T38" s="91">
        <v>10356</v>
      </c>
      <c r="U38" s="92">
        <v>1162</v>
      </c>
      <c r="V38" s="108">
        <f t="shared" si="5"/>
        <v>8.912220309810671</v>
      </c>
      <c r="W38" s="139"/>
    </row>
    <row r="39" spans="1:23" s="5" customFormat="1" ht="10.5" customHeight="1">
      <c r="A39" s="68">
        <v>35</v>
      </c>
      <c r="B39" s="87" t="s">
        <v>64</v>
      </c>
      <c r="C39" s="88">
        <v>40431</v>
      </c>
      <c r="D39" s="89" t="s">
        <v>6</v>
      </c>
      <c r="E39" s="90">
        <v>60</v>
      </c>
      <c r="F39" s="90">
        <v>14</v>
      </c>
      <c r="G39" s="90">
        <v>5</v>
      </c>
      <c r="H39" s="91">
        <v>415.5</v>
      </c>
      <c r="I39" s="92">
        <v>70</v>
      </c>
      <c r="J39" s="91">
        <v>808</v>
      </c>
      <c r="K39" s="92">
        <v>140</v>
      </c>
      <c r="L39" s="91">
        <v>758.5</v>
      </c>
      <c r="M39" s="92">
        <v>132</v>
      </c>
      <c r="N39" s="93">
        <v>1982</v>
      </c>
      <c r="O39" s="94">
        <v>342</v>
      </c>
      <c r="P39" s="92">
        <f t="shared" si="1"/>
        <v>24.428571428571427</v>
      </c>
      <c r="Q39" s="95">
        <f t="shared" si="0"/>
        <v>5.795321637426901</v>
      </c>
      <c r="R39" s="91">
        <v>2590.5</v>
      </c>
      <c r="S39" s="96">
        <f t="shared" si="7"/>
        <v>-0.23489673808145145</v>
      </c>
      <c r="T39" s="91">
        <v>114184</v>
      </c>
      <c r="U39" s="92">
        <v>15377</v>
      </c>
      <c r="V39" s="108">
        <f t="shared" si="5"/>
        <v>7.425635689666385</v>
      </c>
      <c r="W39" s="140"/>
    </row>
    <row r="40" spans="1:23" s="5" customFormat="1" ht="10.5" customHeight="1">
      <c r="A40" s="68">
        <v>36</v>
      </c>
      <c r="B40" s="87" t="s">
        <v>29</v>
      </c>
      <c r="C40" s="88">
        <v>40396</v>
      </c>
      <c r="D40" s="89" t="s">
        <v>49</v>
      </c>
      <c r="E40" s="90">
        <v>132</v>
      </c>
      <c r="F40" s="90">
        <v>6</v>
      </c>
      <c r="G40" s="90">
        <v>10</v>
      </c>
      <c r="H40" s="91">
        <v>197</v>
      </c>
      <c r="I40" s="92">
        <v>38</v>
      </c>
      <c r="J40" s="91">
        <v>791</v>
      </c>
      <c r="K40" s="92">
        <v>136</v>
      </c>
      <c r="L40" s="91">
        <v>768</v>
      </c>
      <c r="M40" s="92">
        <v>136</v>
      </c>
      <c r="N40" s="93">
        <f>+H40+J40+L40</f>
        <v>1756</v>
      </c>
      <c r="O40" s="94">
        <f>+I40+K40+M40</f>
        <v>310</v>
      </c>
      <c r="P40" s="92">
        <f t="shared" si="1"/>
        <v>51.666666666666664</v>
      </c>
      <c r="Q40" s="95">
        <f t="shared" si="0"/>
        <v>5.664516129032258</v>
      </c>
      <c r="R40" s="91">
        <v>3367</v>
      </c>
      <c r="S40" s="96">
        <f t="shared" si="7"/>
        <v>-0.47846747846747845</v>
      </c>
      <c r="T40" s="91">
        <v>2356887</v>
      </c>
      <c r="U40" s="92">
        <v>250131</v>
      </c>
      <c r="V40" s="108">
        <f t="shared" si="5"/>
        <v>9.422610552070715</v>
      </c>
      <c r="W40" s="139"/>
    </row>
    <row r="41" spans="1:23" s="5" customFormat="1" ht="10.5" customHeight="1">
      <c r="A41" s="68">
        <v>37</v>
      </c>
      <c r="B41" s="87" t="s">
        <v>31</v>
      </c>
      <c r="C41" s="88">
        <v>40403</v>
      </c>
      <c r="D41" s="89" t="s">
        <v>37</v>
      </c>
      <c r="E41" s="90">
        <v>114</v>
      </c>
      <c r="F41" s="90">
        <v>9</v>
      </c>
      <c r="G41" s="90">
        <v>9</v>
      </c>
      <c r="H41" s="91">
        <v>304</v>
      </c>
      <c r="I41" s="92">
        <v>51</v>
      </c>
      <c r="J41" s="91">
        <v>681</v>
      </c>
      <c r="K41" s="92">
        <v>117</v>
      </c>
      <c r="L41" s="91">
        <v>757</v>
      </c>
      <c r="M41" s="92">
        <v>128</v>
      </c>
      <c r="N41" s="93">
        <f>+L41+J41+H41</f>
        <v>1742</v>
      </c>
      <c r="O41" s="94">
        <f>+M41+K41+I41</f>
        <v>296</v>
      </c>
      <c r="P41" s="92">
        <f t="shared" si="1"/>
        <v>32.888888888888886</v>
      </c>
      <c r="Q41" s="95">
        <f t="shared" si="0"/>
        <v>5.885135135135135</v>
      </c>
      <c r="R41" s="91">
        <v>5825</v>
      </c>
      <c r="S41" s="96">
        <f t="shared" si="7"/>
        <v>-0.7009442060085836</v>
      </c>
      <c r="T41" s="91">
        <v>2168791</v>
      </c>
      <c r="U41" s="92">
        <v>234307</v>
      </c>
      <c r="V41" s="108">
        <f t="shared" si="5"/>
        <v>9.256193797026977</v>
      </c>
      <c r="W41" s="139"/>
    </row>
    <row r="42" spans="1:23" s="5" customFormat="1" ht="10.5" customHeight="1">
      <c r="A42" s="68">
        <v>38</v>
      </c>
      <c r="B42" s="87" t="s">
        <v>5</v>
      </c>
      <c r="C42" s="88">
        <v>40326</v>
      </c>
      <c r="D42" s="89" t="s">
        <v>37</v>
      </c>
      <c r="E42" s="90">
        <v>212</v>
      </c>
      <c r="F42" s="90">
        <v>3</v>
      </c>
      <c r="G42" s="90">
        <v>20</v>
      </c>
      <c r="H42" s="91">
        <v>700</v>
      </c>
      <c r="I42" s="92">
        <v>192</v>
      </c>
      <c r="J42" s="91">
        <v>539</v>
      </c>
      <c r="K42" s="92">
        <v>149</v>
      </c>
      <c r="L42" s="91">
        <v>475</v>
      </c>
      <c r="M42" s="92">
        <v>134</v>
      </c>
      <c r="N42" s="93">
        <f>+L42+J42+H42</f>
        <v>1714</v>
      </c>
      <c r="O42" s="94">
        <f>+M42+K42+I42</f>
        <v>475</v>
      </c>
      <c r="P42" s="92">
        <f t="shared" si="1"/>
        <v>158.33333333333334</v>
      </c>
      <c r="Q42" s="95">
        <f t="shared" si="0"/>
        <v>3.608421052631579</v>
      </c>
      <c r="R42" s="91">
        <v>1191</v>
      </c>
      <c r="S42" s="96">
        <f t="shared" si="7"/>
        <v>0.43912678421494544</v>
      </c>
      <c r="T42" s="91">
        <v>6012092</v>
      </c>
      <c r="U42" s="92">
        <v>574568</v>
      </c>
      <c r="V42" s="108">
        <f t="shared" si="5"/>
        <v>10.46367357736595</v>
      </c>
      <c r="W42" s="139"/>
    </row>
    <row r="43" spans="1:23" s="5" customFormat="1" ht="10.5" customHeight="1">
      <c r="A43" s="68">
        <v>39</v>
      </c>
      <c r="B43" s="87" t="s">
        <v>36</v>
      </c>
      <c r="C43" s="88">
        <v>40412</v>
      </c>
      <c r="D43" s="89" t="s">
        <v>33</v>
      </c>
      <c r="E43" s="90">
        <v>40</v>
      </c>
      <c r="F43" s="90">
        <v>5</v>
      </c>
      <c r="G43" s="90">
        <v>8</v>
      </c>
      <c r="H43" s="91">
        <v>395</v>
      </c>
      <c r="I43" s="92">
        <v>60</v>
      </c>
      <c r="J43" s="91">
        <v>635</v>
      </c>
      <c r="K43" s="92">
        <v>99</v>
      </c>
      <c r="L43" s="91">
        <v>653</v>
      </c>
      <c r="M43" s="92">
        <v>100</v>
      </c>
      <c r="N43" s="93">
        <f>SUM(H43+J43+L43)</f>
        <v>1683</v>
      </c>
      <c r="O43" s="94">
        <f>SUM(I43+K43+M43)</f>
        <v>259</v>
      </c>
      <c r="P43" s="92">
        <f t="shared" si="1"/>
        <v>51.8</v>
      </c>
      <c r="Q43" s="95">
        <f t="shared" si="0"/>
        <v>6.498069498069498</v>
      </c>
      <c r="R43" s="91">
        <v>1178</v>
      </c>
      <c r="S43" s="96">
        <f t="shared" si="7"/>
        <v>0.42869269949066213</v>
      </c>
      <c r="T43" s="91">
        <v>153317.5</v>
      </c>
      <c r="U43" s="92">
        <v>18256</v>
      </c>
      <c r="V43" s="108">
        <f t="shared" si="5"/>
        <v>8.398197852760736</v>
      </c>
      <c r="W43" s="139"/>
    </row>
    <row r="44" spans="1:23" s="5" customFormat="1" ht="10.5" customHeight="1">
      <c r="A44" s="68">
        <v>40</v>
      </c>
      <c r="B44" s="87" t="s">
        <v>77</v>
      </c>
      <c r="C44" s="88">
        <v>40452</v>
      </c>
      <c r="D44" s="89" t="s">
        <v>38</v>
      </c>
      <c r="E44" s="90">
        <v>3</v>
      </c>
      <c r="F44" s="90">
        <v>3</v>
      </c>
      <c r="G44" s="90">
        <v>2</v>
      </c>
      <c r="H44" s="91">
        <v>258</v>
      </c>
      <c r="I44" s="92">
        <v>26</v>
      </c>
      <c r="J44" s="91">
        <v>564</v>
      </c>
      <c r="K44" s="92">
        <v>55</v>
      </c>
      <c r="L44" s="91">
        <v>750</v>
      </c>
      <c r="M44" s="92">
        <v>66</v>
      </c>
      <c r="N44" s="93">
        <f>H44+J44+L44</f>
        <v>1572</v>
      </c>
      <c r="O44" s="94">
        <f>I44+K44+M44</f>
        <v>147</v>
      </c>
      <c r="P44" s="92">
        <f t="shared" si="1"/>
        <v>49</v>
      </c>
      <c r="Q44" s="95">
        <f t="shared" si="0"/>
        <v>10.693877551020408</v>
      </c>
      <c r="R44" s="91">
        <v>5446</v>
      </c>
      <c r="S44" s="96">
        <f>-(R44-N44)/R44</f>
        <v>-0.7113477781858245</v>
      </c>
      <c r="T44" s="91">
        <v>10081</v>
      </c>
      <c r="U44" s="92">
        <v>843</v>
      </c>
      <c r="V44" s="108">
        <f t="shared" si="5"/>
        <v>11.958481613285883</v>
      </c>
      <c r="W44" s="139"/>
    </row>
    <row r="45" spans="1:23" s="5" customFormat="1" ht="10.5" customHeight="1">
      <c r="A45" s="68">
        <v>41</v>
      </c>
      <c r="B45" s="87" t="s">
        <v>55</v>
      </c>
      <c r="C45" s="88">
        <v>40431</v>
      </c>
      <c r="D45" s="89" t="s">
        <v>37</v>
      </c>
      <c r="E45" s="90">
        <v>50</v>
      </c>
      <c r="F45" s="90">
        <v>4</v>
      </c>
      <c r="G45" s="90">
        <v>4</v>
      </c>
      <c r="H45" s="91">
        <v>222</v>
      </c>
      <c r="I45" s="92">
        <v>38</v>
      </c>
      <c r="J45" s="91">
        <v>599</v>
      </c>
      <c r="K45" s="92">
        <v>90</v>
      </c>
      <c r="L45" s="91">
        <v>636</v>
      </c>
      <c r="M45" s="92">
        <v>93</v>
      </c>
      <c r="N45" s="93">
        <f>+L45+J45+H45</f>
        <v>1457</v>
      </c>
      <c r="O45" s="94">
        <f>+M45+K45+I45</f>
        <v>221</v>
      </c>
      <c r="P45" s="92">
        <f t="shared" si="1"/>
        <v>55.25</v>
      </c>
      <c r="Q45" s="95">
        <f t="shared" si="0"/>
        <v>6.592760180995475</v>
      </c>
      <c r="R45" s="91">
        <v>2006</v>
      </c>
      <c r="S45" s="96">
        <f>IF(R45&lt;&gt;0,-(R45-N45)/R45,"")</f>
        <v>-0.27367896311066797</v>
      </c>
      <c r="T45" s="91">
        <v>155238</v>
      </c>
      <c r="U45" s="92">
        <v>15961</v>
      </c>
      <c r="V45" s="108">
        <f t="shared" si="5"/>
        <v>9.726082325668818</v>
      </c>
      <c r="W45" s="139"/>
    </row>
    <row r="46" spans="1:23" s="5" customFormat="1" ht="10.5" customHeight="1">
      <c r="A46" s="68">
        <v>42</v>
      </c>
      <c r="B46" s="87" t="s">
        <v>56</v>
      </c>
      <c r="C46" s="88">
        <v>40438</v>
      </c>
      <c r="D46" s="89" t="s">
        <v>6</v>
      </c>
      <c r="E46" s="90">
        <v>4</v>
      </c>
      <c r="F46" s="90">
        <v>4</v>
      </c>
      <c r="G46" s="90">
        <v>4</v>
      </c>
      <c r="H46" s="91">
        <v>165</v>
      </c>
      <c r="I46" s="92">
        <v>16</v>
      </c>
      <c r="J46" s="91">
        <v>341</v>
      </c>
      <c r="K46" s="92">
        <v>35</v>
      </c>
      <c r="L46" s="91">
        <v>283</v>
      </c>
      <c r="M46" s="92">
        <v>29</v>
      </c>
      <c r="N46" s="93">
        <v>789</v>
      </c>
      <c r="O46" s="94">
        <v>80</v>
      </c>
      <c r="P46" s="92">
        <f t="shared" si="1"/>
        <v>20</v>
      </c>
      <c r="Q46" s="95">
        <f t="shared" si="0"/>
        <v>9.8625</v>
      </c>
      <c r="R46" s="91">
        <v>3280</v>
      </c>
      <c r="S46" s="96">
        <f>IF(R46&lt;&gt;0,-(R46-N46)/R46,"")</f>
        <v>-0.7594512195121951</v>
      </c>
      <c r="T46" s="91">
        <v>14987.5</v>
      </c>
      <c r="U46" s="92">
        <v>1272</v>
      </c>
      <c r="V46" s="108">
        <f t="shared" si="5"/>
        <v>11.782625786163521</v>
      </c>
      <c r="W46" s="139"/>
    </row>
    <row r="47" spans="1:23" s="5" customFormat="1" ht="10.5" customHeight="1">
      <c r="A47" s="68">
        <v>43</v>
      </c>
      <c r="B47" s="87" t="s">
        <v>45</v>
      </c>
      <c r="C47" s="88">
        <v>40424</v>
      </c>
      <c r="D47" s="89" t="s">
        <v>38</v>
      </c>
      <c r="E47" s="90">
        <v>5</v>
      </c>
      <c r="F47" s="90">
        <v>3</v>
      </c>
      <c r="G47" s="90">
        <v>6</v>
      </c>
      <c r="H47" s="91">
        <v>101</v>
      </c>
      <c r="I47" s="92">
        <v>13</v>
      </c>
      <c r="J47" s="91">
        <v>245</v>
      </c>
      <c r="K47" s="92">
        <v>29</v>
      </c>
      <c r="L47" s="91">
        <v>356</v>
      </c>
      <c r="M47" s="92">
        <v>44</v>
      </c>
      <c r="N47" s="93">
        <f>H47+J47+L47</f>
        <v>702</v>
      </c>
      <c r="O47" s="94">
        <f>I47+K47+M47</f>
        <v>86</v>
      </c>
      <c r="P47" s="92">
        <f t="shared" si="1"/>
        <v>28.666666666666668</v>
      </c>
      <c r="Q47" s="95">
        <f t="shared" si="0"/>
        <v>8.162790697674419</v>
      </c>
      <c r="R47" s="91">
        <v>2192</v>
      </c>
      <c r="S47" s="96">
        <f>-(R47-N47)/R47</f>
        <v>-0.6797445255474452</v>
      </c>
      <c r="T47" s="91">
        <v>26160.5</v>
      </c>
      <c r="U47" s="92">
        <v>2382</v>
      </c>
      <c r="V47" s="108">
        <f t="shared" si="5"/>
        <v>10.982577665827035</v>
      </c>
      <c r="W47" s="139"/>
    </row>
    <row r="48" spans="1:23" s="5" customFormat="1" ht="10.5" customHeight="1">
      <c r="A48" s="68">
        <v>44</v>
      </c>
      <c r="B48" s="87" t="s">
        <v>78</v>
      </c>
      <c r="C48" s="88">
        <v>40242</v>
      </c>
      <c r="D48" s="89" t="s">
        <v>6</v>
      </c>
      <c r="E48" s="90">
        <v>125</v>
      </c>
      <c r="F48" s="90">
        <v>7</v>
      </c>
      <c r="G48" s="90">
        <v>19</v>
      </c>
      <c r="H48" s="91">
        <v>94</v>
      </c>
      <c r="I48" s="92">
        <v>16</v>
      </c>
      <c r="J48" s="91">
        <v>331</v>
      </c>
      <c r="K48" s="92">
        <v>51</v>
      </c>
      <c r="L48" s="91">
        <v>233</v>
      </c>
      <c r="M48" s="92">
        <v>37</v>
      </c>
      <c r="N48" s="93">
        <v>658</v>
      </c>
      <c r="O48" s="94">
        <v>104</v>
      </c>
      <c r="P48" s="92">
        <f t="shared" si="1"/>
        <v>14.857142857142858</v>
      </c>
      <c r="Q48" s="95">
        <f t="shared" si="0"/>
        <v>6.326923076923077</v>
      </c>
      <c r="R48" s="91">
        <v>7191</v>
      </c>
      <c r="S48" s="96">
        <f aca="true" t="shared" si="8" ref="S48:S58">IF(R48&lt;&gt;0,-(R48-N48)/R48,"")</f>
        <v>-0.9084967320261438</v>
      </c>
      <c r="T48" s="91">
        <v>3051786.5</v>
      </c>
      <c r="U48" s="92">
        <v>484844</v>
      </c>
      <c r="V48" s="108">
        <f t="shared" si="5"/>
        <v>6.294367879152882</v>
      </c>
      <c r="W48" s="139"/>
    </row>
    <row r="49" spans="1:23" s="5" customFormat="1" ht="10.5" customHeight="1">
      <c r="A49" s="68">
        <v>45</v>
      </c>
      <c r="B49" s="87" t="s">
        <v>79</v>
      </c>
      <c r="C49" s="88">
        <v>40312</v>
      </c>
      <c r="D49" s="89" t="s">
        <v>6</v>
      </c>
      <c r="E49" s="90">
        <v>76</v>
      </c>
      <c r="F49" s="90">
        <v>1</v>
      </c>
      <c r="G49" s="90">
        <v>20</v>
      </c>
      <c r="H49" s="91">
        <v>50</v>
      </c>
      <c r="I49" s="92">
        <v>8</v>
      </c>
      <c r="J49" s="91">
        <v>349</v>
      </c>
      <c r="K49" s="92">
        <v>57</v>
      </c>
      <c r="L49" s="91">
        <v>164</v>
      </c>
      <c r="M49" s="92">
        <v>27</v>
      </c>
      <c r="N49" s="93">
        <f>H49+J49+L49</f>
        <v>563</v>
      </c>
      <c r="O49" s="94">
        <f>I49+K49+M49</f>
        <v>92</v>
      </c>
      <c r="P49" s="92">
        <f t="shared" si="1"/>
        <v>92</v>
      </c>
      <c r="Q49" s="95">
        <f t="shared" si="0"/>
        <v>6.119565217391305</v>
      </c>
      <c r="R49" s="91">
        <v>211.5</v>
      </c>
      <c r="S49" s="96">
        <f t="shared" si="8"/>
        <v>1.6619385342789599</v>
      </c>
      <c r="T49" s="91">
        <v>368068</v>
      </c>
      <c r="U49" s="92">
        <v>32957</v>
      </c>
      <c r="V49" s="108">
        <f t="shared" si="5"/>
        <v>11.168128167005491</v>
      </c>
      <c r="W49" s="139"/>
    </row>
    <row r="50" spans="1:23" s="5" customFormat="1" ht="10.5" customHeight="1">
      <c r="A50" s="68">
        <v>46</v>
      </c>
      <c r="B50" s="87" t="s">
        <v>80</v>
      </c>
      <c r="C50" s="88">
        <v>40424</v>
      </c>
      <c r="D50" s="89" t="s">
        <v>6</v>
      </c>
      <c r="E50" s="90">
        <v>10</v>
      </c>
      <c r="F50" s="90">
        <v>6</v>
      </c>
      <c r="G50" s="90">
        <v>6</v>
      </c>
      <c r="H50" s="91">
        <v>116</v>
      </c>
      <c r="I50" s="92">
        <v>19</v>
      </c>
      <c r="J50" s="91">
        <v>195</v>
      </c>
      <c r="K50" s="92">
        <v>27</v>
      </c>
      <c r="L50" s="91">
        <v>251</v>
      </c>
      <c r="M50" s="92">
        <v>35</v>
      </c>
      <c r="N50" s="93">
        <v>562</v>
      </c>
      <c r="O50" s="94">
        <v>81</v>
      </c>
      <c r="P50" s="92">
        <f t="shared" si="1"/>
        <v>13.5</v>
      </c>
      <c r="Q50" s="95">
        <f t="shared" si="0"/>
        <v>6.938271604938271</v>
      </c>
      <c r="R50" s="91">
        <v>1550</v>
      </c>
      <c r="S50" s="96">
        <f t="shared" si="8"/>
        <v>-0.6374193548387097</v>
      </c>
      <c r="T50" s="91">
        <v>51884.5</v>
      </c>
      <c r="U50" s="92">
        <v>6768</v>
      </c>
      <c r="V50" s="108">
        <f t="shared" si="5"/>
        <v>7.666149527186761</v>
      </c>
      <c r="W50" s="140"/>
    </row>
    <row r="51" spans="1:23" s="5" customFormat="1" ht="10.5" customHeight="1">
      <c r="A51" s="68">
        <v>47</v>
      </c>
      <c r="B51" s="87" t="s">
        <v>81</v>
      </c>
      <c r="C51" s="88">
        <v>40284</v>
      </c>
      <c r="D51" s="89" t="s">
        <v>7</v>
      </c>
      <c r="E51" s="90">
        <v>1</v>
      </c>
      <c r="F51" s="90">
        <v>1</v>
      </c>
      <c r="G51" s="90">
        <v>19</v>
      </c>
      <c r="H51" s="91">
        <v>96</v>
      </c>
      <c r="I51" s="92">
        <v>16</v>
      </c>
      <c r="J51" s="91">
        <v>210</v>
      </c>
      <c r="K51" s="92">
        <v>35</v>
      </c>
      <c r="L51" s="91">
        <v>108</v>
      </c>
      <c r="M51" s="92">
        <v>18</v>
      </c>
      <c r="N51" s="93">
        <f aca="true" t="shared" si="9" ref="N51:O53">+H51+J51+L51</f>
        <v>414</v>
      </c>
      <c r="O51" s="94">
        <f t="shared" si="9"/>
        <v>69</v>
      </c>
      <c r="P51" s="92">
        <f t="shared" si="1"/>
        <v>69</v>
      </c>
      <c r="Q51" s="95">
        <f t="shared" si="0"/>
        <v>6</v>
      </c>
      <c r="R51" s="91">
        <v>76</v>
      </c>
      <c r="S51" s="96">
        <f t="shared" si="8"/>
        <v>4.447368421052632</v>
      </c>
      <c r="T51" s="91">
        <v>44398</v>
      </c>
      <c r="U51" s="92">
        <v>3633</v>
      </c>
      <c r="V51" s="108">
        <f>+T51/U51</f>
        <v>12.220754197632811</v>
      </c>
      <c r="W51" s="139"/>
    </row>
    <row r="52" spans="1:23" s="5" customFormat="1" ht="10.5" customHeight="1">
      <c r="A52" s="68">
        <v>48</v>
      </c>
      <c r="B52" s="87" t="s">
        <v>39</v>
      </c>
      <c r="C52" s="88">
        <v>40417</v>
      </c>
      <c r="D52" s="89" t="s">
        <v>49</v>
      </c>
      <c r="E52" s="90">
        <v>119</v>
      </c>
      <c r="F52" s="90">
        <v>3</v>
      </c>
      <c r="G52" s="90">
        <v>7</v>
      </c>
      <c r="H52" s="91">
        <v>74</v>
      </c>
      <c r="I52" s="92">
        <v>13</v>
      </c>
      <c r="J52" s="91">
        <v>166</v>
      </c>
      <c r="K52" s="92">
        <v>28</v>
      </c>
      <c r="L52" s="91">
        <v>134</v>
      </c>
      <c r="M52" s="92">
        <v>25</v>
      </c>
      <c r="N52" s="93">
        <f t="shared" si="9"/>
        <v>374</v>
      </c>
      <c r="O52" s="94">
        <f t="shared" si="9"/>
        <v>66</v>
      </c>
      <c r="P52" s="92">
        <f t="shared" si="1"/>
        <v>22</v>
      </c>
      <c r="Q52" s="95">
        <f t="shared" si="0"/>
        <v>5.666666666666667</v>
      </c>
      <c r="R52" s="91">
        <v>2366</v>
      </c>
      <c r="S52" s="96">
        <f t="shared" si="8"/>
        <v>-0.841927303465765</v>
      </c>
      <c r="T52" s="91">
        <v>850587</v>
      </c>
      <c r="U52" s="92">
        <v>94732</v>
      </c>
      <c r="V52" s="108">
        <f>T52/U52</f>
        <v>8.978877253726301</v>
      </c>
      <c r="W52" s="139"/>
    </row>
    <row r="53" spans="1:23" s="5" customFormat="1" ht="10.5" customHeight="1">
      <c r="A53" s="68">
        <v>49</v>
      </c>
      <c r="B53" s="87" t="s">
        <v>82</v>
      </c>
      <c r="C53" s="88">
        <v>40291</v>
      </c>
      <c r="D53" s="89" t="s">
        <v>7</v>
      </c>
      <c r="E53" s="90">
        <v>30</v>
      </c>
      <c r="F53" s="90">
        <v>1</v>
      </c>
      <c r="G53" s="90">
        <v>18</v>
      </c>
      <c r="H53" s="91">
        <v>106</v>
      </c>
      <c r="I53" s="92">
        <v>13</v>
      </c>
      <c r="J53" s="91">
        <v>41</v>
      </c>
      <c r="K53" s="92">
        <v>7</v>
      </c>
      <c r="L53" s="91">
        <v>127</v>
      </c>
      <c r="M53" s="92">
        <v>15</v>
      </c>
      <c r="N53" s="93">
        <f t="shared" si="9"/>
        <v>274</v>
      </c>
      <c r="O53" s="94">
        <f t="shared" si="9"/>
        <v>35</v>
      </c>
      <c r="P53" s="92">
        <f t="shared" si="1"/>
        <v>35</v>
      </c>
      <c r="Q53" s="95">
        <f t="shared" si="0"/>
        <v>7.828571428571428</v>
      </c>
      <c r="R53" s="91">
        <v>92</v>
      </c>
      <c r="S53" s="96">
        <f t="shared" si="8"/>
        <v>1.9782608695652173</v>
      </c>
      <c r="T53" s="91">
        <v>108898</v>
      </c>
      <c r="U53" s="92">
        <v>11909</v>
      </c>
      <c r="V53" s="108">
        <f>+T53/U53</f>
        <v>9.144176673104376</v>
      </c>
      <c r="W53" s="139"/>
    </row>
    <row r="54" spans="1:23" s="5" customFormat="1" ht="10.5" customHeight="1">
      <c r="A54" s="68">
        <v>50</v>
      </c>
      <c r="B54" s="87" t="s">
        <v>57</v>
      </c>
      <c r="C54" s="88">
        <v>40319</v>
      </c>
      <c r="D54" s="89" t="s">
        <v>33</v>
      </c>
      <c r="E54" s="90">
        <v>55</v>
      </c>
      <c r="F54" s="90">
        <v>1</v>
      </c>
      <c r="G54" s="90">
        <v>16</v>
      </c>
      <c r="H54" s="91">
        <v>48</v>
      </c>
      <c r="I54" s="92">
        <v>7</v>
      </c>
      <c r="J54" s="91">
        <v>88</v>
      </c>
      <c r="K54" s="92">
        <v>12</v>
      </c>
      <c r="L54" s="91">
        <v>110</v>
      </c>
      <c r="M54" s="92">
        <v>15</v>
      </c>
      <c r="N54" s="93">
        <f>SUM(H54+J54+L54)</f>
        <v>246</v>
      </c>
      <c r="O54" s="94">
        <f>I54+K54+M54</f>
        <v>34</v>
      </c>
      <c r="P54" s="92">
        <f t="shared" si="1"/>
        <v>34</v>
      </c>
      <c r="Q54" s="95">
        <f t="shared" si="0"/>
        <v>7.235294117647059</v>
      </c>
      <c r="R54" s="91">
        <v>256</v>
      </c>
      <c r="S54" s="96">
        <f t="shared" si="8"/>
        <v>-0.0390625</v>
      </c>
      <c r="T54" s="91">
        <v>155767</v>
      </c>
      <c r="U54" s="92">
        <v>17718</v>
      </c>
      <c r="V54" s="108">
        <f>T54/U54</f>
        <v>8.79145501749633</v>
      </c>
      <c r="W54" s="140"/>
    </row>
    <row r="55" spans="1:23" s="5" customFormat="1" ht="10.5" customHeight="1">
      <c r="A55" s="68">
        <v>51</v>
      </c>
      <c r="B55" s="87" t="s">
        <v>27</v>
      </c>
      <c r="C55" s="88">
        <v>40382</v>
      </c>
      <c r="D55" s="89" t="s">
        <v>37</v>
      </c>
      <c r="E55" s="90">
        <v>142</v>
      </c>
      <c r="F55" s="90">
        <v>1</v>
      </c>
      <c r="G55" s="90">
        <v>12</v>
      </c>
      <c r="H55" s="91">
        <v>48</v>
      </c>
      <c r="I55" s="92">
        <v>8</v>
      </c>
      <c r="J55" s="91">
        <v>94</v>
      </c>
      <c r="K55" s="92">
        <v>15</v>
      </c>
      <c r="L55" s="91">
        <v>58</v>
      </c>
      <c r="M55" s="92">
        <v>9</v>
      </c>
      <c r="N55" s="93">
        <f>+L55+J55+H55</f>
        <v>200</v>
      </c>
      <c r="O55" s="94">
        <f>+M55+K55+I55</f>
        <v>32</v>
      </c>
      <c r="P55" s="92">
        <f t="shared" si="1"/>
        <v>32</v>
      </c>
      <c r="Q55" s="95">
        <f t="shared" si="0"/>
        <v>6.25</v>
      </c>
      <c r="R55" s="91">
        <v>1158</v>
      </c>
      <c r="S55" s="96">
        <f t="shared" si="8"/>
        <v>-0.8272884283246977</v>
      </c>
      <c r="T55" s="91">
        <v>4895577</v>
      </c>
      <c r="U55" s="92">
        <v>437620</v>
      </c>
      <c r="V55" s="108">
        <f>T55/U55</f>
        <v>11.186821900278781</v>
      </c>
      <c r="W55" s="139"/>
    </row>
    <row r="56" spans="1:23" s="5" customFormat="1" ht="10.5" customHeight="1">
      <c r="A56" s="68">
        <v>52</v>
      </c>
      <c r="B56" s="87" t="s">
        <v>58</v>
      </c>
      <c r="C56" s="88">
        <v>38800</v>
      </c>
      <c r="D56" s="89" t="s">
        <v>6</v>
      </c>
      <c r="E56" s="90">
        <v>58</v>
      </c>
      <c r="F56" s="90">
        <v>1</v>
      </c>
      <c r="G56" s="90">
        <v>40</v>
      </c>
      <c r="H56" s="91">
        <v>19</v>
      </c>
      <c r="I56" s="92">
        <v>3</v>
      </c>
      <c r="J56" s="91">
        <v>23</v>
      </c>
      <c r="K56" s="92">
        <v>3</v>
      </c>
      <c r="L56" s="91">
        <v>54</v>
      </c>
      <c r="M56" s="92">
        <v>7</v>
      </c>
      <c r="N56" s="93">
        <v>96</v>
      </c>
      <c r="O56" s="94">
        <v>13</v>
      </c>
      <c r="P56" s="92">
        <f t="shared" si="1"/>
        <v>13</v>
      </c>
      <c r="Q56" s="95">
        <f t="shared" si="0"/>
        <v>7.384615384615385</v>
      </c>
      <c r="R56" s="91">
        <v>71</v>
      </c>
      <c r="S56" s="96">
        <f t="shared" si="8"/>
        <v>0.352112676056338</v>
      </c>
      <c r="T56" s="91">
        <v>887969.4</v>
      </c>
      <c r="U56" s="92">
        <v>136483</v>
      </c>
      <c r="V56" s="108">
        <f>T56/U56</f>
        <v>6.506080610772038</v>
      </c>
      <c r="W56" s="139"/>
    </row>
    <row r="57" spans="1:23" s="5" customFormat="1" ht="10.5" customHeight="1">
      <c r="A57" s="68">
        <v>53</v>
      </c>
      <c r="B57" s="87" t="s">
        <v>30</v>
      </c>
      <c r="C57" s="88">
        <v>40396</v>
      </c>
      <c r="D57" s="89" t="s">
        <v>37</v>
      </c>
      <c r="E57" s="90">
        <v>20</v>
      </c>
      <c r="F57" s="90">
        <v>1</v>
      </c>
      <c r="G57" s="90">
        <v>10</v>
      </c>
      <c r="H57" s="91">
        <v>38</v>
      </c>
      <c r="I57" s="92">
        <v>5</v>
      </c>
      <c r="J57" s="91">
        <v>0</v>
      </c>
      <c r="K57" s="92">
        <v>0</v>
      </c>
      <c r="L57" s="91">
        <v>0</v>
      </c>
      <c r="M57" s="92">
        <v>0</v>
      </c>
      <c r="N57" s="93">
        <f>+L57+J57+H57</f>
        <v>38</v>
      </c>
      <c r="O57" s="94">
        <f>+M57+K57+I57</f>
        <v>5</v>
      </c>
      <c r="P57" s="92">
        <f t="shared" si="1"/>
        <v>5</v>
      </c>
      <c r="Q57" s="95">
        <f t="shared" si="0"/>
        <v>7.6</v>
      </c>
      <c r="R57" s="91">
        <v>625</v>
      </c>
      <c r="S57" s="96">
        <f t="shared" si="8"/>
        <v>-0.9392</v>
      </c>
      <c r="T57" s="91">
        <v>108069</v>
      </c>
      <c r="U57" s="92">
        <v>10120</v>
      </c>
      <c r="V57" s="108">
        <f>T57/U57</f>
        <v>10.678754940711462</v>
      </c>
      <c r="W57" s="139"/>
    </row>
    <row r="58" spans="1:23" s="5" customFormat="1" ht="10.5" customHeight="1" thickBot="1">
      <c r="A58" s="68">
        <v>54</v>
      </c>
      <c r="B58" s="129" t="s">
        <v>32</v>
      </c>
      <c r="C58" s="130">
        <v>40403</v>
      </c>
      <c r="D58" s="131" t="s">
        <v>49</v>
      </c>
      <c r="E58" s="132">
        <v>60</v>
      </c>
      <c r="F58" s="132">
        <v>1</v>
      </c>
      <c r="G58" s="132">
        <v>9</v>
      </c>
      <c r="H58" s="133">
        <v>12</v>
      </c>
      <c r="I58" s="134">
        <v>2</v>
      </c>
      <c r="J58" s="133">
        <v>12</v>
      </c>
      <c r="K58" s="134">
        <v>2</v>
      </c>
      <c r="L58" s="133">
        <v>12</v>
      </c>
      <c r="M58" s="134">
        <v>2</v>
      </c>
      <c r="N58" s="135">
        <f>+H58+J58+L58</f>
        <v>36</v>
      </c>
      <c r="O58" s="136">
        <f>+I58+K58+M58</f>
        <v>6</v>
      </c>
      <c r="P58" s="92">
        <f t="shared" si="1"/>
        <v>6</v>
      </c>
      <c r="Q58" s="95">
        <f t="shared" si="0"/>
        <v>6</v>
      </c>
      <c r="R58" s="133">
        <v>1183</v>
      </c>
      <c r="S58" s="137">
        <f t="shared" si="8"/>
        <v>-0.9695688926458157</v>
      </c>
      <c r="T58" s="133">
        <v>793188</v>
      </c>
      <c r="U58" s="134">
        <v>79543</v>
      </c>
      <c r="V58" s="138">
        <f>T58/U58</f>
        <v>9.97181398740304</v>
      </c>
      <c r="W58" s="139"/>
    </row>
    <row r="59" spans="1:26" s="7" customFormat="1" ht="15">
      <c r="A59" s="69"/>
      <c r="B59" s="170"/>
      <c r="C59" s="171"/>
      <c r="D59" s="172"/>
      <c r="E59" s="1"/>
      <c r="F59" s="1"/>
      <c r="G59" s="2"/>
      <c r="H59" s="21"/>
      <c r="I59" s="24"/>
      <c r="J59" s="21"/>
      <c r="K59" s="24"/>
      <c r="L59" s="21"/>
      <c r="M59" s="24"/>
      <c r="N59" s="22"/>
      <c r="O59" s="56"/>
      <c r="P59" s="46"/>
      <c r="Q59" s="47"/>
      <c r="R59" s="48"/>
      <c r="S59" s="49"/>
      <c r="T59" s="48"/>
      <c r="U59" s="46"/>
      <c r="V59" s="47"/>
      <c r="W59" s="73"/>
      <c r="Z59" s="7" t="s">
        <v>24</v>
      </c>
    </row>
    <row r="60" spans="1:23" s="10" customFormat="1" ht="18">
      <c r="A60" s="70"/>
      <c r="B60" s="8"/>
      <c r="C60" s="9"/>
      <c r="E60" s="11"/>
      <c r="F60" s="12"/>
      <c r="G60" s="13"/>
      <c r="H60" s="14"/>
      <c r="I60" s="25"/>
      <c r="J60" s="14"/>
      <c r="K60" s="25"/>
      <c r="L60" s="14"/>
      <c r="M60" s="25"/>
      <c r="N60" s="14"/>
      <c r="O60" s="25"/>
      <c r="P60" s="51"/>
      <c r="Q60" s="52"/>
      <c r="R60" s="53"/>
      <c r="S60" s="54"/>
      <c r="T60" s="53"/>
      <c r="U60" s="51"/>
      <c r="V60" s="52"/>
      <c r="W60" s="74"/>
    </row>
    <row r="61" spans="4:22" ht="18" customHeight="1">
      <c r="D61" s="167"/>
      <c r="E61" s="168"/>
      <c r="F61" s="169"/>
      <c r="R61" s="155" t="s">
        <v>8</v>
      </c>
      <c r="S61" s="156"/>
      <c r="T61" s="156"/>
      <c r="U61" s="156"/>
      <c r="V61" s="157"/>
    </row>
    <row r="62" spans="4:22" ht="18">
      <c r="D62" s="18"/>
      <c r="E62" s="19"/>
      <c r="F62" s="19"/>
      <c r="R62" s="158"/>
      <c r="S62" s="159"/>
      <c r="T62" s="159"/>
      <c r="U62" s="159"/>
      <c r="V62" s="160"/>
    </row>
    <row r="63" spans="18:22" ht="18">
      <c r="R63" s="161"/>
      <c r="S63" s="162"/>
      <c r="T63" s="162"/>
      <c r="U63" s="162"/>
      <c r="V63" s="163"/>
    </row>
    <row r="64" spans="15:22" ht="18">
      <c r="O64" s="152" t="s">
        <v>4</v>
      </c>
      <c r="P64" s="153"/>
      <c r="Q64" s="153"/>
      <c r="R64" s="153"/>
      <c r="S64" s="153"/>
      <c r="T64" s="153"/>
      <c r="U64" s="153"/>
      <c r="V64" s="153"/>
    </row>
    <row r="65" spans="15:22" ht="18">
      <c r="O65" s="153"/>
      <c r="P65" s="153"/>
      <c r="Q65" s="153"/>
      <c r="R65" s="153"/>
      <c r="S65" s="153"/>
      <c r="T65" s="153"/>
      <c r="U65" s="153"/>
      <c r="V65" s="153"/>
    </row>
    <row r="66" spans="15:22" ht="18">
      <c r="O66" s="153"/>
      <c r="P66" s="153"/>
      <c r="Q66" s="153"/>
      <c r="R66" s="153"/>
      <c r="S66" s="153"/>
      <c r="T66" s="153"/>
      <c r="U66" s="153"/>
      <c r="V66" s="153"/>
    </row>
    <row r="67" spans="15:22" ht="18">
      <c r="O67" s="153"/>
      <c r="P67" s="153"/>
      <c r="Q67" s="153"/>
      <c r="R67" s="153"/>
      <c r="S67" s="153"/>
      <c r="T67" s="153"/>
      <c r="U67" s="153"/>
      <c r="V67" s="153"/>
    </row>
    <row r="68" spans="15:22" ht="18">
      <c r="O68" s="153"/>
      <c r="P68" s="153"/>
      <c r="Q68" s="153"/>
      <c r="R68" s="153"/>
      <c r="S68" s="153"/>
      <c r="T68" s="153"/>
      <c r="U68" s="153"/>
      <c r="V68" s="153"/>
    </row>
    <row r="69" spans="15:22" ht="18">
      <c r="O69" s="153"/>
      <c r="P69" s="153"/>
      <c r="Q69" s="153"/>
      <c r="R69" s="153"/>
      <c r="S69" s="153"/>
      <c r="T69" s="153"/>
      <c r="U69" s="153"/>
      <c r="V69" s="153"/>
    </row>
    <row r="70" spans="15:22" ht="18">
      <c r="O70" s="154" t="s">
        <v>18</v>
      </c>
      <c r="P70" s="153"/>
      <c r="Q70" s="153"/>
      <c r="R70" s="153"/>
      <c r="S70" s="153"/>
      <c r="T70" s="153"/>
      <c r="U70" s="153"/>
      <c r="V70" s="153"/>
    </row>
    <row r="71" spans="15:22" ht="18">
      <c r="O71" s="153"/>
      <c r="P71" s="153"/>
      <c r="Q71" s="153"/>
      <c r="R71" s="153"/>
      <c r="S71" s="153"/>
      <c r="T71" s="153"/>
      <c r="U71" s="153"/>
      <c r="V71" s="153"/>
    </row>
    <row r="72" spans="15:22" ht="18">
      <c r="O72" s="153"/>
      <c r="P72" s="153"/>
      <c r="Q72" s="153"/>
      <c r="R72" s="153"/>
      <c r="S72" s="153"/>
      <c r="T72" s="153"/>
      <c r="U72" s="153"/>
      <c r="V72" s="153"/>
    </row>
    <row r="73" spans="15:22" ht="18">
      <c r="O73" s="153"/>
      <c r="P73" s="153"/>
      <c r="Q73" s="153"/>
      <c r="R73" s="153"/>
      <c r="S73" s="153"/>
      <c r="T73" s="153"/>
      <c r="U73" s="153"/>
      <c r="V73" s="153"/>
    </row>
    <row r="74" spans="15:22" ht="18">
      <c r="O74" s="153"/>
      <c r="P74" s="153"/>
      <c r="Q74" s="153"/>
      <c r="R74" s="153"/>
      <c r="S74" s="153"/>
      <c r="T74" s="153"/>
      <c r="U74" s="153"/>
      <c r="V74" s="153"/>
    </row>
    <row r="75" spans="15:22" ht="18">
      <c r="O75" s="153"/>
      <c r="P75" s="153"/>
      <c r="Q75" s="153"/>
      <c r="R75" s="153"/>
      <c r="S75" s="153"/>
      <c r="T75" s="153"/>
      <c r="U75" s="153"/>
      <c r="V75" s="153"/>
    </row>
    <row r="76" spans="15:22" ht="18">
      <c r="O76" s="153"/>
      <c r="P76" s="153"/>
      <c r="Q76" s="153"/>
      <c r="R76" s="153"/>
      <c r="S76" s="153"/>
      <c r="T76" s="153"/>
      <c r="U76" s="153"/>
      <c r="V76" s="153"/>
    </row>
  </sheetData>
  <sheetProtection/>
  <mergeCells count="18">
    <mergeCell ref="O64:V69"/>
    <mergeCell ref="O70:V76"/>
    <mergeCell ref="R61:V63"/>
    <mergeCell ref="C3:C4"/>
    <mergeCell ref="G3:G4"/>
    <mergeCell ref="D3:D4"/>
    <mergeCell ref="D61:F61"/>
    <mergeCell ref="B59:D59"/>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r:id="rId2"/>
  <ignoredErrors>
    <ignoredError sqref="O60:V69 X24:Y40 N59:V59 R51:V57 Q8:V8 P9:P12 M9:O48 R9:V48 Q9:Q11" 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120" zoomScaleNormal="120" zoomScalePageLayoutView="0" workbookViewId="0" topLeftCell="A1">
      <selection activeCell="B3" sqref="B3:B4"/>
    </sheetView>
  </sheetViews>
  <sheetFormatPr defaultColWidth="4.421875" defaultRowHeight="12.75"/>
  <cols>
    <col min="1" max="1" width="4.140625" style="84" bestFit="1" customWidth="1"/>
    <col min="2" max="2" width="48.421875" style="15" customWidth="1"/>
    <col min="3" max="3" width="8.421875" style="16" bestFit="1" customWidth="1"/>
    <col min="4" max="4" width="24.421875" style="6" bestFit="1" customWidth="1"/>
    <col min="5" max="5" width="6.140625" style="17" hidden="1" customWidth="1"/>
    <col min="6" max="6" width="6.140625" style="17" bestFit="1" customWidth="1"/>
    <col min="7" max="7" width="8.00390625" style="17" hidden="1" customWidth="1"/>
    <col min="8" max="8" width="11.421875" style="20" hidden="1" customWidth="1"/>
    <col min="9" max="9" width="7.421875" style="26" hidden="1" customWidth="1"/>
    <col min="10" max="10" width="11.421875" style="20" hidden="1" customWidth="1"/>
    <col min="11" max="11" width="7.421875" style="26" hidden="1" customWidth="1"/>
    <col min="12" max="12" width="11.421875" style="20" hidden="1" customWidth="1"/>
    <col min="13" max="13" width="7.421875" style="26" hidden="1" customWidth="1"/>
    <col min="14" max="14" width="11.7109375" style="23" bestFit="1" customWidth="1"/>
    <col min="15" max="15" width="7.7109375" style="27" bestFit="1" customWidth="1"/>
    <col min="16" max="16" width="7.28125" style="41" bestFit="1" customWidth="1"/>
    <col min="17" max="17" width="5.8515625" style="42" bestFit="1" customWidth="1"/>
    <col min="18" max="18" width="13.28125" style="43" hidden="1" customWidth="1"/>
    <col min="19" max="19" width="9.8515625" style="44" hidden="1" customWidth="1"/>
    <col min="20" max="20" width="13.28125" style="43" bestFit="1" customWidth="1"/>
    <col min="21" max="21" width="9.57421875" style="41" bestFit="1" customWidth="1"/>
    <col min="22" max="22" width="5.8515625" style="42" bestFit="1" customWidth="1"/>
    <col min="23" max="23" width="2.421875" style="45" bestFit="1" customWidth="1"/>
    <col min="24" max="26" width="4.421875" style="6" customWidth="1"/>
    <col min="27" max="27" width="2.140625" style="6" bestFit="1" customWidth="1"/>
    <col min="28" max="16384" width="4.421875" style="6" customWidth="1"/>
  </cols>
  <sheetData>
    <row r="1" spans="1:23" s="40" customFormat="1" ht="47.25" customHeight="1">
      <c r="A1" s="77"/>
      <c r="B1" s="28"/>
      <c r="C1" s="29"/>
      <c r="D1" s="30"/>
      <c r="E1" s="31"/>
      <c r="F1" s="31"/>
      <c r="G1" s="31"/>
      <c r="H1" s="32"/>
      <c r="I1" s="33"/>
      <c r="J1" s="34"/>
      <c r="K1" s="35"/>
      <c r="L1" s="36"/>
      <c r="M1" s="37"/>
      <c r="N1" s="38"/>
      <c r="O1" s="39"/>
      <c r="P1" s="41"/>
      <c r="Q1" s="42"/>
      <c r="R1" s="43"/>
      <c r="S1" s="44"/>
      <c r="T1" s="43"/>
      <c r="U1" s="41"/>
      <c r="V1" s="42"/>
      <c r="W1" s="45"/>
    </row>
    <row r="2" spans="1:23" s="3" customFormat="1" ht="21" customHeight="1" thickBot="1">
      <c r="A2" s="173" t="s">
        <v>19</v>
      </c>
      <c r="B2" s="174"/>
      <c r="C2" s="174"/>
      <c r="D2" s="174"/>
      <c r="E2" s="174"/>
      <c r="F2" s="174"/>
      <c r="G2" s="174"/>
      <c r="H2" s="174"/>
      <c r="I2" s="174"/>
      <c r="J2" s="174"/>
      <c r="K2" s="174"/>
      <c r="L2" s="174"/>
      <c r="M2" s="174"/>
      <c r="N2" s="174"/>
      <c r="O2" s="174"/>
      <c r="P2" s="174"/>
      <c r="Q2" s="174"/>
      <c r="R2" s="174"/>
      <c r="S2" s="174"/>
      <c r="T2" s="174"/>
      <c r="U2" s="174"/>
      <c r="V2" s="174"/>
      <c r="W2" s="45"/>
    </row>
    <row r="3" spans="1:23" s="59" customFormat="1" ht="20.25" customHeight="1">
      <c r="A3" s="78"/>
      <c r="B3" s="150" t="s">
        <v>20</v>
      </c>
      <c r="C3" s="164" t="s">
        <v>25</v>
      </c>
      <c r="D3" s="147" t="s">
        <v>10</v>
      </c>
      <c r="E3" s="147" t="s">
        <v>0</v>
      </c>
      <c r="F3" s="147" t="s">
        <v>1</v>
      </c>
      <c r="G3" s="147" t="s">
        <v>2</v>
      </c>
      <c r="H3" s="146" t="s">
        <v>11</v>
      </c>
      <c r="I3" s="146"/>
      <c r="J3" s="146" t="s">
        <v>12</v>
      </c>
      <c r="K3" s="146"/>
      <c r="L3" s="146" t="s">
        <v>13</v>
      </c>
      <c r="M3" s="146"/>
      <c r="N3" s="143" t="s">
        <v>3</v>
      </c>
      <c r="O3" s="143"/>
      <c r="P3" s="143"/>
      <c r="Q3" s="143"/>
      <c r="R3" s="146" t="s">
        <v>9</v>
      </c>
      <c r="S3" s="146"/>
      <c r="T3" s="143" t="s">
        <v>21</v>
      </c>
      <c r="U3" s="143"/>
      <c r="V3" s="149"/>
      <c r="W3" s="58"/>
    </row>
    <row r="4" spans="1:23" s="59" customFormat="1" ht="24.75" thickBot="1">
      <c r="A4" s="79"/>
      <c r="B4" s="151"/>
      <c r="C4" s="165"/>
      <c r="D4" s="166"/>
      <c r="E4" s="148"/>
      <c r="F4" s="148"/>
      <c r="G4" s="148"/>
      <c r="H4" s="61" t="s">
        <v>16</v>
      </c>
      <c r="I4" s="62" t="s">
        <v>15</v>
      </c>
      <c r="J4" s="61" t="s">
        <v>16</v>
      </c>
      <c r="K4" s="62" t="s">
        <v>15</v>
      </c>
      <c r="L4" s="61" t="s">
        <v>16</v>
      </c>
      <c r="M4" s="62" t="s">
        <v>15</v>
      </c>
      <c r="N4" s="61" t="s">
        <v>16</v>
      </c>
      <c r="O4" s="62" t="s">
        <v>15</v>
      </c>
      <c r="P4" s="62" t="s">
        <v>22</v>
      </c>
      <c r="Q4" s="63" t="s">
        <v>23</v>
      </c>
      <c r="R4" s="61" t="s">
        <v>16</v>
      </c>
      <c r="S4" s="64" t="s">
        <v>14</v>
      </c>
      <c r="T4" s="61" t="s">
        <v>16</v>
      </c>
      <c r="U4" s="62" t="s">
        <v>15</v>
      </c>
      <c r="V4" s="65" t="s">
        <v>23</v>
      </c>
      <c r="W4" s="58"/>
    </row>
    <row r="5" spans="1:23" s="4" customFormat="1" ht="15" customHeight="1">
      <c r="A5" s="80">
        <v>1</v>
      </c>
      <c r="B5" s="97" t="s">
        <v>65</v>
      </c>
      <c r="C5" s="98">
        <v>40459</v>
      </c>
      <c r="D5" s="99" t="s">
        <v>49</v>
      </c>
      <c r="E5" s="100">
        <v>55</v>
      </c>
      <c r="F5" s="100">
        <v>55</v>
      </c>
      <c r="G5" s="100">
        <v>1</v>
      </c>
      <c r="H5" s="101">
        <v>145474</v>
      </c>
      <c r="I5" s="102">
        <v>11645</v>
      </c>
      <c r="J5" s="101">
        <v>291117</v>
      </c>
      <c r="K5" s="102">
        <v>22583</v>
      </c>
      <c r="L5" s="101">
        <v>250419</v>
      </c>
      <c r="M5" s="102">
        <v>19518</v>
      </c>
      <c r="N5" s="103">
        <f>+H5+J5+L5</f>
        <v>687010</v>
      </c>
      <c r="O5" s="104">
        <f>+I5+K5+M5</f>
        <v>53746</v>
      </c>
      <c r="P5" s="102">
        <f>IF(N5&lt;&gt;0,O5/F5,"")</f>
        <v>977.2</v>
      </c>
      <c r="Q5" s="105">
        <f>IF(N5&lt;&gt;0,N5/O5,"")</f>
        <v>12.782532653592826</v>
      </c>
      <c r="R5" s="101">
        <v>145050</v>
      </c>
      <c r="S5" s="106">
        <f>IF(R5&lt;&gt;0,-(R5-N5)/R5,"")</f>
        <v>3.736366770079283</v>
      </c>
      <c r="T5" s="101">
        <v>687010</v>
      </c>
      <c r="U5" s="102">
        <v>53746</v>
      </c>
      <c r="V5" s="107">
        <f>T5/U5</f>
        <v>12.782532653592826</v>
      </c>
      <c r="W5" s="86"/>
    </row>
    <row r="6" spans="1:23" s="4" customFormat="1" ht="15" customHeight="1">
      <c r="A6" s="80">
        <v>2</v>
      </c>
      <c r="B6" s="87" t="s">
        <v>66</v>
      </c>
      <c r="C6" s="88">
        <v>40459</v>
      </c>
      <c r="D6" s="89" t="s">
        <v>37</v>
      </c>
      <c r="E6" s="90">
        <v>93</v>
      </c>
      <c r="F6" s="90">
        <v>95</v>
      </c>
      <c r="G6" s="90">
        <v>1</v>
      </c>
      <c r="H6" s="91">
        <v>82893</v>
      </c>
      <c r="I6" s="92">
        <v>7390</v>
      </c>
      <c r="J6" s="91">
        <v>188381</v>
      </c>
      <c r="K6" s="92">
        <v>15693</v>
      </c>
      <c r="L6" s="91">
        <v>170792</v>
      </c>
      <c r="M6" s="92">
        <v>14406</v>
      </c>
      <c r="N6" s="93">
        <f>+L6+J6+H6</f>
        <v>442066</v>
      </c>
      <c r="O6" s="94">
        <f>+M6+K6+I6</f>
        <v>37489</v>
      </c>
      <c r="P6" s="92">
        <f>+O6/F6</f>
        <v>394.62105263157895</v>
      </c>
      <c r="Q6" s="95">
        <f>+N6/O6</f>
        <v>11.791885619781803</v>
      </c>
      <c r="R6" s="91"/>
      <c r="S6" s="96"/>
      <c r="T6" s="91">
        <v>442066</v>
      </c>
      <c r="U6" s="92">
        <v>37489</v>
      </c>
      <c r="V6" s="108">
        <f>T6/U6</f>
        <v>11.791885619781803</v>
      </c>
      <c r="W6" s="86"/>
    </row>
    <row r="7" spans="1:23" s="5" customFormat="1" ht="15" customHeight="1">
      <c r="A7" s="85">
        <v>3</v>
      </c>
      <c r="B7" s="142" t="s">
        <v>67</v>
      </c>
      <c r="C7" s="119">
        <v>40459</v>
      </c>
      <c r="D7" s="120" t="s">
        <v>38</v>
      </c>
      <c r="E7" s="121">
        <v>142</v>
      </c>
      <c r="F7" s="121">
        <v>154</v>
      </c>
      <c r="G7" s="121">
        <v>1</v>
      </c>
      <c r="H7" s="122">
        <v>53408.5</v>
      </c>
      <c r="I7" s="123">
        <v>5843</v>
      </c>
      <c r="J7" s="122">
        <v>150157.5</v>
      </c>
      <c r="K7" s="123">
        <v>15083</v>
      </c>
      <c r="L7" s="122">
        <v>163485</v>
      </c>
      <c r="M7" s="123">
        <v>16126</v>
      </c>
      <c r="N7" s="124">
        <f>H7+J7+L7</f>
        <v>367051</v>
      </c>
      <c r="O7" s="125">
        <f>I7+K7+M7</f>
        <v>37052</v>
      </c>
      <c r="P7" s="123">
        <f>O7/F7</f>
        <v>240.5974025974026</v>
      </c>
      <c r="Q7" s="126">
        <f>+N7/O7</f>
        <v>9.906374824570873</v>
      </c>
      <c r="R7" s="122"/>
      <c r="S7" s="127"/>
      <c r="T7" s="122">
        <v>367051</v>
      </c>
      <c r="U7" s="123">
        <v>37052</v>
      </c>
      <c r="V7" s="128">
        <f>T7/U7</f>
        <v>9.906374824570873</v>
      </c>
      <c r="W7" s="86"/>
    </row>
    <row r="8" spans="1:23" s="5" customFormat="1" ht="15" customHeight="1">
      <c r="A8" s="81">
        <v>4</v>
      </c>
      <c r="B8" s="141" t="s">
        <v>68</v>
      </c>
      <c r="C8" s="109">
        <v>40452</v>
      </c>
      <c r="D8" s="110" t="s">
        <v>49</v>
      </c>
      <c r="E8" s="111">
        <v>74</v>
      </c>
      <c r="F8" s="111">
        <v>74</v>
      </c>
      <c r="G8" s="111">
        <v>2</v>
      </c>
      <c r="H8" s="112">
        <v>31566</v>
      </c>
      <c r="I8" s="113">
        <v>2670</v>
      </c>
      <c r="J8" s="112">
        <v>145796</v>
      </c>
      <c r="K8" s="113">
        <v>11892</v>
      </c>
      <c r="L8" s="112">
        <v>149481</v>
      </c>
      <c r="M8" s="113">
        <v>12185</v>
      </c>
      <c r="N8" s="114">
        <f>+H8+J8+L8</f>
        <v>326843</v>
      </c>
      <c r="O8" s="115">
        <f>+I8+K8+M8</f>
        <v>26747</v>
      </c>
      <c r="P8" s="113">
        <f>IF(N8&lt;&gt;0,O8/F8,"")</f>
        <v>361.44594594594594</v>
      </c>
      <c r="Q8" s="116">
        <f>IF(N8&lt;&gt;0,N8/O8,"")</f>
        <v>12.219800351441283</v>
      </c>
      <c r="R8" s="112">
        <v>385713</v>
      </c>
      <c r="S8" s="117">
        <f>IF(R8&lt;&gt;0,-(R8-N8)/R8,"")</f>
        <v>-0.1526264346807082</v>
      </c>
      <c r="T8" s="112">
        <v>845065</v>
      </c>
      <c r="U8" s="113">
        <v>69584</v>
      </c>
      <c r="V8" s="118">
        <f>T8/U8</f>
        <v>12.144530351805013</v>
      </c>
      <c r="W8" s="86"/>
    </row>
    <row r="9" spans="1:23" s="5" customFormat="1" ht="15" customHeight="1">
      <c r="A9" s="81">
        <v>5</v>
      </c>
      <c r="B9" s="87" t="s">
        <v>69</v>
      </c>
      <c r="C9" s="88">
        <v>40459</v>
      </c>
      <c r="D9" s="89" t="s">
        <v>7</v>
      </c>
      <c r="E9" s="90">
        <v>50</v>
      </c>
      <c r="F9" s="90">
        <v>50</v>
      </c>
      <c r="G9" s="90">
        <v>1</v>
      </c>
      <c r="H9" s="91">
        <v>30761</v>
      </c>
      <c r="I9" s="92">
        <v>2401</v>
      </c>
      <c r="J9" s="91">
        <v>72925</v>
      </c>
      <c r="K9" s="92">
        <v>5601</v>
      </c>
      <c r="L9" s="91">
        <v>76743</v>
      </c>
      <c r="M9" s="92">
        <v>5917</v>
      </c>
      <c r="N9" s="93">
        <f>+H9+J9+L9</f>
        <v>180429</v>
      </c>
      <c r="O9" s="94">
        <f>+I9+K9+M9</f>
        <v>13919</v>
      </c>
      <c r="P9" s="92">
        <f>+O9/F9</f>
        <v>278.38</v>
      </c>
      <c r="Q9" s="116">
        <f aca="true" t="shared" si="0" ref="Q9:Q23">IF(N9&lt;&gt;0,N9/O9,"")</f>
        <v>12.962784682807673</v>
      </c>
      <c r="R9" s="91"/>
      <c r="S9" s="96">
        <f>IF(R9&lt;&gt;0,-(R9-N9)/R9,"")</f>
      </c>
      <c r="T9" s="91">
        <v>180429</v>
      </c>
      <c r="U9" s="92">
        <v>13919</v>
      </c>
      <c r="V9" s="108">
        <f>+T9/U9</f>
        <v>12.962784682807673</v>
      </c>
      <c r="W9" s="86"/>
    </row>
    <row r="10" spans="1:23" s="5" customFormat="1" ht="15" customHeight="1">
      <c r="A10" s="81">
        <v>6</v>
      </c>
      <c r="B10" s="87" t="s">
        <v>70</v>
      </c>
      <c r="C10" s="88">
        <v>40452</v>
      </c>
      <c r="D10" s="89" t="s">
        <v>6</v>
      </c>
      <c r="E10" s="90">
        <v>148</v>
      </c>
      <c r="F10" s="90">
        <v>133</v>
      </c>
      <c r="G10" s="90">
        <v>2</v>
      </c>
      <c r="H10" s="91">
        <v>24788</v>
      </c>
      <c r="I10" s="92">
        <v>3005</v>
      </c>
      <c r="J10" s="91">
        <v>53617</v>
      </c>
      <c r="K10" s="92">
        <v>6173</v>
      </c>
      <c r="L10" s="91">
        <v>67267.5</v>
      </c>
      <c r="M10" s="92">
        <v>7515</v>
      </c>
      <c r="N10" s="93">
        <v>145672.5</v>
      </c>
      <c r="O10" s="94">
        <v>16693</v>
      </c>
      <c r="P10" s="92">
        <f aca="true" t="shared" si="1" ref="P10:P23">+O10/F10</f>
        <v>125.51127819548873</v>
      </c>
      <c r="Q10" s="116">
        <f t="shared" si="0"/>
        <v>8.726562031989456</v>
      </c>
      <c r="R10" s="91">
        <v>322377</v>
      </c>
      <c r="S10" s="96">
        <f>IF(R10&lt;&gt;0,-(R10-N10)/R10,"")</f>
        <v>-0.548129984459189</v>
      </c>
      <c r="T10" s="91">
        <v>633498.5</v>
      </c>
      <c r="U10" s="92">
        <v>66406</v>
      </c>
      <c r="V10" s="108">
        <f>T10/U10</f>
        <v>9.539778032105533</v>
      </c>
      <c r="W10" s="86"/>
    </row>
    <row r="11" spans="1:23" s="5" customFormat="1" ht="15" customHeight="1">
      <c r="A11" s="81">
        <v>7</v>
      </c>
      <c r="B11" s="87" t="s">
        <v>28</v>
      </c>
      <c r="C11" s="88">
        <v>40389</v>
      </c>
      <c r="D11" s="89" t="s">
        <v>49</v>
      </c>
      <c r="E11" s="90">
        <v>139</v>
      </c>
      <c r="F11" s="90">
        <v>96</v>
      </c>
      <c r="G11" s="90">
        <v>11</v>
      </c>
      <c r="H11" s="91">
        <v>20263</v>
      </c>
      <c r="I11" s="92">
        <v>2276</v>
      </c>
      <c r="J11" s="91">
        <v>51159</v>
      </c>
      <c r="K11" s="92">
        <v>5303</v>
      </c>
      <c r="L11" s="91">
        <v>49321</v>
      </c>
      <c r="M11" s="92">
        <v>5017</v>
      </c>
      <c r="N11" s="93">
        <f>+H11+J11+L11</f>
        <v>120743</v>
      </c>
      <c r="O11" s="94">
        <f>+I11+K11+M11</f>
        <v>12596</v>
      </c>
      <c r="P11" s="92">
        <f t="shared" si="1"/>
        <v>131.20833333333334</v>
      </c>
      <c r="Q11" s="116">
        <f t="shared" si="0"/>
        <v>9.585820895522389</v>
      </c>
      <c r="R11" s="91">
        <v>190892</v>
      </c>
      <c r="S11" s="96">
        <f>IF(R11&lt;&gt;0,-(R11-N11)/R11,"")</f>
        <v>-0.36748004107034343</v>
      </c>
      <c r="T11" s="91">
        <v>10719176</v>
      </c>
      <c r="U11" s="92">
        <v>1064222</v>
      </c>
      <c r="V11" s="108">
        <f>T11/U11</f>
        <v>10.072311980019206</v>
      </c>
      <c r="W11" s="86"/>
    </row>
    <row r="12" spans="1:23" s="5" customFormat="1" ht="15" customHeight="1">
      <c r="A12" s="81">
        <v>8</v>
      </c>
      <c r="B12" s="87" t="s">
        <v>60</v>
      </c>
      <c r="C12" s="88">
        <v>40445</v>
      </c>
      <c r="D12" s="89" t="s">
        <v>38</v>
      </c>
      <c r="E12" s="90">
        <v>99</v>
      </c>
      <c r="F12" s="90">
        <v>99</v>
      </c>
      <c r="G12" s="90">
        <v>3</v>
      </c>
      <c r="H12" s="91">
        <v>17430</v>
      </c>
      <c r="I12" s="92">
        <v>2391</v>
      </c>
      <c r="J12" s="91">
        <v>41470</v>
      </c>
      <c r="K12" s="92">
        <v>5229</v>
      </c>
      <c r="L12" s="91">
        <v>49834.5</v>
      </c>
      <c r="M12" s="92">
        <v>5958</v>
      </c>
      <c r="N12" s="93">
        <f>H12+J12+L12</f>
        <v>108734.5</v>
      </c>
      <c r="O12" s="94">
        <f>I12+K12+M12</f>
        <v>13578</v>
      </c>
      <c r="P12" s="92">
        <f t="shared" si="1"/>
        <v>137.15151515151516</v>
      </c>
      <c r="Q12" s="116">
        <f t="shared" si="0"/>
        <v>8.008138164678156</v>
      </c>
      <c r="R12" s="91">
        <v>151277.5</v>
      </c>
      <c r="S12" s="96">
        <f>-(R12-N12)/R12</f>
        <v>-0.28122490125762256</v>
      </c>
      <c r="T12" s="91">
        <v>678894.5</v>
      </c>
      <c r="U12" s="92">
        <v>80723</v>
      </c>
      <c r="V12" s="108">
        <f>T12/U12</f>
        <v>8.410174299765867</v>
      </c>
      <c r="W12" s="86"/>
    </row>
    <row r="13" spans="1:23" s="5" customFormat="1" ht="15" customHeight="1">
      <c r="A13" s="81">
        <v>9</v>
      </c>
      <c r="B13" s="87" t="s">
        <v>71</v>
      </c>
      <c r="C13" s="88">
        <v>40459</v>
      </c>
      <c r="D13" s="89" t="s">
        <v>37</v>
      </c>
      <c r="E13" s="90">
        <v>56</v>
      </c>
      <c r="F13" s="90">
        <v>56</v>
      </c>
      <c r="G13" s="90">
        <v>1</v>
      </c>
      <c r="H13" s="91">
        <v>15178</v>
      </c>
      <c r="I13" s="92">
        <v>1539</v>
      </c>
      <c r="J13" s="91">
        <v>35605</v>
      </c>
      <c r="K13" s="92">
        <v>3354</v>
      </c>
      <c r="L13" s="91">
        <v>34979</v>
      </c>
      <c r="M13" s="92">
        <v>3307</v>
      </c>
      <c r="N13" s="93">
        <f>+L13+J13+H13</f>
        <v>85762</v>
      </c>
      <c r="O13" s="94">
        <f>+M13+K13+I13</f>
        <v>8200</v>
      </c>
      <c r="P13" s="92">
        <f t="shared" si="1"/>
        <v>146.42857142857142</v>
      </c>
      <c r="Q13" s="116">
        <f t="shared" si="0"/>
        <v>10.458780487804878</v>
      </c>
      <c r="R13" s="91"/>
      <c r="S13" s="96"/>
      <c r="T13" s="91">
        <v>85762</v>
      </c>
      <c r="U13" s="92">
        <v>8200</v>
      </c>
      <c r="V13" s="108">
        <f>T13/U13</f>
        <v>10.458780487804878</v>
      </c>
      <c r="W13" s="86"/>
    </row>
    <row r="14" spans="1:23" s="5" customFormat="1" ht="15" customHeight="1">
      <c r="A14" s="81">
        <v>10</v>
      </c>
      <c r="B14" s="87" t="s">
        <v>72</v>
      </c>
      <c r="C14" s="88">
        <v>40452</v>
      </c>
      <c r="D14" s="89" t="s">
        <v>49</v>
      </c>
      <c r="E14" s="90">
        <v>63</v>
      </c>
      <c r="F14" s="90">
        <v>62</v>
      </c>
      <c r="G14" s="90">
        <v>2</v>
      </c>
      <c r="H14" s="91">
        <v>12027</v>
      </c>
      <c r="I14" s="92">
        <v>1086</v>
      </c>
      <c r="J14" s="91">
        <v>37024</v>
      </c>
      <c r="K14" s="92">
        <v>3152</v>
      </c>
      <c r="L14" s="91">
        <v>31876</v>
      </c>
      <c r="M14" s="92">
        <v>2753</v>
      </c>
      <c r="N14" s="93">
        <f>+H14+J14+L14</f>
        <v>80927</v>
      </c>
      <c r="O14" s="94">
        <f>+I14+K14+M14</f>
        <v>6991</v>
      </c>
      <c r="P14" s="92">
        <f t="shared" si="1"/>
        <v>112.75806451612904</v>
      </c>
      <c r="Q14" s="116">
        <f t="shared" si="0"/>
        <v>11.57588327850093</v>
      </c>
      <c r="R14" s="91">
        <v>145050</v>
      </c>
      <c r="S14" s="96">
        <f>IF(R14&lt;&gt;0,-(R14-N14)/R14,"")</f>
        <v>-0.4420751465012065</v>
      </c>
      <c r="T14" s="91">
        <v>297267</v>
      </c>
      <c r="U14" s="92">
        <v>25893</v>
      </c>
      <c r="V14" s="108">
        <f>T14/U14</f>
        <v>11.480593210520217</v>
      </c>
      <c r="W14" s="86"/>
    </row>
    <row r="15" spans="1:23" s="5" customFormat="1" ht="15" customHeight="1">
      <c r="A15" s="81">
        <v>11</v>
      </c>
      <c r="B15" s="87" t="s">
        <v>46</v>
      </c>
      <c r="C15" s="88">
        <v>40431</v>
      </c>
      <c r="D15" s="89" t="s">
        <v>7</v>
      </c>
      <c r="E15" s="90">
        <v>124</v>
      </c>
      <c r="F15" s="90">
        <v>93</v>
      </c>
      <c r="G15" s="90">
        <v>5</v>
      </c>
      <c r="H15" s="91">
        <v>13135</v>
      </c>
      <c r="I15" s="92">
        <v>1275</v>
      </c>
      <c r="J15" s="91">
        <v>36059</v>
      </c>
      <c r="K15" s="92">
        <v>3343</v>
      </c>
      <c r="L15" s="91">
        <v>27323</v>
      </c>
      <c r="M15" s="92">
        <v>2799</v>
      </c>
      <c r="N15" s="93">
        <f>+H15+J15+L15</f>
        <v>76517</v>
      </c>
      <c r="O15" s="94">
        <f>+I15+K15+M15</f>
        <v>7417</v>
      </c>
      <c r="P15" s="92">
        <f t="shared" si="1"/>
        <v>79.75268817204301</v>
      </c>
      <c r="Q15" s="116">
        <f t="shared" si="0"/>
        <v>10.316435216394769</v>
      </c>
      <c r="R15" s="91">
        <v>120956</v>
      </c>
      <c r="S15" s="96">
        <f>IF(R15&lt;&gt;0,-(R15-N15)/R15,"")</f>
        <v>-0.36739806210522835</v>
      </c>
      <c r="T15" s="91">
        <v>3518508</v>
      </c>
      <c r="U15" s="92">
        <v>309700</v>
      </c>
      <c r="V15" s="108">
        <f>+T15/U15</f>
        <v>11.361020342266709</v>
      </c>
      <c r="W15" s="86"/>
    </row>
    <row r="16" spans="1:23" s="5" customFormat="1" ht="15" customHeight="1">
      <c r="A16" s="81">
        <v>12</v>
      </c>
      <c r="B16" s="87" t="s">
        <v>59</v>
      </c>
      <c r="C16" s="88">
        <v>40445</v>
      </c>
      <c r="D16" s="89" t="s">
        <v>38</v>
      </c>
      <c r="E16" s="90">
        <v>66</v>
      </c>
      <c r="F16" s="90">
        <v>66</v>
      </c>
      <c r="G16" s="90">
        <v>3</v>
      </c>
      <c r="H16" s="91">
        <v>8762</v>
      </c>
      <c r="I16" s="92">
        <v>728</v>
      </c>
      <c r="J16" s="91">
        <v>25241.5</v>
      </c>
      <c r="K16" s="92">
        <v>1948</v>
      </c>
      <c r="L16" s="91">
        <v>23086.5</v>
      </c>
      <c r="M16" s="92">
        <v>1835</v>
      </c>
      <c r="N16" s="93">
        <f>H16+J16+L16</f>
        <v>57090</v>
      </c>
      <c r="O16" s="94">
        <f>I16+K16+M16</f>
        <v>4511</v>
      </c>
      <c r="P16" s="92">
        <f t="shared" si="1"/>
        <v>68.34848484848484</v>
      </c>
      <c r="Q16" s="116">
        <f t="shared" si="0"/>
        <v>12.655730436710265</v>
      </c>
      <c r="R16" s="91">
        <v>155414</v>
      </c>
      <c r="S16" s="96">
        <f>-(R16-N16)/R16</f>
        <v>-0.6326585764474243</v>
      </c>
      <c r="T16" s="91">
        <v>576055</v>
      </c>
      <c r="U16" s="92">
        <v>47674</v>
      </c>
      <c r="V16" s="108">
        <f aca="true" t="shared" si="2" ref="V16:V24">T16/U16</f>
        <v>12.083210974535387</v>
      </c>
      <c r="W16" s="86"/>
    </row>
    <row r="17" spans="1:23" s="5" customFormat="1" ht="15" customHeight="1">
      <c r="A17" s="81">
        <v>13</v>
      </c>
      <c r="B17" s="87" t="s">
        <v>73</v>
      </c>
      <c r="C17" s="88">
        <v>39722</v>
      </c>
      <c r="D17" s="89" t="s">
        <v>34</v>
      </c>
      <c r="E17" s="90">
        <v>72</v>
      </c>
      <c r="F17" s="90">
        <v>52</v>
      </c>
      <c r="G17" s="90">
        <v>2</v>
      </c>
      <c r="H17" s="91">
        <v>7213.5</v>
      </c>
      <c r="I17" s="92">
        <v>952</v>
      </c>
      <c r="J17" s="91">
        <v>19613</v>
      </c>
      <c r="K17" s="92">
        <v>2370</v>
      </c>
      <c r="L17" s="91">
        <v>25207.5</v>
      </c>
      <c r="M17" s="92">
        <v>3040</v>
      </c>
      <c r="N17" s="93">
        <f>SUM(H17+J17+L17)</f>
        <v>52034</v>
      </c>
      <c r="O17" s="94">
        <f>SUM(I17+K17+M17)</f>
        <v>6362</v>
      </c>
      <c r="P17" s="92">
        <f t="shared" si="1"/>
        <v>122.34615384615384</v>
      </c>
      <c r="Q17" s="116">
        <f t="shared" si="0"/>
        <v>8.178874567745991</v>
      </c>
      <c r="R17" s="91">
        <v>86167</v>
      </c>
      <c r="S17" s="96">
        <f aca="true" t="shared" si="3" ref="S17:S23">IF(R17&lt;&gt;0,-(R17-N17)/R17,"")</f>
        <v>-0.396126127171655</v>
      </c>
      <c r="T17" s="91">
        <v>190516</v>
      </c>
      <c r="U17" s="92">
        <v>22016</v>
      </c>
      <c r="V17" s="108">
        <f t="shared" si="2"/>
        <v>8.653524709302326</v>
      </c>
      <c r="W17" s="86"/>
    </row>
    <row r="18" spans="1:23" s="5" customFormat="1" ht="15" customHeight="1">
      <c r="A18" s="81">
        <v>14</v>
      </c>
      <c r="B18" s="87" t="s">
        <v>50</v>
      </c>
      <c r="C18" s="88">
        <v>40438</v>
      </c>
      <c r="D18" s="89" t="s">
        <v>37</v>
      </c>
      <c r="E18" s="90">
        <v>55</v>
      </c>
      <c r="F18" s="90">
        <v>55</v>
      </c>
      <c r="G18" s="90">
        <v>4</v>
      </c>
      <c r="H18" s="91">
        <v>7519</v>
      </c>
      <c r="I18" s="92">
        <v>960</v>
      </c>
      <c r="J18" s="91">
        <v>18276</v>
      </c>
      <c r="K18" s="92">
        <v>2234</v>
      </c>
      <c r="L18" s="91">
        <v>17054</v>
      </c>
      <c r="M18" s="92">
        <v>2107</v>
      </c>
      <c r="N18" s="93">
        <f>+L18+J18+H18</f>
        <v>42849</v>
      </c>
      <c r="O18" s="94">
        <f>+M18+K18+I18</f>
        <v>5301</v>
      </c>
      <c r="P18" s="92">
        <f t="shared" si="1"/>
        <v>96.38181818181818</v>
      </c>
      <c r="Q18" s="116">
        <f t="shared" si="0"/>
        <v>8.083191850594227</v>
      </c>
      <c r="R18" s="91">
        <v>109352</v>
      </c>
      <c r="S18" s="96">
        <f t="shared" si="3"/>
        <v>-0.6081553149462287</v>
      </c>
      <c r="T18" s="91">
        <v>685661</v>
      </c>
      <c r="U18" s="92">
        <v>66368</v>
      </c>
      <c r="V18" s="108">
        <f t="shared" si="2"/>
        <v>10.331198770491802</v>
      </c>
      <c r="W18" s="86"/>
    </row>
    <row r="19" spans="1:23" s="5" customFormat="1" ht="15" customHeight="1">
      <c r="A19" s="81">
        <v>15</v>
      </c>
      <c r="B19" s="87" t="s">
        <v>41</v>
      </c>
      <c r="C19" s="88">
        <v>40424</v>
      </c>
      <c r="D19" s="89" t="s">
        <v>37</v>
      </c>
      <c r="E19" s="90">
        <v>107</v>
      </c>
      <c r="F19" s="90">
        <v>51</v>
      </c>
      <c r="G19" s="90">
        <v>6</v>
      </c>
      <c r="H19" s="91">
        <v>3057</v>
      </c>
      <c r="I19" s="92">
        <v>416</v>
      </c>
      <c r="J19" s="91">
        <v>16896</v>
      </c>
      <c r="K19" s="92">
        <v>1822</v>
      </c>
      <c r="L19" s="91">
        <v>19594</v>
      </c>
      <c r="M19" s="92">
        <v>2142</v>
      </c>
      <c r="N19" s="93">
        <f>+L19+J19+H19</f>
        <v>39547</v>
      </c>
      <c r="O19" s="94">
        <f>+M19+K19+I19</f>
        <v>4380</v>
      </c>
      <c r="P19" s="92">
        <f t="shared" si="1"/>
        <v>85.88235294117646</v>
      </c>
      <c r="Q19" s="116">
        <f t="shared" si="0"/>
        <v>9.028995433789955</v>
      </c>
      <c r="R19" s="91">
        <v>39566</v>
      </c>
      <c r="S19" s="96">
        <f t="shared" si="3"/>
        <v>-0.00048021028155487036</v>
      </c>
      <c r="T19" s="91">
        <v>2068370</v>
      </c>
      <c r="U19" s="92">
        <v>180308</v>
      </c>
      <c r="V19" s="108">
        <f t="shared" si="2"/>
        <v>11.471315748607937</v>
      </c>
      <c r="W19" s="86"/>
    </row>
    <row r="20" spans="1:23" s="5" customFormat="1" ht="15" customHeight="1">
      <c r="A20" s="81">
        <v>16</v>
      </c>
      <c r="B20" s="87" t="s">
        <v>74</v>
      </c>
      <c r="C20" s="88">
        <v>40459</v>
      </c>
      <c r="D20" s="89" t="s">
        <v>33</v>
      </c>
      <c r="E20" s="90">
        <v>40</v>
      </c>
      <c r="F20" s="90">
        <v>40</v>
      </c>
      <c r="G20" s="90">
        <v>1</v>
      </c>
      <c r="H20" s="91">
        <v>6675</v>
      </c>
      <c r="I20" s="92">
        <v>639</v>
      </c>
      <c r="J20" s="91">
        <v>15870.5</v>
      </c>
      <c r="K20" s="92">
        <v>1347</v>
      </c>
      <c r="L20" s="91">
        <v>12736.5</v>
      </c>
      <c r="M20" s="92">
        <v>1165</v>
      </c>
      <c r="N20" s="93">
        <f>SUM(H20+J20+L20)</f>
        <v>35282</v>
      </c>
      <c r="O20" s="94">
        <f>SUM(I20+K20+M20)</f>
        <v>3151</v>
      </c>
      <c r="P20" s="92">
        <f t="shared" si="1"/>
        <v>78.775</v>
      </c>
      <c r="Q20" s="116">
        <f t="shared" si="0"/>
        <v>11.197080291970803</v>
      </c>
      <c r="R20" s="91"/>
      <c r="S20" s="96">
        <f t="shared" si="3"/>
      </c>
      <c r="T20" s="91">
        <v>35282</v>
      </c>
      <c r="U20" s="92">
        <v>3151</v>
      </c>
      <c r="V20" s="108">
        <f t="shared" si="2"/>
        <v>11.197080291970803</v>
      </c>
      <c r="W20" s="86"/>
    </row>
    <row r="21" spans="1:23" s="5" customFormat="1" ht="15" customHeight="1">
      <c r="A21" s="81">
        <v>17</v>
      </c>
      <c r="B21" s="87" t="s">
        <v>61</v>
      </c>
      <c r="C21" s="88">
        <v>40445</v>
      </c>
      <c r="D21" s="89" t="s">
        <v>37</v>
      </c>
      <c r="E21" s="90">
        <v>45</v>
      </c>
      <c r="F21" s="90">
        <v>44</v>
      </c>
      <c r="G21" s="90">
        <v>3</v>
      </c>
      <c r="H21" s="91">
        <v>5159</v>
      </c>
      <c r="I21" s="92">
        <v>572</v>
      </c>
      <c r="J21" s="91">
        <v>12320</v>
      </c>
      <c r="K21" s="92">
        <v>1324</v>
      </c>
      <c r="L21" s="91">
        <v>11218</v>
      </c>
      <c r="M21" s="92">
        <v>1190</v>
      </c>
      <c r="N21" s="93">
        <f>+L21+J21+H21</f>
        <v>28697</v>
      </c>
      <c r="O21" s="94">
        <f>+M21+K21+I21</f>
        <v>3086</v>
      </c>
      <c r="P21" s="92">
        <f t="shared" si="1"/>
        <v>70.13636363636364</v>
      </c>
      <c r="Q21" s="116">
        <f t="shared" si="0"/>
        <v>9.299092676604019</v>
      </c>
      <c r="R21" s="91">
        <v>83940</v>
      </c>
      <c r="S21" s="96">
        <f t="shared" si="3"/>
        <v>-0.6581248510841077</v>
      </c>
      <c r="T21" s="91">
        <v>286205</v>
      </c>
      <c r="U21" s="92">
        <v>26292</v>
      </c>
      <c r="V21" s="108">
        <f t="shared" si="2"/>
        <v>10.885630610071505</v>
      </c>
      <c r="W21" s="86"/>
    </row>
    <row r="22" spans="1:23" s="5" customFormat="1" ht="15" customHeight="1">
      <c r="A22" s="81">
        <v>18</v>
      </c>
      <c r="B22" s="87" t="s">
        <v>75</v>
      </c>
      <c r="C22" s="88">
        <v>40452</v>
      </c>
      <c r="D22" s="89" t="s">
        <v>6</v>
      </c>
      <c r="E22" s="90">
        <v>67</v>
      </c>
      <c r="F22" s="90">
        <v>63</v>
      </c>
      <c r="G22" s="90">
        <v>2</v>
      </c>
      <c r="H22" s="91">
        <v>3749</v>
      </c>
      <c r="I22" s="92">
        <v>441</v>
      </c>
      <c r="J22" s="91">
        <v>8283</v>
      </c>
      <c r="K22" s="92">
        <v>900</v>
      </c>
      <c r="L22" s="91">
        <v>8905.5</v>
      </c>
      <c r="M22" s="92">
        <v>966</v>
      </c>
      <c r="N22" s="93">
        <v>20937.5</v>
      </c>
      <c r="O22" s="94">
        <v>2307</v>
      </c>
      <c r="P22" s="92">
        <f t="shared" si="1"/>
        <v>36.61904761904762</v>
      </c>
      <c r="Q22" s="116">
        <f t="shared" si="0"/>
        <v>9.07563935847421</v>
      </c>
      <c r="R22" s="91">
        <v>71609.5</v>
      </c>
      <c r="S22" s="96">
        <f t="shared" si="3"/>
        <v>-0.7076156096607293</v>
      </c>
      <c r="T22" s="91">
        <v>136472</v>
      </c>
      <c r="U22" s="92">
        <v>13428</v>
      </c>
      <c r="V22" s="108">
        <f t="shared" si="2"/>
        <v>10.163240988978254</v>
      </c>
      <c r="W22" s="86">
        <v>1</v>
      </c>
    </row>
    <row r="23" spans="1:23" s="5" customFormat="1" ht="15" customHeight="1">
      <c r="A23" s="81">
        <v>19</v>
      </c>
      <c r="B23" s="87" t="s">
        <v>42</v>
      </c>
      <c r="C23" s="88">
        <v>40424</v>
      </c>
      <c r="D23" s="89" t="s">
        <v>49</v>
      </c>
      <c r="E23" s="90">
        <v>64</v>
      </c>
      <c r="F23" s="90">
        <v>32</v>
      </c>
      <c r="G23" s="90">
        <v>6</v>
      </c>
      <c r="H23" s="91">
        <v>3329</v>
      </c>
      <c r="I23" s="92">
        <v>507</v>
      </c>
      <c r="J23" s="91">
        <v>5715</v>
      </c>
      <c r="K23" s="92">
        <v>830</v>
      </c>
      <c r="L23" s="91">
        <v>5737</v>
      </c>
      <c r="M23" s="92">
        <v>802</v>
      </c>
      <c r="N23" s="93">
        <f>+H23+J23+L23</f>
        <v>14781</v>
      </c>
      <c r="O23" s="94">
        <f>+I23+K23+M23</f>
        <v>2139</v>
      </c>
      <c r="P23" s="92">
        <f t="shared" si="1"/>
        <v>66.84375</v>
      </c>
      <c r="Q23" s="116">
        <f t="shared" si="0"/>
        <v>6.9102384291725105</v>
      </c>
      <c r="R23" s="91">
        <v>37631</v>
      </c>
      <c r="S23" s="96">
        <f t="shared" si="3"/>
        <v>-0.6072121389280115</v>
      </c>
      <c r="T23" s="91">
        <v>958959</v>
      </c>
      <c r="U23" s="92">
        <v>97260</v>
      </c>
      <c r="V23" s="108">
        <f t="shared" si="2"/>
        <v>9.859747069710055</v>
      </c>
      <c r="W23" s="86"/>
    </row>
    <row r="24" spans="1:23" s="5" customFormat="1" ht="15" customHeight="1">
      <c r="A24" s="81">
        <v>20</v>
      </c>
      <c r="B24" s="87" t="s">
        <v>48</v>
      </c>
      <c r="C24" s="88">
        <v>40430</v>
      </c>
      <c r="D24" s="89" t="s">
        <v>38</v>
      </c>
      <c r="E24" s="90">
        <v>57</v>
      </c>
      <c r="F24" s="90">
        <v>40</v>
      </c>
      <c r="G24" s="90">
        <v>5</v>
      </c>
      <c r="H24" s="91">
        <v>1538</v>
      </c>
      <c r="I24" s="92">
        <v>221</v>
      </c>
      <c r="J24" s="91">
        <v>5135</v>
      </c>
      <c r="K24" s="92">
        <v>659</v>
      </c>
      <c r="L24" s="91">
        <v>5173.5</v>
      </c>
      <c r="M24" s="92">
        <v>657</v>
      </c>
      <c r="N24" s="93">
        <f>H24+J24+L24</f>
        <v>11846.5</v>
      </c>
      <c r="O24" s="94">
        <f>I24+K24+M24</f>
        <v>1537</v>
      </c>
      <c r="P24" s="92">
        <f>O24/F24</f>
        <v>38.425</v>
      </c>
      <c r="Q24" s="95">
        <f>+N24/O24</f>
        <v>7.7075471698113205</v>
      </c>
      <c r="R24" s="91">
        <v>18999.5</v>
      </c>
      <c r="S24" s="96">
        <f>-(R24-N24)/R24</f>
        <v>-0.37648359167346507</v>
      </c>
      <c r="T24" s="91">
        <v>317356</v>
      </c>
      <c r="U24" s="92">
        <v>34744</v>
      </c>
      <c r="V24" s="108">
        <f t="shared" si="2"/>
        <v>9.13412387750403</v>
      </c>
      <c r="W24" s="86"/>
    </row>
    <row r="25" spans="1:27" s="7" customFormat="1" ht="15">
      <c r="A25" s="82"/>
      <c r="B25" s="170"/>
      <c r="C25" s="171"/>
      <c r="D25" s="172"/>
      <c r="E25" s="1"/>
      <c r="F25" s="1"/>
      <c r="G25" s="2"/>
      <c r="H25" s="21"/>
      <c r="I25" s="24"/>
      <c r="J25" s="21"/>
      <c r="K25" s="24"/>
      <c r="L25" s="21"/>
      <c r="M25" s="24"/>
      <c r="N25" s="22"/>
      <c r="O25" s="56"/>
      <c r="P25" s="46"/>
      <c r="Q25" s="47"/>
      <c r="R25" s="48"/>
      <c r="S25" s="49"/>
      <c r="T25" s="48"/>
      <c r="U25" s="46"/>
      <c r="V25" s="47"/>
      <c r="W25" s="50"/>
      <c r="AA25" s="7" t="s">
        <v>24</v>
      </c>
    </row>
    <row r="26" spans="1:23" s="10" customFormat="1" ht="18">
      <c r="A26" s="83"/>
      <c r="B26" s="8"/>
      <c r="C26" s="9"/>
      <c r="E26" s="11"/>
      <c r="F26" s="12"/>
      <c r="G26" s="13"/>
      <c r="H26" s="14"/>
      <c r="I26" s="25"/>
      <c r="J26" s="14"/>
      <c r="K26" s="25"/>
      <c r="L26" s="14"/>
      <c r="M26" s="25"/>
      <c r="N26" s="14"/>
      <c r="O26" s="25"/>
      <c r="P26" s="51"/>
      <c r="Q26" s="52"/>
      <c r="R26" s="53"/>
      <c r="S26" s="54"/>
      <c r="T26" s="53"/>
      <c r="U26" s="51"/>
      <c r="V26" s="52"/>
      <c r="W26" s="55"/>
    </row>
    <row r="27" spans="4:22" ht="18" customHeight="1">
      <c r="D27" s="167"/>
      <c r="E27" s="168"/>
      <c r="F27" s="169"/>
      <c r="R27" s="155" t="s">
        <v>8</v>
      </c>
      <c r="S27" s="156"/>
      <c r="T27" s="156"/>
      <c r="U27" s="156"/>
      <c r="V27" s="157"/>
    </row>
    <row r="28" spans="4:22" ht="18">
      <c r="D28" s="18"/>
      <c r="E28" s="19"/>
      <c r="F28" s="19"/>
      <c r="R28" s="158"/>
      <c r="S28" s="159"/>
      <c r="T28" s="159"/>
      <c r="U28" s="159"/>
      <c r="V28" s="160"/>
    </row>
    <row r="29" spans="18:22" ht="18">
      <c r="R29" s="161"/>
      <c r="S29" s="162"/>
      <c r="T29" s="162"/>
      <c r="U29" s="162"/>
      <c r="V29" s="163"/>
    </row>
    <row r="30" spans="15:22" ht="18">
      <c r="O30" s="152" t="s">
        <v>4</v>
      </c>
      <c r="P30" s="153"/>
      <c r="Q30" s="153"/>
      <c r="R30" s="153"/>
      <c r="S30" s="153"/>
      <c r="T30" s="153"/>
      <c r="U30" s="153"/>
      <c r="V30" s="153"/>
    </row>
    <row r="31" spans="15:22" ht="18">
      <c r="O31" s="153"/>
      <c r="P31" s="153"/>
      <c r="Q31" s="153"/>
      <c r="R31" s="153"/>
      <c r="S31" s="153"/>
      <c r="T31" s="153"/>
      <c r="U31" s="153"/>
      <c r="V31" s="153"/>
    </row>
    <row r="32" spans="15:22" ht="18">
      <c r="O32" s="153"/>
      <c r="P32" s="153"/>
      <c r="Q32" s="153"/>
      <c r="R32" s="153"/>
      <c r="S32" s="153"/>
      <c r="T32" s="153"/>
      <c r="U32" s="153"/>
      <c r="V32" s="153"/>
    </row>
    <row r="33" spans="15:22" ht="18">
      <c r="O33" s="153"/>
      <c r="P33" s="153"/>
      <c r="Q33" s="153"/>
      <c r="R33" s="153"/>
      <c r="S33" s="153"/>
      <c r="T33" s="153"/>
      <c r="U33" s="153"/>
      <c r="V33" s="153"/>
    </row>
    <row r="34" spans="15:22" ht="18">
      <c r="O34" s="153"/>
      <c r="P34" s="153"/>
      <c r="Q34" s="153"/>
      <c r="R34" s="153"/>
      <c r="S34" s="153"/>
      <c r="T34" s="153"/>
      <c r="U34" s="153"/>
      <c r="V34" s="153"/>
    </row>
    <row r="35" spans="15:22" ht="18">
      <c r="O35" s="153"/>
      <c r="P35" s="153"/>
      <c r="Q35" s="153"/>
      <c r="R35" s="153"/>
      <c r="S35" s="153"/>
      <c r="T35" s="153"/>
      <c r="U35" s="153"/>
      <c r="V35" s="153"/>
    </row>
    <row r="36" spans="15:22" ht="18">
      <c r="O36" s="154" t="s">
        <v>18</v>
      </c>
      <c r="P36" s="153"/>
      <c r="Q36" s="153"/>
      <c r="R36" s="153"/>
      <c r="S36" s="153"/>
      <c r="T36" s="153"/>
      <c r="U36" s="153"/>
      <c r="V36" s="153"/>
    </row>
    <row r="37" spans="15:22" ht="18">
      <c r="O37" s="153"/>
      <c r="P37" s="153"/>
      <c r="Q37" s="153"/>
      <c r="R37" s="153"/>
      <c r="S37" s="153"/>
      <c r="T37" s="153"/>
      <c r="U37" s="153"/>
      <c r="V37" s="153"/>
    </row>
    <row r="38" spans="15:22" ht="18">
      <c r="O38" s="153"/>
      <c r="P38" s="153"/>
      <c r="Q38" s="153"/>
      <c r="R38" s="153"/>
      <c r="S38" s="153"/>
      <c r="T38" s="153"/>
      <c r="U38" s="153"/>
      <c r="V38" s="153"/>
    </row>
    <row r="39" spans="15:22" ht="18">
      <c r="O39" s="153"/>
      <c r="P39" s="153"/>
      <c r="Q39" s="153"/>
      <c r="R39" s="153"/>
      <c r="S39" s="153"/>
      <c r="T39" s="153"/>
      <c r="U39" s="153"/>
      <c r="V39" s="153"/>
    </row>
    <row r="40" spans="15:22" ht="18">
      <c r="O40" s="153"/>
      <c r="P40" s="153"/>
      <c r="Q40" s="153"/>
      <c r="R40" s="153"/>
      <c r="S40" s="153"/>
      <c r="T40" s="153"/>
      <c r="U40" s="153"/>
      <c r="V40" s="153"/>
    </row>
    <row r="41" spans="15:22" ht="18">
      <c r="O41" s="153"/>
      <c r="P41" s="153"/>
      <c r="Q41" s="153"/>
      <c r="R41" s="153"/>
      <c r="S41" s="153"/>
      <c r="T41" s="153"/>
      <c r="U41" s="153"/>
      <c r="V41" s="153"/>
    </row>
    <row r="42" spans="15:22" ht="18">
      <c r="O42" s="153"/>
      <c r="P42" s="153"/>
      <c r="Q42" s="153"/>
      <c r="R42" s="153"/>
      <c r="S42" s="153"/>
      <c r="T42" s="153"/>
      <c r="U42" s="153"/>
      <c r="V42" s="153"/>
    </row>
  </sheetData>
  <sheetProtection/>
  <mergeCells count="18">
    <mergeCell ref="A2:V2"/>
    <mergeCell ref="B3:B4"/>
    <mergeCell ref="C3:C4"/>
    <mergeCell ref="D3:D4"/>
    <mergeCell ref="E3:E4"/>
    <mergeCell ref="F3:F4"/>
    <mergeCell ref="G3:G4"/>
    <mergeCell ref="H3:I3"/>
    <mergeCell ref="J3:K3"/>
    <mergeCell ref="L3:M3"/>
    <mergeCell ref="B25:D25"/>
    <mergeCell ref="D27:F27"/>
    <mergeCell ref="R27:V29"/>
    <mergeCell ref="O30:V35"/>
    <mergeCell ref="O36:V42"/>
    <mergeCell ref="N3:Q3"/>
    <mergeCell ref="R3:S3"/>
    <mergeCell ref="T3:V3"/>
  </mergeCells>
  <printOptions/>
  <pageMargins left="0.75" right="0.75" top="1" bottom="1" header="0.5" footer="0.5"/>
  <pageSetup horizontalDpi="600" verticalDpi="600" orientation="portrait" paperSize="9"/>
  <ignoredErrors>
    <ignoredError sqref="N25:V25 W13:W23 W11 W24 W12 R9:V23 P24:Q24 R24:V24 P8:Q8 F8:O23 P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2010-10-12T07:36:34Z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