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20" windowWidth="19320" windowHeight="5790" tabRatio="804" activeTab="0"/>
  </bookViews>
  <sheets>
    <sheet name="19-21 Mar' 10 (we 12)" sheetId="1" r:id="rId1"/>
    <sheet name="19-21 Mar' 10 (TOP 20)" sheetId="2" r:id="rId2"/>
  </sheets>
  <definedNames>
    <definedName name="_xlnm.Print_Area" localSheetId="0">'19-21 Mar'' 10 (we 12)'!$A$1:$V$67</definedName>
  </definedNames>
  <calcPr fullCalcOnLoad="1"/>
</workbook>
</file>

<file path=xl/sharedStrings.xml><?xml version="1.0" encoding="utf-8"?>
<sst xmlns="http://schemas.openxmlformats.org/spreadsheetml/2006/main" count="194" uniqueCount="79">
  <si>
    <t>*Sorted according to Weekend Total G.B.O. - Hafta sonu toplam hasılat sütununa göre sıralanmıştır.</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</si>
  <si>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</si>
  <si>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</si>
  <si>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</si>
  <si>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</si>
  <si>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</si>
  <si>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</si>
  <si>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</si>
  <si>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</si>
  <si>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</si>
  <si>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</si>
  <si>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</si>
  <si>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</si>
  <si>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</si>
  <si>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</si>
  <si>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</si>
  <si>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</si>
  <si>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</si>
  <si>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</si>
  <si>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</si>
  <si>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</si>
  <si>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</si>
  <si>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</si>
  <si>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</si>
  <si>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</si>
  <si>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MEDYAVIZYON</t>
  </si>
  <si>
    <t>PINEMA</t>
  </si>
  <si>
    <t>AVATAR</t>
  </si>
  <si>
    <t>BAŞKA DİLDE AŞK</t>
  </si>
  <si>
    <t>OZEN FILM</t>
  </si>
  <si>
    <t>CLOUDY WITH A CHANCE OF MEATBALLS</t>
  </si>
  <si>
    <t xml:space="preserve">ALVIN &amp; THE CHIPMUNKS: THE SQUEAKQUEL </t>
  </si>
  <si>
    <t>SHERLOCK HOLMES</t>
  </si>
  <si>
    <t>PARANORMAL ACTIVITY</t>
  </si>
  <si>
    <t>EJDER KAPANI</t>
  </si>
  <si>
    <t>EYYVAH EYVAH</t>
  </si>
  <si>
    <t>EŞREFPAŞALILAR</t>
  </si>
  <si>
    <t>RECEP İVEDİK 3</t>
  </si>
  <si>
    <t>VEDA</t>
  </si>
  <si>
    <t>ALICE IN WONDERLANDS</t>
  </si>
  <si>
    <t>ROMANTİK KOMEDİ</t>
  </si>
  <si>
    <t>DAYBREAKERS</t>
  </si>
  <si>
    <t>NINE</t>
  </si>
  <si>
    <t>WOLFMAN, THE</t>
  </si>
  <si>
    <t>SES</t>
  </si>
  <si>
    <t>DELİ DUMRUL KURTLAR KUŞLAR ALEMİNDE</t>
  </si>
  <si>
    <t>PERCY JACKSON &amp; THE OLYMPIANS: THE LIGHTNING THIEF</t>
  </si>
  <si>
    <t>INVICTUS</t>
  </si>
  <si>
    <t>ARTHUR AND THE REVENGE OF MALTAZARD</t>
  </si>
  <si>
    <t>PRINCES AND THE FROG, THE</t>
  </si>
  <si>
    <t>BOOK OF ELI, THE</t>
  </si>
  <si>
    <t>GARFIELD'S PET FORCE</t>
  </si>
  <si>
    <t>SHUTTER ISLAND</t>
  </si>
  <si>
    <t>AY LAV YU</t>
  </si>
  <si>
    <t>YÜREĞİNE SOR</t>
  </si>
  <si>
    <t>HURT LOCKER, THE</t>
  </si>
  <si>
    <t>PRECIOUS: BASED ON THE NOVEL PUSH BY SAPPHIRE</t>
  </si>
  <si>
    <t>DUKA FILM</t>
  </si>
  <si>
    <t>ANADOLU'NUN KAYIP SARKILARI</t>
  </si>
  <si>
    <t>CRAZY HEART</t>
  </si>
  <si>
    <t>NEFES: VATAN SAĞOLSUN</t>
  </si>
  <si>
    <t>LOVELY BONES, THE</t>
  </si>
  <si>
    <t>LE PETIT NICHOLAS</t>
  </si>
  <si>
    <t>DERSİMİZ ATATÜRK</t>
  </si>
  <si>
    <t>CINEFILM</t>
  </si>
  <si>
    <t>MEN WHO STARE AT GOATS, THE</t>
  </si>
  <si>
    <t>DEAR JOHN</t>
  </si>
  <si>
    <t>BÜŞRA</t>
  </si>
  <si>
    <t>KÖPRÜDEKİLER</t>
  </si>
  <si>
    <t>SONSUZ</t>
  </si>
  <si>
    <t>YAHŞİ BATI</t>
  </si>
  <si>
    <t>LOS ABRAZOS ROTOS</t>
  </si>
  <si>
    <t>CHANTIER F.</t>
  </si>
  <si>
    <t>7 KOCALI HÜRMÜZ</t>
  </si>
  <si>
    <t>MFP-CINEGROUP</t>
  </si>
  <si>
    <t>KUTSAL DAMACANA 2: İTMEN</t>
  </si>
  <si>
    <t>ANADOLU'NUN KAYIP ŞARKILARI</t>
  </si>
  <si>
    <t>AVŞAR FILM</t>
  </si>
  <si>
    <t>BAKJWI</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</si>
</sst>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88">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color indexed="40"/>
      <name val="Arial"/>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b/>
      <sz val="10"/>
      <name val="Verdana"/>
      <family val="2"/>
    </font>
    <font>
      <b/>
      <sz val="10"/>
      <color indexed="9"/>
      <name val="Verdana"/>
      <family val="2"/>
    </font>
    <font>
      <b/>
      <sz val="11"/>
      <name val="Garamond"/>
      <family val="1"/>
    </font>
    <font>
      <b/>
      <sz val="10"/>
      <color indexed="9"/>
      <name val="Garamond"/>
      <family val="1"/>
    </font>
    <font>
      <sz val="10"/>
      <name val="Arial Black"/>
      <family val="2"/>
    </font>
    <font>
      <sz val="8"/>
      <name val="Garamond"/>
      <family val="1"/>
    </font>
    <font>
      <sz val="8"/>
      <name val="Verdana"/>
      <family val="2"/>
    </font>
    <font>
      <sz val="8"/>
      <color indexed="9"/>
      <name val="Verdana"/>
      <family val="2"/>
    </font>
    <font>
      <b/>
      <sz val="8"/>
      <name val="Verdana"/>
      <family val="2"/>
    </font>
    <font>
      <b/>
      <sz val="8"/>
      <color indexed="9"/>
      <name val="Verdana"/>
      <family val="2"/>
    </font>
    <font>
      <i/>
      <sz val="8"/>
      <name val="Verdana"/>
      <family val="2"/>
    </font>
    <font>
      <sz val="9"/>
      <color indexed="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style="hair"/>
      <top style="hair"/>
      <bottom>
        <color indexed="63"/>
      </bottom>
    </border>
    <border>
      <left>
        <color indexed="63"/>
      </left>
      <right style="hair"/>
      <top style="hair"/>
      <bottom style="hair"/>
    </border>
    <border>
      <left style="hair"/>
      <right style="medium"/>
      <top style="hair"/>
      <bottom>
        <color indexed="63"/>
      </bottom>
    </border>
    <border>
      <left style="medium"/>
      <right>
        <color indexed="63"/>
      </right>
      <top>
        <color indexed="63"/>
      </top>
      <bottom>
        <color indexed="63"/>
      </bottom>
    </border>
    <border>
      <left style="medium"/>
      <right style="hair"/>
      <top style="hair"/>
      <bottom style="hair"/>
    </border>
    <border>
      <left style="hair"/>
      <right style="medium"/>
      <top style="hair"/>
      <bottom style="hair"/>
    </border>
    <border>
      <left style="medium"/>
      <right>
        <color indexed="63"/>
      </right>
      <top>
        <color indexed="63"/>
      </top>
      <bottom style="medium"/>
    </border>
    <border>
      <left style="hair"/>
      <right style="hair"/>
      <top style="hair"/>
      <bottom style="medium"/>
    </border>
    <border>
      <left>
        <color indexed="63"/>
      </left>
      <right>
        <color indexed="63"/>
      </right>
      <top>
        <color indexed="63"/>
      </top>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hair"/>
      <right style="hair"/>
      <top>
        <color indexed="63"/>
      </top>
      <bottom style="medium"/>
    </border>
    <border>
      <left style="medium"/>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hair"/>
      <top style="medium"/>
      <bottom style="hair"/>
    </border>
    <border>
      <left style="hair"/>
      <right style="medium"/>
      <top style="medium"/>
      <bottom style="hair"/>
    </border>
    <border>
      <left style="medium"/>
      <right style="hair"/>
      <top style="medium"/>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medium"/>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171" fontId="0" fillId="0" borderId="0" applyFont="0" applyFill="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61">
    <xf numFmtId="0" fontId="0" fillId="0" borderId="0" xfId="0" applyAlignment="1">
      <alignment/>
    </xf>
    <xf numFmtId="0" fontId="18" fillId="33" borderId="10" xfId="0" applyFont="1" applyFill="1" applyBorder="1" applyAlignment="1" applyProtection="1">
      <alignment horizontal="center" vertical="center"/>
      <protection/>
    </xf>
    <xf numFmtId="3" fontId="19" fillId="33" borderId="11" xfId="0" applyNumberFormat="1"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6" fillId="0" borderId="10" xfId="0" applyFont="1" applyFill="1" applyBorder="1" applyAlignment="1" applyProtection="1">
      <alignment vertical="center"/>
      <protection locked="0"/>
    </xf>
    <xf numFmtId="0" fontId="1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18"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left" vertical="center"/>
      <protection/>
    </xf>
    <xf numFmtId="19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3" fontId="11" fillId="0" borderId="10" xfId="0" applyNumberFormat="1"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191" fontId="11" fillId="0" borderId="10" xfId="0" applyNumberFormat="1" applyFont="1" applyFill="1" applyBorder="1" applyAlignment="1" applyProtection="1">
      <alignment horizontal="right" vertical="center"/>
      <protection/>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3" fontId="18" fillId="33" borderId="11" xfId="0" applyNumberFormat="1"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185" fontId="18" fillId="33" borderId="11" xfId="0" applyNumberFormat="1" applyFont="1" applyFill="1" applyBorder="1" applyAlignment="1" applyProtection="1">
      <alignment horizontal="center" vertical="center"/>
      <protection/>
    </xf>
    <xf numFmtId="188" fontId="18" fillId="33" borderId="11" xfId="0" applyNumberFormat="1" applyFont="1" applyFill="1" applyBorder="1" applyAlignment="1" applyProtection="1">
      <alignment horizontal="center" vertical="center"/>
      <protection/>
    </xf>
    <xf numFmtId="193" fontId="18" fillId="33" borderId="11" xfId="0" applyNumberFormat="1" applyFont="1" applyFill="1" applyBorder="1" applyAlignment="1" applyProtection="1">
      <alignment horizontal="center" vertical="center"/>
      <protection/>
    </xf>
    <xf numFmtId="192" fontId="18" fillId="33" borderId="11" xfId="61" applyNumberFormat="1" applyFont="1" applyFill="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7" fillId="0" borderId="0" xfId="0"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3"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185" fontId="11" fillId="0" borderId="0" xfId="0" applyNumberFormat="1" applyFont="1" applyFill="1" applyBorder="1" applyAlignment="1" applyProtection="1">
      <alignment vertical="center"/>
      <protection/>
    </xf>
    <xf numFmtId="188" fontId="11" fillId="0" borderId="0" xfId="0" applyNumberFormat="1" applyFont="1" applyFill="1" applyBorder="1" applyAlignment="1" applyProtection="1">
      <alignment vertical="center"/>
      <protection/>
    </xf>
    <xf numFmtId="188" fontId="11"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vertical="center"/>
      <protection/>
    </xf>
    <xf numFmtId="185" fontId="11" fillId="0" borderId="0" xfId="0" applyNumberFormat="1" applyFont="1" applyFill="1" applyBorder="1" applyAlignment="1" applyProtection="1">
      <alignment horizontal="right" vertical="center"/>
      <protection/>
    </xf>
    <xf numFmtId="192" fontId="11" fillId="0" borderId="0" xfId="61" applyNumberFormat="1" applyFont="1" applyFill="1" applyBorder="1" applyAlignment="1" applyProtection="1">
      <alignment vertical="center"/>
      <protection/>
    </xf>
    <xf numFmtId="188" fontId="11"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6" fillId="0" borderId="0" xfId="0" applyFont="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9"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0" fillId="0" borderId="0" xfId="0" applyFont="1" applyFill="1" applyBorder="1" applyAlignment="1">
      <alignment horizontal="center" vertical="center"/>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185" fontId="9"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19" fillId="33" borderId="11" xfId="0" applyNumberFormat="1" applyFont="1" applyFill="1" applyBorder="1" applyAlignment="1" applyProtection="1">
      <alignment horizontal="right" vertical="center"/>
      <protection/>
    </xf>
    <xf numFmtId="191" fontId="18" fillId="33" borderId="11"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locked="0"/>
    </xf>
    <xf numFmtId="196" fontId="19" fillId="33" borderId="11"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locked="0"/>
    </xf>
    <xf numFmtId="0" fontId="18" fillId="33" borderId="12" xfId="0" applyFont="1" applyFill="1" applyBorder="1" applyAlignment="1">
      <alignment horizontal="right" vertical="center"/>
    </xf>
    <xf numFmtId="171" fontId="23" fillId="0" borderId="10" xfId="43" applyFont="1" applyFill="1" applyBorder="1" applyAlignment="1" applyProtection="1">
      <alignment horizontal="left" vertical="center"/>
      <protection/>
    </xf>
    <xf numFmtId="190" fontId="23" fillId="0" borderId="10" xfId="0" applyNumberFormat="1" applyFont="1" applyFill="1" applyBorder="1" applyAlignment="1" applyProtection="1">
      <alignment horizontal="center" vertical="center"/>
      <protection/>
    </xf>
    <xf numFmtId="0" fontId="23" fillId="0" borderId="10" xfId="0" applyFont="1" applyFill="1" applyBorder="1" applyAlignment="1" applyProtection="1">
      <alignment vertical="center"/>
      <protection/>
    </xf>
    <xf numFmtId="0" fontId="23" fillId="0" borderId="10" xfId="0" applyNumberFormat="1" applyFont="1" applyFill="1" applyBorder="1" applyAlignment="1" applyProtection="1">
      <alignment horizontal="center" vertical="center"/>
      <protection/>
    </xf>
    <xf numFmtId="191" fontId="24" fillId="0" borderId="10" xfId="0" applyNumberFormat="1" applyFont="1" applyFill="1" applyBorder="1" applyAlignment="1" applyProtection="1">
      <alignment horizontal="right" vertical="center"/>
      <protection/>
    </xf>
    <xf numFmtId="196" fontId="25" fillId="0" borderId="10" xfId="0" applyNumberFormat="1" applyFont="1" applyFill="1" applyBorder="1" applyAlignment="1" applyProtection="1">
      <alignment horizontal="right" vertical="center"/>
      <protection/>
    </xf>
    <xf numFmtId="191" fontId="23" fillId="0" borderId="10" xfId="0" applyNumberFormat="1" applyFont="1" applyFill="1" applyBorder="1" applyAlignment="1" applyProtection="1">
      <alignment horizontal="right" vertical="center"/>
      <protection/>
    </xf>
    <xf numFmtId="196" fontId="23" fillId="0" borderId="10" xfId="0" applyNumberFormat="1" applyFont="1" applyFill="1" applyBorder="1" applyAlignment="1" applyProtection="1">
      <alignment horizontal="right" vertical="center"/>
      <protection/>
    </xf>
    <xf numFmtId="191" fontId="26" fillId="0" borderId="10" xfId="0" applyNumberFormat="1" applyFont="1" applyFill="1" applyBorder="1" applyAlignment="1" applyProtection="1">
      <alignment horizontal="right" vertical="center"/>
      <protection/>
    </xf>
    <xf numFmtId="196" fontId="26" fillId="0" borderId="10" xfId="0" applyNumberFormat="1" applyFont="1" applyFill="1" applyBorder="1" applyAlignment="1" applyProtection="1">
      <alignment horizontal="right" vertical="center"/>
      <protection/>
    </xf>
    <xf numFmtId="191" fontId="25" fillId="0" borderId="10" xfId="0" applyNumberFormat="1" applyFont="1" applyFill="1" applyBorder="1" applyAlignment="1" applyProtection="1">
      <alignment horizontal="right" vertical="center"/>
      <protection/>
    </xf>
    <xf numFmtId="196" fontId="25" fillId="0" borderId="10" xfId="0" applyNumberFormat="1" applyFont="1" applyFill="1" applyBorder="1" applyAlignment="1" applyProtection="1">
      <alignment horizontal="right" vertical="center"/>
      <protection locked="0"/>
    </xf>
    <xf numFmtId="0" fontId="23" fillId="0" borderId="10" xfId="0" applyFont="1" applyFill="1" applyBorder="1" applyAlignment="1" applyProtection="1">
      <alignment vertical="center"/>
      <protection locked="0"/>
    </xf>
    <xf numFmtId="1" fontId="27" fillId="0" borderId="10" xfId="0" applyNumberFormat="1" applyFont="1" applyFill="1" applyBorder="1" applyAlignment="1" applyProtection="1">
      <alignment horizontal="right" vertical="center"/>
      <protection/>
    </xf>
    <xf numFmtId="0" fontId="27" fillId="0" borderId="13" xfId="0" applyFont="1" applyFill="1" applyBorder="1" applyAlignment="1" applyProtection="1">
      <alignment horizontal="right" vertical="center"/>
      <protection/>
    </xf>
    <xf numFmtId="0" fontId="28" fillId="0" borderId="10" xfId="0" applyFont="1" applyFill="1" applyBorder="1" applyAlignment="1" applyProtection="1">
      <alignment horizontal="right" vertical="center"/>
      <protection/>
    </xf>
    <xf numFmtId="0" fontId="27" fillId="0" borderId="10" xfId="0" applyFont="1" applyFill="1" applyBorder="1" applyAlignment="1" applyProtection="1">
      <alignment horizontal="right" vertical="center"/>
      <protection locked="0"/>
    </xf>
    <xf numFmtId="0" fontId="29" fillId="0" borderId="10" xfId="0" applyFont="1" applyFill="1" applyBorder="1" applyAlignment="1" applyProtection="1">
      <alignment horizontal="center" vertical="center"/>
      <protection/>
    </xf>
    <xf numFmtId="191" fontId="29" fillId="0" borderId="14" xfId="0" applyNumberFormat="1" applyFont="1" applyFill="1" applyBorder="1" applyAlignment="1" applyProtection="1">
      <alignment horizontal="center" vertical="center" wrapText="1"/>
      <protection/>
    </xf>
    <xf numFmtId="196" fontId="29" fillId="0" borderId="14" xfId="0" applyNumberFormat="1" applyFont="1" applyFill="1" applyBorder="1" applyAlignment="1" applyProtection="1">
      <alignment horizontal="center" vertical="center" wrapText="1"/>
      <protection/>
    </xf>
    <xf numFmtId="196" fontId="33" fillId="0" borderId="10" xfId="0" applyNumberFormat="1" applyFont="1" applyFill="1" applyBorder="1" applyAlignment="1" applyProtection="1">
      <alignment horizontal="right" vertical="center"/>
      <protection locked="0"/>
    </xf>
    <xf numFmtId="193" fontId="33" fillId="0" borderId="10" xfId="0" applyNumberFormat="1" applyFont="1" applyFill="1" applyBorder="1" applyAlignment="1" applyProtection="1">
      <alignment vertical="center"/>
      <protection locked="0"/>
    </xf>
    <xf numFmtId="191" fontId="33" fillId="0" borderId="10" xfId="0" applyNumberFormat="1" applyFont="1" applyFill="1" applyBorder="1" applyAlignment="1" applyProtection="1">
      <alignment horizontal="right" vertical="center"/>
      <protection locked="0"/>
    </xf>
    <xf numFmtId="192" fontId="33" fillId="0" borderId="10" xfId="0" applyNumberFormat="1"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36" fillId="0" borderId="15" xfId="0" applyFont="1" applyFill="1" applyBorder="1" applyAlignment="1" applyProtection="1">
      <alignment horizontal="center" vertical="center"/>
      <protection/>
    </xf>
    <xf numFmtId="196" fontId="35" fillId="0" borderId="14" xfId="0" applyNumberFormat="1" applyFont="1" applyFill="1" applyBorder="1" applyAlignment="1" applyProtection="1">
      <alignment horizontal="center" vertical="center" wrapText="1"/>
      <protection/>
    </xf>
    <xf numFmtId="193" fontId="35" fillId="0" borderId="14" xfId="0" applyNumberFormat="1" applyFont="1" applyFill="1" applyBorder="1" applyAlignment="1" applyProtection="1">
      <alignment horizontal="center" vertical="center" wrapText="1"/>
      <protection/>
    </xf>
    <xf numFmtId="191" fontId="35" fillId="0" borderId="14" xfId="0" applyNumberFormat="1" applyFont="1" applyFill="1" applyBorder="1" applyAlignment="1" applyProtection="1">
      <alignment horizontal="center" vertical="center" wrapText="1"/>
      <protection/>
    </xf>
    <xf numFmtId="192" fontId="35" fillId="0" borderId="14" xfId="0" applyNumberFormat="1" applyFont="1" applyFill="1" applyBorder="1" applyAlignment="1" applyProtection="1">
      <alignment horizontal="center" vertical="center" wrapText="1"/>
      <protection/>
    </xf>
    <xf numFmtId="193" fontId="35" fillId="0" borderId="16" xfId="0" applyNumberFormat="1" applyFont="1" applyFill="1" applyBorder="1" applyAlignment="1" applyProtection="1">
      <alignment horizontal="center" vertical="center" wrapText="1"/>
      <protection/>
    </xf>
    <xf numFmtId="196" fontId="34" fillId="33" borderId="11" xfId="0" applyNumberFormat="1" applyFont="1" applyFill="1" applyBorder="1" applyAlignment="1" applyProtection="1">
      <alignment horizontal="right" vertical="center"/>
      <protection/>
    </xf>
    <xf numFmtId="193" fontId="34" fillId="33" borderId="11" xfId="0" applyNumberFormat="1" applyFont="1" applyFill="1" applyBorder="1" applyAlignment="1" applyProtection="1">
      <alignment horizontal="center" vertical="center"/>
      <protection/>
    </xf>
    <xf numFmtId="191" fontId="34" fillId="33" borderId="11" xfId="0" applyNumberFormat="1" applyFont="1" applyFill="1" applyBorder="1" applyAlignment="1" applyProtection="1">
      <alignment horizontal="right" vertical="center"/>
      <protection/>
    </xf>
    <xf numFmtId="192" fontId="34" fillId="33" borderId="11" xfId="61" applyNumberFormat="1"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protection/>
    </xf>
    <xf numFmtId="196" fontId="36" fillId="0" borderId="10" xfId="0" applyNumberFormat="1" applyFont="1" applyFill="1" applyBorder="1" applyAlignment="1" applyProtection="1">
      <alignment horizontal="right" vertical="center"/>
      <protection/>
    </xf>
    <xf numFmtId="193" fontId="36" fillId="0" borderId="10" xfId="0" applyNumberFormat="1" applyFont="1" applyFill="1" applyBorder="1" applyAlignment="1" applyProtection="1">
      <alignment vertical="center"/>
      <protection/>
    </xf>
    <xf numFmtId="191" fontId="36" fillId="0" borderId="10" xfId="0" applyNumberFormat="1" applyFont="1" applyFill="1" applyBorder="1" applyAlignment="1" applyProtection="1">
      <alignment horizontal="right" vertical="center"/>
      <protection/>
    </xf>
    <xf numFmtId="192" fontId="36" fillId="0" borderId="10" xfId="61" applyNumberFormat="1" applyFont="1" applyFill="1" applyBorder="1" applyAlignment="1" applyProtection="1">
      <alignment vertical="center"/>
      <protection/>
    </xf>
    <xf numFmtId="0" fontId="34" fillId="0" borderId="10" xfId="0" applyFont="1" applyFill="1" applyBorder="1" applyAlignment="1" applyProtection="1">
      <alignment vertical="center"/>
      <protection/>
    </xf>
    <xf numFmtId="0" fontId="31" fillId="0" borderId="17" xfId="0" applyFont="1" applyFill="1" applyBorder="1" applyAlignment="1" applyProtection="1">
      <alignment vertical="center"/>
      <protection locked="0"/>
    </xf>
    <xf numFmtId="190" fontId="32" fillId="0" borderId="10" xfId="0" applyNumberFormat="1" applyFont="1" applyFill="1" applyBorder="1" applyAlignment="1" applyProtection="1">
      <alignment horizontal="center" vertical="center"/>
      <protection locked="0"/>
    </xf>
    <xf numFmtId="190" fontId="32" fillId="0" borderId="10" xfId="0" applyNumberFormat="1" applyFont="1" applyFill="1" applyBorder="1" applyAlignment="1" applyProtection="1">
      <alignment vertical="center"/>
      <protection locked="0"/>
    </xf>
    <xf numFmtId="0" fontId="33" fillId="0" borderId="10" xfId="0" applyFont="1" applyFill="1" applyBorder="1" applyAlignment="1">
      <alignment horizontal="right" vertical="center"/>
    </xf>
    <xf numFmtId="4" fontId="33" fillId="0" borderId="10" xfId="40" applyNumberFormat="1" applyFont="1" applyFill="1" applyBorder="1" applyAlignment="1">
      <alignment horizontal="right" vertical="center"/>
    </xf>
    <xf numFmtId="3" fontId="33" fillId="0" borderId="10" xfId="40" applyNumberFormat="1" applyFont="1" applyFill="1" applyBorder="1" applyAlignment="1">
      <alignment horizontal="right" vertical="center"/>
    </xf>
    <xf numFmtId="4" fontId="33" fillId="0" borderId="10" xfId="43" applyNumberFormat="1" applyFont="1" applyFill="1" applyBorder="1" applyAlignment="1" applyProtection="1">
      <alignment horizontal="right" vertical="center"/>
      <protection locked="0"/>
    </xf>
    <xf numFmtId="3" fontId="33" fillId="0" borderId="10" xfId="43" applyNumberFormat="1" applyFont="1" applyFill="1" applyBorder="1" applyAlignment="1" applyProtection="1">
      <alignment horizontal="right" vertical="center"/>
      <protection locked="0"/>
    </xf>
    <xf numFmtId="3" fontId="33" fillId="0" borderId="10" xfId="61" applyNumberFormat="1" applyFont="1" applyFill="1" applyBorder="1" applyAlignment="1" applyProtection="1">
      <alignment horizontal="right" vertical="center"/>
      <protection/>
    </xf>
    <xf numFmtId="2" fontId="33" fillId="0" borderId="10" xfId="61" applyNumberFormat="1" applyFont="1" applyFill="1" applyBorder="1" applyAlignment="1" applyProtection="1">
      <alignment horizontal="right" vertical="center"/>
      <protection/>
    </xf>
    <xf numFmtId="192" fontId="33" fillId="0" borderId="10" xfId="61" applyNumberFormat="1" applyFont="1" applyFill="1" applyBorder="1" applyAlignment="1" applyProtection="1">
      <alignment vertical="center"/>
      <protection/>
    </xf>
    <xf numFmtId="0" fontId="34" fillId="34" borderId="10" xfId="0" applyFont="1" applyFill="1" applyBorder="1" applyAlignment="1">
      <alignment horizontal="right" vertical="center"/>
    </xf>
    <xf numFmtId="49" fontId="32" fillId="0" borderId="10" xfId="0" applyNumberFormat="1" applyFont="1" applyFill="1" applyBorder="1" applyAlignment="1" applyProtection="1">
      <alignment horizontal="left" vertical="center"/>
      <protection locked="0"/>
    </xf>
    <xf numFmtId="0" fontId="31" fillId="0" borderId="18" xfId="0" applyFont="1" applyFill="1" applyBorder="1" applyAlignment="1" applyProtection="1">
      <alignment vertical="center"/>
      <protection locked="0"/>
    </xf>
    <xf numFmtId="2" fontId="33" fillId="0" borderId="19" xfId="43" applyNumberFormat="1" applyFont="1" applyFill="1" applyBorder="1" applyAlignment="1" applyProtection="1">
      <alignment horizontal="right" vertical="center"/>
      <protection locked="0"/>
    </xf>
    <xf numFmtId="0" fontId="31" fillId="0" borderId="20" xfId="0" applyFont="1" applyFill="1" applyBorder="1" applyAlignment="1" applyProtection="1">
      <alignment vertical="center"/>
      <protection locked="0"/>
    </xf>
    <xf numFmtId="190" fontId="32" fillId="0" borderId="21" xfId="0" applyNumberFormat="1" applyFont="1" applyFill="1" applyBorder="1" applyAlignment="1" applyProtection="1">
      <alignment horizontal="center" vertical="center"/>
      <protection locked="0"/>
    </xf>
    <xf numFmtId="190" fontId="32" fillId="0" borderId="22" xfId="0" applyNumberFormat="1" applyFont="1" applyFill="1" applyBorder="1" applyAlignment="1" applyProtection="1">
      <alignment vertical="center"/>
      <protection locked="0"/>
    </xf>
    <xf numFmtId="0" fontId="33" fillId="0" borderId="21" xfId="0" applyFont="1" applyFill="1" applyBorder="1" applyAlignment="1">
      <alignment horizontal="right" vertical="center"/>
    </xf>
    <xf numFmtId="4" fontId="33" fillId="0" borderId="21" xfId="40" applyNumberFormat="1" applyFont="1" applyFill="1" applyBorder="1" applyAlignment="1">
      <alignment horizontal="right" vertical="center"/>
    </xf>
    <xf numFmtId="3" fontId="33" fillId="0" borderId="21" xfId="40" applyNumberFormat="1" applyFont="1" applyFill="1" applyBorder="1" applyAlignment="1">
      <alignment horizontal="right" vertical="center"/>
    </xf>
    <xf numFmtId="4" fontId="33" fillId="0" borderId="21" xfId="43" applyNumberFormat="1" applyFont="1" applyFill="1" applyBorder="1" applyAlignment="1" applyProtection="1">
      <alignment horizontal="right" vertical="center"/>
      <protection locked="0"/>
    </xf>
    <xf numFmtId="3" fontId="33" fillId="0" borderId="21" xfId="43" applyNumberFormat="1" applyFont="1" applyFill="1" applyBorder="1" applyAlignment="1" applyProtection="1">
      <alignment horizontal="right" vertical="center"/>
      <protection locked="0"/>
    </xf>
    <xf numFmtId="4" fontId="27" fillId="0" borderId="21" xfId="43" applyNumberFormat="1" applyFont="1" applyFill="1" applyBorder="1" applyAlignment="1" applyProtection="1">
      <alignment horizontal="right" vertical="center"/>
      <protection/>
    </xf>
    <xf numFmtId="3" fontId="27" fillId="0" borderId="21" xfId="43" applyNumberFormat="1" applyFont="1" applyFill="1" applyBorder="1" applyAlignment="1" applyProtection="1">
      <alignment horizontal="right" vertical="center"/>
      <protection/>
    </xf>
    <xf numFmtId="3" fontId="33" fillId="0" borderId="21" xfId="61" applyNumberFormat="1" applyFont="1" applyFill="1" applyBorder="1" applyAlignment="1" applyProtection="1">
      <alignment horizontal="right" vertical="center"/>
      <protection/>
    </xf>
    <xf numFmtId="2" fontId="33" fillId="0" borderId="21" xfId="61" applyNumberFormat="1" applyFont="1" applyFill="1" applyBorder="1" applyAlignment="1" applyProtection="1">
      <alignment horizontal="right" vertical="center"/>
      <protection/>
    </xf>
    <xf numFmtId="192" fontId="33" fillId="0" borderId="21" xfId="61" applyNumberFormat="1" applyFont="1" applyFill="1" applyBorder="1" applyAlignment="1" applyProtection="1">
      <alignment vertical="center"/>
      <protection/>
    </xf>
    <xf numFmtId="2" fontId="33" fillId="0" borderId="23" xfId="43" applyNumberFormat="1" applyFont="1" applyFill="1" applyBorder="1" applyAlignment="1" applyProtection="1">
      <alignment horizontal="right" vertical="center"/>
      <protection locked="0"/>
    </xf>
    <xf numFmtId="0" fontId="31" fillId="0" borderId="24" xfId="0" applyFont="1" applyFill="1" applyBorder="1" applyAlignment="1" applyProtection="1">
      <alignment vertical="center"/>
      <protection locked="0"/>
    </xf>
    <xf numFmtId="190" fontId="32" fillId="0" borderId="11" xfId="0" applyNumberFormat="1" applyFont="1" applyFill="1" applyBorder="1" applyAlignment="1" applyProtection="1">
      <alignment horizontal="center" vertical="center"/>
      <protection locked="0"/>
    </xf>
    <xf numFmtId="190" fontId="32" fillId="0" borderId="11" xfId="0" applyNumberFormat="1" applyFont="1" applyFill="1" applyBorder="1" applyAlignment="1" applyProtection="1">
      <alignment vertical="center"/>
      <protection locked="0"/>
    </xf>
    <xf numFmtId="0" fontId="33" fillId="0" borderId="11" xfId="0" applyFont="1" applyFill="1" applyBorder="1" applyAlignment="1">
      <alignment horizontal="right" vertical="center"/>
    </xf>
    <xf numFmtId="0" fontId="34" fillId="34" borderId="11" xfId="0" applyFont="1" applyFill="1" applyBorder="1" applyAlignment="1">
      <alignment horizontal="right" vertical="center"/>
    </xf>
    <xf numFmtId="4" fontId="33" fillId="0" borderId="11" xfId="40" applyNumberFormat="1" applyFont="1" applyFill="1" applyBorder="1" applyAlignment="1">
      <alignment horizontal="right" vertical="center"/>
    </xf>
    <xf numFmtId="3" fontId="33" fillId="0" borderId="11" xfId="40" applyNumberFormat="1" applyFont="1" applyFill="1" applyBorder="1" applyAlignment="1">
      <alignment horizontal="right" vertical="center"/>
    </xf>
    <xf numFmtId="4" fontId="33" fillId="0" borderId="11" xfId="43" applyNumberFormat="1" applyFont="1" applyFill="1" applyBorder="1" applyAlignment="1" applyProtection="1">
      <alignment horizontal="right" vertical="center"/>
      <protection locked="0"/>
    </xf>
    <xf numFmtId="3" fontId="33" fillId="0" borderId="11" xfId="43" applyNumberFormat="1" applyFont="1" applyFill="1" applyBorder="1" applyAlignment="1" applyProtection="1">
      <alignment horizontal="right" vertical="center"/>
      <protection locked="0"/>
    </xf>
    <xf numFmtId="4" fontId="27" fillId="0" borderId="11" xfId="43" applyNumberFormat="1" applyFont="1" applyFill="1" applyBorder="1" applyAlignment="1" applyProtection="1">
      <alignment horizontal="right" vertical="center"/>
      <protection/>
    </xf>
    <xf numFmtId="3" fontId="27" fillId="0" borderId="11" xfId="43" applyNumberFormat="1" applyFont="1" applyFill="1" applyBorder="1" applyAlignment="1" applyProtection="1">
      <alignment horizontal="right" vertical="center"/>
      <protection/>
    </xf>
    <xf numFmtId="3" fontId="33" fillId="0" borderId="11" xfId="61" applyNumberFormat="1" applyFont="1" applyFill="1" applyBorder="1" applyAlignment="1" applyProtection="1">
      <alignment horizontal="right" vertical="center"/>
      <protection/>
    </xf>
    <xf numFmtId="2" fontId="33" fillId="0" borderId="11" xfId="61" applyNumberFormat="1" applyFont="1" applyFill="1" applyBorder="1" applyAlignment="1" applyProtection="1">
      <alignment horizontal="right" vertical="center"/>
      <protection/>
    </xf>
    <xf numFmtId="192" fontId="33" fillId="0" borderId="11" xfId="61" applyNumberFormat="1" applyFont="1" applyFill="1" applyBorder="1" applyAlignment="1" applyProtection="1">
      <alignment vertical="center"/>
      <protection/>
    </xf>
    <xf numFmtId="2" fontId="33" fillId="0" borderId="25" xfId="43" applyNumberFormat="1" applyFont="1" applyFill="1" applyBorder="1" applyAlignment="1" applyProtection="1">
      <alignment horizontal="right" vertical="center"/>
      <protection locked="0"/>
    </xf>
    <xf numFmtId="0" fontId="31" fillId="0" borderId="26" xfId="0" applyFont="1" applyFill="1" applyBorder="1" applyAlignment="1" applyProtection="1">
      <alignment vertical="center"/>
      <protection locked="0"/>
    </xf>
    <xf numFmtId="190" fontId="32" fillId="0" borderId="21" xfId="0" applyNumberFormat="1" applyFont="1" applyFill="1" applyBorder="1" applyAlignment="1" applyProtection="1">
      <alignment vertical="center"/>
      <protection locked="0"/>
    </xf>
    <xf numFmtId="0" fontId="38" fillId="0" borderId="15" xfId="0" applyFont="1" applyFill="1" applyBorder="1" applyAlignment="1" applyProtection="1">
      <alignment vertical="center"/>
      <protection locked="0"/>
    </xf>
    <xf numFmtId="191" fontId="29" fillId="0" borderId="21" xfId="0" applyNumberFormat="1" applyFont="1" applyFill="1" applyBorder="1" applyAlignment="1" applyProtection="1">
      <alignment horizontal="center" vertical="center" wrapText="1"/>
      <protection/>
    </xf>
    <xf numFmtId="0" fontId="32" fillId="0" borderId="10" xfId="0" applyFont="1" applyFill="1" applyBorder="1" applyAlignment="1" applyProtection="1">
      <alignment horizontal="left" vertical="center"/>
      <protection locked="0"/>
    </xf>
    <xf numFmtId="0" fontId="28" fillId="33" borderId="11" xfId="0" applyFont="1" applyFill="1" applyBorder="1" applyAlignment="1" applyProtection="1">
      <alignment horizontal="center" vertical="center"/>
      <protection/>
    </xf>
    <xf numFmtId="0" fontId="22"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27" fillId="0" borderId="28" xfId="0" applyFont="1" applyFill="1" applyBorder="1" applyAlignment="1" applyProtection="1">
      <alignment horizontal="right" vertical="center"/>
      <protection/>
    </xf>
    <xf numFmtId="0" fontId="27" fillId="0" borderId="29" xfId="0" applyFont="1" applyFill="1" applyBorder="1" applyAlignment="1" applyProtection="1">
      <alignment horizontal="right" vertical="center"/>
      <protection/>
    </xf>
    <xf numFmtId="0" fontId="27" fillId="0" borderId="17" xfId="0" applyFont="1" applyFill="1" applyBorder="1" applyAlignment="1" applyProtection="1">
      <alignment horizontal="right" vertical="center"/>
      <protection/>
    </xf>
    <xf numFmtId="0" fontId="27" fillId="0" borderId="20" xfId="0" applyFont="1" applyFill="1" applyBorder="1" applyAlignment="1" applyProtection="1">
      <alignment horizontal="right" vertical="center"/>
      <protection/>
    </xf>
    <xf numFmtId="4" fontId="27" fillId="0" borderId="30" xfId="43" applyNumberFormat="1" applyFont="1" applyFill="1" applyBorder="1" applyAlignment="1" applyProtection="1">
      <alignment horizontal="right" vertical="center"/>
      <protection/>
    </xf>
    <xf numFmtId="3" fontId="27" fillId="0" borderId="30" xfId="43" applyNumberFormat="1" applyFont="1" applyFill="1" applyBorder="1" applyAlignment="1" applyProtection="1">
      <alignment horizontal="right" vertical="center"/>
      <protection/>
    </xf>
    <xf numFmtId="196" fontId="29" fillId="0" borderId="21" xfId="0" applyNumberFormat="1" applyFont="1" applyFill="1" applyBorder="1" applyAlignment="1" applyProtection="1">
      <alignment horizontal="center" vertical="center" wrapText="1"/>
      <protection/>
    </xf>
    <xf numFmtId="196" fontId="35" fillId="0" borderId="21" xfId="0" applyNumberFormat="1" applyFont="1" applyFill="1" applyBorder="1" applyAlignment="1" applyProtection="1">
      <alignment horizontal="center" vertical="center" wrapText="1"/>
      <protection/>
    </xf>
    <xf numFmtId="193" fontId="35" fillId="0" borderId="21" xfId="0" applyNumberFormat="1" applyFont="1" applyFill="1" applyBorder="1" applyAlignment="1" applyProtection="1">
      <alignment horizontal="center" vertical="center" wrapText="1"/>
      <protection/>
    </xf>
    <xf numFmtId="191" fontId="35" fillId="0" borderId="21" xfId="0" applyNumberFormat="1" applyFont="1" applyFill="1" applyBorder="1" applyAlignment="1" applyProtection="1">
      <alignment horizontal="center" vertical="center" wrapText="1"/>
      <protection/>
    </xf>
    <xf numFmtId="192" fontId="35" fillId="0" borderId="21" xfId="0" applyNumberFormat="1" applyFont="1" applyFill="1" applyBorder="1" applyAlignment="1" applyProtection="1">
      <alignment horizontal="center" vertical="center" wrapText="1"/>
      <protection/>
    </xf>
    <xf numFmtId="193" fontId="35" fillId="0" borderId="23" xfId="0" applyNumberFormat="1" applyFont="1" applyFill="1" applyBorder="1" applyAlignment="1" applyProtection="1">
      <alignment horizontal="center" vertical="center" wrapText="1"/>
      <protection/>
    </xf>
    <xf numFmtId="0" fontId="38" fillId="0" borderId="10" xfId="0" applyFont="1" applyFill="1" applyBorder="1" applyAlignment="1" applyProtection="1">
      <alignment vertical="center"/>
      <protection locked="0"/>
    </xf>
    <xf numFmtId="0" fontId="30" fillId="0" borderId="31" xfId="0" applyFont="1" applyFill="1" applyBorder="1" applyAlignment="1" applyProtection="1">
      <alignment horizontal="center" vertical="center"/>
      <protection/>
    </xf>
    <xf numFmtId="190" fontId="32"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horizontal="right" vertical="center"/>
    </xf>
    <xf numFmtId="4" fontId="33" fillId="0" borderId="0" xfId="40" applyNumberFormat="1" applyFont="1" applyFill="1" applyBorder="1" applyAlignment="1">
      <alignment horizontal="right" vertical="center"/>
    </xf>
    <xf numFmtId="3" fontId="33" fillId="0" borderId="0" xfId="40" applyNumberFormat="1" applyFont="1" applyFill="1" applyBorder="1" applyAlignment="1">
      <alignment horizontal="right" vertical="center"/>
    </xf>
    <xf numFmtId="4" fontId="33" fillId="0" borderId="0" xfId="43" applyNumberFormat="1" applyFont="1" applyFill="1" applyBorder="1" applyAlignment="1" applyProtection="1">
      <alignment horizontal="right" vertical="center"/>
      <protection locked="0"/>
    </xf>
    <xf numFmtId="3" fontId="33" fillId="0" borderId="0" xfId="43" applyNumberFormat="1" applyFont="1" applyFill="1" applyBorder="1" applyAlignment="1" applyProtection="1">
      <alignment horizontal="right" vertical="center"/>
      <protection locked="0"/>
    </xf>
    <xf numFmtId="4" fontId="27" fillId="0" borderId="0" xfId="43" applyNumberFormat="1" applyFont="1" applyFill="1" applyBorder="1" applyAlignment="1" applyProtection="1">
      <alignment horizontal="right" vertical="center"/>
      <protection/>
    </xf>
    <xf numFmtId="3" fontId="27" fillId="0" borderId="0" xfId="43" applyNumberFormat="1" applyFont="1" applyFill="1" applyBorder="1" applyAlignment="1" applyProtection="1">
      <alignment horizontal="right" vertical="center"/>
      <protection/>
    </xf>
    <xf numFmtId="3" fontId="33" fillId="0" borderId="0" xfId="61" applyNumberFormat="1" applyFont="1" applyFill="1" applyBorder="1" applyAlignment="1" applyProtection="1">
      <alignment horizontal="right" vertical="center"/>
      <protection/>
    </xf>
    <xf numFmtId="2" fontId="33" fillId="0" borderId="0" xfId="61" applyNumberFormat="1" applyFont="1" applyFill="1" applyBorder="1" applyAlignment="1" applyProtection="1">
      <alignment horizontal="right" vertical="center"/>
      <protection/>
    </xf>
    <xf numFmtId="192" fontId="33" fillId="0" borderId="0" xfId="61" applyNumberFormat="1" applyFont="1" applyFill="1" applyBorder="1" applyAlignment="1" applyProtection="1">
      <alignment vertical="center"/>
      <protection/>
    </xf>
    <xf numFmtId="49" fontId="32" fillId="0" borderId="0" xfId="0" applyNumberFormat="1" applyFont="1" applyFill="1" applyBorder="1" applyAlignment="1" applyProtection="1">
      <alignment horizontal="left" vertical="center"/>
      <protection locked="0"/>
    </xf>
    <xf numFmtId="0" fontId="27" fillId="0" borderId="32" xfId="0" applyFont="1" applyFill="1" applyBorder="1" applyAlignment="1" applyProtection="1">
      <alignment horizontal="right" vertical="center"/>
      <protection/>
    </xf>
    <xf numFmtId="190" fontId="32" fillId="0" borderId="33" xfId="0" applyNumberFormat="1" applyFont="1" applyFill="1" applyBorder="1" applyAlignment="1" applyProtection="1">
      <alignment horizontal="center" vertical="center"/>
      <protection locked="0"/>
    </xf>
    <xf numFmtId="190" fontId="32" fillId="0" borderId="33" xfId="0" applyNumberFormat="1" applyFont="1" applyFill="1" applyBorder="1" applyAlignment="1" applyProtection="1">
      <alignment vertical="center"/>
      <protection locked="0"/>
    </xf>
    <xf numFmtId="0" fontId="33" fillId="0" borderId="33" xfId="0" applyFont="1" applyFill="1" applyBorder="1" applyAlignment="1">
      <alignment horizontal="right" vertical="center"/>
    </xf>
    <xf numFmtId="4" fontId="33" fillId="0" borderId="33" xfId="40" applyNumberFormat="1" applyFont="1" applyFill="1" applyBorder="1" applyAlignment="1">
      <alignment horizontal="right" vertical="center"/>
    </xf>
    <xf numFmtId="3" fontId="33" fillId="0" borderId="33" xfId="40" applyNumberFormat="1" applyFont="1" applyFill="1" applyBorder="1" applyAlignment="1">
      <alignment horizontal="right" vertical="center"/>
    </xf>
    <xf numFmtId="4" fontId="33" fillId="0" borderId="33" xfId="43" applyNumberFormat="1" applyFont="1" applyFill="1" applyBorder="1" applyAlignment="1" applyProtection="1">
      <alignment horizontal="right" vertical="center"/>
      <protection locked="0"/>
    </xf>
    <xf numFmtId="3" fontId="33" fillId="0" borderId="33" xfId="43" applyNumberFormat="1" applyFont="1" applyFill="1" applyBorder="1" applyAlignment="1" applyProtection="1">
      <alignment horizontal="right" vertical="center"/>
      <protection locked="0"/>
    </xf>
    <xf numFmtId="4" fontId="27" fillId="0" borderId="33" xfId="43" applyNumberFormat="1" applyFont="1" applyFill="1" applyBorder="1" applyAlignment="1" applyProtection="1">
      <alignment horizontal="right" vertical="center"/>
      <protection/>
    </xf>
    <xf numFmtId="3" fontId="27" fillId="0" borderId="33" xfId="43" applyNumberFormat="1" applyFont="1" applyFill="1" applyBorder="1" applyAlignment="1" applyProtection="1">
      <alignment horizontal="right" vertical="center"/>
      <protection/>
    </xf>
    <xf numFmtId="3" fontId="33" fillId="0" borderId="33" xfId="61" applyNumberFormat="1" applyFont="1" applyFill="1" applyBorder="1" applyAlignment="1" applyProtection="1">
      <alignment horizontal="right" vertical="center"/>
      <protection/>
    </xf>
    <xf numFmtId="2" fontId="33" fillId="0" borderId="33" xfId="61" applyNumberFormat="1" applyFont="1" applyFill="1" applyBorder="1" applyAlignment="1" applyProtection="1">
      <alignment horizontal="right" vertical="center"/>
      <protection/>
    </xf>
    <xf numFmtId="192" fontId="33" fillId="0" borderId="33" xfId="61" applyNumberFormat="1" applyFont="1" applyFill="1" applyBorder="1" applyAlignment="1" applyProtection="1">
      <alignment vertical="center"/>
      <protection/>
    </xf>
    <xf numFmtId="2" fontId="33" fillId="0" borderId="34" xfId="43" applyNumberFormat="1" applyFont="1" applyFill="1" applyBorder="1" applyAlignment="1" applyProtection="1">
      <alignment horizontal="right" vertical="center"/>
      <protection locked="0"/>
    </xf>
    <xf numFmtId="2" fontId="33" fillId="0" borderId="35" xfId="43" applyNumberFormat="1" applyFont="1" applyFill="1" applyBorder="1" applyAlignment="1" applyProtection="1">
      <alignment horizontal="right" vertical="center"/>
      <protection locked="0"/>
    </xf>
    <xf numFmtId="190" fontId="32" fillId="0" borderId="22" xfId="0" applyNumberFormat="1" applyFont="1" applyFill="1" applyBorder="1" applyAlignment="1" applyProtection="1">
      <alignment horizontal="center" vertical="center"/>
      <protection locked="0"/>
    </xf>
    <xf numFmtId="0" fontId="33" fillId="0" borderId="22" xfId="0" applyFont="1" applyFill="1" applyBorder="1" applyAlignment="1">
      <alignment horizontal="right" vertical="center"/>
    </xf>
    <xf numFmtId="4" fontId="33" fillId="0" borderId="22" xfId="40" applyNumberFormat="1" applyFont="1" applyFill="1" applyBorder="1" applyAlignment="1">
      <alignment horizontal="right" vertical="center"/>
    </xf>
    <xf numFmtId="3" fontId="33" fillId="0" borderId="22" xfId="40" applyNumberFormat="1" applyFont="1" applyFill="1" applyBorder="1" applyAlignment="1">
      <alignment horizontal="right" vertical="center"/>
    </xf>
    <xf numFmtId="4" fontId="33" fillId="0" borderId="22" xfId="43" applyNumberFormat="1" applyFont="1" applyFill="1" applyBorder="1" applyAlignment="1" applyProtection="1">
      <alignment horizontal="right" vertical="center"/>
      <protection locked="0"/>
    </xf>
    <xf numFmtId="3" fontId="33" fillId="0" borderId="22" xfId="43" applyNumberFormat="1" applyFont="1" applyFill="1" applyBorder="1" applyAlignment="1" applyProtection="1">
      <alignment horizontal="right" vertical="center"/>
      <protection locked="0"/>
    </xf>
    <xf numFmtId="4" fontId="27" fillId="0" borderId="22" xfId="43" applyNumberFormat="1" applyFont="1" applyFill="1" applyBorder="1" applyAlignment="1" applyProtection="1">
      <alignment horizontal="right" vertical="center"/>
      <protection/>
    </xf>
    <xf numFmtId="3" fontId="27" fillId="0" borderId="22" xfId="43" applyNumberFormat="1" applyFont="1" applyFill="1" applyBorder="1" applyAlignment="1" applyProtection="1">
      <alignment horizontal="right" vertical="center"/>
      <protection/>
    </xf>
    <xf numFmtId="3" fontId="33" fillId="0" borderId="22" xfId="61" applyNumberFormat="1" applyFont="1" applyFill="1" applyBorder="1" applyAlignment="1" applyProtection="1">
      <alignment horizontal="right" vertical="center"/>
      <protection/>
    </xf>
    <xf numFmtId="2" fontId="33" fillId="0" borderId="22" xfId="61" applyNumberFormat="1" applyFont="1" applyFill="1" applyBorder="1" applyAlignment="1" applyProtection="1">
      <alignment horizontal="right" vertical="center"/>
      <protection/>
    </xf>
    <xf numFmtId="192" fontId="33" fillId="0" borderId="22" xfId="61" applyNumberFormat="1" applyFont="1" applyFill="1" applyBorder="1" applyAlignment="1" applyProtection="1">
      <alignment vertical="center"/>
      <protection/>
    </xf>
    <xf numFmtId="2" fontId="33" fillId="0" borderId="36" xfId="43" applyNumberFormat="1" applyFont="1" applyFill="1" applyBorder="1" applyAlignment="1" applyProtection="1">
      <alignment horizontal="right" vertical="center"/>
      <protection locked="0"/>
    </xf>
    <xf numFmtId="0" fontId="31" fillId="0" borderId="32" xfId="0" applyFont="1" applyFill="1" applyBorder="1" applyAlignment="1" applyProtection="1">
      <alignment vertical="center"/>
      <protection locked="0"/>
    </xf>
    <xf numFmtId="0" fontId="31" fillId="0" borderId="18" xfId="58" applyFont="1" applyFill="1" applyBorder="1" applyAlignment="1" applyProtection="1">
      <alignment vertical="center"/>
      <protection/>
    </xf>
    <xf numFmtId="193" fontId="29" fillId="0" borderId="37" xfId="0" applyNumberFormat="1" applyFont="1" applyFill="1" applyBorder="1" applyAlignment="1" applyProtection="1">
      <alignment horizontal="center" vertical="center" wrapText="1"/>
      <protection/>
    </xf>
    <xf numFmtId="0" fontId="21" fillId="33" borderId="14" xfId="0" applyFont="1" applyFill="1" applyBorder="1" applyAlignment="1" applyProtection="1">
      <alignment horizontal="center" vertical="center"/>
      <protection/>
    </xf>
    <xf numFmtId="0" fontId="20" fillId="33" borderId="14" xfId="0" applyFont="1" applyFill="1" applyBorder="1" applyAlignment="1">
      <alignment/>
    </xf>
    <xf numFmtId="185" fontId="35" fillId="0" borderId="37" xfId="0" applyNumberFormat="1" applyFont="1" applyFill="1" applyBorder="1" applyAlignment="1" applyProtection="1">
      <alignment horizontal="center" vertical="center" wrapText="1"/>
      <protection/>
    </xf>
    <xf numFmtId="0" fontId="29" fillId="0" borderId="37" xfId="0" applyFont="1" applyFill="1" applyBorder="1" applyAlignment="1" applyProtection="1">
      <alignment horizontal="center" vertical="center" wrapText="1"/>
      <protection/>
    </xf>
    <xf numFmtId="0" fontId="29" fillId="0" borderId="21" xfId="0" applyFont="1" applyFill="1" applyBorder="1" applyAlignment="1" applyProtection="1">
      <alignment horizontal="center" vertical="center" wrapText="1"/>
      <protection/>
    </xf>
    <xf numFmtId="185" fontId="29" fillId="0" borderId="37" xfId="0" applyNumberFormat="1" applyFont="1" applyFill="1" applyBorder="1" applyAlignment="1" applyProtection="1">
      <alignment horizontal="center" vertical="center" wrapText="1"/>
      <protection/>
    </xf>
    <xf numFmtId="193" fontId="35" fillId="0" borderId="37" xfId="0" applyNumberFormat="1" applyFont="1" applyFill="1" applyBorder="1" applyAlignment="1" applyProtection="1">
      <alignment horizontal="center" vertical="center" wrapText="1"/>
      <protection/>
    </xf>
    <xf numFmtId="193" fontId="35" fillId="0" borderId="38" xfId="0" applyNumberFormat="1" applyFont="1" applyFill="1" applyBorder="1" applyAlignment="1" applyProtection="1">
      <alignment horizontal="center" vertical="center" wrapText="1"/>
      <protection/>
    </xf>
    <xf numFmtId="171" fontId="29" fillId="0" borderId="39" xfId="43" applyFont="1" applyFill="1" applyBorder="1" applyAlignment="1" applyProtection="1">
      <alignment horizontal="center" vertical="center"/>
      <protection/>
    </xf>
    <xf numFmtId="171" fontId="29" fillId="0" borderId="26" xfId="43" applyFont="1" applyFill="1" applyBorder="1" applyAlignment="1" applyProtection="1">
      <alignment horizontal="center" vertical="center"/>
      <protection/>
    </xf>
    <xf numFmtId="0" fontId="14"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4" fillId="0" borderId="10" xfId="0" applyFont="1" applyFill="1" applyBorder="1" applyAlignment="1">
      <alignment horizontal="right" vertical="center" wrapText="1"/>
    </xf>
    <xf numFmtId="193" fontId="37" fillId="0" borderId="40" xfId="0" applyNumberFormat="1" applyFont="1" applyFill="1" applyBorder="1" applyAlignment="1" applyProtection="1">
      <alignment horizontal="right" vertical="center" wrapText="1"/>
      <protection locked="0"/>
    </xf>
    <xf numFmtId="193" fontId="37" fillId="0" borderId="41" xfId="0" applyNumberFormat="1" applyFont="1" applyFill="1" applyBorder="1" applyAlignment="1" applyProtection="1">
      <alignment horizontal="right" vertical="center" wrapText="1"/>
      <protection locked="0"/>
    </xf>
    <xf numFmtId="193" fontId="37" fillId="0" borderId="42" xfId="0" applyNumberFormat="1" applyFont="1" applyFill="1" applyBorder="1" applyAlignment="1" applyProtection="1">
      <alignment horizontal="right" vertical="center" wrapText="1"/>
      <protection locked="0"/>
    </xf>
    <xf numFmtId="193" fontId="37" fillId="0" borderId="13" xfId="0" applyNumberFormat="1" applyFont="1" applyFill="1" applyBorder="1" applyAlignment="1" applyProtection="1">
      <alignment horizontal="right" vertical="center" wrapText="1"/>
      <protection locked="0"/>
    </xf>
    <xf numFmtId="193" fontId="37" fillId="0" borderId="0" xfId="0" applyNumberFormat="1" applyFont="1" applyFill="1" applyBorder="1" applyAlignment="1" applyProtection="1">
      <alignment horizontal="right" vertical="center" wrapText="1"/>
      <protection locked="0"/>
    </xf>
    <xf numFmtId="193" fontId="37" fillId="0" borderId="43" xfId="0" applyNumberFormat="1" applyFont="1" applyFill="1" applyBorder="1" applyAlignment="1" applyProtection="1">
      <alignment horizontal="right" vertical="center" wrapText="1"/>
      <protection locked="0"/>
    </xf>
    <xf numFmtId="193" fontId="37" fillId="0" borderId="12" xfId="0" applyNumberFormat="1" applyFont="1" applyFill="1" applyBorder="1" applyAlignment="1" applyProtection="1">
      <alignment horizontal="right" vertical="center" wrapText="1"/>
      <protection locked="0"/>
    </xf>
    <xf numFmtId="193" fontId="37" fillId="0" borderId="44" xfId="0" applyNumberFormat="1" applyFont="1" applyFill="1" applyBorder="1" applyAlignment="1" applyProtection="1">
      <alignment horizontal="right" vertical="center" wrapText="1"/>
      <protection locked="0"/>
    </xf>
    <xf numFmtId="193" fontId="37" fillId="0" borderId="45" xfId="0" applyNumberFormat="1" applyFont="1" applyFill="1" applyBorder="1" applyAlignment="1" applyProtection="1">
      <alignment horizontal="right" vertical="center" wrapText="1"/>
      <protection locked="0"/>
    </xf>
    <xf numFmtId="190" fontId="29" fillId="0" borderId="37" xfId="0" applyNumberFormat="1" applyFont="1" applyFill="1" applyBorder="1" applyAlignment="1" applyProtection="1">
      <alignment horizontal="center" vertical="center" wrapText="1"/>
      <protection/>
    </xf>
    <xf numFmtId="190" fontId="29" fillId="0" borderId="21" xfId="0" applyNumberFormat="1" applyFont="1" applyFill="1" applyBorder="1" applyAlignment="1" applyProtection="1">
      <alignment horizontal="center" vertical="center" wrapText="1"/>
      <protection/>
    </xf>
    <xf numFmtId="0" fontId="29" fillId="0" borderId="21" xfId="0" applyFont="1" applyFill="1" applyBorder="1" applyAlignment="1" applyProtection="1">
      <alignment horizontal="center" vertical="center"/>
      <protection/>
    </xf>
    <xf numFmtId="0" fontId="10" fillId="0" borderId="46" xfId="0" applyFont="1" applyFill="1" applyBorder="1" applyAlignment="1" applyProtection="1">
      <alignment horizontal="left" vertical="center"/>
      <protection locked="0"/>
    </xf>
    <xf numFmtId="0" fontId="10" fillId="0" borderId="47"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0" fontId="19" fillId="33" borderId="12" xfId="0" applyFont="1" applyFill="1" applyBorder="1" applyAlignment="1">
      <alignment horizontal="center" vertical="center"/>
    </xf>
    <xf numFmtId="0" fontId="19" fillId="33" borderId="44" xfId="0" applyFont="1" applyFill="1" applyBorder="1" applyAlignment="1">
      <alignment horizontal="center" vertical="center"/>
    </xf>
    <xf numFmtId="0" fontId="19" fillId="33" borderId="45" xfId="0" applyFont="1" applyFill="1" applyBorder="1" applyAlignment="1">
      <alignment horizontal="center" vertical="center"/>
    </xf>
    <xf numFmtId="0" fontId="14" fillId="0" borderId="0" xfId="0" applyFont="1" applyAlignment="1">
      <alignment horizontal="right" vertical="center" wrapText="1"/>
    </xf>
    <xf numFmtId="0" fontId="0" fillId="0" borderId="0" xfId="0" applyAlignment="1">
      <alignment horizontal="right" vertical="center" wrapText="1"/>
    </xf>
    <xf numFmtId="0" fontId="18" fillId="33" borderId="12" xfId="0" applyFont="1" applyFill="1" applyBorder="1" applyAlignment="1">
      <alignment horizontal="center" vertical="center"/>
    </xf>
    <xf numFmtId="0" fontId="18" fillId="33" borderId="45"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193" fontId="8" fillId="0" borderId="0" xfId="0" applyNumberFormat="1" applyFont="1" applyBorder="1" applyAlignment="1" applyProtection="1">
      <alignment horizontal="right" vertical="center" wrapText="1"/>
      <protection locked="0"/>
    </xf>
    <xf numFmtId="0" fontId="14" fillId="0" borderId="0" xfId="0" applyNumberFormat="1" applyFont="1" applyFill="1" applyBorder="1" applyAlignment="1" applyProtection="1">
      <alignment horizontal="right" vertical="center" wrapText="1"/>
      <protection locked="0"/>
    </xf>
    <xf numFmtId="171" fontId="29" fillId="0" borderId="48" xfId="43" applyFont="1" applyFill="1" applyBorder="1" applyAlignment="1" applyProtection="1">
      <alignment horizontal="center" vertical="center"/>
      <protection/>
    </xf>
    <xf numFmtId="190" fontId="29" fillId="0" borderId="14" xfId="0" applyNumberFormat="1"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ayfa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8621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 Box 2"/>
        <xdr:cNvSpPr txBox="1">
          <a:spLocks noChangeArrowheads="1"/>
        </xdr:cNvSpPr>
      </xdr:nvSpPr>
      <xdr:spPr>
        <a:xfrm>
          <a:off x="15916275" y="0"/>
          <a:ext cx="2705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8602325"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5782925" y="419100"/>
          <a:ext cx="2714625" cy="68580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Garamond"/>
              <a:ea typeface="Garamond"/>
              <a:cs typeface="Garamond"/>
            </a:rPr>
            <a:t>WEEKEND: 12
</a:t>
          </a:r>
          <a:r>
            <a:rPr lang="en-US" cap="none" sz="20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30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133350</xdr:colOff>
      <xdr:row>0</xdr:row>
      <xdr:rowOff>0</xdr:rowOff>
    </xdr:to>
    <xdr:sp fLocksText="0">
      <xdr:nvSpPr>
        <xdr:cNvPr id="2" name="Text Box 2"/>
        <xdr:cNvSpPr txBox="1">
          <a:spLocks noChangeArrowheads="1"/>
        </xdr:cNvSpPr>
      </xdr:nvSpPr>
      <xdr:spPr>
        <a:xfrm>
          <a:off x="8305800" y="0"/>
          <a:ext cx="3124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296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 name="Text Box 4"/>
        <xdr:cNvSpPr txBox="1">
          <a:spLocks noChangeArrowheads="1"/>
        </xdr:cNvSpPr>
      </xdr:nvSpPr>
      <xdr:spPr>
        <a:xfrm>
          <a:off x="8172450" y="0"/>
          <a:ext cx="2209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28712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515350" y="0"/>
          <a:ext cx="17716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296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8" name="Text Box 8"/>
        <xdr:cNvSpPr txBox="1">
          <a:spLocks noChangeArrowheads="1"/>
        </xdr:cNvSpPr>
      </xdr:nvSpPr>
      <xdr:spPr>
        <a:xfrm>
          <a:off x="8172450" y="0"/>
          <a:ext cx="2209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2871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905750" y="0"/>
          <a:ext cx="23526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30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133350</xdr:colOff>
      <xdr:row>0</xdr:row>
      <xdr:rowOff>0</xdr:rowOff>
    </xdr:to>
    <xdr:sp fLocksText="0">
      <xdr:nvSpPr>
        <xdr:cNvPr id="12" name="Text Box 12"/>
        <xdr:cNvSpPr txBox="1">
          <a:spLocks noChangeArrowheads="1"/>
        </xdr:cNvSpPr>
      </xdr:nvSpPr>
      <xdr:spPr>
        <a:xfrm>
          <a:off x="8305800" y="0"/>
          <a:ext cx="3124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296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14" name="Text Box 14"/>
        <xdr:cNvSpPr txBox="1">
          <a:spLocks noChangeArrowheads="1"/>
        </xdr:cNvSpPr>
      </xdr:nvSpPr>
      <xdr:spPr>
        <a:xfrm>
          <a:off x="8172450" y="0"/>
          <a:ext cx="2209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409575</xdr:rowOff>
    </xdr:from>
    <xdr:to>
      <xdr:col>21</xdr:col>
      <xdr:colOff>371475</xdr:colOff>
      <xdr:row>0</xdr:row>
      <xdr:rowOff>904875</xdr:rowOff>
    </xdr:to>
    <xdr:sp fLocksText="0">
      <xdr:nvSpPr>
        <xdr:cNvPr id="15" name="Text Box 16"/>
        <xdr:cNvSpPr txBox="1">
          <a:spLocks noChangeArrowheads="1"/>
        </xdr:cNvSpPr>
      </xdr:nvSpPr>
      <xdr:spPr>
        <a:xfrm>
          <a:off x="8515350" y="409575"/>
          <a:ext cx="17716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296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17" name="Text Box 18"/>
        <xdr:cNvSpPr txBox="1">
          <a:spLocks noChangeArrowheads="1"/>
        </xdr:cNvSpPr>
      </xdr:nvSpPr>
      <xdr:spPr>
        <a:xfrm>
          <a:off x="8172450" y="0"/>
          <a:ext cx="2209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21</xdr:col>
      <xdr:colOff>447675</xdr:colOff>
      <xdr:row>0</xdr:row>
      <xdr:rowOff>1209675</xdr:rowOff>
    </xdr:to>
    <xdr:sp>
      <xdr:nvSpPr>
        <xdr:cNvPr id="18" name="Text Box 19"/>
        <xdr:cNvSpPr txBox="1">
          <a:spLocks noChangeArrowheads="1"/>
        </xdr:cNvSpPr>
      </xdr:nvSpPr>
      <xdr:spPr>
        <a:xfrm>
          <a:off x="19050" y="38100"/>
          <a:ext cx="10344150" cy="1171575"/>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38100</xdr:rowOff>
    </xdr:from>
    <xdr:to>
      <xdr:col>21</xdr:col>
      <xdr:colOff>1352550</xdr:colOff>
      <xdr:row>0</xdr:row>
      <xdr:rowOff>1209675</xdr:rowOff>
    </xdr:to>
    <xdr:sp>
      <xdr:nvSpPr>
        <xdr:cNvPr id="19" name="Text Box 21"/>
        <xdr:cNvSpPr txBox="1">
          <a:spLocks noChangeArrowheads="1"/>
        </xdr:cNvSpPr>
      </xdr:nvSpPr>
      <xdr:spPr>
        <a:xfrm>
          <a:off x="19050" y="38100"/>
          <a:ext cx="11249025" cy="1171575"/>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628650</xdr:rowOff>
    </xdr:from>
    <xdr:to>
      <xdr:col>21</xdr:col>
      <xdr:colOff>1333500</xdr:colOff>
      <xdr:row>0</xdr:row>
      <xdr:rowOff>1209675</xdr:rowOff>
    </xdr:to>
    <xdr:sp fLocksText="0">
      <xdr:nvSpPr>
        <xdr:cNvPr id="20" name="Text Box 22"/>
        <xdr:cNvSpPr txBox="1">
          <a:spLocks noChangeArrowheads="1"/>
        </xdr:cNvSpPr>
      </xdr:nvSpPr>
      <xdr:spPr>
        <a:xfrm>
          <a:off x="9544050" y="628650"/>
          <a:ext cx="1704975" cy="5810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
  <sheetViews>
    <sheetView tabSelected="1" zoomScale="62" zoomScaleNormal="62" zoomScalePageLayoutView="0" workbookViewId="0" topLeftCell="A1">
      <selection activeCell="A12" sqref="A12:IV12"/>
    </sheetView>
  </sheetViews>
  <sheetFormatPr defaultColWidth="4.421875" defaultRowHeight="12.75"/>
  <cols>
    <col min="1" max="1" width="4.28125" style="86" bestFit="1" customWidth="1"/>
    <col min="2" max="2" width="65.8515625" style="16" bestFit="1" customWidth="1"/>
    <col min="3" max="3" width="8.7109375" style="17" bestFit="1" customWidth="1"/>
    <col min="4" max="4" width="12.421875" style="7" bestFit="1" customWidth="1"/>
    <col min="5" max="5" width="6.8515625" style="18" bestFit="1" customWidth="1"/>
    <col min="6" max="6" width="7.7109375" style="18" bestFit="1" customWidth="1"/>
    <col min="7" max="7" width="9.00390625" style="18" customWidth="1"/>
    <col min="8" max="8" width="12.57421875" style="21" bestFit="1" customWidth="1"/>
    <col min="9" max="9" width="8.28125" style="67" bestFit="1" customWidth="1"/>
    <col min="10" max="10" width="12.57421875" style="21" bestFit="1" customWidth="1"/>
    <col min="11" max="11" width="9.00390625" style="67" bestFit="1" customWidth="1"/>
    <col min="12" max="12" width="13.7109375" style="21" bestFit="1" customWidth="1"/>
    <col min="13" max="13" width="9.00390625" style="67" bestFit="1" customWidth="1"/>
    <col min="14" max="14" width="16.7109375" style="64" bestFit="1" customWidth="1"/>
    <col min="15" max="15" width="10.8515625" style="68" bestFit="1" customWidth="1"/>
    <col min="16" max="16" width="8.7109375" style="90" customWidth="1"/>
    <col min="17" max="17" width="6.7109375" style="91" customWidth="1"/>
    <col min="18" max="18" width="13.7109375" style="92" bestFit="1" customWidth="1"/>
    <col min="19" max="19" width="9.00390625" style="93" bestFit="1" customWidth="1"/>
    <col min="20" max="20" width="14.8515625" style="92" bestFit="1" customWidth="1"/>
    <col min="21" max="21" width="12.00390625" style="90" bestFit="1" customWidth="1"/>
    <col min="22" max="22" width="6.7109375" style="91" customWidth="1"/>
    <col min="23" max="23" width="2.140625" style="94" bestFit="1" customWidth="1"/>
    <col min="24" max="26" width="4.421875" style="7" customWidth="1"/>
    <col min="27" max="27" width="2.00390625" style="7" bestFit="1" customWidth="1"/>
    <col min="28" max="16384" width="4.421875" style="7" customWidth="1"/>
  </cols>
  <sheetData>
    <row r="1" spans="1:23" s="82" customFormat="1" ht="99" customHeight="1">
      <c r="A1" s="83"/>
      <c r="B1" s="70"/>
      <c r="C1" s="71"/>
      <c r="D1" s="72"/>
      <c r="E1" s="73"/>
      <c r="F1" s="73"/>
      <c r="G1" s="73"/>
      <c r="H1" s="74"/>
      <c r="I1" s="75"/>
      <c r="J1" s="76"/>
      <c r="K1" s="77"/>
      <c r="L1" s="78"/>
      <c r="M1" s="79"/>
      <c r="N1" s="80"/>
      <c r="O1" s="81"/>
      <c r="P1" s="90"/>
      <c r="Q1" s="91"/>
      <c r="R1" s="92"/>
      <c r="S1" s="93"/>
      <c r="T1" s="92"/>
      <c r="U1" s="90"/>
      <c r="V1" s="91"/>
      <c r="W1" s="94"/>
    </row>
    <row r="2" spans="1:23" s="4" customFormat="1" ht="27.75" thickBot="1">
      <c r="A2" s="219" t="s">
        <v>11</v>
      </c>
      <c r="B2" s="220"/>
      <c r="C2" s="220"/>
      <c r="D2" s="220"/>
      <c r="E2" s="220"/>
      <c r="F2" s="220"/>
      <c r="G2" s="220"/>
      <c r="H2" s="220"/>
      <c r="I2" s="220"/>
      <c r="J2" s="220"/>
      <c r="K2" s="220"/>
      <c r="L2" s="220"/>
      <c r="M2" s="220"/>
      <c r="N2" s="220"/>
      <c r="O2" s="220"/>
      <c r="P2" s="220"/>
      <c r="Q2" s="220"/>
      <c r="R2" s="220"/>
      <c r="S2" s="220"/>
      <c r="T2" s="220"/>
      <c r="U2" s="220"/>
      <c r="V2" s="220"/>
      <c r="W2" s="94"/>
    </row>
    <row r="3" spans="1:23" s="87" customFormat="1" ht="20.25" customHeight="1">
      <c r="A3" s="161"/>
      <c r="B3" s="227" t="s">
        <v>12</v>
      </c>
      <c r="C3" s="241" t="s">
        <v>17</v>
      </c>
      <c r="D3" s="222" t="s">
        <v>3</v>
      </c>
      <c r="E3" s="222" t="s">
        <v>18</v>
      </c>
      <c r="F3" s="222" t="s">
        <v>19</v>
      </c>
      <c r="G3" s="222" t="s">
        <v>20</v>
      </c>
      <c r="H3" s="224" t="s">
        <v>4</v>
      </c>
      <c r="I3" s="224"/>
      <c r="J3" s="224" t="s">
        <v>5</v>
      </c>
      <c r="K3" s="224"/>
      <c r="L3" s="224" t="s">
        <v>6</v>
      </c>
      <c r="M3" s="224"/>
      <c r="N3" s="218" t="s">
        <v>21</v>
      </c>
      <c r="O3" s="218"/>
      <c r="P3" s="218"/>
      <c r="Q3" s="218"/>
      <c r="R3" s="221" t="s">
        <v>2</v>
      </c>
      <c r="S3" s="221"/>
      <c r="T3" s="225" t="s">
        <v>13</v>
      </c>
      <c r="U3" s="225"/>
      <c r="V3" s="226"/>
      <c r="W3" s="95"/>
    </row>
    <row r="4" spans="1:23" s="87" customFormat="1" ht="21.75" thickBot="1">
      <c r="A4" s="162"/>
      <c r="B4" s="228"/>
      <c r="C4" s="242"/>
      <c r="D4" s="243"/>
      <c r="E4" s="223"/>
      <c r="F4" s="223"/>
      <c r="G4" s="223"/>
      <c r="H4" s="158" t="s">
        <v>9</v>
      </c>
      <c r="I4" s="169" t="s">
        <v>8</v>
      </c>
      <c r="J4" s="158" t="s">
        <v>9</v>
      </c>
      <c r="K4" s="169" t="s">
        <v>8</v>
      </c>
      <c r="L4" s="158" t="s">
        <v>9</v>
      </c>
      <c r="M4" s="169" t="s">
        <v>8</v>
      </c>
      <c r="N4" s="158" t="s">
        <v>9</v>
      </c>
      <c r="O4" s="169" t="s">
        <v>8</v>
      </c>
      <c r="P4" s="170" t="s">
        <v>14</v>
      </c>
      <c r="Q4" s="171" t="s">
        <v>15</v>
      </c>
      <c r="R4" s="172" t="s">
        <v>9</v>
      </c>
      <c r="S4" s="173" t="s">
        <v>7</v>
      </c>
      <c r="T4" s="172" t="s">
        <v>9</v>
      </c>
      <c r="U4" s="170" t="s">
        <v>8</v>
      </c>
      <c r="V4" s="174" t="s">
        <v>15</v>
      </c>
      <c r="W4" s="95"/>
    </row>
    <row r="5" spans="1:23" s="5" customFormat="1" ht="15" customHeight="1">
      <c r="A5" s="163">
        <v>1</v>
      </c>
      <c r="B5" s="140" t="s">
        <v>35</v>
      </c>
      <c r="C5" s="141">
        <v>40235</v>
      </c>
      <c r="D5" s="142" t="s">
        <v>1</v>
      </c>
      <c r="E5" s="143">
        <v>256</v>
      </c>
      <c r="F5" s="143">
        <v>256</v>
      </c>
      <c r="G5" s="143">
        <v>4</v>
      </c>
      <c r="H5" s="145">
        <v>386487</v>
      </c>
      <c r="I5" s="146">
        <v>41693</v>
      </c>
      <c r="J5" s="145">
        <v>733415</v>
      </c>
      <c r="K5" s="146">
        <v>71088</v>
      </c>
      <c r="L5" s="147">
        <v>688910</v>
      </c>
      <c r="M5" s="148">
        <v>70425</v>
      </c>
      <c r="N5" s="149">
        <f>+L5+J5+H5</f>
        <v>1808812</v>
      </c>
      <c r="O5" s="150">
        <f>+M5+K5+I5</f>
        <v>183206</v>
      </c>
      <c r="P5" s="151">
        <f>+O5/F5</f>
        <v>715.6484375</v>
      </c>
      <c r="Q5" s="152">
        <f>+N5/O5</f>
        <v>9.873104592644346</v>
      </c>
      <c r="R5" s="147">
        <v>2566080</v>
      </c>
      <c r="S5" s="153">
        <f aca="true" t="shared" si="0" ref="S5:S20">IF(R5&lt;&gt;0,-(R5-N5)/R5,"")</f>
        <v>-0.29510693353285944</v>
      </c>
      <c r="T5" s="147">
        <v>14814550</v>
      </c>
      <c r="U5" s="148">
        <v>1636286</v>
      </c>
      <c r="V5" s="154">
        <f>+T5/U5</f>
        <v>9.053765661993074</v>
      </c>
      <c r="W5" s="175">
        <v>1</v>
      </c>
    </row>
    <row r="6" spans="1:23" s="5" customFormat="1" ht="15" customHeight="1">
      <c r="A6" s="163">
        <v>2</v>
      </c>
      <c r="B6" s="124" t="s">
        <v>63</v>
      </c>
      <c r="C6" s="112">
        <v>40256</v>
      </c>
      <c r="D6" s="123" t="s">
        <v>64</v>
      </c>
      <c r="E6" s="114">
        <v>259</v>
      </c>
      <c r="F6" s="114">
        <v>259</v>
      </c>
      <c r="G6" s="122">
        <v>1</v>
      </c>
      <c r="H6" s="115">
        <v>231771.75</v>
      </c>
      <c r="I6" s="116">
        <v>29416</v>
      </c>
      <c r="J6" s="115">
        <v>322162.5</v>
      </c>
      <c r="K6" s="116">
        <v>36107</v>
      </c>
      <c r="L6" s="117">
        <v>256061.5</v>
      </c>
      <c r="M6" s="118">
        <v>28275</v>
      </c>
      <c r="N6" s="149">
        <f>+H6+J6+L6</f>
        <v>809995.75</v>
      </c>
      <c r="O6" s="150">
        <f>+I6+K6+M6</f>
        <v>93798</v>
      </c>
      <c r="P6" s="119">
        <f>IF(N6&lt;&gt;0,O6/F6,"")</f>
        <v>362.1544401544402</v>
      </c>
      <c r="Q6" s="120">
        <f>IF(N6&lt;&gt;0,N6/O6,"")</f>
        <v>8.635533273630568</v>
      </c>
      <c r="R6" s="117">
        <v>0</v>
      </c>
      <c r="S6" s="121">
        <f t="shared" si="0"/>
      </c>
      <c r="T6" s="117">
        <v>809995.75</v>
      </c>
      <c r="U6" s="118">
        <v>93798</v>
      </c>
      <c r="V6" s="125">
        <f>T6/U6</f>
        <v>8.635533273630568</v>
      </c>
      <c r="W6" s="175">
        <v>1</v>
      </c>
    </row>
    <row r="7" spans="1:23" s="6" customFormat="1" ht="15" customHeight="1" thickBot="1">
      <c r="A7" s="164">
        <v>3</v>
      </c>
      <c r="B7" s="155" t="s">
        <v>39</v>
      </c>
      <c r="C7" s="127">
        <v>40242</v>
      </c>
      <c r="D7" s="156" t="s">
        <v>1</v>
      </c>
      <c r="E7" s="129">
        <v>75</v>
      </c>
      <c r="F7" s="129">
        <v>88</v>
      </c>
      <c r="G7" s="129">
        <v>3</v>
      </c>
      <c r="H7" s="130">
        <v>128080</v>
      </c>
      <c r="I7" s="131">
        <v>10546</v>
      </c>
      <c r="J7" s="130">
        <v>262173</v>
      </c>
      <c r="K7" s="131">
        <v>21182</v>
      </c>
      <c r="L7" s="132">
        <v>216210</v>
      </c>
      <c r="M7" s="133">
        <v>17513</v>
      </c>
      <c r="N7" s="134">
        <f>+L7+J7+H7</f>
        <v>606463</v>
      </c>
      <c r="O7" s="135">
        <f>+M7+K7+I7</f>
        <v>49241</v>
      </c>
      <c r="P7" s="136">
        <f>+O7/F7</f>
        <v>559.5568181818181</v>
      </c>
      <c r="Q7" s="137">
        <f>+N7/O7</f>
        <v>12.316220222984912</v>
      </c>
      <c r="R7" s="132">
        <v>683817</v>
      </c>
      <c r="S7" s="138">
        <f t="shared" si="0"/>
        <v>-0.11312090807920833</v>
      </c>
      <c r="T7" s="132">
        <v>2694603</v>
      </c>
      <c r="U7" s="133">
        <v>229494</v>
      </c>
      <c r="V7" s="139">
        <f>+T7/U7</f>
        <v>11.741496509712672</v>
      </c>
      <c r="W7" s="175"/>
    </row>
    <row r="8" spans="1:23" s="6" customFormat="1" ht="15" customHeight="1">
      <c r="A8" s="165">
        <v>4</v>
      </c>
      <c r="B8" s="140" t="s">
        <v>37</v>
      </c>
      <c r="C8" s="141">
        <v>40221</v>
      </c>
      <c r="D8" s="142" t="s">
        <v>29</v>
      </c>
      <c r="E8" s="143">
        <v>378</v>
      </c>
      <c r="F8" s="143">
        <v>274</v>
      </c>
      <c r="G8" s="143">
        <v>6</v>
      </c>
      <c r="H8" s="145">
        <v>87249.5</v>
      </c>
      <c r="I8" s="146">
        <v>10884</v>
      </c>
      <c r="J8" s="145">
        <v>170716.5</v>
      </c>
      <c r="K8" s="146">
        <v>20102</v>
      </c>
      <c r="L8" s="147">
        <v>181261.75</v>
      </c>
      <c r="M8" s="148">
        <v>20907</v>
      </c>
      <c r="N8" s="149">
        <f>SUM(H8+J8+L8)</f>
        <v>439227.75</v>
      </c>
      <c r="O8" s="150">
        <f>SUM(I8+K8+M8)</f>
        <v>51893</v>
      </c>
      <c r="P8" s="151">
        <f>O8/F8</f>
        <v>189.3905109489051</v>
      </c>
      <c r="Q8" s="152">
        <f>N8/O8</f>
        <v>8.464104021737036</v>
      </c>
      <c r="R8" s="147">
        <v>762673.75</v>
      </c>
      <c r="S8" s="153">
        <f t="shared" si="0"/>
        <v>-0.4240948374059026</v>
      </c>
      <c r="T8" s="147">
        <v>28200517.75</v>
      </c>
      <c r="U8" s="148">
        <v>3254858</v>
      </c>
      <c r="V8" s="154">
        <f>T8/U8</f>
        <v>8.664131507426745</v>
      </c>
      <c r="W8" s="175">
        <v>1</v>
      </c>
    </row>
    <row r="9" spans="1:23" s="6" customFormat="1" ht="15" customHeight="1">
      <c r="A9" s="165">
        <v>5</v>
      </c>
      <c r="B9" s="124" t="s">
        <v>38</v>
      </c>
      <c r="C9" s="112">
        <v>40235</v>
      </c>
      <c r="D9" s="113" t="s">
        <v>24</v>
      </c>
      <c r="E9" s="114">
        <v>227</v>
      </c>
      <c r="F9" s="114">
        <v>227</v>
      </c>
      <c r="G9" s="114">
        <v>4</v>
      </c>
      <c r="H9" s="115">
        <v>135011</v>
      </c>
      <c r="I9" s="116">
        <v>18601</v>
      </c>
      <c r="J9" s="115">
        <v>151521.5</v>
      </c>
      <c r="K9" s="116">
        <v>17002</v>
      </c>
      <c r="L9" s="117">
        <v>132531</v>
      </c>
      <c r="M9" s="118">
        <v>14636</v>
      </c>
      <c r="N9" s="149">
        <f>H9+J9+L9</f>
        <v>419063.5</v>
      </c>
      <c r="O9" s="150">
        <f>I9+K9+M9</f>
        <v>50239</v>
      </c>
      <c r="P9" s="119">
        <f>O9/F9</f>
        <v>221.31718061674007</v>
      </c>
      <c r="Q9" s="120">
        <f>+N9/O9</f>
        <v>8.341398117000736</v>
      </c>
      <c r="R9" s="117">
        <v>931517.5</v>
      </c>
      <c r="S9" s="121">
        <f t="shared" si="0"/>
        <v>-0.5501281511082723</v>
      </c>
      <c r="T9" s="117">
        <v>7114797</v>
      </c>
      <c r="U9" s="118">
        <v>839891</v>
      </c>
      <c r="V9" s="125">
        <f>T9/U9</f>
        <v>8.471095654078923</v>
      </c>
      <c r="W9" s="175">
        <v>1</v>
      </c>
    </row>
    <row r="10" spans="1:23" s="6" customFormat="1" ht="15" customHeight="1">
      <c r="A10" s="165">
        <v>6</v>
      </c>
      <c r="B10" s="124" t="s">
        <v>52</v>
      </c>
      <c r="C10" s="112">
        <v>40249</v>
      </c>
      <c r="D10" s="113" t="s">
        <v>1</v>
      </c>
      <c r="E10" s="114">
        <v>97</v>
      </c>
      <c r="F10" s="114">
        <v>97</v>
      </c>
      <c r="G10" s="114">
        <v>2</v>
      </c>
      <c r="H10" s="115">
        <v>110773</v>
      </c>
      <c r="I10" s="116">
        <v>10845</v>
      </c>
      <c r="J10" s="115">
        <v>152372</v>
      </c>
      <c r="K10" s="116">
        <v>13867</v>
      </c>
      <c r="L10" s="117">
        <v>119152</v>
      </c>
      <c r="M10" s="118">
        <v>10775</v>
      </c>
      <c r="N10" s="149">
        <f>+L10+J10+H10</f>
        <v>382297</v>
      </c>
      <c r="O10" s="150">
        <f>+M10+K10+I10</f>
        <v>35487</v>
      </c>
      <c r="P10" s="119">
        <f>+O10/F10</f>
        <v>365.8453608247423</v>
      </c>
      <c r="Q10" s="120">
        <f>+N10/O10</f>
        <v>10.772874573787584</v>
      </c>
      <c r="R10" s="117">
        <v>724339</v>
      </c>
      <c r="S10" s="121">
        <f t="shared" si="0"/>
        <v>-0.4722125965880617</v>
      </c>
      <c r="T10" s="117">
        <v>1466459</v>
      </c>
      <c r="U10" s="118">
        <v>139726</v>
      </c>
      <c r="V10" s="125">
        <f>+T10/U10</f>
        <v>10.49524784220546</v>
      </c>
      <c r="W10" s="175"/>
    </row>
    <row r="11" spans="1:23" s="6" customFormat="1" ht="15" customHeight="1">
      <c r="A11" s="165">
        <v>7</v>
      </c>
      <c r="B11" s="124" t="s">
        <v>53</v>
      </c>
      <c r="C11" s="112">
        <v>40249</v>
      </c>
      <c r="D11" s="113" t="s">
        <v>25</v>
      </c>
      <c r="E11" s="114">
        <v>116</v>
      </c>
      <c r="F11" s="114">
        <v>116</v>
      </c>
      <c r="G11" s="114">
        <v>2</v>
      </c>
      <c r="H11" s="115">
        <v>66184</v>
      </c>
      <c r="I11" s="116">
        <v>8692</v>
      </c>
      <c r="J11" s="115">
        <v>112190.25</v>
      </c>
      <c r="K11" s="116">
        <v>13505</v>
      </c>
      <c r="L11" s="117">
        <v>120408</v>
      </c>
      <c r="M11" s="118">
        <v>14201</v>
      </c>
      <c r="N11" s="149">
        <f>H11+J11+L11</f>
        <v>298782.25</v>
      </c>
      <c r="O11" s="150">
        <f>I11+K11+M11</f>
        <v>36398</v>
      </c>
      <c r="P11" s="119">
        <f>IF(N11&lt;&gt;0,O11/F11,"")</f>
        <v>313.7758620689655</v>
      </c>
      <c r="Q11" s="120">
        <f>IF(N11&lt;&gt;0,N11/O11,"")</f>
        <v>8.208754601901203</v>
      </c>
      <c r="R11" s="117">
        <v>419337</v>
      </c>
      <c r="S11" s="121">
        <f t="shared" si="0"/>
        <v>-0.2874889408757157</v>
      </c>
      <c r="T11" s="117">
        <v>980113.5</v>
      </c>
      <c r="U11" s="118">
        <v>121382</v>
      </c>
      <c r="V11" s="125">
        <f>IF(T11&lt;&gt;0,T11/U11,"")</f>
        <v>8.074619795356808</v>
      </c>
      <c r="W11" s="175">
        <v>1</v>
      </c>
    </row>
    <row r="12" spans="1:23" s="6" customFormat="1" ht="15" customHeight="1">
      <c r="A12" s="165">
        <v>8</v>
      </c>
      <c r="B12" s="124" t="s">
        <v>54</v>
      </c>
      <c r="C12" s="112">
        <v>40249</v>
      </c>
      <c r="D12" s="113" t="s">
        <v>29</v>
      </c>
      <c r="E12" s="114">
        <v>71</v>
      </c>
      <c r="F12" s="114">
        <v>71</v>
      </c>
      <c r="G12" s="114">
        <v>2</v>
      </c>
      <c r="H12" s="115">
        <v>47134.5</v>
      </c>
      <c r="I12" s="116">
        <v>5547</v>
      </c>
      <c r="J12" s="115">
        <v>69755</v>
      </c>
      <c r="K12" s="116">
        <v>7582</v>
      </c>
      <c r="L12" s="117">
        <v>71038</v>
      </c>
      <c r="M12" s="118">
        <v>7685</v>
      </c>
      <c r="N12" s="149">
        <f>SUM(H12+J12+L12)</f>
        <v>187927.5</v>
      </c>
      <c r="O12" s="150">
        <f>SUM(I12+K12+M12)</f>
        <v>20814</v>
      </c>
      <c r="P12" s="119">
        <f>O12/F12</f>
        <v>293.15492957746477</v>
      </c>
      <c r="Q12" s="120">
        <f>N12/O12</f>
        <v>9.0288988181032</v>
      </c>
      <c r="R12" s="117">
        <v>245549.25</v>
      </c>
      <c r="S12" s="121">
        <f t="shared" si="0"/>
        <v>-0.23466473630035523</v>
      </c>
      <c r="T12" s="117">
        <v>620413.75</v>
      </c>
      <c r="U12" s="118">
        <v>71221</v>
      </c>
      <c r="V12" s="125">
        <f>T12/U12</f>
        <v>8.711106976874799</v>
      </c>
      <c r="W12" s="175">
        <v>1</v>
      </c>
    </row>
    <row r="13" spans="1:23" s="6" customFormat="1" ht="15" customHeight="1">
      <c r="A13" s="165">
        <v>9</v>
      </c>
      <c r="B13" s="124" t="s">
        <v>36</v>
      </c>
      <c r="C13" s="112">
        <v>40242</v>
      </c>
      <c r="D13" s="113" t="s">
        <v>25</v>
      </c>
      <c r="E13" s="114">
        <v>125</v>
      </c>
      <c r="F13" s="114">
        <v>109</v>
      </c>
      <c r="G13" s="114">
        <v>3</v>
      </c>
      <c r="H13" s="115">
        <v>40223</v>
      </c>
      <c r="I13" s="116">
        <v>6487</v>
      </c>
      <c r="J13" s="115">
        <v>52968.25</v>
      </c>
      <c r="K13" s="116">
        <v>8296</v>
      </c>
      <c r="L13" s="117">
        <v>45111</v>
      </c>
      <c r="M13" s="118">
        <v>6743</v>
      </c>
      <c r="N13" s="149">
        <f>H13+J13+L13</f>
        <v>138302.25</v>
      </c>
      <c r="O13" s="150">
        <f>I13+K13+M13</f>
        <v>21526</v>
      </c>
      <c r="P13" s="119">
        <f>IF(N13&lt;&gt;0,O13/F13,"")</f>
        <v>197.4862385321101</v>
      </c>
      <c r="Q13" s="120">
        <f>IF(N13&lt;&gt;0,N13/O13,"")</f>
        <v>6.424893152466784</v>
      </c>
      <c r="R13" s="117">
        <v>434246</v>
      </c>
      <c r="S13" s="121">
        <f t="shared" si="0"/>
        <v>-0.6815117467978979</v>
      </c>
      <c r="T13" s="117">
        <v>2630923.5</v>
      </c>
      <c r="U13" s="118">
        <v>410233</v>
      </c>
      <c r="V13" s="125">
        <f>IF(T13&lt;&gt;0,T13/U13,"")</f>
        <v>6.413241986870876</v>
      </c>
      <c r="W13" s="175">
        <v>1</v>
      </c>
    </row>
    <row r="14" spans="1:23" s="6" customFormat="1" ht="15" customHeight="1">
      <c r="A14" s="165">
        <v>10</v>
      </c>
      <c r="B14" s="124" t="s">
        <v>65</v>
      </c>
      <c r="C14" s="112">
        <v>40256</v>
      </c>
      <c r="D14" s="113" t="s">
        <v>24</v>
      </c>
      <c r="E14" s="114">
        <v>64</v>
      </c>
      <c r="F14" s="114">
        <v>66</v>
      </c>
      <c r="G14" s="122">
        <v>1</v>
      </c>
      <c r="H14" s="115">
        <v>38067.25</v>
      </c>
      <c r="I14" s="116">
        <v>3393</v>
      </c>
      <c r="J14" s="115">
        <v>54342.25</v>
      </c>
      <c r="K14" s="116">
        <v>4561</v>
      </c>
      <c r="L14" s="117">
        <v>40912</v>
      </c>
      <c r="M14" s="118">
        <v>3463</v>
      </c>
      <c r="N14" s="149">
        <f>H14+J14+L14</f>
        <v>133321.5</v>
      </c>
      <c r="O14" s="150">
        <f>I14+K14+M14</f>
        <v>11417</v>
      </c>
      <c r="P14" s="119">
        <f>O14/F14</f>
        <v>172.9848484848485</v>
      </c>
      <c r="Q14" s="120">
        <f>+N14/O14</f>
        <v>11.677454672856268</v>
      </c>
      <c r="R14" s="117"/>
      <c r="S14" s="121">
        <f t="shared" si="0"/>
      </c>
      <c r="T14" s="117">
        <v>133321.5</v>
      </c>
      <c r="U14" s="118">
        <v>11417</v>
      </c>
      <c r="V14" s="125">
        <f>T14/U14</f>
        <v>11.677454672856268</v>
      </c>
      <c r="W14" s="175"/>
    </row>
    <row r="15" spans="1:23" s="6" customFormat="1" ht="15" customHeight="1">
      <c r="A15" s="165">
        <v>11</v>
      </c>
      <c r="B15" s="124" t="s">
        <v>66</v>
      </c>
      <c r="C15" s="112">
        <v>40256</v>
      </c>
      <c r="D15" s="113" t="s">
        <v>26</v>
      </c>
      <c r="E15" s="114">
        <v>25</v>
      </c>
      <c r="F15" s="114">
        <v>25</v>
      </c>
      <c r="G15" s="122">
        <v>1</v>
      </c>
      <c r="H15" s="115">
        <v>17527</v>
      </c>
      <c r="I15" s="116">
        <v>1328</v>
      </c>
      <c r="J15" s="115">
        <v>39798</v>
      </c>
      <c r="K15" s="116">
        <v>2955</v>
      </c>
      <c r="L15" s="117">
        <v>41433</v>
      </c>
      <c r="M15" s="118">
        <v>3067</v>
      </c>
      <c r="N15" s="149">
        <f>+H15+J15+L15</f>
        <v>98758</v>
      </c>
      <c r="O15" s="150">
        <f>+I15+K15+M15</f>
        <v>7350</v>
      </c>
      <c r="P15" s="119">
        <f>+O15/F15</f>
        <v>294</v>
      </c>
      <c r="Q15" s="120">
        <f>+N15/O15</f>
        <v>13.436462585034013</v>
      </c>
      <c r="R15" s="117"/>
      <c r="S15" s="121">
        <f t="shared" si="0"/>
      </c>
      <c r="T15" s="117">
        <v>98758</v>
      </c>
      <c r="U15" s="118">
        <v>7350</v>
      </c>
      <c r="V15" s="125">
        <f>+T15/U15</f>
        <v>13.436462585034013</v>
      </c>
      <c r="W15" s="175"/>
    </row>
    <row r="16" spans="1:23" s="6" customFormat="1" ht="15" customHeight="1">
      <c r="A16" s="165">
        <v>12</v>
      </c>
      <c r="B16" s="124" t="s">
        <v>67</v>
      </c>
      <c r="C16" s="112">
        <v>40256</v>
      </c>
      <c r="D16" s="113" t="s">
        <v>1</v>
      </c>
      <c r="E16" s="114">
        <v>77</v>
      </c>
      <c r="F16" s="114">
        <v>1</v>
      </c>
      <c r="G16" s="122">
        <v>1</v>
      </c>
      <c r="H16" s="115">
        <v>25629</v>
      </c>
      <c r="I16" s="116">
        <v>2870</v>
      </c>
      <c r="J16" s="115">
        <v>32689</v>
      </c>
      <c r="K16" s="116">
        <v>3383</v>
      </c>
      <c r="L16" s="117">
        <v>33109</v>
      </c>
      <c r="M16" s="118">
        <v>3380</v>
      </c>
      <c r="N16" s="149">
        <f>+L16+J16+H16</f>
        <v>91427</v>
      </c>
      <c r="O16" s="150">
        <f>+M16+K16+I16</f>
        <v>9633</v>
      </c>
      <c r="P16" s="119">
        <f>+O16/F16</f>
        <v>9633</v>
      </c>
      <c r="Q16" s="120">
        <f>+N16/O16</f>
        <v>9.49102045053462</v>
      </c>
      <c r="R16" s="117"/>
      <c r="S16" s="121">
        <f t="shared" si="0"/>
      </c>
      <c r="T16" s="117">
        <v>91427</v>
      </c>
      <c r="U16" s="118">
        <v>9633</v>
      </c>
      <c r="V16" s="125">
        <f>+T16/U16</f>
        <v>9.49102045053462</v>
      </c>
      <c r="W16" s="175">
        <v>1</v>
      </c>
    </row>
    <row r="17" spans="1:23" s="6" customFormat="1" ht="15" customHeight="1">
      <c r="A17" s="165">
        <v>13</v>
      </c>
      <c r="B17" s="124" t="s">
        <v>27</v>
      </c>
      <c r="C17" s="112">
        <v>40165</v>
      </c>
      <c r="D17" s="113" t="s">
        <v>24</v>
      </c>
      <c r="E17" s="114">
        <v>125</v>
      </c>
      <c r="F17" s="114">
        <v>7</v>
      </c>
      <c r="G17" s="114">
        <v>14</v>
      </c>
      <c r="H17" s="115">
        <v>9301.5</v>
      </c>
      <c r="I17" s="116">
        <v>707</v>
      </c>
      <c r="J17" s="115">
        <v>16518</v>
      </c>
      <c r="K17" s="116">
        <v>1225</v>
      </c>
      <c r="L17" s="117">
        <v>14891.5</v>
      </c>
      <c r="M17" s="118">
        <v>1143</v>
      </c>
      <c r="N17" s="149">
        <f>H17+J17+L17</f>
        <v>40711</v>
      </c>
      <c r="O17" s="150">
        <f>I17+K17+M17</f>
        <v>3075</v>
      </c>
      <c r="P17" s="119">
        <f>O17/F17</f>
        <v>439.2857142857143</v>
      </c>
      <c r="Q17" s="120">
        <f>+N17/O17</f>
        <v>13.239349593495936</v>
      </c>
      <c r="R17" s="117">
        <v>126701.5</v>
      </c>
      <c r="S17" s="121">
        <f t="shared" si="0"/>
        <v>-0.6786857298453451</v>
      </c>
      <c r="T17" s="117">
        <v>26060630</v>
      </c>
      <c r="U17" s="118">
        <v>2422487</v>
      </c>
      <c r="V17" s="125">
        <f>T17/U17</f>
        <v>10.757799732258626</v>
      </c>
      <c r="W17" s="175"/>
    </row>
    <row r="18" spans="1:23" s="6" customFormat="1" ht="15" customHeight="1">
      <c r="A18" s="165">
        <v>14</v>
      </c>
      <c r="B18" s="124" t="s">
        <v>41</v>
      </c>
      <c r="C18" s="112">
        <v>40242</v>
      </c>
      <c r="D18" s="113" t="s">
        <v>23</v>
      </c>
      <c r="E18" s="114">
        <v>53</v>
      </c>
      <c r="F18" s="114">
        <v>40</v>
      </c>
      <c r="G18" s="114">
        <v>3</v>
      </c>
      <c r="H18" s="115">
        <v>5445</v>
      </c>
      <c r="I18" s="116">
        <v>613</v>
      </c>
      <c r="J18" s="115">
        <v>8830</v>
      </c>
      <c r="K18" s="116">
        <v>925</v>
      </c>
      <c r="L18" s="117">
        <v>9765</v>
      </c>
      <c r="M18" s="118">
        <v>991</v>
      </c>
      <c r="N18" s="149">
        <f>+H18+J18+L18</f>
        <v>24040</v>
      </c>
      <c r="O18" s="150">
        <f>+I18+K18+M18</f>
        <v>2529</v>
      </c>
      <c r="P18" s="119">
        <f>IF(N18&lt;&gt;0,O18/F18,"")</f>
        <v>63.225</v>
      </c>
      <c r="Q18" s="120">
        <f>IF(N18&lt;&gt;0,N18/O18,"")</f>
        <v>9.505733491498615</v>
      </c>
      <c r="R18" s="117">
        <v>98081</v>
      </c>
      <c r="S18" s="121">
        <f t="shared" si="0"/>
        <v>-0.7548964631274151</v>
      </c>
      <c r="T18" s="117">
        <v>472663</v>
      </c>
      <c r="U18" s="118">
        <v>45738</v>
      </c>
      <c r="V18" s="125">
        <f>T18/U18</f>
        <v>10.334142288687744</v>
      </c>
      <c r="W18" s="175"/>
    </row>
    <row r="19" spans="1:23" s="6" customFormat="1" ht="15" customHeight="1">
      <c r="A19" s="165">
        <v>15</v>
      </c>
      <c r="B19" s="124" t="s">
        <v>40</v>
      </c>
      <c r="C19" s="112">
        <v>40214</v>
      </c>
      <c r="D19" s="113" t="s">
        <v>26</v>
      </c>
      <c r="E19" s="114">
        <v>144</v>
      </c>
      <c r="F19" s="114">
        <v>19</v>
      </c>
      <c r="G19" s="114">
        <v>7</v>
      </c>
      <c r="H19" s="115">
        <v>3175</v>
      </c>
      <c r="I19" s="116">
        <v>424</v>
      </c>
      <c r="J19" s="115">
        <v>5454</v>
      </c>
      <c r="K19" s="116">
        <v>763</v>
      </c>
      <c r="L19" s="117">
        <v>4814</v>
      </c>
      <c r="M19" s="118">
        <v>709</v>
      </c>
      <c r="N19" s="149">
        <f>+H19+J19+L19</f>
        <v>13443</v>
      </c>
      <c r="O19" s="150">
        <f>+I19+K19+M19</f>
        <v>1896</v>
      </c>
      <c r="P19" s="119">
        <f>+O19/F19</f>
        <v>99.78947368421052</v>
      </c>
      <c r="Q19" s="120">
        <f>+N19/O19</f>
        <v>7.090189873417722</v>
      </c>
      <c r="R19" s="117">
        <v>67554</v>
      </c>
      <c r="S19" s="121">
        <f t="shared" si="0"/>
        <v>-0.8010036415312195</v>
      </c>
      <c r="T19" s="117">
        <v>5999614</v>
      </c>
      <c r="U19" s="118">
        <v>648761</v>
      </c>
      <c r="V19" s="125">
        <f>+T19/U19</f>
        <v>9.247803120101239</v>
      </c>
      <c r="W19" s="175">
        <v>1</v>
      </c>
    </row>
    <row r="20" spans="1:23" s="6" customFormat="1" ht="15" customHeight="1">
      <c r="A20" s="165">
        <v>16</v>
      </c>
      <c r="B20" s="124" t="s">
        <v>55</v>
      </c>
      <c r="C20" s="112">
        <v>40088</v>
      </c>
      <c r="D20" s="113" t="s">
        <v>24</v>
      </c>
      <c r="E20" s="114">
        <v>22</v>
      </c>
      <c r="F20" s="114">
        <v>9</v>
      </c>
      <c r="G20" s="114">
        <v>13</v>
      </c>
      <c r="H20" s="115">
        <v>4009.5</v>
      </c>
      <c r="I20" s="116">
        <v>292</v>
      </c>
      <c r="J20" s="115">
        <v>5233.5</v>
      </c>
      <c r="K20" s="116">
        <v>369</v>
      </c>
      <c r="L20" s="117">
        <v>3667.5</v>
      </c>
      <c r="M20" s="118">
        <v>264</v>
      </c>
      <c r="N20" s="149">
        <f>H20+J20+L20</f>
        <v>12910.5</v>
      </c>
      <c r="O20" s="150">
        <f>I20+K20+M20</f>
        <v>925</v>
      </c>
      <c r="P20" s="119">
        <f>O20/F20</f>
        <v>102.77777777777777</v>
      </c>
      <c r="Q20" s="120">
        <f>+N20/O20</f>
        <v>13.957297297297297</v>
      </c>
      <c r="R20" s="117">
        <v>89692.75</v>
      </c>
      <c r="S20" s="121">
        <f t="shared" si="0"/>
        <v>-0.8560586000540735</v>
      </c>
      <c r="T20" s="117">
        <v>184949.25</v>
      </c>
      <c r="U20" s="118">
        <v>15974</v>
      </c>
      <c r="V20" s="125">
        <f>T20/U20</f>
        <v>11.578142606735947</v>
      </c>
      <c r="W20" s="175"/>
    </row>
    <row r="21" spans="1:23" s="6" customFormat="1" ht="15" customHeight="1">
      <c r="A21" s="165">
        <v>17</v>
      </c>
      <c r="B21" s="124" t="s">
        <v>56</v>
      </c>
      <c r="C21" s="112">
        <v>40249</v>
      </c>
      <c r="D21" s="123" t="s">
        <v>57</v>
      </c>
      <c r="E21" s="114">
        <v>15</v>
      </c>
      <c r="F21" s="114">
        <v>15</v>
      </c>
      <c r="G21" s="114">
        <v>2</v>
      </c>
      <c r="H21" s="115">
        <v>3668</v>
      </c>
      <c r="I21" s="116">
        <v>294</v>
      </c>
      <c r="J21" s="115">
        <v>4611</v>
      </c>
      <c r="K21" s="116">
        <v>360</v>
      </c>
      <c r="L21" s="117">
        <v>3810.5</v>
      </c>
      <c r="M21" s="118">
        <v>264</v>
      </c>
      <c r="N21" s="149">
        <f>SUM(H21+J21+L21)</f>
        <v>12089.5</v>
      </c>
      <c r="O21" s="150">
        <f>SUM(I21+K21+M21)</f>
        <v>918</v>
      </c>
      <c r="P21" s="119">
        <f>+O21/F21</f>
        <v>61.2</v>
      </c>
      <c r="Q21" s="120">
        <f>+N21/O21</f>
        <v>13.169389978213507</v>
      </c>
      <c r="R21" s="117">
        <v>59458.25</v>
      </c>
      <c r="S21" s="121">
        <f>(+R21-N21)/R21</f>
        <v>0.7966724550419833</v>
      </c>
      <c r="T21" s="117">
        <f>N21+R21</f>
        <v>71547.75</v>
      </c>
      <c r="U21" s="118">
        <v>5654</v>
      </c>
      <c r="V21" s="125">
        <f>T21/U21</f>
        <v>12.654359745313053</v>
      </c>
      <c r="W21" s="175"/>
    </row>
    <row r="22" spans="1:23" s="6" customFormat="1" ht="15" customHeight="1">
      <c r="A22" s="165">
        <v>18</v>
      </c>
      <c r="B22" s="124" t="s">
        <v>44</v>
      </c>
      <c r="C22" s="112">
        <v>40242</v>
      </c>
      <c r="D22" s="113" t="s">
        <v>24</v>
      </c>
      <c r="E22" s="114">
        <v>74</v>
      </c>
      <c r="F22" s="114">
        <v>31</v>
      </c>
      <c r="G22" s="114">
        <v>3</v>
      </c>
      <c r="H22" s="115">
        <v>2840.5</v>
      </c>
      <c r="I22" s="116">
        <v>445</v>
      </c>
      <c r="J22" s="115">
        <v>4309</v>
      </c>
      <c r="K22" s="116">
        <v>636</v>
      </c>
      <c r="L22" s="117">
        <v>4392.5</v>
      </c>
      <c r="M22" s="118">
        <v>623</v>
      </c>
      <c r="N22" s="149">
        <f>H22+J22+L22</f>
        <v>11542</v>
      </c>
      <c r="O22" s="150">
        <f>I22+K22+M22</f>
        <v>1704</v>
      </c>
      <c r="P22" s="119">
        <f>O22/F22</f>
        <v>54.96774193548387</v>
      </c>
      <c r="Q22" s="120">
        <f>+N22/O22</f>
        <v>6.773474178403756</v>
      </c>
      <c r="R22" s="117">
        <v>57544</v>
      </c>
      <c r="S22" s="121">
        <f aca="true" t="shared" si="1" ref="S22:S45">IF(R22&lt;&gt;0,-(R22-N22)/R22,"")</f>
        <v>-0.7994230501876824</v>
      </c>
      <c r="T22" s="117">
        <v>329427.25</v>
      </c>
      <c r="U22" s="118">
        <v>38679</v>
      </c>
      <c r="V22" s="125">
        <f>T22/U22</f>
        <v>8.51695364409628</v>
      </c>
      <c r="W22" s="175">
        <v>1</v>
      </c>
    </row>
    <row r="23" spans="1:23" s="6" customFormat="1" ht="15" customHeight="1">
      <c r="A23" s="165">
        <v>19</v>
      </c>
      <c r="B23" s="124" t="s">
        <v>76</v>
      </c>
      <c r="C23" s="112">
        <v>40249</v>
      </c>
      <c r="D23" s="113" t="s">
        <v>23</v>
      </c>
      <c r="E23" s="114">
        <v>26</v>
      </c>
      <c r="F23" s="114">
        <v>8</v>
      </c>
      <c r="G23" s="114">
        <v>2</v>
      </c>
      <c r="H23" s="115">
        <v>2242</v>
      </c>
      <c r="I23" s="116">
        <v>216</v>
      </c>
      <c r="J23" s="115">
        <v>3202</v>
      </c>
      <c r="K23" s="116">
        <v>275</v>
      </c>
      <c r="L23" s="117">
        <v>3425</v>
      </c>
      <c r="M23" s="118">
        <v>300</v>
      </c>
      <c r="N23" s="149">
        <f>+H23+J23+L23</f>
        <v>8869</v>
      </c>
      <c r="O23" s="150">
        <f>+I23+K23+M23</f>
        <v>791</v>
      </c>
      <c r="P23" s="119">
        <f>IF(N23&lt;&gt;0,O23/F23,"")</f>
        <v>98.875</v>
      </c>
      <c r="Q23" s="120">
        <f>IF(N23&lt;&gt;0,N23/O23,"")</f>
        <v>11.212389380530974</v>
      </c>
      <c r="R23" s="117">
        <v>32962</v>
      </c>
      <c r="S23" s="121">
        <f t="shared" si="1"/>
        <v>-0.730932589041927</v>
      </c>
      <c r="T23" s="117">
        <v>67719</v>
      </c>
      <c r="U23" s="118">
        <v>6849</v>
      </c>
      <c r="V23" s="125">
        <f>T23/U23</f>
        <v>9.8874288217258</v>
      </c>
      <c r="W23" s="175">
        <v>1</v>
      </c>
    </row>
    <row r="24" spans="1:23" s="6" customFormat="1" ht="15" customHeight="1">
      <c r="A24" s="165">
        <v>20</v>
      </c>
      <c r="B24" s="124" t="s">
        <v>59</v>
      </c>
      <c r="C24" s="112">
        <v>40249</v>
      </c>
      <c r="D24" s="113" t="s">
        <v>24</v>
      </c>
      <c r="E24" s="114">
        <v>1</v>
      </c>
      <c r="F24" s="114">
        <v>1</v>
      </c>
      <c r="G24" s="114">
        <v>2</v>
      </c>
      <c r="H24" s="115">
        <v>2488</v>
      </c>
      <c r="I24" s="116">
        <v>152</v>
      </c>
      <c r="J24" s="115">
        <v>3495</v>
      </c>
      <c r="K24" s="116">
        <v>211</v>
      </c>
      <c r="L24" s="117">
        <v>2601</v>
      </c>
      <c r="M24" s="118">
        <v>160</v>
      </c>
      <c r="N24" s="149">
        <f aca="true" t="shared" si="2" ref="N24:O26">H24+J24+L24</f>
        <v>8584</v>
      </c>
      <c r="O24" s="150">
        <f t="shared" si="2"/>
        <v>523</v>
      </c>
      <c r="P24" s="119">
        <f>O24/F24</f>
        <v>523</v>
      </c>
      <c r="Q24" s="120">
        <f>+N24/O24</f>
        <v>16.41300191204589</v>
      </c>
      <c r="R24" s="117">
        <v>15684</v>
      </c>
      <c r="S24" s="121">
        <f t="shared" si="1"/>
        <v>-0.45269064014282073</v>
      </c>
      <c r="T24" s="117">
        <v>43012.5</v>
      </c>
      <c r="U24" s="118">
        <v>2765</v>
      </c>
      <c r="V24" s="125">
        <f>T24/U24</f>
        <v>15.556057866184448</v>
      </c>
      <c r="W24" s="175"/>
    </row>
    <row r="25" spans="1:23" s="6" customFormat="1" ht="15" customHeight="1">
      <c r="A25" s="165">
        <v>21</v>
      </c>
      <c r="B25" s="124" t="s">
        <v>42</v>
      </c>
      <c r="C25" s="112">
        <v>40235</v>
      </c>
      <c r="D25" s="113" t="s">
        <v>25</v>
      </c>
      <c r="E25" s="114">
        <v>29</v>
      </c>
      <c r="F25" s="114">
        <v>8</v>
      </c>
      <c r="G25" s="114">
        <v>4</v>
      </c>
      <c r="H25" s="115">
        <v>2285.5</v>
      </c>
      <c r="I25" s="116">
        <v>173</v>
      </c>
      <c r="J25" s="115">
        <v>3600</v>
      </c>
      <c r="K25" s="116">
        <v>266</v>
      </c>
      <c r="L25" s="117">
        <v>2263.5</v>
      </c>
      <c r="M25" s="118">
        <v>182</v>
      </c>
      <c r="N25" s="149">
        <f t="shared" si="2"/>
        <v>8149</v>
      </c>
      <c r="O25" s="150">
        <f t="shared" si="2"/>
        <v>621</v>
      </c>
      <c r="P25" s="119">
        <f>IF(N25&lt;&gt;0,O25/F25,"")</f>
        <v>77.625</v>
      </c>
      <c r="Q25" s="120">
        <f>IF(N25&lt;&gt;0,N25/O25,"")</f>
        <v>13.122383252818036</v>
      </c>
      <c r="R25" s="117">
        <v>53162.5</v>
      </c>
      <c r="S25" s="121">
        <f t="shared" si="1"/>
        <v>-0.8467152598166</v>
      </c>
      <c r="T25" s="117">
        <v>631354</v>
      </c>
      <c r="U25" s="118">
        <v>50471</v>
      </c>
      <c r="V25" s="125">
        <f>IF(T25&lt;&gt;0,T25/U25,"")</f>
        <v>12.509242931584474</v>
      </c>
      <c r="W25" s="175"/>
    </row>
    <row r="26" spans="1:23" s="6" customFormat="1" ht="15" customHeight="1">
      <c r="A26" s="165">
        <v>22</v>
      </c>
      <c r="B26" s="124" t="s">
        <v>31</v>
      </c>
      <c r="C26" s="112">
        <v>40172</v>
      </c>
      <c r="D26" s="113" t="s">
        <v>24</v>
      </c>
      <c r="E26" s="114">
        <v>60</v>
      </c>
      <c r="F26" s="114">
        <v>17</v>
      </c>
      <c r="G26" s="114">
        <v>13</v>
      </c>
      <c r="H26" s="115">
        <v>1385.5</v>
      </c>
      <c r="I26" s="116">
        <v>306</v>
      </c>
      <c r="J26" s="115">
        <v>2658.5</v>
      </c>
      <c r="K26" s="116">
        <v>631</v>
      </c>
      <c r="L26" s="117">
        <v>2539</v>
      </c>
      <c r="M26" s="118">
        <v>612</v>
      </c>
      <c r="N26" s="149">
        <f t="shared" si="2"/>
        <v>6583</v>
      </c>
      <c r="O26" s="150">
        <f t="shared" si="2"/>
        <v>1549</v>
      </c>
      <c r="P26" s="119">
        <f>O26/F26</f>
        <v>91.11764705882354</v>
      </c>
      <c r="Q26" s="120">
        <f>+N26/O26</f>
        <v>4.249838605551969</v>
      </c>
      <c r="R26" s="117">
        <v>4621</v>
      </c>
      <c r="S26" s="121">
        <f t="shared" si="1"/>
        <v>0.4245834235014066</v>
      </c>
      <c r="T26" s="117">
        <v>1861446</v>
      </c>
      <c r="U26" s="118">
        <v>222736</v>
      </c>
      <c r="V26" s="125">
        <f>T26/U26</f>
        <v>8.357185187845701</v>
      </c>
      <c r="W26" s="175"/>
    </row>
    <row r="27" spans="1:23" s="6" customFormat="1" ht="15" customHeight="1">
      <c r="A27" s="165">
        <v>23</v>
      </c>
      <c r="B27" s="124" t="s">
        <v>68</v>
      </c>
      <c r="C27" s="112">
        <v>40256</v>
      </c>
      <c r="D27" s="113" t="s">
        <v>29</v>
      </c>
      <c r="E27" s="114">
        <v>10</v>
      </c>
      <c r="F27" s="114">
        <v>10</v>
      </c>
      <c r="G27" s="122">
        <v>1</v>
      </c>
      <c r="H27" s="115">
        <v>1005.25</v>
      </c>
      <c r="I27" s="116">
        <v>102</v>
      </c>
      <c r="J27" s="115">
        <v>2257.5</v>
      </c>
      <c r="K27" s="116">
        <v>217</v>
      </c>
      <c r="L27" s="117">
        <v>2273.25</v>
      </c>
      <c r="M27" s="118">
        <v>217</v>
      </c>
      <c r="N27" s="149">
        <f>SUM(H27+J27+L27)</f>
        <v>5536</v>
      </c>
      <c r="O27" s="150">
        <f>SUM(I27+K27+M27)</f>
        <v>536</v>
      </c>
      <c r="P27" s="119">
        <f>O27/F27</f>
        <v>53.6</v>
      </c>
      <c r="Q27" s="120">
        <f>N27/O27</f>
        <v>10.328358208955224</v>
      </c>
      <c r="R27" s="117"/>
      <c r="S27" s="121">
        <f t="shared" si="1"/>
      </c>
      <c r="T27" s="117">
        <v>5536</v>
      </c>
      <c r="U27" s="118">
        <v>536</v>
      </c>
      <c r="V27" s="125">
        <f>T27/U27</f>
        <v>10.328358208955224</v>
      </c>
      <c r="W27" s="175">
        <v>1</v>
      </c>
    </row>
    <row r="28" spans="1:23" s="6" customFormat="1" ht="15" customHeight="1">
      <c r="A28" s="165">
        <v>24</v>
      </c>
      <c r="B28" s="124" t="s">
        <v>62</v>
      </c>
      <c r="C28" s="112">
        <v>40193</v>
      </c>
      <c r="D28" s="113" t="s">
        <v>24</v>
      </c>
      <c r="E28" s="114">
        <v>55</v>
      </c>
      <c r="F28" s="114">
        <v>10</v>
      </c>
      <c r="G28" s="114">
        <v>10</v>
      </c>
      <c r="H28" s="115">
        <v>594</v>
      </c>
      <c r="I28" s="116">
        <v>144</v>
      </c>
      <c r="J28" s="115">
        <v>1406.5</v>
      </c>
      <c r="K28" s="116">
        <v>333</v>
      </c>
      <c r="L28" s="117">
        <v>1298.5</v>
      </c>
      <c r="M28" s="118">
        <v>316</v>
      </c>
      <c r="N28" s="149">
        <f>H28+J28+L28</f>
        <v>3299</v>
      </c>
      <c r="O28" s="150">
        <f>I28+K28+M28</f>
        <v>793</v>
      </c>
      <c r="P28" s="119">
        <f>O28/F28</f>
        <v>79.3</v>
      </c>
      <c r="Q28" s="120">
        <f>+N28/O28</f>
        <v>4.16015132408575</v>
      </c>
      <c r="R28" s="117">
        <v>1877</v>
      </c>
      <c r="S28" s="121">
        <f t="shared" si="1"/>
        <v>0.7575919019712307</v>
      </c>
      <c r="T28" s="117">
        <v>501191</v>
      </c>
      <c r="U28" s="118">
        <v>57034</v>
      </c>
      <c r="V28" s="125">
        <f>T28/U28</f>
        <v>8.787582845320335</v>
      </c>
      <c r="W28" s="175"/>
    </row>
    <row r="29" spans="1:23" s="6" customFormat="1" ht="15" customHeight="1">
      <c r="A29" s="165">
        <v>25</v>
      </c>
      <c r="B29" s="124" t="s">
        <v>43</v>
      </c>
      <c r="C29" s="112">
        <v>40228</v>
      </c>
      <c r="D29" s="113" t="s">
        <v>1</v>
      </c>
      <c r="E29" s="114">
        <v>87</v>
      </c>
      <c r="F29" s="114">
        <v>5</v>
      </c>
      <c r="G29" s="114">
        <v>5</v>
      </c>
      <c r="H29" s="115">
        <v>722</v>
      </c>
      <c r="I29" s="116">
        <v>133</v>
      </c>
      <c r="J29" s="115">
        <v>1108</v>
      </c>
      <c r="K29" s="116">
        <v>182</v>
      </c>
      <c r="L29" s="117">
        <v>1274</v>
      </c>
      <c r="M29" s="118">
        <v>206</v>
      </c>
      <c r="N29" s="149">
        <f>+L29+J29+H29</f>
        <v>3104</v>
      </c>
      <c r="O29" s="150">
        <f>+M29+K29+I29</f>
        <v>521</v>
      </c>
      <c r="P29" s="119">
        <f>+O29/F29</f>
        <v>104.2</v>
      </c>
      <c r="Q29" s="120">
        <f>+N29/O29</f>
        <v>5.957773512476008</v>
      </c>
      <c r="R29" s="117">
        <v>2551</v>
      </c>
      <c r="S29" s="121">
        <f t="shared" si="1"/>
        <v>0.21677773422187377</v>
      </c>
      <c r="T29" s="117">
        <v>1152676</v>
      </c>
      <c r="U29" s="118">
        <v>112474</v>
      </c>
      <c r="V29" s="125">
        <f>+T29/U29</f>
        <v>10.24837740277753</v>
      </c>
      <c r="W29" s="175"/>
    </row>
    <row r="30" spans="1:23" s="6" customFormat="1" ht="15" customHeight="1">
      <c r="A30" s="165">
        <v>26</v>
      </c>
      <c r="B30" s="124" t="s">
        <v>46</v>
      </c>
      <c r="C30" s="112">
        <v>40228</v>
      </c>
      <c r="D30" s="113" t="s">
        <v>24</v>
      </c>
      <c r="E30" s="114">
        <v>88</v>
      </c>
      <c r="F30" s="114">
        <v>13</v>
      </c>
      <c r="G30" s="114">
        <v>5</v>
      </c>
      <c r="H30" s="115">
        <v>551</v>
      </c>
      <c r="I30" s="116">
        <v>93</v>
      </c>
      <c r="J30" s="115">
        <v>1176</v>
      </c>
      <c r="K30" s="116">
        <v>182</v>
      </c>
      <c r="L30" s="117">
        <v>1205</v>
      </c>
      <c r="M30" s="118">
        <v>187</v>
      </c>
      <c r="N30" s="149">
        <f>H30+J30+L30</f>
        <v>2932</v>
      </c>
      <c r="O30" s="150">
        <f>I30+K30+M30</f>
        <v>462</v>
      </c>
      <c r="P30" s="119">
        <f>O30/F30</f>
        <v>35.53846153846154</v>
      </c>
      <c r="Q30" s="120">
        <f>+N30/O30</f>
        <v>6.346320346320346</v>
      </c>
      <c r="R30" s="117">
        <v>16555.5</v>
      </c>
      <c r="S30" s="121">
        <f t="shared" si="1"/>
        <v>-0.8228987345595119</v>
      </c>
      <c r="T30" s="117">
        <v>755322.05</v>
      </c>
      <c r="U30" s="118">
        <v>80872</v>
      </c>
      <c r="V30" s="125">
        <f>T30/U30</f>
        <v>9.339722648135325</v>
      </c>
      <c r="W30" s="175"/>
    </row>
    <row r="31" spans="1:23" s="6" customFormat="1" ht="15" customHeight="1">
      <c r="A31" s="165">
        <v>27</v>
      </c>
      <c r="B31" s="124" t="s">
        <v>32</v>
      </c>
      <c r="C31" s="112">
        <v>40193</v>
      </c>
      <c r="D31" s="113" t="s">
        <v>23</v>
      </c>
      <c r="E31" s="114">
        <v>83</v>
      </c>
      <c r="F31" s="114">
        <v>2</v>
      </c>
      <c r="G31" s="114">
        <v>10</v>
      </c>
      <c r="H31" s="115">
        <v>470</v>
      </c>
      <c r="I31" s="116">
        <v>94</v>
      </c>
      <c r="J31" s="115">
        <v>824</v>
      </c>
      <c r="K31" s="116">
        <v>163</v>
      </c>
      <c r="L31" s="117">
        <v>681</v>
      </c>
      <c r="M31" s="118">
        <v>134</v>
      </c>
      <c r="N31" s="149">
        <f>+H31+J31+L31</f>
        <v>1975</v>
      </c>
      <c r="O31" s="150">
        <f>+I31+K31+M31</f>
        <v>391</v>
      </c>
      <c r="P31" s="119">
        <f>IF(N31&lt;&gt;0,O31/F31,"")</f>
        <v>195.5</v>
      </c>
      <c r="Q31" s="120">
        <f>IF(N31&lt;&gt;0,N31/O31,"")</f>
        <v>5.051150895140665</v>
      </c>
      <c r="R31" s="117">
        <v>370</v>
      </c>
      <c r="S31" s="121">
        <f t="shared" si="1"/>
        <v>4.337837837837838</v>
      </c>
      <c r="T31" s="117">
        <v>2813304</v>
      </c>
      <c r="U31" s="118">
        <v>267260</v>
      </c>
      <c r="V31" s="125">
        <f>T31/U31</f>
        <v>10.526468607348649</v>
      </c>
      <c r="W31" s="175"/>
    </row>
    <row r="32" spans="1:23" s="6" customFormat="1" ht="15" customHeight="1">
      <c r="A32" s="165">
        <v>28</v>
      </c>
      <c r="B32" s="124" t="s">
        <v>69</v>
      </c>
      <c r="C32" s="112">
        <v>40074</v>
      </c>
      <c r="D32" s="113" t="s">
        <v>29</v>
      </c>
      <c r="E32" s="114">
        <v>201</v>
      </c>
      <c r="F32" s="114">
        <v>1</v>
      </c>
      <c r="G32" s="114">
        <v>11</v>
      </c>
      <c r="H32" s="115">
        <v>600</v>
      </c>
      <c r="I32" s="116">
        <v>100</v>
      </c>
      <c r="J32" s="115">
        <v>630</v>
      </c>
      <c r="K32" s="116">
        <v>105</v>
      </c>
      <c r="L32" s="117">
        <v>688.5</v>
      </c>
      <c r="M32" s="118">
        <v>115</v>
      </c>
      <c r="N32" s="149">
        <f>SUM(H32+J32+L32)</f>
        <v>1918.5</v>
      </c>
      <c r="O32" s="150">
        <f>SUM(I32+K32+M32)</f>
        <v>320</v>
      </c>
      <c r="P32" s="119">
        <f>O32/F32</f>
        <v>320</v>
      </c>
      <c r="Q32" s="120">
        <f>N32/O32</f>
        <v>5.9953125</v>
      </c>
      <c r="R32" s="117"/>
      <c r="S32" s="121">
        <f t="shared" si="1"/>
      </c>
      <c r="T32" s="117">
        <v>808777</v>
      </c>
      <c r="U32" s="118">
        <v>105386</v>
      </c>
      <c r="V32" s="125">
        <f>T32/U32</f>
        <v>7.674425445505095</v>
      </c>
      <c r="W32" s="175"/>
    </row>
    <row r="33" spans="1:23" s="6" customFormat="1" ht="15" customHeight="1">
      <c r="A33" s="165">
        <v>29</v>
      </c>
      <c r="B33" s="124" t="s">
        <v>45</v>
      </c>
      <c r="C33" s="112">
        <v>40235</v>
      </c>
      <c r="D33" s="113" t="s">
        <v>23</v>
      </c>
      <c r="E33" s="114">
        <v>91</v>
      </c>
      <c r="F33" s="114">
        <v>7</v>
      </c>
      <c r="G33" s="114">
        <v>4</v>
      </c>
      <c r="H33" s="115">
        <v>361</v>
      </c>
      <c r="I33" s="116">
        <v>55</v>
      </c>
      <c r="J33" s="115">
        <v>471</v>
      </c>
      <c r="K33" s="116">
        <v>72</v>
      </c>
      <c r="L33" s="117">
        <v>625</v>
      </c>
      <c r="M33" s="118">
        <v>84</v>
      </c>
      <c r="N33" s="149">
        <f>+H33+J33+L33</f>
        <v>1457</v>
      </c>
      <c r="O33" s="150">
        <f>+I33+K33+M33</f>
        <v>211</v>
      </c>
      <c r="P33" s="119">
        <f>IF(N33&lt;&gt;0,O33/F33,"")</f>
        <v>30.142857142857142</v>
      </c>
      <c r="Q33" s="120">
        <f>IF(N33&lt;&gt;0,N33/O33,"")</f>
        <v>6.9052132701421804</v>
      </c>
      <c r="R33" s="117">
        <v>9974</v>
      </c>
      <c r="S33" s="121">
        <f t="shared" si="1"/>
        <v>-0.8539201925005013</v>
      </c>
      <c r="T33" s="117">
        <v>265302</v>
      </c>
      <c r="U33" s="118">
        <v>33215</v>
      </c>
      <c r="V33" s="125">
        <f>T33/U33</f>
        <v>7.987415324401626</v>
      </c>
      <c r="W33" s="175">
        <v>1</v>
      </c>
    </row>
    <row r="34" spans="1:23" s="6" customFormat="1" ht="15" customHeight="1">
      <c r="A34" s="165">
        <v>30</v>
      </c>
      <c r="B34" s="124" t="s">
        <v>70</v>
      </c>
      <c r="C34" s="112">
        <v>40179</v>
      </c>
      <c r="D34" s="113" t="s">
        <v>1</v>
      </c>
      <c r="E34" s="114">
        <v>370</v>
      </c>
      <c r="F34" s="114">
        <v>1</v>
      </c>
      <c r="G34" s="114">
        <v>12</v>
      </c>
      <c r="H34" s="115">
        <v>480</v>
      </c>
      <c r="I34" s="116">
        <v>96</v>
      </c>
      <c r="J34" s="115">
        <v>525</v>
      </c>
      <c r="K34" s="116">
        <v>105</v>
      </c>
      <c r="L34" s="117">
        <v>365</v>
      </c>
      <c r="M34" s="118">
        <v>73</v>
      </c>
      <c r="N34" s="149">
        <f>+L34+J34+H34</f>
        <v>1370</v>
      </c>
      <c r="O34" s="150">
        <f>+M34+K34+I34</f>
        <v>274</v>
      </c>
      <c r="P34" s="119">
        <f>+O34/F34</f>
        <v>274</v>
      </c>
      <c r="Q34" s="120">
        <f>+N34/O34</f>
        <v>5</v>
      </c>
      <c r="R34" s="117"/>
      <c r="S34" s="121">
        <f t="shared" si="1"/>
      </c>
      <c r="T34" s="117">
        <v>20846783</v>
      </c>
      <c r="U34" s="118">
        <v>2321225</v>
      </c>
      <c r="V34" s="125">
        <f>+T34/U34</f>
        <v>8.980940236297645</v>
      </c>
      <c r="W34" s="175">
        <v>1</v>
      </c>
    </row>
    <row r="35" spans="1:23" s="6" customFormat="1" ht="15" customHeight="1">
      <c r="A35" s="165">
        <v>31</v>
      </c>
      <c r="B35" s="124" t="s">
        <v>71</v>
      </c>
      <c r="C35" s="112">
        <v>40186</v>
      </c>
      <c r="D35" s="159" t="s">
        <v>72</v>
      </c>
      <c r="E35" s="114">
        <v>19</v>
      </c>
      <c r="F35" s="114">
        <v>1</v>
      </c>
      <c r="G35" s="114">
        <v>9</v>
      </c>
      <c r="H35" s="115">
        <v>281</v>
      </c>
      <c r="I35" s="116">
        <v>33</v>
      </c>
      <c r="J35" s="115">
        <v>369</v>
      </c>
      <c r="K35" s="116">
        <v>36</v>
      </c>
      <c r="L35" s="117">
        <v>401</v>
      </c>
      <c r="M35" s="118">
        <v>39</v>
      </c>
      <c r="N35" s="149">
        <f>SUM(H35+J35+L35)</f>
        <v>1051</v>
      </c>
      <c r="O35" s="150">
        <f>SUM(I35+K35+M35)</f>
        <v>108</v>
      </c>
      <c r="P35" s="119">
        <f>O35/F35</f>
        <v>108</v>
      </c>
      <c r="Q35" s="120">
        <f>N35/O35</f>
        <v>9.731481481481481</v>
      </c>
      <c r="R35" s="117"/>
      <c r="S35" s="121">
        <f t="shared" si="1"/>
      </c>
      <c r="T35" s="117">
        <v>219814</v>
      </c>
      <c r="U35" s="118">
        <v>18589</v>
      </c>
      <c r="V35" s="125">
        <f>T35/U35</f>
        <v>11.824950239388887</v>
      </c>
      <c r="W35" s="175"/>
    </row>
    <row r="36" spans="1:23" s="6" customFormat="1" ht="15" customHeight="1">
      <c r="A36" s="165">
        <v>32</v>
      </c>
      <c r="B36" s="124" t="s">
        <v>73</v>
      </c>
      <c r="C36" s="112">
        <v>40502</v>
      </c>
      <c r="D36" s="159" t="s">
        <v>74</v>
      </c>
      <c r="E36" s="114">
        <v>149</v>
      </c>
      <c r="F36" s="114">
        <v>1</v>
      </c>
      <c r="G36" s="114">
        <v>15</v>
      </c>
      <c r="H36" s="115">
        <v>230</v>
      </c>
      <c r="I36" s="116">
        <v>38</v>
      </c>
      <c r="J36" s="115">
        <v>380</v>
      </c>
      <c r="K36" s="116">
        <v>63</v>
      </c>
      <c r="L36" s="117">
        <v>349</v>
      </c>
      <c r="M36" s="118">
        <v>58</v>
      </c>
      <c r="N36" s="149">
        <f>L36+J36+H36</f>
        <v>959</v>
      </c>
      <c r="O36" s="150">
        <f>I36+K36+M36</f>
        <v>159</v>
      </c>
      <c r="P36" s="119">
        <f>O36/F36</f>
        <v>159</v>
      </c>
      <c r="Q36" s="120">
        <f>N36/O36</f>
        <v>6.031446540880503</v>
      </c>
      <c r="R36" s="117">
        <v>4116</v>
      </c>
      <c r="S36" s="121">
        <f t="shared" si="1"/>
        <v>-0.7670068027210885</v>
      </c>
      <c r="T36" s="117">
        <v>3143956</v>
      </c>
      <c r="U36" s="118">
        <v>369114</v>
      </c>
      <c r="V36" s="125">
        <f>T36/U36</f>
        <v>8.517574516274106</v>
      </c>
      <c r="W36" s="175">
        <v>1</v>
      </c>
    </row>
    <row r="37" spans="1:23" s="6" customFormat="1" ht="15" customHeight="1">
      <c r="A37" s="165">
        <v>33</v>
      </c>
      <c r="B37" s="124" t="s">
        <v>49</v>
      </c>
      <c r="C37" s="112">
        <v>40200</v>
      </c>
      <c r="D37" s="113" t="s">
        <v>1</v>
      </c>
      <c r="E37" s="114">
        <v>94</v>
      </c>
      <c r="F37" s="114">
        <v>3</v>
      </c>
      <c r="G37" s="114">
        <v>9</v>
      </c>
      <c r="H37" s="115">
        <v>91</v>
      </c>
      <c r="I37" s="116">
        <v>13</v>
      </c>
      <c r="J37" s="115">
        <v>451</v>
      </c>
      <c r="K37" s="116">
        <v>61</v>
      </c>
      <c r="L37" s="117">
        <v>416</v>
      </c>
      <c r="M37" s="118">
        <v>61</v>
      </c>
      <c r="N37" s="149">
        <f>+L37+J37+H37</f>
        <v>958</v>
      </c>
      <c r="O37" s="150">
        <f>+M37+K37+I37</f>
        <v>135</v>
      </c>
      <c r="P37" s="119">
        <f>+O37/F37</f>
        <v>45</v>
      </c>
      <c r="Q37" s="120">
        <f>+N37/O37</f>
        <v>7.0962962962962965</v>
      </c>
      <c r="R37" s="117">
        <v>2551</v>
      </c>
      <c r="S37" s="121">
        <f t="shared" si="1"/>
        <v>-0.6244609956879655</v>
      </c>
      <c r="T37" s="117">
        <v>1912141</v>
      </c>
      <c r="U37" s="118">
        <v>209804</v>
      </c>
      <c r="V37" s="125">
        <f>+T37/U37</f>
        <v>9.113939677031896</v>
      </c>
      <c r="W37" s="175"/>
    </row>
    <row r="38" spans="1:23" s="6" customFormat="1" ht="15" customHeight="1">
      <c r="A38" s="165">
        <v>34</v>
      </c>
      <c r="B38" s="124" t="s">
        <v>48</v>
      </c>
      <c r="C38" s="112">
        <v>40228</v>
      </c>
      <c r="D38" s="113" t="s">
        <v>1</v>
      </c>
      <c r="E38" s="114">
        <v>70</v>
      </c>
      <c r="F38" s="114">
        <v>4</v>
      </c>
      <c r="G38" s="114">
        <v>5</v>
      </c>
      <c r="H38" s="115">
        <v>24</v>
      </c>
      <c r="I38" s="116">
        <v>4</v>
      </c>
      <c r="J38" s="115">
        <v>366</v>
      </c>
      <c r="K38" s="116">
        <v>50</v>
      </c>
      <c r="L38" s="117">
        <v>449</v>
      </c>
      <c r="M38" s="118">
        <v>65</v>
      </c>
      <c r="N38" s="149">
        <f>+L38+J38+H38</f>
        <v>839</v>
      </c>
      <c r="O38" s="150">
        <f>+M38+K38+I38</f>
        <v>119</v>
      </c>
      <c r="P38" s="119">
        <f>+O38/F38</f>
        <v>29.75</v>
      </c>
      <c r="Q38" s="120">
        <f>+N38/O38</f>
        <v>7.050420168067227</v>
      </c>
      <c r="R38" s="117">
        <v>1564</v>
      </c>
      <c r="S38" s="121">
        <f t="shared" si="1"/>
        <v>-0.4635549872122762</v>
      </c>
      <c r="T38" s="117">
        <v>243722</v>
      </c>
      <c r="U38" s="118">
        <v>24261</v>
      </c>
      <c r="V38" s="125">
        <f>+T38/U38</f>
        <v>10.045834879023948</v>
      </c>
      <c r="W38" s="175"/>
    </row>
    <row r="39" spans="1:23" s="6" customFormat="1" ht="15" customHeight="1">
      <c r="A39" s="165">
        <v>35</v>
      </c>
      <c r="B39" s="124" t="s">
        <v>33</v>
      </c>
      <c r="C39" s="112">
        <v>40193</v>
      </c>
      <c r="D39" s="113" t="s">
        <v>25</v>
      </c>
      <c r="E39" s="114">
        <v>86</v>
      </c>
      <c r="F39" s="114">
        <v>2</v>
      </c>
      <c r="G39" s="114">
        <v>10</v>
      </c>
      <c r="H39" s="115">
        <v>153</v>
      </c>
      <c r="I39" s="116">
        <v>33</v>
      </c>
      <c r="J39" s="115">
        <v>359</v>
      </c>
      <c r="K39" s="116">
        <v>73</v>
      </c>
      <c r="L39" s="117">
        <v>229</v>
      </c>
      <c r="M39" s="118">
        <v>44</v>
      </c>
      <c r="N39" s="149">
        <f>H39+J39+L39</f>
        <v>741</v>
      </c>
      <c r="O39" s="150">
        <f>I39+K39+M39</f>
        <v>150</v>
      </c>
      <c r="P39" s="119">
        <f>IF(N39&lt;&gt;0,O39/F39,"")</f>
        <v>75</v>
      </c>
      <c r="Q39" s="120">
        <f>IF(N39&lt;&gt;0,N39/O39,"")</f>
        <v>4.94</v>
      </c>
      <c r="R39" s="117">
        <v>2676</v>
      </c>
      <c r="S39" s="121">
        <f t="shared" si="1"/>
        <v>-0.7230941704035875</v>
      </c>
      <c r="T39" s="117">
        <v>1667278.5</v>
      </c>
      <c r="U39" s="118">
        <v>182453</v>
      </c>
      <c r="V39" s="125">
        <f>IF(T39&lt;&gt;0,T39/U39,"")</f>
        <v>9.138125983129902</v>
      </c>
      <c r="W39" s="175"/>
    </row>
    <row r="40" spans="1:23" s="6" customFormat="1" ht="15" customHeight="1">
      <c r="A40" s="165">
        <v>36</v>
      </c>
      <c r="B40" s="124" t="s">
        <v>34</v>
      </c>
      <c r="C40" s="112">
        <v>40200</v>
      </c>
      <c r="D40" s="113" t="s">
        <v>1</v>
      </c>
      <c r="E40" s="114">
        <v>227</v>
      </c>
      <c r="F40" s="114">
        <v>2</v>
      </c>
      <c r="G40" s="114">
        <v>9</v>
      </c>
      <c r="H40" s="115">
        <v>175</v>
      </c>
      <c r="I40" s="116">
        <v>28</v>
      </c>
      <c r="J40" s="115">
        <v>253</v>
      </c>
      <c r="K40" s="116">
        <v>45</v>
      </c>
      <c r="L40" s="117">
        <v>310</v>
      </c>
      <c r="M40" s="118">
        <v>53</v>
      </c>
      <c r="N40" s="149">
        <f>+L40+J40+H40</f>
        <v>738</v>
      </c>
      <c r="O40" s="150">
        <f>+M40+K40+I40</f>
        <v>126</v>
      </c>
      <c r="P40" s="119">
        <f>+O40/F40</f>
        <v>63</v>
      </c>
      <c r="Q40" s="120">
        <f>+N40/O40</f>
        <v>5.857142857142857</v>
      </c>
      <c r="R40" s="117">
        <v>1433</v>
      </c>
      <c r="S40" s="121">
        <f t="shared" si="1"/>
        <v>-0.48499651081646894</v>
      </c>
      <c r="T40" s="117">
        <v>6702912</v>
      </c>
      <c r="U40" s="118">
        <v>746755</v>
      </c>
      <c r="V40" s="125">
        <f>+T40/U40</f>
        <v>8.976052386659614</v>
      </c>
      <c r="W40" s="175">
        <v>1</v>
      </c>
    </row>
    <row r="41" spans="1:23" s="6" customFormat="1" ht="15" customHeight="1">
      <c r="A41" s="165">
        <v>37</v>
      </c>
      <c r="B41" s="124" t="s">
        <v>51</v>
      </c>
      <c r="C41" s="112">
        <v>40207</v>
      </c>
      <c r="D41" s="113" t="s">
        <v>25</v>
      </c>
      <c r="E41" s="114">
        <v>47</v>
      </c>
      <c r="F41" s="114">
        <v>1</v>
      </c>
      <c r="G41" s="114">
        <v>8</v>
      </c>
      <c r="H41" s="115">
        <v>40</v>
      </c>
      <c r="I41" s="116">
        <v>4</v>
      </c>
      <c r="J41" s="115">
        <v>423</v>
      </c>
      <c r="K41" s="116">
        <v>49</v>
      </c>
      <c r="L41" s="117">
        <v>229</v>
      </c>
      <c r="M41" s="118">
        <v>27</v>
      </c>
      <c r="N41" s="149">
        <f>H41+J41+L41</f>
        <v>692</v>
      </c>
      <c r="O41" s="150">
        <f>I41+K41+M41</f>
        <v>80</v>
      </c>
      <c r="P41" s="119">
        <f>IF(N41&lt;&gt;0,O41/F41,"")</f>
        <v>80</v>
      </c>
      <c r="Q41" s="120">
        <f>IF(N41&lt;&gt;0,N41/O41,"")</f>
        <v>8.65</v>
      </c>
      <c r="R41" s="117">
        <v>1020</v>
      </c>
      <c r="S41" s="121">
        <f t="shared" si="1"/>
        <v>-0.3215686274509804</v>
      </c>
      <c r="T41" s="117">
        <v>1853171.5</v>
      </c>
      <c r="U41" s="118">
        <v>157493</v>
      </c>
      <c r="V41" s="125">
        <f>IF(T41&lt;&gt;0,T41/U41,"")</f>
        <v>11.766691218022387</v>
      </c>
      <c r="W41" s="175"/>
    </row>
    <row r="42" spans="1:23" s="6" customFormat="1" ht="15" customHeight="1">
      <c r="A42" s="165">
        <v>38</v>
      </c>
      <c r="B42" s="124" t="s">
        <v>47</v>
      </c>
      <c r="C42" s="112">
        <v>40235</v>
      </c>
      <c r="D42" s="113" t="s">
        <v>23</v>
      </c>
      <c r="E42" s="114">
        <v>27</v>
      </c>
      <c r="F42" s="114">
        <v>2</v>
      </c>
      <c r="G42" s="114">
        <v>4</v>
      </c>
      <c r="H42" s="115">
        <v>268</v>
      </c>
      <c r="I42" s="116">
        <v>39</v>
      </c>
      <c r="J42" s="115">
        <v>233</v>
      </c>
      <c r="K42" s="116">
        <v>28</v>
      </c>
      <c r="L42" s="117">
        <v>74</v>
      </c>
      <c r="M42" s="118">
        <v>9</v>
      </c>
      <c r="N42" s="149">
        <f>+H42+J42+L42</f>
        <v>575</v>
      </c>
      <c r="O42" s="150">
        <f>+I42+K42+M42</f>
        <v>76</v>
      </c>
      <c r="P42" s="119">
        <f>IF(N42&lt;&gt;0,O42/F42,"")</f>
        <v>38</v>
      </c>
      <c r="Q42" s="120">
        <f>IF(N42&lt;&gt;0,N42/O42,"")</f>
        <v>7.565789473684211</v>
      </c>
      <c r="R42" s="117">
        <v>5146</v>
      </c>
      <c r="S42" s="121">
        <f t="shared" si="1"/>
        <v>-0.8882627283326856</v>
      </c>
      <c r="T42" s="117">
        <v>164715</v>
      </c>
      <c r="U42" s="118">
        <v>13631</v>
      </c>
      <c r="V42" s="125">
        <f>T42/U42</f>
        <v>12.083852982172989</v>
      </c>
      <c r="W42" s="175"/>
    </row>
    <row r="43" spans="1:23" s="6" customFormat="1" ht="15" customHeight="1">
      <c r="A43" s="165">
        <v>39</v>
      </c>
      <c r="B43" s="124" t="s">
        <v>50</v>
      </c>
      <c r="C43" s="112">
        <v>40214</v>
      </c>
      <c r="D43" s="113" t="s">
        <v>23</v>
      </c>
      <c r="E43" s="114">
        <v>72</v>
      </c>
      <c r="F43" s="114">
        <v>1</v>
      </c>
      <c r="G43" s="114">
        <v>7</v>
      </c>
      <c r="H43" s="115">
        <v>132</v>
      </c>
      <c r="I43" s="116">
        <v>18</v>
      </c>
      <c r="J43" s="115">
        <v>208</v>
      </c>
      <c r="K43" s="116">
        <v>29</v>
      </c>
      <c r="L43" s="117">
        <v>161</v>
      </c>
      <c r="M43" s="118">
        <v>21</v>
      </c>
      <c r="N43" s="149">
        <f>+H43+J43+L43</f>
        <v>501</v>
      </c>
      <c r="O43" s="150">
        <f>+I43+K43+M43</f>
        <v>68</v>
      </c>
      <c r="P43" s="119">
        <f>IF(N43&lt;&gt;0,O43/F43,"")</f>
        <v>68</v>
      </c>
      <c r="Q43" s="120">
        <f>IF(N43&lt;&gt;0,N43/O43,"")</f>
        <v>7.367647058823529</v>
      </c>
      <c r="R43" s="117">
        <v>5306</v>
      </c>
      <c r="S43" s="121">
        <f t="shared" si="1"/>
        <v>-0.9055785902751602</v>
      </c>
      <c r="T43" s="117">
        <v>1198096</v>
      </c>
      <c r="U43" s="118">
        <v>120149</v>
      </c>
      <c r="V43" s="125">
        <f>T43/U43</f>
        <v>9.971751741587529</v>
      </c>
      <c r="W43" s="175"/>
    </row>
    <row r="44" spans="1:23" s="6" customFormat="1" ht="15" customHeight="1">
      <c r="A44" s="165">
        <v>40</v>
      </c>
      <c r="B44" s="124" t="s">
        <v>75</v>
      </c>
      <c r="C44" s="112">
        <v>40200</v>
      </c>
      <c r="D44" s="113" t="s">
        <v>29</v>
      </c>
      <c r="E44" s="114">
        <v>201</v>
      </c>
      <c r="F44" s="114">
        <v>3</v>
      </c>
      <c r="G44" s="114">
        <v>9</v>
      </c>
      <c r="H44" s="115">
        <v>77</v>
      </c>
      <c r="I44" s="116">
        <v>15</v>
      </c>
      <c r="J44" s="115">
        <v>170</v>
      </c>
      <c r="K44" s="116">
        <v>31</v>
      </c>
      <c r="L44" s="117">
        <v>166.5</v>
      </c>
      <c r="M44" s="118">
        <v>32</v>
      </c>
      <c r="N44" s="149">
        <f>SUM(H44+J44+L44)</f>
        <v>413.5</v>
      </c>
      <c r="O44" s="150">
        <f>SUM(I44+K44+M44)</f>
        <v>78</v>
      </c>
      <c r="P44" s="119">
        <f>O44/F44</f>
        <v>26</v>
      </c>
      <c r="Q44" s="120">
        <f>N44/O44</f>
        <v>5.301282051282051</v>
      </c>
      <c r="R44" s="117">
        <v>6925.5</v>
      </c>
      <c r="S44" s="121">
        <f t="shared" si="1"/>
        <v>-0.9402931196303516</v>
      </c>
      <c r="T44" s="117">
        <v>6836679.75</v>
      </c>
      <c r="U44" s="118">
        <v>801180</v>
      </c>
      <c r="V44" s="125">
        <f>T44/U44</f>
        <v>8.533263124391523</v>
      </c>
      <c r="W44" s="175">
        <v>1</v>
      </c>
    </row>
    <row r="45" spans="1:23" s="6" customFormat="1" ht="15" customHeight="1">
      <c r="A45" s="165">
        <v>41</v>
      </c>
      <c r="B45" s="124" t="s">
        <v>61</v>
      </c>
      <c r="C45" s="112">
        <v>40235</v>
      </c>
      <c r="D45" s="113" t="s">
        <v>1</v>
      </c>
      <c r="E45" s="114">
        <v>46</v>
      </c>
      <c r="F45" s="114">
        <v>4</v>
      </c>
      <c r="G45" s="114">
        <v>4</v>
      </c>
      <c r="H45" s="115">
        <v>124</v>
      </c>
      <c r="I45" s="116">
        <v>16</v>
      </c>
      <c r="J45" s="115">
        <v>158</v>
      </c>
      <c r="K45" s="116">
        <v>22</v>
      </c>
      <c r="L45" s="117">
        <v>112</v>
      </c>
      <c r="M45" s="118">
        <v>15</v>
      </c>
      <c r="N45" s="149">
        <f>+L45+J45+H45</f>
        <v>394</v>
      </c>
      <c r="O45" s="150">
        <f>+M45+K45+I45</f>
        <v>53</v>
      </c>
      <c r="P45" s="119">
        <f>+O45/F45</f>
        <v>13.25</v>
      </c>
      <c r="Q45" s="120">
        <f>+N45/O45</f>
        <v>7.433962264150943</v>
      </c>
      <c r="R45" s="117">
        <v>14849</v>
      </c>
      <c r="S45" s="121">
        <f t="shared" si="1"/>
        <v>-0.9734662266819314</v>
      </c>
      <c r="T45" s="117">
        <v>251120</v>
      </c>
      <c r="U45" s="118">
        <v>24170</v>
      </c>
      <c r="V45" s="125">
        <f>+T45/U45</f>
        <v>10.389739346297063</v>
      </c>
      <c r="W45" s="175"/>
    </row>
    <row r="46" spans="1:23" s="6" customFormat="1" ht="15" customHeight="1">
      <c r="A46" s="165">
        <v>42</v>
      </c>
      <c r="B46" s="217" t="s">
        <v>78</v>
      </c>
      <c r="C46" s="112">
        <v>40228</v>
      </c>
      <c r="D46" s="113" t="s">
        <v>77</v>
      </c>
      <c r="E46" s="114">
        <v>15</v>
      </c>
      <c r="F46" s="114">
        <v>1</v>
      </c>
      <c r="G46" s="114">
        <v>5</v>
      </c>
      <c r="H46" s="115">
        <v>98</v>
      </c>
      <c r="I46" s="116">
        <v>14</v>
      </c>
      <c r="J46" s="115">
        <v>105</v>
      </c>
      <c r="K46" s="116">
        <v>15</v>
      </c>
      <c r="L46" s="117">
        <v>77</v>
      </c>
      <c r="M46" s="118">
        <v>11</v>
      </c>
      <c r="N46" s="149">
        <f>L46+J46+H46</f>
        <v>280</v>
      </c>
      <c r="O46" s="150">
        <f>+I46+K46+M46</f>
        <v>40</v>
      </c>
      <c r="P46" s="119">
        <f>O46/F46</f>
        <v>40</v>
      </c>
      <c r="Q46" s="120">
        <f>N46/O46</f>
        <v>7</v>
      </c>
      <c r="R46" s="117">
        <v>64</v>
      </c>
      <c r="S46" s="121">
        <f>(N46-R46)/N46</f>
        <v>0.7714285714285715</v>
      </c>
      <c r="T46" s="117">
        <v>33875</v>
      </c>
      <c r="U46" s="118">
        <v>3189</v>
      </c>
      <c r="V46" s="125">
        <f>T46/U46</f>
        <v>10.622452179366572</v>
      </c>
      <c r="W46" s="175"/>
    </row>
    <row r="47" spans="1:23" s="6" customFormat="1" ht="15" customHeight="1">
      <c r="A47" s="165">
        <v>43</v>
      </c>
      <c r="B47" s="124" t="s">
        <v>30</v>
      </c>
      <c r="C47" s="112">
        <v>40137</v>
      </c>
      <c r="D47" s="113" t="s">
        <v>23</v>
      </c>
      <c r="E47" s="114">
        <v>20</v>
      </c>
      <c r="F47" s="114">
        <v>1</v>
      </c>
      <c r="G47" s="114">
        <v>18</v>
      </c>
      <c r="H47" s="115">
        <v>0</v>
      </c>
      <c r="I47" s="116">
        <v>0</v>
      </c>
      <c r="J47" s="115">
        <v>81</v>
      </c>
      <c r="K47" s="116">
        <v>11</v>
      </c>
      <c r="L47" s="117">
        <v>132</v>
      </c>
      <c r="M47" s="118">
        <v>18</v>
      </c>
      <c r="N47" s="149">
        <f>+H47+J47+L47</f>
        <v>213</v>
      </c>
      <c r="O47" s="150">
        <f>+I47+K47+M47</f>
        <v>29</v>
      </c>
      <c r="P47" s="119">
        <f>IF(N47&lt;&gt;0,O47/F47,"")</f>
        <v>29</v>
      </c>
      <c r="Q47" s="120">
        <f>IF(N47&lt;&gt;0,N47/O47,"")</f>
        <v>7.344827586206897</v>
      </c>
      <c r="R47" s="117">
        <v>155</v>
      </c>
      <c r="S47" s="121">
        <f>IF(R47&lt;&gt;0,-(R47-N47)/R47,"")</f>
        <v>0.3741935483870968</v>
      </c>
      <c r="T47" s="117">
        <v>1036816</v>
      </c>
      <c r="U47" s="118">
        <v>86179</v>
      </c>
      <c r="V47" s="125">
        <f>T47/U47</f>
        <v>12.030958818273593</v>
      </c>
      <c r="W47" s="175"/>
    </row>
    <row r="48" spans="1:23" s="6" customFormat="1" ht="15" customHeight="1">
      <c r="A48" s="165">
        <v>44</v>
      </c>
      <c r="B48" s="124" t="s">
        <v>60</v>
      </c>
      <c r="C48" s="112">
        <v>40102</v>
      </c>
      <c r="D48" s="113" t="s">
        <v>25</v>
      </c>
      <c r="E48" s="114">
        <v>319</v>
      </c>
      <c r="F48" s="114">
        <v>1</v>
      </c>
      <c r="G48" s="114">
        <v>23</v>
      </c>
      <c r="H48" s="115">
        <v>25</v>
      </c>
      <c r="I48" s="116">
        <v>5</v>
      </c>
      <c r="J48" s="115">
        <v>20</v>
      </c>
      <c r="K48" s="116">
        <v>4</v>
      </c>
      <c r="L48" s="117">
        <v>45</v>
      </c>
      <c r="M48" s="118">
        <v>9</v>
      </c>
      <c r="N48" s="149">
        <f>H48+J48+L48</f>
        <v>90</v>
      </c>
      <c r="O48" s="150">
        <f>I48+K48+M48</f>
        <v>18</v>
      </c>
      <c r="P48" s="119">
        <f>IF(N48&lt;&gt;0,O48/F48,"")</f>
        <v>18</v>
      </c>
      <c r="Q48" s="120">
        <f>IF(N48&lt;&gt;0,N48/O48,"")</f>
        <v>5</v>
      </c>
      <c r="R48" s="117">
        <v>6415</v>
      </c>
      <c r="S48" s="121">
        <f>IF(R48&lt;&gt;0,-(R48-N48)/R48,"")</f>
        <v>-0.9859703819173812</v>
      </c>
      <c r="T48" s="117">
        <v>19767097.75</v>
      </c>
      <c r="U48" s="118">
        <v>2428138</v>
      </c>
      <c r="V48" s="125">
        <f>IF(T48&lt;&gt;0,T48/U48,"")</f>
        <v>8.14084609276738</v>
      </c>
      <c r="W48" s="175">
        <v>1</v>
      </c>
    </row>
    <row r="49" spans="1:23" s="6" customFormat="1" ht="15" customHeight="1" thickBot="1">
      <c r="A49" s="165">
        <v>45</v>
      </c>
      <c r="B49" s="155" t="s">
        <v>28</v>
      </c>
      <c r="C49" s="127">
        <v>40165</v>
      </c>
      <c r="D49" s="156" t="s">
        <v>25</v>
      </c>
      <c r="E49" s="129">
        <v>40</v>
      </c>
      <c r="F49" s="129">
        <v>1</v>
      </c>
      <c r="G49" s="129">
        <v>14</v>
      </c>
      <c r="H49" s="130">
        <v>0</v>
      </c>
      <c r="I49" s="131">
        <v>0</v>
      </c>
      <c r="J49" s="130">
        <v>12</v>
      </c>
      <c r="K49" s="131">
        <v>3</v>
      </c>
      <c r="L49" s="132">
        <v>0</v>
      </c>
      <c r="M49" s="133">
        <v>0</v>
      </c>
      <c r="N49" s="167">
        <f>H49+J49+L49</f>
        <v>12</v>
      </c>
      <c r="O49" s="168">
        <f>I49+K49+M49</f>
        <v>3</v>
      </c>
      <c r="P49" s="136">
        <f>IF(N49&lt;&gt;0,O49/F49,"")</f>
        <v>3</v>
      </c>
      <c r="Q49" s="137">
        <f>IF(N49&lt;&gt;0,N49/O49,"")</f>
        <v>4</v>
      </c>
      <c r="R49" s="132">
        <v>52</v>
      </c>
      <c r="S49" s="138">
        <f>IF(R49&lt;&gt;0,-(R49-N49)/R49,"")</f>
        <v>-0.7692307692307693</v>
      </c>
      <c r="T49" s="132">
        <v>1115258</v>
      </c>
      <c r="U49" s="133">
        <v>135731</v>
      </c>
      <c r="V49" s="139">
        <f>IF(T49&lt;&gt;0,T49/U49,"")</f>
        <v>8.216678577480458</v>
      </c>
      <c r="W49" s="175">
        <v>1</v>
      </c>
    </row>
    <row r="50" spans="1:27" s="8" customFormat="1" ht="15">
      <c r="A50" s="160"/>
      <c r="B50" s="247"/>
      <c r="C50" s="248"/>
      <c r="D50" s="249"/>
      <c r="E50" s="2"/>
      <c r="F50" s="2"/>
      <c r="G50" s="3"/>
      <c r="H50" s="62"/>
      <c r="I50" s="65"/>
      <c r="J50" s="62"/>
      <c r="K50" s="65"/>
      <c r="L50" s="62"/>
      <c r="M50" s="65"/>
      <c r="N50" s="63"/>
      <c r="O50" s="101"/>
      <c r="P50" s="101"/>
      <c r="Q50" s="102"/>
      <c r="R50" s="103"/>
      <c r="S50" s="104"/>
      <c r="T50" s="103"/>
      <c r="U50" s="101"/>
      <c r="V50" s="102"/>
      <c r="W50" s="105"/>
      <c r="AA50" s="8" t="s">
        <v>16</v>
      </c>
    </row>
    <row r="51" spans="1:23" s="11" customFormat="1" ht="18">
      <c r="A51" s="85"/>
      <c r="B51" s="9"/>
      <c r="C51" s="10"/>
      <c r="E51" s="12"/>
      <c r="F51" s="13"/>
      <c r="G51" s="14"/>
      <c r="H51" s="15"/>
      <c r="I51" s="66"/>
      <c r="J51" s="15"/>
      <c r="K51" s="66"/>
      <c r="L51" s="15"/>
      <c r="M51" s="66"/>
      <c r="N51" s="15"/>
      <c r="O51" s="66"/>
      <c r="P51" s="106"/>
      <c r="Q51" s="107"/>
      <c r="R51" s="108"/>
      <c r="S51" s="109"/>
      <c r="T51" s="108"/>
      <c r="U51" s="106"/>
      <c r="V51" s="107"/>
      <c r="W51" s="110"/>
    </row>
    <row r="52" spans="4:22" ht="18" customHeight="1">
      <c r="D52" s="244"/>
      <c r="E52" s="245"/>
      <c r="F52" s="246"/>
      <c r="R52" s="232" t="s">
        <v>0</v>
      </c>
      <c r="S52" s="233"/>
      <c r="T52" s="233"/>
      <c r="U52" s="233"/>
      <c r="V52" s="234"/>
    </row>
    <row r="53" spans="4:22" ht="18">
      <c r="D53" s="19"/>
      <c r="E53" s="20"/>
      <c r="F53" s="20"/>
      <c r="R53" s="235"/>
      <c r="S53" s="236"/>
      <c r="T53" s="236"/>
      <c r="U53" s="236"/>
      <c r="V53" s="237"/>
    </row>
    <row r="54" spans="18:22" ht="18">
      <c r="R54" s="238"/>
      <c r="S54" s="239"/>
      <c r="T54" s="239"/>
      <c r="U54" s="239"/>
      <c r="V54" s="240"/>
    </row>
    <row r="55" spans="15:22" ht="18">
      <c r="O55" s="229" t="s">
        <v>22</v>
      </c>
      <c r="P55" s="230"/>
      <c r="Q55" s="230"/>
      <c r="R55" s="230"/>
      <c r="S55" s="230"/>
      <c r="T55" s="230"/>
      <c r="U55" s="230"/>
      <c r="V55" s="230"/>
    </row>
    <row r="56" spans="15:22" ht="18">
      <c r="O56" s="230"/>
      <c r="P56" s="230"/>
      <c r="Q56" s="230"/>
      <c r="R56" s="230"/>
      <c r="S56" s="230"/>
      <c r="T56" s="230"/>
      <c r="U56" s="230"/>
      <c r="V56" s="230"/>
    </row>
    <row r="57" spans="15:22" ht="18">
      <c r="O57" s="230"/>
      <c r="P57" s="230"/>
      <c r="Q57" s="230"/>
      <c r="R57" s="230"/>
      <c r="S57" s="230"/>
      <c r="T57" s="230"/>
      <c r="U57" s="230"/>
      <c r="V57" s="230"/>
    </row>
    <row r="58" spans="15:22" ht="18">
      <c r="O58" s="230"/>
      <c r="P58" s="230"/>
      <c r="Q58" s="230"/>
      <c r="R58" s="230"/>
      <c r="S58" s="230"/>
      <c r="T58" s="230"/>
      <c r="U58" s="230"/>
      <c r="V58" s="230"/>
    </row>
    <row r="59" spans="15:22" ht="18">
      <c r="O59" s="230"/>
      <c r="P59" s="230"/>
      <c r="Q59" s="230"/>
      <c r="R59" s="230"/>
      <c r="S59" s="230"/>
      <c r="T59" s="230"/>
      <c r="U59" s="230"/>
      <c r="V59" s="230"/>
    </row>
    <row r="60" spans="15:22" ht="18">
      <c r="O60" s="230"/>
      <c r="P60" s="230"/>
      <c r="Q60" s="230"/>
      <c r="R60" s="230"/>
      <c r="S60" s="230"/>
      <c r="T60" s="230"/>
      <c r="U60" s="230"/>
      <c r="V60" s="230"/>
    </row>
    <row r="61" spans="15:22" ht="18">
      <c r="O61" s="231" t="s">
        <v>10</v>
      </c>
      <c r="P61" s="230"/>
      <c r="Q61" s="230"/>
      <c r="R61" s="230"/>
      <c r="S61" s="230"/>
      <c r="T61" s="230"/>
      <c r="U61" s="230"/>
      <c r="V61" s="230"/>
    </row>
    <row r="62" spans="15:22" ht="18">
      <c r="O62" s="230"/>
      <c r="P62" s="230"/>
      <c r="Q62" s="230"/>
      <c r="R62" s="230"/>
      <c r="S62" s="230"/>
      <c r="T62" s="230"/>
      <c r="U62" s="230"/>
      <c r="V62" s="230"/>
    </row>
    <row r="63" spans="15:22" ht="18">
      <c r="O63" s="230"/>
      <c r="P63" s="230"/>
      <c r="Q63" s="230"/>
      <c r="R63" s="230"/>
      <c r="S63" s="230"/>
      <c r="T63" s="230"/>
      <c r="U63" s="230"/>
      <c r="V63" s="230"/>
    </row>
    <row r="64" spans="15:22" ht="18">
      <c r="O64" s="230"/>
      <c r="P64" s="230"/>
      <c r="Q64" s="230"/>
      <c r="R64" s="230"/>
      <c r="S64" s="230"/>
      <c r="T64" s="230"/>
      <c r="U64" s="230"/>
      <c r="V64" s="230"/>
    </row>
    <row r="65" spans="15:22" ht="18">
      <c r="O65" s="230"/>
      <c r="P65" s="230"/>
      <c r="Q65" s="230"/>
      <c r="R65" s="230"/>
      <c r="S65" s="230"/>
      <c r="T65" s="230"/>
      <c r="U65" s="230"/>
      <c r="V65" s="230"/>
    </row>
    <row r="66" spans="15:22" ht="18">
      <c r="O66" s="230"/>
      <c r="P66" s="230"/>
      <c r="Q66" s="230"/>
      <c r="R66" s="230"/>
      <c r="S66" s="230"/>
      <c r="T66" s="230"/>
      <c r="U66" s="230"/>
      <c r="V66" s="230"/>
    </row>
    <row r="67" spans="15:22" ht="18">
      <c r="O67" s="230"/>
      <c r="P67" s="230"/>
      <c r="Q67" s="230"/>
      <c r="R67" s="230"/>
      <c r="S67" s="230"/>
      <c r="T67" s="230"/>
      <c r="U67" s="230"/>
      <c r="V67" s="230"/>
    </row>
  </sheetData>
  <sheetProtection/>
  <mergeCells count="18">
    <mergeCell ref="O55:V60"/>
    <mergeCell ref="O61:V67"/>
    <mergeCell ref="R52:V54"/>
    <mergeCell ref="C3:C4"/>
    <mergeCell ref="G3:G4"/>
    <mergeCell ref="D3:D4"/>
    <mergeCell ref="D52:F52"/>
    <mergeCell ref="B50:D50"/>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S50:V50 M50 P50:R51 O51 N50:N51 N17:P25 N28:P31 Q17:Q25 N32:Q43 S21 P45:S48 Q6:Q16 Q26:Q27 N6:P16 N26:P27" formula="1"/>
    <ignoredError sqref="V26:V27 V46:V49 V35:V38 T21 V5:V6 V15:V16" unlockedFormula="1"/>
    <ignoredError sqref="V39:V45 V28:V34 V17:V25 V7:V14" formula="1"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PageLayoutView="0" workbookViewId="0" topLeftCell="B1">
      <selection activeCell="B3" sqref="B3:B4"/>
    </sheetView>
  </sheetViews>
  <sheetFormatPr defaultColWidth="39.8515625" defaultRowHeight="12.75"/>
  <cols>
    <col min="1" max="1" width="3.8515625" style="56" bestFit="1" customWidth="1"/>
    <col min="2" max="2" width="65.8515625" style="55" bestFit="1" customWidth="1"/>
    <col min="3" max="3" width="8.00390625" style="53" bestFit="1" customWidth="1"/>
    <col min="4" max="4" width="12.421875" style="55" bestFit="1" customWidth="1"/>
    <col min="5" max="5" width="6.140625" style="53" hidden="1" customWidth="1"/>
    <col min="6" max="6" width="7.140625" style="53" bestFit="1" customWidth="1"/>
    <col min="7" max="7" width="7.140625" style="53" hidden="1" customWidth="1"/>
    <col min="8" max="8" width="11.57421875" style="54" hidden="1" customWidth="1"/>
    <col min="9" max="9" width="7.57421875" style="55" hidden="1" customWidth="1"/>
    <col min="10" max="10" width="13.421875" style="54" hidden="1" customWidth="1"/>
    <col min="11" max="11" width="8.7109375" style="55" hidden="1" customWidth="1"/>
    <col min="12" max="12" width="13.421875" style="54" hidden="1" customWidth="1"/>
    <col min="13" max="13" width="8.7109375" style="55" hidden="1" customWidth="1"/>
    <col min="14" max="14" width="15.421875" style="57" bestFit="1" customWidth="1"/>
    <col min="15" max="15" width="9.8515625" style="55" bestFit="1" customWidth="1"/>
    <col min="16" max="16" width="9.57421875" style="55" hidden="1" customWidth="1"/>
    <col min="17" max="17" width="8.7109375" style="59" hidden="1" customWidth="1"/>
    <col min="18" max="18" width="13.421875" style="60" hidden="1" customWidth="1"/>
    <col min="19" max="19" width="7.7109375" style="55" hidden="1" customWidth="1"/>
    <col min="20" max="20" width="14.57421875" style="54" bestFit="1" customWidth="1"/>
    <col min="21" max="21" width="11.57421875" style="61" bestFit="1" customWidth="1"/>
    <col min="22" max="22" width="20.7109375" style="59" customWidth="1"/>
    <col min="23" max="23" width="2.00390625" style="58" bestFit="1" customWidth="1"/>
    <col min="24" max="26" width="39.8515625" style="55" customWidth="1"/>
    <col min="27" max="27" width="1.8515625" style="55" bestFit="1" customWidth="1"/>
    <col min="28" max="16384" width="39.8515625" style="55" customWidth="1"/>
  </cols>
  <sheetData>
    <row r="1" spans="1:23" s="82" customFormat="1" ht="95.25" customHeight="1">
      <c r="A1" s="83"/>
      <c r="B1" s="70"/>
      <c r="C1" s="71"/>
      <c r="D1" s="72"/>
      <c r="E1" s="73"/>
      <c r="F1" s="73"/>
      <c r="G1" s="73"/>
      <c r="H1" s="74"/>
      <c r="I1" s="75"/>
      <c r="J1" s="76"/>
      <c r="K1" s="77"/>
      <c r="L1" s="78"/>
      <c r="M1" s="79"/>
      <c r="N1" s="80"/>
      <c r="O1" s="81"/>
      <c r="P1" s="90"/>
      <c r="Q1" s="91"/>
      <c r="R1" s="92"/>
      <c r="S1" s="93"/>
      <c r="T1" s="92"/>
      <c r="U1" s="90"/>
      <c r="V1" s="91"/>
      <c r="W1" s="94"/>
    </row>
    <row r="2" spans="1:23" s="4" customFormat="1" ht="27.75" thickBot="1">
      <c r="A2" s="219" t="s">
        <v>11</v>
      </c>
      <c r="B2" s="220"/>
      <c r="C2" s="220"/>
      <c r="D2" s="220"/>
      <c r="E2" s="220"/>
      <c r="F2" s="220"/>
      <c r="G2" s="220"/>
      <c r="H2" s="220"/>
      <c r="I2" s="220"/>
      <c r="J2" s="220"/>
      <c r="K2" s="220"/>
      <c r="L2" s="220"/>
      <c r="M2" s="220"/>
      <c r="N2" s="220"/>
      <c r="O2" s="220"/>
      <c r="P2" s="220"/>
      <c r="Q2" s="220"/>
      <c r="R2" s="220"/>
      <c r="S2" s="220"/>
      <c r="T2" s="220"/>
      <c r="U2" s="220"/>
      <c r="V2" s="220"/>
      <c r="W2" s="94"/>
    </row>
    <row r="3" spans="1:23" s="87" customFormat="1" ht="20.25" customHeight="1">
      <c r="A3" s="161"/>
      <c r="B3" s="227" t="s">
        <v>12</v>
      </c>
      <c r="C3" s="241" t="s">
        <v>17</v>
      </c>
      <c r="D3" s="222" t="s">
        <v>3</v>
      </c>
      <c r="E3" s="222" t="s">
        <v>18</v>
      </c>
      <c r="F3" s="222" t="s">
        <v>19</v>
      </c>
      <c r="G3" s="222" t="s">
        <v>20</v>
      </c>
      <c r="H3" s="224" t="s">
        <v>4</v>
      </c>
      <c r="I3" s="224"/>
      <c r="J3" s="224" t="s">
        <v>5</v>
      </c>
      <c r="K3" s="224"/>
      <c r="L3" s="224" t="s">
        <v>6</v>
      </c>
      <c r="M3" s="224"/>
      <c r="N3" s="218" t="s">
        <v>21</v>
      </c>
      <c r="O3" s="218"/>
      <c r="P3" s="218"/>
      <c r="Q3" s="218"/>
      <c r="R3" s="221" t="s">
        <v>2</v>
      </c>
      <c r="S3" s="221"/>
      <c r="T3" s="225" t="s">
        <v>13</v>
      </c>
      <c r="U3" s="225"/>
      <c r="V3" s="226"/>
      <c r="W3" s="95"/>
    </row>
    <row r="4" spans="1:23" s="87" customFormat="1" ht="21.75" thickBot="1">
      <c r="A4" s="176"/>
      <c r="B4" s="257"/>
      <c r="C4" s="258"/>
      <c r="D4" s="259"/>
      <c r="E4" s="260"/>
      <c r="F4" s="260"/>
      <c r="G4" s="260"/>
      <c r="H4" s="88" t="s">
        <v>9</v>
      </c>
      <c r="I4" s="89" t="s">
        <v>8</v>
      </c>
      <c r="J4" s="88" t="s">
        <v>9</v>
      </c>
      <c r="K4" s="89" t="s">
        <v>8</v>
      </c>
      <c r="L4" s="88" t="s">
        <v>9</v>
      </c>
      <c r="M4" s="89" t="s">
        <v>8</v>
      </c>
      <c r="N4" s="88" t="s">
        <v>9</v>
      </c>
      <c r="O4" s="89" t="s">
        <v>8</v>
      </c>
      <c r="P4" s="96" t="s">
        <v>14</v>
      </c>
      <c r="Q4" s="97" t="s">
        <v>15</v>
      </c>
      <c r="R4" s="98" t="s">
        <v>9</v>
      </c>
      <c r="S4" s="99" t="s">
        <v>7</v>
      </c>
      <c r="T4" s="98" t="s">
        <v>9</v>
      </c>
      <c r="U4" s="96" t="s">
        <v>8</v>
      </c>
      <c r="V4" s="100" t="s">
        <v>15</v>
      </c>
      <c r="W4" s="95"/>
    </row>
    <row r="5" spans="1:23" s="5" customFormat="1" ht="15" customHeight="1">
      <c r="A5" s="189">
        <v>1</v>
      </c>
      <c r="B5" s="216" t="s">
        <v>35</v>
      </c>
      <c r="C5" s="190">
        <v>40235</v>
      </c>
      <c r="D5" s="191" t="s">
        <v>1</v>
      </c>
      <c r="E5" s="192">
        <v>256</v>
      </c>
      <c r="F5" s="192">
        <v>256</v>
      </c>
      <c r="G5" s="192">
        <v>3</v>
      </c>
      <c r="H5" s="193">
        <v>567478</v>
      </c>
      <c r="I5" s="194">
        <v>62464</v>
      </c>
      <c r="J5" s="193">
        <v>955333</v>
      </c>
      <c r="K5" s="194">
        <v>101316</v>
      </c>
      <c r="L5" s="195">
        <v>1043269</v>
      </c>
      <c r="M5" s="196">
        <v>107669</v>
      </c>
      <c r="N5" s="197">
        <f>+L5+J5+H5</f>
        <v>2566080</v>
      </c>
      <c r="O5" s="198">
        <f>+M5+K5+I5</f>
        <v>271449</v>
      </c>
      <c r="P5" s="199">
        <f>+O5/F5</f>
        <v>1060.34765625</v>
      </c>
      <c r="Q5" s="200">
        <f>IF(N5&lt;&gt;0,N5/O5,"")</f>
        <v>9.453267464606611</v>
      </c>
      <c r="R5" s="195">
        <v>3245913</v>
      </c>
      <c r="S5" s="201">
        <f aca="true" t="shared" si="0" ref="S5:S15">IF(R5&lt;&gt;0,-(R5-N5)/R5,"")</f>
        <v>-0.20944276695031566</v>
      </c>
      <c r="T5" s="195">
        <v>14814550</v>
      </c>
      <c r="U5" s="196">
        <v>1636286</v>
      </c>
      <c r="V5" s="202">
        <f>+T5/U5</f>
        <v>9.053765661993074</v>
      </c>
      <c r="W5" s="157">
        <v>1</v>
      </c>
    </row>
    <row r="6" spans="1:23" s="5" customFormat="1" ht="15" customHeight="1">
      <c r="A6" s="165">
        <v>2</v>
      </c>
      <c r="B6" s="111" t="s">
        <v>63</v>
      </c>
      <c r="C6" s="177">
        <v>40256</v>
      </c>
      <c r="D6" s="188" t="s">
        <v>64</v>
      </c>
      <c r="E6" s="178">
        <v>227</v>
      </c>
      <c r="F6" s="178">
        <v>259</v>
      </c>
      <c r="G6" s="178">
        <v>3</v>
      </c>
      <c r="H6" s="179">
        <v>245262.5</v>
      </c>
      <c r="I6" s="180">
        <v>31669</v>
      </c>
      <c r="J6" s="179">
        <v>331933</v>
      </c>
      <c r="K6" s="180">
        <v>35485</v>
      </c>
      <c r="L6" s="181">
        <v>354322</v>
      </c>
      <c r="M6" s="182">
        <v>37449</v>
      </c>
      <c r="N6" s="183">
        <f>+H6+J6+L6</f>
        <v>931517.5</v>
      </c>
      <c r="O6" s="184">
        <f>+I6+K6+M6</f>
        <v>104603</v>
      </c>
      <c r="P6" s="185">
        <f>O6/F6</f>
        <v>403.87258687258685</v>
      </c>
      <c r="Q6" s="186">
        <f>IF(N6&lt;&gt;0,N6/O6,"")</f>
        <v>8.905265623356883</v>
      </c>
      <c r="R6" s="181">
        <v>1299006.25</v>
      </c>
      <c r="S6" s="187">
        <f t="shared" si="0"/>
        <v>-0.28289990906510265</v>
      </c>
      <c r="T6" s="181">
        <v>809995.75</v>
      </c>
      <c r="U6" s="182">
        <v>93798</v>
      </c>
      <c r="V6" s="203">
        <f>T6/U6</f>
        <v>8.635533273630568</v>
      </c>
      <c r="W6" s="157">
        <v>1</v>
      </c>
    </row>
    <row r="7" spans="1:23" s="6" customFormat="1" ht="15" customHeight="1" thickBot="1">
      <c r="A7" s="166">
        <v>3</v>
      </c>
      <c r="B7" s="126" t="s">
        <v>39</v>
      </c>
      <c r="C7" s="204">
        <v>40242</v>
      </c>
      <c r="D7" s="128" t="s">
        <v>1</v>
      </c>
      <c r="E7" s="205">
        <v>378</v>
      </c>
      <c r="F7" s="205">
        <v>88</v>
      </c>
      <c r="G7" s="205">
        <v>5</v>
      </c>
      <c r="H7" s="206">
        <v>147148</v>
      </c>
      <c r="I7" s="207">
        <v>17753</v>
      </c>
      <c r="J7" s="206">
        <v>282236.5</v>
      </c>
      <c r="K7" s="207">
        <v>31733</v>
      </c>
      <c r="L7" s="208">
        <v>333289.25</v>
      </c>
      <c r="M7" s="209">
        <v>36905</v>
      </c>
      <c r="N7" s="210">
        <f>+L7+J7+H7</f>
        <v>762673.75</v>
      </c>
      <c r="O7" s="211">
        <f>+M7+K7+I7</f>
        <v>86391</v>
      </c>
      <c r="P7" s="212">
        <f>O7/F7</f>
        <v>981.7159090909091</v>
      </c>
      <c r="Q7" s="213">
        <f>N7/O7</f>
        <v>8.828162077068214</v>
      </c>
      <c r="R7" s="208">
        <v>1318285.75</v>
      </c>
      <c r="S7" s="214">
        <f t="shared" si="0"/>
        <v>-0.42146552824378175</v>
      </c>
      <c r="T7" s="208">
        <v>2694603</v>
      </c>
      <c r="U7" s="209">
        <v>229494</v>
      </c>
      <c r="V7" s="215">
        <f>+T7/U7</f>
        <v>11.741496509712672</v>
      </c>
      <c r="W7" s="157"/>
    </row>
    <row r="8" spans="1:23" s="6" customFormat="1" ht="15" customHeight="1">
      <c r="A8" s="84">
        <v>4</v>
      </c>
      <c r="B8" s="140" t="s">
        <v>37</v>
      </c>
      <c r="C8" s="141">
        <v>40221</v>
      </c>
      <c r="D8" s="142" t="s">
        <v>29</v>
      </c>
      <c r="E8" s="143">
        <v>97</v>
      </c>
      <c r="F8" s="143">
        <v>274</v>
      </c>
      <c r="G8" s="144">
        <v>1</v>
      </c>
      <c r="H8" s="145">
        <v>187400</v>
      </c>
      <c r="I8" s="146">
        <v>17929</v>
      </c>
      <c r="J8" s="145">
        <v>274136</v>
      </c>
      <c r="K8" s="146">
        <v>23778</v>
      </c>
      <c r="L8" s="147">
        <v>262803</v>
      </c>
      <c r="M8" s="148">
        <v>23016</v>
      </c>
      <c r="N8" s="149">
        <f>SUM(H8+J8+L8)</f>
        <v>724339</v>
      </c>
      <c r="O8" s="150">
        <f>SUM(I8+K8+M8)</f>
        <v>64723</v>
      </c>
      <c r="P8" s="151">
        <f>+O8/F8</f>
        <v>236.21532846715328</v>
      </c>
      <c r="Q8" s="152">
        <f>IF(N8&lt;&gt;0,N8/O8,"")</f>
        <v>11.191369374101942</v>
      </c>
      <c r="R8" s="147"/>
      <c r="S8" s="153">
        <f t="shared" si="0"/>
      </c>
      <c r="T8" s="147">
        <v>28200517.75</v>
      </c>
      <c r="U8" s="148">
        <v>3254858</v>
      </c>
      <c r="V8" s="154">
        <f>T8/U8</f>
        <v>8.664131507426745</v>
      </c>
      <c r="W8" s="175">
        <v>1</v>
      </c>
    </row>
    <row r="9" spans="1:23" s="6" customFormat="1" ht="15" customHeight="1">
      <c r="A9" s="84">
        <v>5</v>
      </c>
      <c r="B9" s="124" t="s">
        <v>38</v>
      </c>
      <c r="C9" s="112">
        <v>40235</v>
      </c>
      <c r="D9" s="113" t="s">
        <v>24</v>
      </c>
      <c r="E9" s="114">
        <v>75</v>
      </c>
      <c r="F9" s="114">
        <v>227</v>
      </c>
      <c r="G9" s="114">
        <v>2</v>
      </c>
      <c r="H9" s="115">
        <v>131035</v>
      </c>
      <c r="I9" s="116">
        <v>11088</v>
      </c>
      <c r="J9" s="115">
        <v>280474</v>
      </c>
      <c r="K9" s="116">
        <v>22546</v>
      </c>
      <c r="L9" s="117">
        <v>272308</v>
      </c>
      <c r="M9" s="118">
        <v>21918</v>
      </c>
      <c r="N9" s="149">
        <f>H9+J9+L9</f>
        <v>683817</v>
      </c>
      <c r="O9" s="150">
        <f>I9+K9+M9</f>
        <v>55552</v>
      </c>
      <c r="P9" s="119">
        <f>+O9/F9</f>
        <v>244.72246696035242</v>
      </c>
      <c r="Q9" s="120">
        <f>IF(N9&lt;&gt;0,N9/O9,"")</f>
        <v>12.309493807603687</v>
      </c>
      <c r="R9" s="117">
        <v>813121</v>
      </c>
      <c r="S9" s="121">
        <f t="shared" si="0"/>
        <v>-0.15902184299753666</v>
      </c>
      <c r="T9" s="117">
        <v>7114797</v>
      </c>
      <c r="U9" s="118">
        <v>839891</v>
      </c>
      <c r="V9" s="125">
        <f>T9/U9</f>
        <v>8.471095654078923</v>
      </c>
      <c r="W9" s="175">
        <v>1</v>
      </c>
    </row>
    <row r="10" spans="1:23" s="6" customFormat="1" ht="15" customHeight="1">
      <c r="A10" s="84">
        <v>6</v>
      </c>
      <c r="B10" s="124" t="s">
        <v>52</v>
      </c>
      <c r="C10" s="112">
        <v>40249</v>
      </c>
      <c r="D10" s="113" t="s">
        <v>1</v>
      </c>
      <c r="E10" s="114">
        <v>125</v>
      </c>
      <c r="F10" s="114">
        <v>97</v>
      </c>
      <c r="G10" s="114">
        <v>2</v>
      </c>
      <c r="H10" s="115">
        <v>112571.25</v>
      </c>
      <c r="I10" s="116">
        <v>18285</v>
      </c>
      <c r="J10" s="115">
        <v>178015.5</v>
      </c>
      <c r="K10" s="116">
        <v>28217</v>
      </c>
      <c r="L10" s="117">
        <v>143659.25</v>
      </c>
      <c r="M10" s="118">
        <v>22030</v>
      </c>
      <c r="N10" s="149">
        <f>+L10+J10+H10</f>
        <v>434246</v>
      </c>
      <c r="O10" s="150">
        <f>+M10+K10+I10</f>
        <v>68532</v>
      </c>
      <c r="P10" s="119">
        <f>IF(N10&lt;&gt;0,O10/F10,"")</f>
        <v>706.5154639175257</v>
      </c>
      <c r="Q10" s="120">
        <f>IF(N10&lt;&gt;0,N10/O10,"")</f>
        <v>6.336397595283955</v>
      </c>
      <c r="R10" s="117">
        <v>1401629.25</v>
      </c>
      <c r="S10" s="121">
        <f t="shared" si="0"/>
        <v>-0.6901848331147484</v>
      </c>
      <c r="T10" s="117">
        <v>1466459</v>
      </c>
      <c r="U10" s="118">
        <v>139726</v>
      </c>
      <c r="V10" s="125">
        <f>+T10/U10</f>
        <v>10.49524784220546</v>
      </c>
      <c r="W10" s="175"/>
    </row>
    <row r="11" spans="1:23" s="6" customFormat="1" ht="15" customHeight="1">
      <c r="A11" s="84">
        <v>7</v>
      </c>
      <c r="B11" s="124" t="s">
        <v>53</v>
      </c>
      <c r="C11" s="112">
        <v>40249</v>
      </c>
      <c r="D11" s="113" t="s">
        <v>25</v>
      </c>
      <c r="E11" s="114">
        <v>116</v>
      </c>
      <c r="F11" s="114">
        <v>116</v>
      </c>
      <c r="G11" s="122">
        <v>1</v>
      </c>
      <c r="H11" s="115">
        <v>88219.75</v>
      </c>
      <c r="I11" s="116">
        <v>10915</v>
      </c>
      <c r="J11" s="115">
        <v>143839.5</v>
      </c>
      <c r="K11" s="116">
        <v>16651</v>
      </c>
      <c r="L11" s="117">
        <v>187277.75</v>
      </c>
      <c r="M11" s="118">
        <v>21319</v>
      </c>
      <c r="N11" s="149">
        <f>H11+J11+L11</f>
        <v>419337</v>
      </c>
      <c r="O11" s="150">
        <f>I11+K11+M11</f>
        <v>48885</v>
      </c>
      <c r="P11" s="119">
        <f>IF(N11&lt;&gt;0,O11/F11,"")</f>
        <v>421.42241379310343</v>
      </c>
      <c r="Q11" s="120">
        <f>IF(N11&lt;&gt;0,N11/O11,"")</f>
        <v>8.578030070573796</v>
      </c>
      <c r="R11" s="117"/>
      <c r="S11" s="121">
        <f t="shared" si="0"/>
      </c>
      <c r="T11" s="117">
        <v>980113.5</v>
      </c>
      <c r="U11" s="118">
        <v>121382</v>
      </c>
      <c r="V11" s="125">
        <f>IF(T11&lt;&gt;0,T11/U11,"")</f>
        <v>8.074619795356808</v>
      </c>
      <c r="W11" s="175">
        <v>1</v>
      </c>
    </row>
    <row r="12" spans="1:23" s="6" customFormat="1" ht="15" customHeight="1">
      <c r="A12" s="84">
        <v>8</v>
      </c>
      <c r="B12" s="124" t="s">
        <v>54</v>
      </c>
      <c r="C12" s="112">
        <v>40249</v>
      </c>
      <c r="D12" s="113" t="s">
        <v>29</v>
      </c>
      <c r="E12" s="114">
        <v>71</v>
      </c>
      <c r="F12" s="114">
        <v>71</v>
      </c>
      <c r="G12" s="122">
        <v>1</v>
      </c>
      <c r="H12" s="115">
        <v>51074.25</v>
      </c>
      <c r="I12" s="116">
        <v>5964</v>
      </c>
      <c r="J12" s="115">
        <v>81381.5</v>
      </c>
      <c r="K12" s="116">
        <v>8711</v>
      </c>
      <c r="L12" s="117">
        <v>113093.5</v>
      </c>
      <c r="M12" s="118">
        <v>12049</v>
      </c>
      <c r="N12" s="149">
        <f>SUM(H12+J12+L12)</f>
        <v>245549.25</v>
      </c>
      <c r="O12" s="150">
        <f>SUM(I12+K12+M12)</f>
        <v>26724</v>
      </c>
      <c r="P12" s="119">
        <f>O12/F12</f>
        <v>376.3943661971831</v>
      </c>
      <c r="Q12" s="120">
        <f>N12/O12</f>
        <v>9.188341939829368</v>
      </c>
      <c r="R12" s="117"/>
      <c r="S12" s="121">
        <f t="shared" si="0"/>
      </c>
      <c r="T12" s="117">
        <v>620413.75</v>
      </c>
      <c r="U12" s="118">
        <v>71221</v>
      </c>
      <c r="V12" s="125">
        <f>T12/U12</f>
        <v>8.711106976874799</v>
      </c>
      <c r="W12" s="175">
        <v>1</v>
      </c>
    </row>
    <row r="13" spans="1:23" s="6" customFormat="1" ht="15" customHeight="1">
      <c r="A13" s="84">
        <v>9</v>
      </c>
      <c r="B13" s="124" t="s">
        <v>36</v>
      </c>
      <c r="C13" s="112">
        <v>40242</v>
      </c>
      <c r="D13" s="113" t="s">
        <v>25</v>
      </c>
      <c r="E13" s="114">
        <v>125</v>
      </c>
      <c r="F13" s="114">
        <v>109</v>
      </c>
      <c r="G13" s="114">
        <v>13</v>
      </c>
      <c r="H13" s="115">
        <v>25381.5</v>
      </c>
      <c r="I13" s="116">
        <v>1935</v>
      </c>
      <c r="J13" s="115">
        <v>51011.5</v>
      </c>
      <c r="K13" s="116">
        <v>3888</v>
      </c>
      <c r="L13" s="117">
        <v>50308.5</v>
      </c>
      <c r="M13" s="118">
        <v>3842</v>
      </c>
      <c r="N13" s="149">
        <f>H13+J13+L13</f>
        <v>126701.5</v>
      </c>
      <c r="O13" s="150">
        <f>I13+K13+M13</f>
        <v>9665</v>
      </c>
      <c r="P13" s="119">
        <f>O13/F13</f>
        <v>88.6697247706422</v>
      </c>
      <c r="Q13" s="120">
        <f>IF(N13&lt;&gt;0,N13/O13,"")</f>
        <v>13.109311950336265</v>
      </c>
      <c r="R13" s="117">
        <v>187792.5</v>
      </c>
      <c r="S13" s="121">
        <f t="shared" si="0"/>
        <v>-0.3253111812239573</v>
      </c>
      <c r="T13" s="117">
        <v>2630923.5</v>
      </c>
      <c r="U13" s="118">
        <v>410233</v>
      </c>
      <c r="V13" s="125">
        <f>IF(T13&lt;&gt;0,T13/U13,"")</f>
        <v>6.413241986870876</v>
      </c>
      <c r="W13" s="175">
        <v>1</v>
      </c>
    </row>
    <row r="14" spans="1:23" s="6" customFormat="1" ht="15" customHeight="1">
      <c r="A14" s="84">
        <v>10</v>
      </c>
      <c r="B14" s="124" t="s">
        <v>65</v>
      </c>
      <c r="C14" s="112">
        <v>40256</v>
      </c>
      <c r="D14" s="113" t="s">
        <v>24</v>
      </c>
      <c r="E14" s="114">
        <v>53</v>
      </c>
      <c r="F14" s="114">
        <v>66</v>
      </c>
      <c r="G14" s="114">
        <v>2</v>
      </c>
      <c r="H14" s="115">
        <v>22350</v>
      </c>
      <c r="I14" s="116">
        <v>2206</v>
      </c>
      <c r="J14" s="115">
        <v>34213</v>
      </c>
      <c r="K14" s="116">
        <v>3150</v>
      </c>
      <c r="L14" s="117">
        <v>41518</v>
      </c>
      <c r="M14" s="118">
        <v>3737</v>
      </c>
      <c r="N14" s="149">
        <f>H14+J14+L14</f>
        <v>98081</v>
      </c>
      <c r="O14" s="150">
        <f>I14+K14+M14</f>
        <v>9093</v>
      </c>
      <c r="P14" s="119">
        <f>IF(N14&lt;&gt;0,O14/F14,"")</f>
        <v>137.77272727272728</v>
      </c>
      <c r="Q14" s="120">
        <f>IF(N14&lt;&gt;0,N14/O14,"")</f>
        <v>10.7864291213021</v>
      </c>
      <c r="R14" s="117">
        <v>197899</v>
      </c>
      <c r="S14" s="121">
        <f t="shared" si="0"/>
        <v>-0.5043886022668129</v>
      </c>
      <c r="T14" s="117">
        <v>133321.5</v>
      </c>
      <c r="U14" s="118">
        <v>11417</v>
      </c>
      <c r="V14" s="125">
        <f>T14/U14</f>
        <v>11.677454672856268</v>
      </c>
      <c r="W14" s="175"/>
    </row>
    <row r="15" spans="1:23" s="6" customFormat="1" ht="15" customHeight="1">
      <c r="A15" s="84">
        <v>11</v>
      </c>
      <c r="B15" s="124" t="s">
        <v>66</v>
      </c>
      <c r="C15" s="112">
        <v>40256</v>
      </c>
      <c r="D15" s="113" t="s">
        <v>26</v>
      </c>
      <c r="E15" s="114">
        <v>22</v>
      </c>
      <c r="F15" s="114">
        <v>25</v>
      </c>
      <c r="G15" s="114">
        <v>12</v>
      </c>
      <c r="H15" s="115">
        <v>19838</v>
      </c>
      <c r="I15" s="116">
        <v>1527</v>
      </c>
      <c r="J15" s="115">
        <v>34759.25</v>
      </c>
      <c r="K15" s="116">
        <v>2568</v>
      </c>
      <c r="L15" s="117">
        <v>35095.5</v>
      </c>
      <c r="M15" s="118">
        <v>2580</v>
      </c>
      <c r="N15" s="149">
        <f>+H15+J15+L15</f>
        <v>89692.75</v>
      </c>
      <c r="O15" s="150">
        <f>+I15+K15+M15</f>
        <v>6675</v>
      </c>
      <c r="P15" s="119">
        <f>O15/F15</f>
        <v>267</v>
      </c>
      <c r="Q15" s="120">
        <f>IF(N15&lt;&gt;0,N15/O15,"")</f>
        <v>13.437116104868913</v>
      </c>
      <c r="R15" s="117"/>
      <c r="S15" s="121">
        <f t="shared" si="0"/>
      </c>
      <c r="T15" s="117">
        <v>98758</v>
      </c>
      <c r="U15" s="118">
        <v>7350</v>
      </c>
      <c r="V15" s="125">
        <f>+T15/U15</f>
        <v>13.436462585034013</v>
      </c>
      <c r="W15" s="175"/>
    </row>
    <row r="16" spans="1:23" s="6" customFormat="1" ht="15" customHeight="1">
      <c r="A16" s="84">
        <v>12</v>
      </c>
      <c r="B16" s="124" t="s">
        <v>67</v>
      </c>
      <c r="C16" s="112">
        <v>40256</v>
      </c>
      <c r="D16" s="113" t="s">
        <v>1</v>
      </c>
      <c r="E16" s="114">
        <v>144</v>
      </c>
      <c r="F16" s="114">
        <v>1</v>
      </c>
      <c r="G16" s="114">
        <v>6</v>
      </c>
      <c r="H16" s="115">
        <v>14869</v>
      </c>
      <c r="I16" s="116">
        <v>1974</v>
      </c>
      <c r="J16" s="115">
        <v>26230</v>
      </c>
      <c r="K16" s="116">
        <v>3362</v>
      </c>
      <c r="L16" s="117">
        <v>26474</v>
      </c>
      <c r="M16" s="118">
        <v>3346</v>
      </c>
      <c r="N16" s="149">
        <f>+L16+J16+H16</f>
        <v>67573</v>
      </c>
      <c r="O16" s="150">
        <f>+M16+K16+I16</f>
        <v>8682</v>
      </c>
      <c r="P16" s="119">
        <f>+O16/F16</f>
        <v>8682</v>
      </c>
      <c r="Q16" s="120">
        <f>+N16/O16</f>
        <v>7.783114489748906</v>
      </c>
      <c r="R16" s="117">
        <v>216989</v>
      </c>
      <c r="S16" s="121">
        <f>(+R16-N16)/R16</f>
        <v>0.6885879007691634</v>
      </c>
      <c r="T16" s="117">
        <v>91427</v>
      </c>
      <c r="U16" s="118">
        <v>9633</v>
      </c>
      <c r="V16" s="125">
        <f>+T16/U16</f>
        <v>9.49102045053462</v>
      </c>
      <c r="W16" s="175">
        <v>1</v>
      </c>
    </row>
    <row r="17" spans="1:23" s="6" customFormat="1" ht="15" customHeight="1">
      <c r="A17" s="84">
        <v>13</v>
      </c>
      <c r="B17" s="124" t="s">
        <v>27</v>
      </c>
      <c r="C17" s="112">
        <v>40165</v>
      </c>
      <c r="D17" s="113" t="s">
        <v>24</v>
      </c>
      <c r="E17" s="114">
        <v>74</v>
      </c>
      <c r="F17" s="114">
        <v>7</v>
      </c>
      <c r="G17" s="114">
        <v>2</v>
      </c>
      <c r="H17" s="115">
        <v>10833.5</v>
      </c>
      <c r="I17" s="116">
        <v>1308</v>
      </c>
      <c r="J17" s="115">
        <v>21787</v>
      </c>
      <c r="K17" s="116">
        <v>2502</v>
      </c>
      <c r="L17" s="117">
        <v>24923.5</v>
      </c>
      <c r="M17" s="118">
        <v>2850</v>
      </c>
      <c r="N17" s="149">
        <f>H17+J17+L17</f>
        <v>57544</v>
      </c>
      <c r="O17" s="150">
        <f>I17+K17+M17</f>
        <v>6660</v>
      </c>
      <c r="P17" s="119">
        <f>O17/F17</f>
        <v>951.4285714285714</v>
      </c>
      <c r="Q17" s="120">
        <f aca="true" t="shared" si="1" ref="Q17:Q24">IF(N17&lt;&gt;0,N17/O17,"")</f>
        <v>8.64024024024024</v>
      </c>
      <c r="R17" s="117">
        <v>142642.25</v>
      </c>
      <c r="S17" s="121">
        <f aca="true" t="shared" si="2" ref="S17:S24">IF(R17&lt;&gt;0,-(R17-N17)/R17,"")</f>
        <v>-0.5965851632317914</v>
      </c>
      <c r="T17" s="117">
        <v>26060630</v>
      </c>
      <c r="U17" s="118">
        <v>2422487</v>
      </c>
      <c r="V17" s="125">
        <f>T17/U17</f>
        <v>10.757799732258626</v>
      </c>
      <c r="W17" s="175"/>
    </row>
    <row r="18" spans="1:23" s="6" customFormat="1" ht="15" customHeight="1">
      <c r="A18" s="84">
        <v>14</v>
      </c>
      <c r="B18" s="124" t="s">
        <v>41</v>
      </c>
      <c r="C18" s="112">
        <v>40242</v>
      </c>
      <c r="D18" s="113" t="s">
        <v>23</v>
      </c>
      <c r="E18" s="114">
        <v>29</v>
      </c>
      <c r="F18" s="114">
        <v>40</v>
      </c>
      <c r="G18" s="114">
        <v>3</v>
      </c>
      <c r="H18" s="115">
        <v>14812</v>
      </c>
      <c r="I18" s="116">
        <v>1193</v>
      </c>
      <c r="J18" s="115">
        <v>20218.5</v>
      </c>
      <c r="K18" s="116">
        <v>1534</v>
      </c>
      <c r="L18" s="117">
        <v>18132</v>
      </c>
      <c r="M18" s="118">
        <v>1373</v>
      </c>
      <c r="N18" s="149">
        <f>+H18+J18+L18</f>
        <v>53162.5</v>
      </c>
      <c r="O18" s="150">
        <f>+I18+K18+M18</f>
        <v>4100</v>
      </c>
      <c r="P18" s="119">
        <f>IF(N18&lt;&gt;0,O18/F18,"")</f>
        <v>102.5</v>
      </c>
      <c r="Q18" s="120">
        <f t="shared" si="1"/>
        <v>12.966463414634147</v>
      </c>
      <c r="R18" s="117">
        <v>161509</v>
      </c>
      <c r="S18" s="121">
        <f t="shared" si="2"/>
        <v>-0.670838776786433</v>
      </c>
      <c r="T18" s="117">
        <v>472663</v>
      </c>
      <c r="U18" s="118">
        <v>45738</v>
      </c>
      <c r="V18" s="125">
        <f>T18/U18</f>
        <v>10.334142288687744</v>
      </c>
      <c r="W18" s="175"/>
    </row>
    <row r="19" spans="1:23" s="6" customFormat="1" ht="15" customHeight="1">
      <c r="A19" s="84">
        <v>15</v>
      </c>
      <c r="B19" s="124" t="s">
        <v>40</v>
      </c>
      <c r="C19" s="112">
        <v>40214</v>
      </c>
      <c r="D19" s="113" t="s">
        <v>26</v>
      </c>
      <c r="E19" s="114">
        <v>15</v>
      </c>
      <c r="F19" s="114">
        <v>19</v>
      </c>
      <c r="G19" s="122">
        <v>1</v>
      </c>
      <c r="H19" s="115">
        <v>9543</v>
      </c>
      <c r="I19" s="116">
        <v>732</v>
      </c>
      <c r="J19" s="115">
        <v>14729.5</v>
      </c>
      <c r="K19" s="116">
        <v>1096</v>
      </c>
      <c r="L19" s="117">
        <v>15018.5</v>
      </c>
      <c r="M19" s="118">
        <v>1103</v>
      </c>
      <c r="N19" s="149">
        <f>+H19+J19+L19</f>
        <v>39291</v>
      </c>
      <c r="O19" s="150">
        <f>+I19+K19+M19</f>
        <v>2931</v>
      </c>
      <c r="P19" s="119">
        <f>IF(N19&lt;&gt;0,O19/F19,"")</f>
        <v>154.26315789473685</v>
      </c>
      <c r="Q19" s="120">
        <f t="shared" si="1"/>
        <v>13.40532241555783</v>
      </c>
      <c r="R19" s="117"/>
      <c r="S19" s="121">
        <f t="shared" si="2"/>
      </c>
      <c r="T19" s="117">
        <v>5999614</v>
      </c>
      <c r="U19" s="118">
        <v>648761</v>
      </c>
      <c r="V19" s="125">
        <f>+T19/U19</f>
        <v>9.247803120101239</v>
      </c>
      <c r="W19" s="175">
        <v>1</v>
      </c>
    </row>
    <row r="20" spans="1:23" s="6" customFormat="1" ht="15" customHeight="1">
      <c r="A20" s="84">
        <v>16</v>
      </c>
      <c r="B20" s="124" t="s">
        <v>55</v>
      </c>
      <c r="C20" s="112">
        <v>40088</v>
      </c>
      <c r="D20" s="113" t="s">
        <v>24</v>
      </c>
      <c r="E20" s="114">
        <v>26</v>
      </c>
      <c r="F20" s="114">
        <v>9</v>
      </c>
      <c r="G20" s="122">
        <v>1</v>
      </c>
      <c r="H20" s="115">
        <v>7056</v>
      </c>
      <c r="I20" s="116">
        <v>738</v>
      </c>
      <c r="J20" s="115">
        <v>11552</v>
      </c>
      <c r="K20" s="116">
        <v>1092</v>
      </c>
      <c r="L20" s="117">
        <v>14354</v>
      </c>
      <c r="M20" s="118">
        <v>1344</v>
      </c>
      <c r="N20" s="149">
        <f>H20+J20+L20</f>
        <v>32962</v>
      </c>
      <c r="O20" s="150">
        <f>I20+K20+M20</f>
        <v>3174</v>
      </c>
      <c r="P20" s="119">
        <f>IF(N20&lt;&gt;0,O20/F20,"")</f>
        <v>352.6666666666667</v>
      </c>
      <c r="Q20" s="120">
        <f t="shared" si="1"/>
        <v>10.385003150598614</v>
      </c>
      <c r="R20" s="117"/>
      <c r="S20" s="121">
        <f t="shared" si="2"/>
      </c>
      <c r="T20" s="117">
        <v>184949.25</v>
      </c>
      <c r="U20" s="118">
        <v>15974</v>
      </c>
      <c r="V20" s="125">
        <f>T20/U20</f>
        <v>11.578142606735947</v>
      </c>
      <c r="W20" s="175"/>
    </row>
    <row r="21" spans="1:23" s="6" customFormat="1" ht="15" customHeight="1">
      <c r="A21" s="84">
        <v>17</v>
      </c>
      <c r="B21" s="124" t="s">
        <v>56</v>
      </c>
      <c r="C21" s="112">
        <v>40249</v>
      </c>
      <c r="D21" s="123" t="s">
        <v>57</v>
      </c>
      <c r="E21" s="114">
        <v>87</v>
      </c>
      <c r="F21" s="114">
        <v>15</v>
      </c>
      <c r="G21" s="114">
        <v>4</v>
      </c>
      <c r="H21" s="115">
        <v>3844</v>
      </c>
      <c r="I21" s="116">
        <v>406</v>
      </c>
      <c r="J21" s="115">
        <v>6875</v>
      </c>
      <c r="K21" s="116">
        <v>650</v>
      </c>
      <c r="L21" s="117">
        <v>8477</v>
      </c>
      <c r="M21" s="118">
        <v>793</v>
      </c>
      <c r="N21" s="149">
        <f aca="true" t="shared" si="3" ref="N21:O24">+L21+J21+H21</f>
        <v>19196</v>
      </c>
      <c r="O21" s="150">
        <f t="shared" si="3"/>
        <v>1849</v>
      </c>
      <c r="P21" s="119">
        <f>+O21/F21</f>
        <v>123.26666666666667</v>
      </c>
      <c r="Q21" s="120">
        <f t="shared" si="1"/>
        <v>10.38182801514332</v>
      </c>
      <c r="R21" s="117">
        <v>145990</v>
      </c>
      <c r="S21" s="121">
        <f t="shared" si="2"/>
        <v>-0.8685115418864305</v>
      </c>
      <c r="T21" s="117">
        <f>N21+R21</f>
        <v>165186</v>
      </c>
      <c r="U21" s="118">
        <v>5654</v>
      </c>
      <c r="V21" s="125">
        <f>T21/U21</f>
        <v>29.215776441457376</v>
      </c>
      <c r="W21" s="175"/>
    </row>
    <row r="22" spans="1:23" s="6" customFormat="1" ht="15" customHeight="1">
      <c r="A22" s="84">
        <v>18</v>
      </c>
      <c r="B22" s="124" t="s">
        <v>44</v>
      </c>
      <c r="C22" s="112">
        <v>40242</v>
      </c>
      <c r="D22" s="113" t="s">
        <v>24</v>
      </c>
      <c r="E22" s="114">
        <v>88</v>
      </c>
      <c r="F22" s="114">
        <v>31</v>
      </c>
      <c r="G22" s="114">
        <v>4</v>
      </c>
      <c r="H22" s="115">
        <v>3401</v>
      </c>
      <c r="I22" s="116">
        <v>502</v>
      </c>
      <c r="J22" s="115">
        <v>6292.5</v>
      </c>
      <c r="K22" s="116">
        <v>864</v>
      </c>
      <c r="L22" s="117">
        <v>6862</v>
      </c>
      <c r="M22" s="118">
        <v>939</v>
      </c>
      <c r="N22" s="149">
        <f t="shared" si="3"/>
        <v>16555.5</v>
      </c>
      <c r="O22" s="150">
        <f t="shared" si="3"/>
        <v>2305</v>
      </c>
      <c r="P22" s="119">
        <f>O22/F22</f>
        <v>74.35483870967742</v>
      </c>
      <c r="Q22" s="120">
        <f t="shared" si="1"/>
        <v>7.182429501084599</v>
      </c>
      <c r="R22" s="117">
        <v>61846.200000000004</v>
      </c>
      <c r="S22" s="121">
        <f t="shared" si="2"/>
        <v>-0.7323117669315172</v>
      </c>
      <c r="T22" s="117">
        <v>329427.25</v>
      </c>
      <c r="U22" s="118">
        <v>38679</v>
      </c>
      <c r="V22" s="125">
        <f>T22/U22</f>
        <v>8.51695364409628</v>
      </c>
      <c r="W22" s="175">
        <v>1</v>
      </c>
    </row>
    <row r="23" spans="1:23" s="6" customFormat="1" ht="15" customHeight="1">
      <c r="A23" s="84">
        <v>19</v>
      </c>
      <c r="B23" s="124" t="s">
        <v>58</v>
      </c>
      <c r="C23" s="112">
        <v>40249</v>
      </c>
      <c r="D23" s="113" t="s">
        <v>23</v>
      </c>
      <c r="E23" s="114">
        <v>1</v>
      </c>
      <c r="F23" s="114">
        <v>8</v>
      </c>
      <c r="G23" s="122">
        <v>1</v>
      </c>
      <c r="H23" s="115">
        <v>2975</v>
      </c>
      <c r="I23" s="116">
        <v>181</v>
      </c>
      <c r="J23" s="115">
        <v>6440</v>
      </c>
      <c r="K23" s="116">
        <v>392</v>
      </c>
      <c r="L23" s="117">
        <v>6269</v>
      </c>
      <c r="M23" s="118">
        <v>386</v>
      </c>
      <c r="N23" s="149">
        <f t="shared" si="3"/>
        <v>15684</v>
      </c>
      <c r="O23" s="150">
        <f t="shared" si="3"/>
        <v>959</v>
      </c>
      <c r="P23" s="119">
        <f>O23/F23</f>
        <v>119.875</v>
      </c>
      <c r="Q23" s="120">
        <f t="shared" si="1"/>
        <v>16.35453597497393</v>
      </c>
      <c r="R23" s="117"/>
      <c r="S23" s="121">
        <f t="shared" si="2"/>
      </c>
      <c r="T23" s="117">
        <v>67719</v>
      </c>
      <c r="U23" s="118">
        <v>6849</v>
      </c>
      <c r="V23" s="125">
        <f>T23/U23</f>
        <v>9.8874288217258</v>
      </c>
      <c r="W23" s="175">
        <v>1</v>
      </c>
    </row>
    <row r="24" spans="1:23" s="6" customFormat="1" ht="15" customHeight="1" thickBot="1">
      <c r="A24" s="84">
        <v>20</v>
      </c>
      <c r="B24" s="155" t="s">
        <v>59</v>
      </c>
      <c r="C24" s="127">
        <v>40249</v>
      </c>
      <c r="D24" s="156" t="s">
        <v>24</v>
      </c>
      <c r="E24" s="129">
        <v>46</v>
      </c>
      <c r="F24" s="129">
        <v>1</v>
      </c>
      <c r="G24" s="129">
        <v>3</v>
      </c>
      <c r="H24" s="130">
        <v>3973</v>
      </c>
      <c r="I24" s="131">
        <v>401</v>
      </c>
      <c r="J24" s="130">
        <v>5517</v>
      </c>
      <c r="K24" s="131">
        <v>518</v>
      </c>
      <c r="L24" s="132">
        <v>5359</v>
      </c>
      <c r="M24" s="133">
        <v>489</v>
      </c>
      <c r="N24" s="167">
        <f t="shared" si="3"/>
        <v>14849</v>
      </c>
      <c r="O24" s="168">
        <f t="shared" si="3"/>
        <v>1408</v>
      </c>
      <c r="P24" s="136">
        <f>+O24/F24</f>
        <v>1408</v>
      </c>
      <c r="Q24" s="137">
        <f t="shared" si="1"/>
        <v>10.546164772727273</v>
      </c>
      <c r="R24" s="132">
        <v>65156</v>
      </c>
      <c r="S24" s="138">
        <f t="shared" si="2"/>
        <v>-0.7721008042237093</v>
      </c>
      <c r="T24" s="132">
        <v>43012.5</v>
      </c>
      <c r="U24" s="133">
        <v>2765</v>
      </c>
      <c r="V24" s="139">
        <f>T24/U24</f>
        <v>15.556057866184448</v>
      </c>
      <c r="W24" s="175"/>
    </row>
    <row r="25" spans="1:27" s="29" customFormat="1" ht="15">
      <c r="A25" s="1"/>
      <c r="B25" s="252"/>
      <c r="C25" s="253"/>
      <c r="D25" s="69"/>
      <c r="E25" s="23"/>
      <c r="F25" s="23"/>
      <c r="G25" s="24"/>
      <c r="H25" s="25"/>
      <c r="I25" s="26"/>
      <c r="J25" s="25"/>
      <c r="K25" s="26"/>
      <c r="L25" s="25"/>
      <c r="M25" s="26"/>
      <c r="N25" s="25"/>
      <c r="O25" s="26"/>
      <c r="P25" s="26"/>
      <c r="Q25" s="27"/>
      <c r="R25" s="25"/>
      <c r="S25" s="28"/>
      <c r="T25" s="25"/>
      <c r="U25" s="26"/>
      <c r="V25" s="27"/>
      <c r="AA25" s="29" t="s">
        <v>16</v>
      </c>
    </row>
    <row r="26" spans="1:23" s="31" customFormat="1" ht="18">
      <c r="A26" s="30"/>
      <c r="F26" s="32"/>
      <c r="G26" s="33"/>
      <c r="H26" s="34"/>
      <c r="I26" s="35"/>
      <c r="J26" s="34"/>
      <c r="K26" s="35"/>
      <c r="L26" s="34"/>
      <c r="M26" s="35"/>
      <c r="N26" s="34"/>
      <c r="O26" s="35"/>
      <c r="P26" s="36"/>
      <c r="Q26" s="37"/>
      <c r="R26" s="38"/>
      <c r="S26" s="39"/>
      <c r="T26" s="38"/>
      <c r="U26" s="40"/>
      <c r="V26" s="37"/>
      <c r="W26" s="41"/>
    </row>
    <row r="27" spans="1:23" s="48" customFormat="1" ht="18" customHeight="1">
      <c r="A27" s="42"/>
      <c r="B27" s="22"/>
      <c r="C27" s="43"/>
      <c r="D27" s="254"/>
      <c r="E27" s="254"/>
      <c r="F27" s="254"/>
      <c r="G27" s="46"/>
      <c r="H27" s="47"/>
      <c r="J27" s="47"/>
      <c r="L27" s="47"/>
      <c r="N27" s="49"/>
      <c r="Q27" s="50"/>
      <c r="R27" s="255" t="s">
        <v>0</v>
      </c>
      <c r="S27" s="255"/>
      <c r="T27" s="255"/>
      <c r="U27" s="255"/>
      <c r="V27" s="255"/>
      <c r="W27" s="51"/>
    </row>
    <row r="28" spans="1:23" s="48" customFormat="1" ht="18">
      <c r="A28" s="42"/>
      <c r="B28" s="22"/>
      <c r="C28" s="43"/>
      <c r="D28" s="44"/>
      <c r="E28" s="45"/>
      <c r="F28" s="52"/>
      <c r="G28" s="46"/>
      <c r="L28" s="47"/>
      <c r="N28" s="49"/>
      <c r="Q28" s="50"/>
      <c r="R28" s="255"/>
      <c r="S28" s="255"/>
      <c r="T28" s="255"/>
      <c r="U28" s="255"/>
      <c r="V28" s="255"/>
      <c r="W28" s="51"/>
    </row>
    <row r="29" spans="1:23" s="48" customFormat="1" ht="18">
      <c r="A29" s="42"/>
      <c r="F29" s="46"/>
      <c r="G29" s="46"/>
      <c r="L29" s="47"/>
      <c r="N29" s="49"/>
      <c r="Q29" s="50"/>
      <c r="R29" s="255"/>
      <c r="S29" s="255"/>
      <c r="T29" s="255"/>
      <c r="U29" s="255"/>
      <c r="V29" s="255"/>
      <c r="W29" s="51"/>
    </row>
    <row r="30" spans="1:23" s="48" customFormat="1" ht="30" customHeight="1">
      <c r="A30" s="42"/>
      <c r="C30" s="46"/>
      <c r="E30" s="46"/>
      <c r="F30" s="46"/>
      <c r="G30" s="46"/>
      <c r="H30" s="47"/>
      <c r="J30" s="47"/>
      <c r="L30" s="47"/>
      <c r="N30" s="49"/>
      <c r="O30" s="256" t="s">
        <v>22</v>
      </c>
      <c r="P30" s="256"/>
      <c r="Q30" s="256"/>
      <c r="R30" s="256"/>
      <c r="S30" s="256"/>
      <c r="T30" s="256"/>
      <c r="U30" s="256"/>
      <c r="V30" s="256"/>
      <c r="W30" s="51"/>
    </row>
    <row r="31" spans="1:23" s="48" customFormat="1" ht="30" customHeight="1">
      <c r="A31" s="42"/>
      <c r="C31" s="46"/>
      <c r="E31" s="46"/>
      <c r="F31" s="46"/>
      <c r="G31" s="46"/>
      <c r="H31" s="47"/>
      <c r="J31" s="47"/>
      <c r="L31" s="47"/>
      <c r="N31" s="49"/>
      <c r="O31" s="256"/>
      <c r="P31" s="256"/>
      <c r="Q31" s="256"/>
      <c r="R31" s="256"/>
      <c r="S31" s="256"/>
      <c r="T31" s="256"/>
      <c r="U31" s="256"/>
      <c r="V31" s="256"/>
      <c r="W31" s="51"/>
    </row>
    <row r="32" spans="1:23" s="48" customFormat="1" ht="30" customHeight="1">
      <c r="A32" s="42"/>
      <c r="C32" s="46"/>
      <c r="E32" s="46"/>
      <c r="F32" s="46"/>
      <c r="G32" s="46"/>
      <c r="H32" s="47"/>
      <c r="J32" s="47"/>
      <c r="L32" s="47"/>
      <c r="N32" s="49"/>
      <c r="O32" s="256"/>
      <c r="P32" s="256"/>
      <c r="Q32" s="256"/>
      <c r="R32" s="256"/>
      <c r="S32" s="256"/>
      <c r="T32" s="256"/>
      <c r="U32" s="256"/>
      <c r="V32" s="256"/>
      <c r="W32" s="51"/>
    </row>
    <row r="33" spans="1:23" s="48" customFormat="1" ht="30" customHeight="1">
      <c r="A33" s="42"/>
      <c r="C33" s="46"/>
      <c r="E33" s="46"/>
      <c r="F33" s="46"/>
      <c r="G33" s="46"/>
      <c r="H33" s="47"/>
      <c r="J33" s="47"/>
      <c r="L33" s="47"/>
      <c r="N33" s="49"/>
      <c r="O33" s="256"/>
      <c r="P33" s="256"/>
      <c r="Q33" s="256"/>
      <c r="R33" s="256"/>
      <c r="S33" s="256"/>
      <c r="T33" s="256"/>
      <c r="U33" s="256"/>
      <c r="V33" s="256"/>
      <c r="W33" s="51"/>
    </row>
    <row r="34" spans="1:23" s="48" customFormat="1" ht="30" customHeight="1">
      <c r="A34" s="42"/>
      <c r="C34" s="46"/>
      <c r="E34" s="46"/>
      <c r="F34" s="46"/>
      <c r="G34" s="46"/>
      <c r="H34" s="47"/>
      <c r="J34" s="47"/>
      <c r="L34" s="47"/>
      <c r="N34" s="49"/>
      <c r="O34" s="256"/>
      <c r="P34" s="256"/>
      <c r="Q34" s="256"/>
      <c r="R34" s="256"/>
      <c r="S34" s="256"/>
      <c r="T34" s="256"/>
      <c r="U34" s="256"/>
      <c r="V34" s="256"/>
      <c r="W34" s="51"/>
    </row>
    <row r="35" spans="1:23" s="48" customFormat="1" ht="45" customHeight="1">
      <c r="A35" s="42"/>
      <c r="C35" s="46"/>
      <c r="E35" s="46"/>
      <c r="F35" s="53"/>
      <c r="G35" s="53"/>
      <c r="H35" s="54"/>
      <c r="I35" s="55"/>
      <c r="J35" s="54"/>
      <c r="K35" s="55"/>
      <c r="L35" s="54"/>
      <c r="M35" s="55"/>
      <c r="N35" s="49"/>
      <c r="O35" s="256"/>
      <c r="P35" s="256"/>
      <c r="Q35" s="256"/>
      <c r="R35" s="256"/>
      <c r="S35" s="256"/>
      <c r="T35" s="256"/>
      <c r="U35" s="256"/>
      <c r="V35" s="256"/>
      <c r="W35" s="51"/>
    </row>
    <row r="36" spans="1:23" s="48" customFormat="1" ht="33" customHeight="1">
      <c r="A36" s="42"/>
      <c r="C36" s="46"/>
      <c r="E36" s="46"/>
      <c r="F36" s="53"/>
      <c r="G36" s="53"/>
      <c r="H36" s="54"/>
      <c r="I36" s="55"/>
      <c r="J36" s="54"/>
      <c r="K36" s="55"/>
      <c r="L36" s="54"/>
      <c r="M36" s="55"/>
      <c r="N36" s="49"/>
      <c r="O36" s="250" t="s">
        <v>10</v>
      </c>
      <c r="P36" s="251"/>
      <c r="Q36" s="251"/>
      <c r="R36" s="251"/>
      <c r="S36" s="251"/>
      <c r="T36" s="251"/>
      <c r="U36" s="251"/>
      <c r="V36" s="251"/>
      <c r="W36" s="51"/>
    </row>
    <row r="37" spans="1:23" s="48" customFormat="1" ht="33" customHeight="1">
      <c r="A37" s="42"/>
      <c r="C37" s="46"/>
      <c r="E37" s="46"/>
      <c r="F37" s="53"/>
      <c r="G37" s="53"/>
      <c r="H37" s="54"/>
      <c r="I37" s="55"/>
      <c r="J37" s="54"/>
      <c r="K37" s="55"/>
      <c r="L37" s="54"/>
      <c r="M37" s="55"/>
      <c r="N37" s="49"/>
      <c r="O37" s="251"/>
      <c r="P37" s="251"/>
      <c r="Q37" s="251"/>
      <c r="R37" s="251"/>
      <c r="S37" s="251"/>
      <c r="T37" s="251"/>
      <c r="U37" s="251"/>
      <c r="V37" s="251"/>
      <c r="W37" s="51"/>
    </row>
    <row r="38" spans="1:23" s="48" customFormat="1" ht="33" customHeight="1">
      <c r="A38" s="42"/>
      <c r="C38" s="46"/>
      <c r="E38" s="46"/>
      <c r="F38" s="53"/>
      <c r="G38" s="53"/>
      <c r="H38" s="54"/>
      <c r="I38" s="55"/>
      <c r="J38" s="54"/>
      <c r="K38" s="55"/>
      <c r="L38" s="54"/>
      <c r="M38" s="55"/>
      <c r="N38" s="49"/>
      <c r="O38" s="251"/>
      <c r="P38" s="251"/>
      <c r="Q38" s="251"/>
      <c r="R38" s="251"/>
      <c r="S38" s="251"/>
      <c r="T38" s="251"/>
      <c r="U38" s="251"/>
      <c r="V38" s="251"/>
      <c r="W38" s="51"/>
    </row>
    <row r="39" spans="1:23" s="48" customFormat="1" ht="33" customHeight="1">
      <c r="A39" s="42"/>
      <c r="C39" s="46"/>
      <c r="E39" s="46"/>
      <c r="F39" s="53"/>
      <c r="G39" s="53"/>
      <c r="H39" s="54"/>
      <c r="I39" s="55"/>
      <c r="J39" s="54"/>
      <c r="K39" s="55"/>
      <c r="L39" s="54"/>
      <c r="M39" s="55"/>
      <c r="N39" s="49"/>
      <c r="O39" s="251"/>
      <c r="P39" s="251"/>
      <c r="Q39" s="251"/>
      <c r="R39" s="251"/>
      <c r="S39" s="251"/>
      <c r="T39" s="251"/>
      <c r="U39" s="251"/>
      <c r="V39" s="251"/>
      <c r="W39" s="51"/>
    </row>
    <row r="40" spans="1:23" s="48" customFormat="1" ht="33" customHeight="1">
      <c r="A40" s="42"/>
      <c r="C40" s="46"/>
      <c r="E40" s="46"/>
      <c r="F40" s="53"/>
      <c r="G40" s="53"/>
      <c r="H40" s="54"/>
      <c r="I40" s="55"/>
      <c r="J40" s="54"/>
      <c r="K40" s="55"/>
      <c r="L40" s="54"/>
      <c r="M40" s="55"/>
      <c r="N40" s="49"/>
      <c r="O40" s="251"/>
      <c r="P40" s="251"/>
      <c r="Q40" s="251"/>
      <c r="R40" s="251"/>
      <c r="S40" s="251"/>
      <c r="T40" s="251"/>
      <c r="U40" s="251"/>
      <c r="V40" s="251"/>
      <c r="W40" s="51"/>
    </row>
    <row r="41" spans="15:22" ht="33" customHeight="1">
      <c r="O41" s="251"/>
      <c r="P41" s="251"/>
      <c r="Q41" s="251"/>
      <c r="R41" s="251"/>
      <c r="S41" s="251"/>
      <c r="T41" s="251"/>
      <c r="U41" s="251"/>
      <c r="V41" s="251"/>
    </row>
    <row r="42" spans="15:22" ht="33" customHeight="1">
      <c r="O42" s="251"/>
      <c r="P42" s="251"/>
      <c r="Q42" s="251"/>
      <c r="R42" s="251"/>
      <c r="S42" s="251"/>
      <c r="T42" s="251"/>
      <c r="U42" s="251"/>
      <c r="V42" s="251"/>
    </row>
  </sheetData>
  <sheetProtection/>
  <mergeCells count="18">
    <mergeCell ref="A2:V2"/>
    <mergeCell ref="B3:B4"/>
    <mergeCell ref="C3:C4"/>
    <mergeCell ref="D3:D4"/>
    <mergeCell ref="E3:E4"/>
    <mergeCell ref="F3:F4"/>
    <mergeCell ref="G3:G4"/>
    <mergeCell ref="H3:I3"/>
    <mergeCell ref="J3:K3"/>
    <mergeCell ref="L3:M3"/>
    <mergeCell ref="O36:V42"/>
    <mergeCell ref="B25:C25"/>
    <mergeCell ref="D27:F27"/>
    <mergeCell ref="R27:V29"/>
    <mergeCell ref="N3:Q3"/>
    <mergeCell ref="R3:S3"/>
    <mergeCell ref="T3:V3"/>
    <mergeCell ref="O30:V35"/>
  </mergeCells>
  <printOptions/>
  <pageMargins left="0.75" right="0.75" top="1" bottom="1" header="0.5" footer="0.5"/>
  <pageSetup horizontalDpi="600" verticalDpi="600" orientation="portrait" paperSize="9" r:id="rId2"/>
  <ignoredErrors>
    <ignoredError sqref="V5 V20:V21 V22:V24 N13:N21 O20:T21" unlockedFormula="1"/>
    <ignoredError sqref="V6:V12 V13:V19 N6:N12 O6:T19"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2010-03-23T17:20:01Z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