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09-11 Oct (we 41)" sheetId="1" r:id="rId1"/>
    <sheet name="09-11 Oct (Top 20)" sheetId="2" r:id="rId2"/>
  </sheets>
  <definedNames>
    <definedName name="_xlnm.Print_Area" localSheetId="0">'09-11 Oct (we 41)'!$A$1:$W$90</definedName>
  </definedNames>
  <calcPr fullCalcOnLoad="1"/>
</workbook>
</file>

<file path=xl/sharedStrings.xml><?xml version="1.0" encoding="utf-8"?>
<sst xmlns="http://schemas.openxmlformats.org/spreadsheetml/2006/main" count="330" uniqueCount="141">
  <si>
    <t>*Sorted according to Weekend Total G.B.O. - Hafta sonu toplam hasılat sütununa göre sıralanmıştır.</t>
  </si>
  <si>
    <t>Company</t>
  </si>
  <si>
    <t>UIP</t>
  </si>
  <si>
    <t>Last Weekend</t>
  </si>
  <si>
    <t>Distributor</t>
  </si>
  <si>
    <t>Friday</t>
  </si>
  <si>
    <t>Saturday</t>
  </si>
  <si>
    <t>Sunday</t>
  </si>
  <si>
    <t>Change</t>
  </si>
  <si>
    <t>Adm.</t>
  </si>
  <si>
    <t>G.B.O.</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</si>
  <si>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</si>
  <si>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</si>
  <si>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</si>
  <si>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</si>
  <si>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</si>
  <si>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</si>
  <si>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</si>
  <si>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</si>
  <si>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</si>
  <si>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</si>
  <si>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</si>
  <si>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</si>
  <si>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</si>
  <si>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</si>
  <si>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</si>
  <si>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</si>
  <si>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FOX</t>
  </si>
  <si>
    <t>WALT DISNEY</t>
  </si>
  <si>
    <t>UNIVERSAL</t>
  </si>
  <si>
    <t>OZEN</t>
  </si>
  <si>
    <t>SPRI</t>
  </si>
  <si>
    <t>MARTYRS</t>
  </si>
  <si>
    <t xml:space="preserve">BIR FILM   </t>
  </si>
  <si>
    <t>CINEGROUP</t>
  </si>
  <si>
    <t>FILMA</t>
  </si>
  <si>
    <t>HAUNTING IN CONNECTICUT</t>
  </si>
  <si>
    <t>BURNING PLAIN</t>
  </si>
  <si>
    <t>2929 INTERNATIONAL</t>
  </si>
  <si>
    <t>BIR FILM</t>
  </si>
  <si>
    <t>L'ENNEMI INTIME</t>
  </si>
  <si>
    <t>ICE AGE 3: DAWN OF THE DINOSAURS</t>
  </si>
  <si>
    <t>I'VE LOVED YOU SO LONG…</t>
  </si>
  <si>
    <t>UGC</t>
  </si>
  <si>
    <t>HANGOVER</t>
  </si>
  <si>
    <t>PATHE</t>
  </si>
  <si>
    <t>TOWELHEAD</t>
  </si>
  <si>
    <t>TRANSFORMERS 2</t>
  </si>
  <si>
    <t>GHOSTS OF GIRLFRIEND PAST</t>
  </si>
  <si>
    <t>HUMANS</t>
  </si>
  <si>
    <t>CHILDREN, THE</t>
  </si>
  <si>
    <t>PROTAGONIST PICTURES</t>
  </si>
  <si>
    <t>FRANKLYN</t>
  </si>
  <si>
    <t>HANWAY FILMS</t>
  </si>
  <si>
    <t>COUNTESS, THE</t>
  </si>
  <si>
    <t>WARNER BROS.</t>
  </si>
  <si>
    <t>TMC</t>
  </si>
  <si>
    <t>COMING SOON</t>
  </si>
  <si>
    <t>MY SISTER'S KEEPER</t>
  </si>
  <si>
    <t>EDEN LAKE</t>
  </si>
  <si>
    <t>CHOKE</t>
  </si>
  <si>
    <t>AE FILM</t>
  </si>
  <si>
    <t>LAST CHANCE HARVEY</t>
  </si>
  <si>
    <t>MEDYAVIZYON</t>
  </si>
  <si>
    <t>R FILM</t>
  </si>
  <si>
    <t>SOMEONE BEHIND YOU</t>
  </si>
  <si>
    <t>HAYALET FILM</t>
  </si>
  <si>
    <t>INGLOURIOUS BASTERDS</t>
  </si>
  <si>
    <t>HIGH LANE</t>
  </si>
  <si>
    <t>SPOT FILM</t>
  </si>
  <si>
    <t>FINAL DESTINATION 4 (3D)</t>
  </si>
  <si>
    <t>BLUE ELEPHANT</t>
  </si>
  <si>
    <t>G.I.JOE: THE RISE OF COBRA</t>
  </si>
  <si>
    <t>SUNSHINE CLEANING</t>
  </si>
  <si>
    <t xml:space="preserve">MARS </t>
  </si>
  <si>
    <t>ORPHAN</t>
  </si>
  <si>
    <t>ZEYTİNİN HAYALİ</t>
  </si>
  <si>
    <t>ELLA YAPIM</t>
  </si>
  <si>
    <t>HAYATIN TUZU</t>
  </si>
  <si>
    <t>FIKIRTEPE FILM</t>
  </si>
  <si>
    <t>SCAR</t>
  </si>
  <si>
    <t>LA VERITABLE HISTOIRE DU CHAT BOTTE</t>
  </si>
  <si>
    <t>ALIENS IN THE ATTIC</t>
  </si>
  <si>
    <t>FROM WITHIN</t>
  </si>
  <si>
    <t>FOCUS FEATURES</t>
  </si>
  <si>
    <t>SİZİ SEVİYORUM</t>
  </si>
  <si>
    <t>MIA YAPIM</t>
  </si>
  <si>
    <t>SONSUZ</t>
  </si>
  <si>
    <t>CARRIERS</t>
  </si>
  <si>
    <t>KANIMDAKI BARUT</t>
  </si>
  <si>
    <t>BLOOD, THE LAST VAMPIRE</t>
  </si>
  <si>
    <t>ÇINGIRAKLI TOP</t>
  </si>
  <si>
    <t>ODE FILM</t>
  </si>
  <si>
    <t>PONTYPOOL</t>
  </si>
  <si>
    <t>A+ FILMS</t>
  </si>
  <si>
    <t>IMMIGRANTS</t>
  </si>
  <si>
    <t>SURROGATES</t>
  </si>
  <si>
    <t>UGLY TRUTH</t>
  </si>
  <si>
    <t>FERGUN YAPIM</t>
  </si>
  <si>
    <t>11'E 10 KALA</t>
  </si>
  <si>
    <t>SINE FILM</t>
  </si>
  <si>
    <t>PASHA</t>
  </si>
  <si>
    <t>SARI SATEN</t>
  </si>
  <si>
    <t>CINEFILM</t>
  </si>
  <si>
    <t>RICKY</t>
  </si>
  <si>
    <t>NIGHT AT THE MUSEUM 2</t>
  </si>
  <si>
    <t>SECRETS OF STATE</t>
  </si>
  <si>
    <t>LAST HOUSE ON THE LEFT, THE</t>
  </si>
  <si>
    <t>MOST PRODUCTION</t>
  </si>
  <si>
    <t>KARANLIKTAKİLER</t>
  </si>
  <si>
    <t>GAMER</t>
  </si>
  <si>
    <t>PINEMA</t>
  </si>
  <si>
    <t>D PRODUCTIONS</t>
  </si>
  <si>
    <t>FUNNY PEOPLE</t>
  </si>
  <si>
    <t>KAMPÜSTE ÇIPLAK AYAKLAR</t>
  </si>
  <si>
    <t>KIPROKO FILM</t>
  </si>
  <si>
    <t>OKURIBITO</t>
  </si>
  <si>
    <t>HURT LOCKER</t>
  </si>
  <si>
    <t>VOLTAGE PICTURES</t>
  </si>
  <si>
    <t>ACI</t>
  </si>
  <si>
    <t>SAN FILM</t>
  </si>
  <si>
    <t>COLD PREY 2</t>
  </si>
  <si>
    <t>DUKA FILM</t>
  </si>
  <si>
    <t>ALONE</t>
  </si>
  <si>
    <t>HARRY POTTER 6: HALF-BLOOD PRINCE</t>
  </si>
  <si>
    <t>ANYTHING FOR HER</t>
  </si>
  <si>
    <t>TIME TRAVELLER'S WIFE</t>
  </si>
  <si>
    <t>FIDA</t>
  </si>
  <si>
    <t>(500) DAYS OF SUMMER</t>
  </si>
  <si>
    <t>G-FORCE</t>
  </si>
  <si>
    <t>UZAK İHTİMAL</t>
  </si>
  <si>
    <t>HOKUSFOKUS</t>
  </si>
  <si>
    <t>AVSAR</t>
  </si>
  <si>
    <t>SONFILM</t>
  </si>
  <si>
    <t>MAZİ YARASI</t>
  </si>
  <si>
    <t>ELYAPIM FILM-ERSAN PERTAN</t>
  </si>
  <si>
    <t>AKAMAS</t>
  </si>
  <si>
    <t>MARATHON FILMCILIK</t>
  </si>
  <si>
    <t>ADAB-I MUAŞERET</t>
  </si>
  <si>
    <t>YERLI FILM</t>
  </si>
  <si>
    <t>TERMINATOR: SALVATION</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</si>
</sst>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5">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20"/>
      <color indexed="40"/>
      <name val="GoudyLight"/>
      <family val="0"/>
    </font>
    <font>
      <sz val="10"/>
      <color indexed="40"/>
      <name val="Arial"/>
      <family val="0"/>
    </font>
    <font>
      <sz val="16"/>
      <color indexed="40"/>
      <name val="GoudyLight"/>
      <family val="0"/>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medium"/>
      <right style="hair"/>
      <top style="hair"/>
      <bottom style="hair"/>
    </border>
    <border>
      <left style="hair"/>
      <right style="medium"/>
      <top style="hair"/>
      <bottom style="hair"/>
    </border>
    <border>
      <left style="hair"/>
      <right style="hair"/>
      <top style="hair"/>
      <bottom style="medium"/>
    </border>
    <border>
      <left style="hair"/>
      <right>
        <color indexed="63"/>
      </right>
      <top style="hair"/>
      <bottom style="medium"/>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color indexed="63"/>
      </left>
      <right>
        <color indexed="63"/>
      </right>
      <top>
        <color indexed="63"/>
      </top>
      <bottom style="hair"/>
    </border>
    <border>
      <left>
        <color indexed="63"/>
      </left>
      <right style="hair"/>
      <top>
        <color indexed="63"/>
      </top>
      <bottom style="hair"/>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40">
    <xf numFmtId="0" fontId="0" fillId="0" borderId="0" xfId="0" applyAlignment="1">
      <alignment/>
    </xf>
    <xf numFmtId="0" fontId="21" fillId="33" borderId="10" xfId="0" applyFont="1" applyFill="1" applyBorder="1" applyAlignment="1" applyProtection="1">
      <alignment horizontal="center" vertical="center"/>
      <protection/>
    </xf>
    <xf numFmtId="0" fontId="19" fillId="0" borderId="11" xfId="0" applyFont="1" applyFill="1" applyBorder="1" applyAlignment="1" applyProtection="1">
      <alignment horizontal="right" vertical="center"/>
      <protection/>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59"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right" vertical="center"/>
      <protection/>
    </xf>
    <xf numFmtId="171" fontId="4" fillId="0" borderId="10" xfId="42" applyFont="1" applyFill="1" applyBorder="1" applyAlignment="1" applyProtection="1">
      <alignment horizontal="left" vertical="center"/>
      <protection/>
    </xf>
    <xf numFmtId="19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191" fontId="18"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91" fontId="17" fillId="0" borderId="10"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xf>
    <xf numFmtId="193" fontId="4" fillId="0" borderId="1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left" vertical="center"/>
      <protection/>
    </xf>
    <xf numFmtId="19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93" fontId="12" fillId="0" borderId="10" xfId="0" applyNumberFormat="1" applyFont="1" applyFill="1" applyBorder="1" applyAlignment="1" applyProtection="1">
      <alignment vertical="center"/>
      <protection/>
    </xf>
    <xf numFmtId="191" fontId="12" fillId="0" borderId="10" xfId="0" applyNumberFormat="1" applyFont="1" applyFill="1" applyBorder="1" applyAlignment="1" applyProtection="1">
      <alignment horizontal="right" vertical="center"/>
      <protection/>
    </xf>
    <xf numFmtId="192" fontId="12" fillId="0" borderId="10" xfId="59"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93" fontId="7" fillId="0" borderId="1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9" fillId="0" borderId="14" xfId="0" applyFont="1" applyFill="1" applyBorder="1" applyAlignment="1" applyProtection="1">
      <alignment horizontal="right" vertical="center"/>
      <protection/>
    </xf>
    <xf numFmtId="193" fontId="16" fillId="0" borderId="15" xfId="0" applyNumberFormat="1" applyFont="1" applyFill="1" applyBorder="1" applyAlignment="1" applyProtection="1">
      <alignment horizontal="center" vertical="center" wrapText="1"/>
      <protection/>
    </xf>
    <xf numFmtId="193" fontId="16" fillId="0" borderId="16"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vertical="center"/>
      <protection locked="0"/>
    </xf>
    <xf numFmtId="192" fontId="16" fillId="0" borderId="15" xfId="0" applyNumberFormat="1" applyFont="1" applyFill="1" applyBorder="1" applyAlignment="1" applyProtection="1">
      <alignment horizontal="center" vertical="center" wrapText="1"/>
      <protection/>
    </xf>
    <xf numFmtId="192" fontId="7" fillId="0" borderId="10" xfId="0" applyNumberFormat="1" applyFont="1" applyFill="1" applyBorder="1" applyAlignment="1" applyProtection="1">
      <alignment vertical="center"/>
      <protection locked="0"/>
    </xf>
    <xf numFmtId="0" fontId="19" fillId="0" borderId="17" xfId="0"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xf>
    <xf numFmtId="171" fontId="4" fillId="0" borderId="0" xfId="42" applyFont="1" applyFill="1" applyBorder="1" applyAlignment="1" applyProtection="1">
      <alignment vertical="center"/>
      <protection/>
    </xf>
    <xf numFmtId="19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191" fontId="18"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91" fontId="17"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9" fillId="0" borderId="18"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191" fontId="16" fillId="0" borderId="20" xfId="0" applyNumberFormat="1" applyFont="1" applyBorder="1" applyAlignment="1" applyProtection="1">
      <alignment horizontal="center" wrapText="1"/>
      <protection/>
    </xf>
    <xf numFmtId="188" fontId="16" fillId="0" borderId="20" xfId="0" applyNumberFormat="1" applyFont="1" applyBorder="1" applyAlignment="1" applyProtection="1">
      <alignment horizontal="center" wrapText="1"/>
      <protection/>
    </xf>
    <xf numFmtId="191" fontId="16" fillId="0" borderId="20" xfId="0" applyNumberFormat="1" applyFont="1" applyFill="1" applyBorder="1" applyAlignment="1" applyProtection="1">
      <alignment horizontal="center" wrapText="1"/>
      <protection/>
    </xf>
    <xf numFmtId="188" fontId="16" fillId="0" borderId="20" xfId="0" applyNumberFormat="1" applyFont="1" applyFill="1" applyBorder="1" applyAlignment="1" applyProtection="1">
      <alignment horizontal="center" wrapText="1"/>
      <protection/>
    </xf>
    <xf numFmtId="193" fontId="16" fillId="0" borderId="20" xfId="0" applyNumberFormat="1" applyFont="1" applyFill="1" applyBorder="1" applyAlignment="1" applyProtection="1">
      <alignment horizontal="center" wrapText="1"/>
      <protection/>
    </xf>
    <xf numFmtId="0" fontId="16" fillId="0" borderId="20" xfId="0" applyFont="1" applyBorder="1" applyAlignment="1" applyProtection="1">
      <alignment horizontal="center" wrapText="1"/>
      <protection/>
    </xf>
    <xf numFmtId="193" fontId="16" fillId="0" borderId="21"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3" fontId="21" fillId="33" borderId="12" xfId="0" applyNumberFormat="1"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185" fontId="21" fillId="33" borderId="12" xfId="0" applyNumberFormat="1" applyFont="1" applyFill="1" applyBorder="1" applyAlignment="1" applyProtection="1">
      <alignment horizontal="center" vertical="center"/>
      <protection/>
    </xf>
    <xf numFmtId="188" fontId="21" fillId="33" borderId="12" xfId="0" applyNumberFormat="1" applyFont="1" applyFill="1" applyBorder="1" applyAlignment="1" applyProtection="1">
      <alignment horizontal="center" vertical="center"/>
      <protection/>
    </xf>
    <xf numFmtId="193" fontId="21" fillId="33" borderId="12" xfId="0" applyNumberFormat="1" applyFont="1" applyFill="1" applyBorder="1" applyAlignment="1" applyProtection="1">
      <alignment horizontal="center" vertical="center"/>
      <protection/>
    </xf>
    <xf numFmtId="192" fontId="21" fillId="33" borderId="12" xfId="59"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59"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9" fillId="0" borderId="0" xfId="0" applyFont="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185" fontId="10"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22" fillId="33" borderId="12" xfId="0" applyNumberFormat="1" applyFont="1" applyFill="1" applyBorder="1" applyAlignment="1" applyProtection="1">
      <alignment horizontal="right" vertical="center"/>
      <protection/>
    </xf>
    <xf numFmtId="191" fontId="21" fillId="33" borderId="12"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locked="0"/>
    </xf>
    <xf numFmtId="191" fontId="4"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xf>
    <xf numFmtId="196" fontId="22" fillId="33" borderId="12" xfId="0" applyNumberFormat="1" applyFont="1" applyFill="1" applyBorder="1" applyAlignment="1" applyProtection="1">
      <alignment horizontal="right" vertical="center"/>
      <protection/>
    </xf>
    <xf numFmtId="196" fontId="12"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xf>
    <xf numFmtId="196" fontId="17" fillId="0" borderId="10" xfId="0" applyNumberFormat="1" applyFont="1" applyFill="1" applyBorder="1" applyAlignment="1" applyProtection="1">
      <alignment horizontal="right" vertical="center"/>
      <protection/>
    </xf>
    <xf numFmtId="196" fontId="9" fillId="0" borderId="10" xfId="0" applyNumberFormat="1" applyFont="1" applyFill="1" applyBorder="1" applyAlignment="1" applyProtection="1">
      <alignment horizontal="right" vertical="center"/>
      <protection locked="0"/>
    </xf>
    <xf numFmtId="196" fontId="21" fillId="33" borderId="12"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locked="0"/>
    </xf>
    <xf numFmtId="191" fontId="16" fillId="0" borderId="15" xfId="0" applyNumberFormat="1" applyFont="1" applyFill="1" applyBorder="1" applyAlignment="1" applyProtection="1">
      <alignment horizontal="center" vertical="center" wrapText="1"/>
      <protection/>
    </xf>
    <xf numFmtId="196" fontId="16" fillId="0" borderId="15" xfId="0" applyNumberFormat="1" applyFont="1" applyFill="1" applyBorder="1" applyAlignment="1" applyProtection="1">
      <alignment horizontal="center" vertical="center" wrapText="1"/>
      <protection/>
    </xf>
    <xf numFmtId="0" fontId="23" fillId="0" borderId="10" xfId="0" applyFont="1" applyFill="1" applyBorder="1" applyAlignment="1">
      <alignment horizontal="left" vertical="top"/>
    </xf>
    <xf numFmtId="190" fontId="23" fillId="0"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185" fontId="23" fillId="0" borderId="10" xfId="42" applyNumberFormat="1" applyFont="1" applyFill="1" applyBorder="1" applyAlignment="1">
      <alignment horizontal="right" vertical="top"/>
    </xf>
    <xf numFmtId="188" fontId="23" fillId="0" borderId="10" xfId="42" applyNumberFormat="1" applyFont="1" applyFill="1" applyBorder="1" applyAlignment="1">
      <alignment horizontal="right" vertical="top"/>
    </xf>
    <xf numFmtId="188" fontId="23" fillId="0" borderId="10" xfId="59" applyNumberFormat="1" applyFont="1" applyFill="1" applyBorder="1" applyAlignment="1" applyProtection="1">
      <alignment horizontal="right" vertical="top"/>
      <protection/>
    </xf>
    <xf numFmtId="193" fontId="23" fillId="0" borderId="10" xfId="59" applyNumberFormat="1" applyFont="1" applyFill="1" applyBorder="1" applyAlignment="1" applyProtection="1">
      <alignment horizontal="right" vertical="top"/>
      <protection/>
    </xf>
    <xf numFmtId="192" fontId="23" fillId="0" borderId="10" xfId="59" applyNumberFormat="1" applyFont="1" applyFill="1" applyBorder="1" applyAlignment="1" applyProtection="1">
      <alignment vertical="top"/>
      <protection/>
    </xf>
    <xf numFmtId="0" fontId="23" fillId="0" borderId="23" xfId="0" applyFont="1" applyFill="1" applyBorder="1" applyAlignment="1">
      <alignment horizontal="left" vertical="top"/>
    </xf>
    <xf numFmtId="193" fontId="23" fillId="0" borderId="24" xfId="0" applyNumberFormat="1" applyFont="1" applyFill="1" applyBorder="1" applyAlignment="1">
      <alignment horizontal="right" vertical="top"/>
    </xf>
    <xf numFmtId="188" fontId="23" fillId="0" borderId="25" xfId="42" applyNumberFormat="1" applyFont="1" applyFill="1" applyBorder="1" applyAlignment="1">
      <alignment horizontal="right" vertical="top"/>
    </xf>
    <xf numFmtId="192" fontId="23" fillId="0" borderId="25" xfId="59" applyNumberFormat="1" applyFont="1" applyFill="1" applyBorder="1" applyAlignment="1" applyProtection="1">
      <alignment vertical="top"/>
      <protection/>
    </xf>
    <xf numFmtId="0" fontId="19" fillId="0" borderId="26" xfId="0" applyFont="1" applyFill="1" applyBorder="1" applyAlignment="1" applyProtection="1">
      <alignment horizontal="right" vertical="center"/>
      <protection/>
    </xf>
    <xf numFmtId="188" fontId="23" fillId="0" borderId="25" xfId="59" applyNumberFormat="1" applyFont="1" applyFill="1" applyBorder="1" applyAlignment="1" applyProtection="1">
      <alignment horizontal="right" vertical="top"/>
      <protection/>
    </xf>
    <xf numFmtId="193" fontId="23" fillId="0" borderId="25" xfId="59" applyNumberFormat="1" applyFont="1" applyFill="1" applyBorder="1" applyAlignment="1" applyProtection="1">
      <alignment horizontal="right" vertical="top"/>
      <protection/>
    </xf>
    <xf numFmtId="0" fontId="23" fillId="0" borderId="27" xfId="0" applyFont="1" applyFill="1" applyBorder="1" applyAlignment="1">
      <alignment horizontal="left" vertical="top"/>
    </xf>
    <xf numFmtId="190" fontId="23" fillId="0" borderId="25" xfId="0" applyNumberFormat="1" applyFont="1" applyFill="1" applyBorder="1" applyAlignment="1">
      <alignment horizontal="center" vertical="top"/>
    </xf>
    <xf numFmtId="0" fontId="23" fillId="0" borderId="25" xfId="0" applyFont="1" applyFill="1" applyBorder="1" applyAlignment="1">
      <alignment horizontal="left" vertical="top"/>
    </xf>
    <xf numFmtId="0" fontId="23" fillId="0" borderId="25" xfId="0" applyFont="1" applyFill="1" applyBorder="1" applyAlignment="1">
      <alignment horizontal="center" vertical="top"/>
    </xf>
    <xf numFmtId="185" fontId="23" fillId="0" borderId="25" xfId="42" applyNumberFormat="1" applyFont="1" applyFill="1" applyBorder="1" applyAlignment="1">
      <alignment horizontal="right" vertical="top"/>
    </xf>
    <xf numFmtId="193" fontId="23" fillId="0" borderId="28" xfId="0" applyNumberFormat="1" applyFont="1" applyFill="1" applyBorder="1" applyAlignment="1">
      <alignment horizontal="right" vertical="top"/>
    </xf>
    <xf numFmtId="0" fontId="23" fillId="0" borderId="29" xfId="0" applyFont="1" applyFill="1" applyBorder="1" applyAlignment="1">
      <alignment horizontal="left" vertical="top"/>
    </xf>
    <xf numFmtId="190" fontId="23" fillId="0" borderId="12" xfId="0" applyNumberFormat="1" applyFont="1" applyFill="1" applyBorder="1" applyAlignment="1">
      <alignment horizontal="center" vertical="top"/>
    </xf>
    <xf numFmtId="0" fontId="23" fillId="0" borderId="12" xfId="0" applyFont="1" applyFill="1" applyBorder="1" applyAlignment="1">
      <alignment horizontal="left" vertical="top"/>
    </xf>
    <xf numFmtId="0" fontId="23" fillId="0" borderId="12" xfId="0" applyFont="1" applyFill="1" applyBorder="1" applyAlignment="1">
      <alignment horizontal="center" vertical="top"/>
    </xf>
    <xf numFmtId="185" fontId="23" fillId="0" borderId="12" xfId="42" applyNumberFormat="1" applyFont="1" applyFill="1" applyBorder="1" applyAlignment="1">
      <alignment horizontal="right" vertical="top"/>
    </xf>
    <xf numFmtId="188" fontId="23" fillId="0" borderId="12" xfId="42" applyNumberFormat="1" applyFont="1" applyFill="1" applyBorder="1" applyAlignment="1">
      <alignment horizontal="right" vertical="top"/>
    </xf>
    <xf numFmtId="188" fontId="23" fillId="0" borderId="12" xfId="59" applyNumberFormat="1" applyFont="1" applyFill="1" applyBorder="1" applyAlignment="1" applyProtection="1">
      <alignment horizontal="right" vertical="top"/>
      <protection/>
    </xf>
    <xf numFmtId="193" fontId="23" fillId="0" borderId="12" xfId="59" applyNumberFormat="1" applyFont="1" applyFill="1" applyBorder="1" applyAlignment="1" applyProtection="1">
      <alignment horizontal="right" vertical="top"/>
      <protection/>
    </xf>
    <xf numFmtId="192" fontId="23" fillId="0" borderId="12" xfId="59" applyNumberFormat="1" applyFont="1" applyFill="1" applyBorder="1" applyAlignment="1" applyProtection="1">
      <alignment vertical="top"/>
      <protection/>
    </xf>
    <xf numFmtId="193" fontId="23" fillId="0" borderId="30" xfId="0" applyNumberFormat="1" applyFont="1" applyFill="1" applyBorder="1" applyAlignment="1">
      <alignment horizontal="right" vertical="top"/>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25" xfId="0" applyFont="1" applyBorder="1" applyAlignment="1">
      <alignment horizontal="left" vertical="center"/>
    </xf>
    <xf numFmtId="0" fontId="23" fillId="0" borderId="31" xfId="0" applyFont="1" applyFill="1" applyBorder="1" applyAlignment="1">
      <alignment horizontal="left" vertical="top"/>
    </xf>
    <xf numFmtId="190" fontId="23" fillId="0" borderId="32" xfId="0" applyNumberFormat="1" applyFont="1" applyFill="1" applyBorder="1" applyAlignment="1">
      <alignment horizontal="center" vertical="top"/>
    </xf>
    <xf numFmtId="0" fontId="23" fillId="0" borderId="32" xfId="0" applyFont="1" applyFill="1" applyBorder="1" applyAlignment="1">
      <alignment horizontal="left" vertical="top"/>
    </xf>
    <xf numFmtId="0" fontId="23" fillId="0" borderId="32" xfId="0" applyFont="1" applyBorder="1" applyAlignment="1">
      <alignment horizontal="left" vertical="center"/>
    </xf>
    <xf numFmtId="0" fontId="23" fillId="0" borderId="32" xfId="0" applyFont="1" applyBorder="1" applyAlignment="1">
      <alignment horizontal="center" vertical="center"/>
    </xf>
    <xf numFmtId="0" fontId="23" fillId="0" borderId="32" xfId="0" applyFont="1" applyFill="1" applyBorder="1" applyAlignment="1">
      <alignment horizontal="center" vertical="top"/>
    </xf>
    <xf numFmtId="185" fontId="23" fillId="0" borderId="32" xfId="42" applyNumberFormat="1" applyFont="1" applyFill="1" applyBorder="1" applyAlignment="1">
      <alignment horizontal="right" vertical="top"/>
    </xf>
    <xf numFmtId="188" fontId="23" fillId="0" borderId="32" xfId="42" applyNumberFormat="1" applyFont="1" applyFill="1" applyBorder="1" applyAlignment="1">
      <alignment horizontal="right" vertical="top"/>
    </xf>
    <xf numFmtId="188" fontId="23" fillId="0" borderId="32" xfId="59" applyNumberFormat="1" applyFont="1" applyFill="1" applyBorder="1" applyAlignment="1" applyProtection="1">
      <alignment horizontal="right" vertical="top"/>
      <protection/>
    </xf>
    <xf numFmtId="193" fontId="23" fillId="0" borderId="32" xfId="59" applyNumberFormat="1" applyFont="1" applyFill="1" applyBorder="1" applyAlignment="1" applyProtection="1">
      <alignment horizontal="right" vertical="top"/>
      <protection/>
    </xf>
    <xf numFmtId="192" fontId="23" fillId="0" borderId="32" xfId="59" applyNumberFormat="1" applyFont="1" applyFill="1" applyBorder="1" applyAlignment="1" applyProtection="1">
      <alignment vertical="top"/>
      <protection/>
    </xf>
    <xf numFmtId="193" fontId="23" fillId="0" borderId="33" xfId="0" applyNumberFormat="1" applyFont="1" applyFill="1" applyBorder="1" applyAlignment="1">
      <alignment horizontal="right" vertical="top"/>
    </xf>
    <xf numFmtId="0" fontId="23" fillId="0" borderId="25" xfId="0" applyFont="1" applyBorder="1" applyAlignment="1">
      <alignment horizontal="center" vertical="center"/>
    </xf>
    <xf numFmtId="0" fontId="23" fillId="0" borderId="12" xfId="0" applyFont="1" applyBorder="1" applyAlignment="1">
      <alignment horizontal="left" vertical="center"/>
    </xf>
    <xf numFmtId="0" fontId="23" fillId="0" borderId="12" xfId="0" applyFont="1" applyBorder="1" applyAlignment="1">
      <alignment horizontal="center" vertical="center"/>
    </xf>
    <xf numFmtId="185" fontId="27" fillId="0" borderId="32" xfId="42" applyNumberFormat="1" applyFont="1" applyFill="1" applyBorder="1" applyAlignment="1">
      <alignment horizontal="right" vertical="top"/>
    </xf>
    <xf numFmtId="188" fontId="27" fillId="0" borderId="32" xfId="42" applyNumberFormat="1" applyFont="1" applyFill="1" applyBorder="1" applyAlignment="1">
      <alignment horizontal="right" vertical="top"/>
    </xf>
    <xf numFmtId="185" fontId="27" fillId="0" borderId="10" xfId="42" applyNumberFormat="1" applyFont="1" applyFill="1" applyBorder="1" applyAlignment="1">
      <alignment horizontal="right" vertical="top"/>
    </xf>
    <xf numFmtId="188" fontId="27" fillId="0" borderId="10" xfId="42" applyNumberFormat="1" applyFont="1" applyFill="1" applyBorder="1" applyAlignment="1">
      <alignment horizontal="right" vertical="top"/>
    </xf>
    <xf numFmtId="185" fontId="27" fillId="0" borderId="25" xfId="42" applyNumberFormat="1" applyFont="1" applyFill="1" applyBorder="1" applyAlignment="1">
      <alignment horizontal="right" vertical="top"/>
    </xf>
    <xf numFmtId="188" fontId="27" fillId="0" borderId="25" xfId="42" applyNumberFormat="1" applyFont="1" applyFill="1" applyBorder="1" applyAlignment="1">
      <alignment horizontal="right" vertical="top"/>
    </xf>
    <xf numFmtId="185" fontId="27" fillId="0" borderId="12" xfId="42" applyNumberFormat="1" applyFont="1" applyFill="1" applyBorder="1" applyAlignment="1">
      <alignment horizontal="right" vertical="top"/>
    </xf>
    <xf numFmtId="188" fontId="27" fillId="0" borderId="12" xfId="42" applyNumberFormat="1" applyFont="1" applyFill="1" applyBorder="1" applyAlignment="1">
      <alignment horizontal="right" vertical="top"/>
    </xf>
    <xf numFmtId="0" fontId="11" fillId="0" borderId="10" xfId="0" applyFont="1" applyFill="1" applyBorder="1" applyAlignment="1" applyProtection="1">
      <alignment horizontal="left" vertical="center"/>
      <protection locked="0"/>
    </xf>
    <xf numFmtId="0" fontId="11" fillId="0" borderId="10" xfId="0" applyFont="1" applyFill="1" applyBorder="1" applyAlignment="1">
      <alignment horizontal="left" vertical="center"/>
    </xf>
    <xf numFmtId="0" fontId="22" fillId="33" borderId="22" xfId="0" applyFont="1" applyFill="1" applyBorder="1" applyAlignment="1">
      <alignment horizontal="center" vertical="center"/>
    </xf>
    <xf numFmtId="0" fontId="22" fillId="33" borderId="34" xfId="0" applyFont="1" applyFill="1" applyBorder="1" applyAlignment="1">
      <alignment horizontal="center" vertical="center"/>
    </xf>
    <xf numFmtId="0" fontId="22" fillId="33" borderId="35" xfId="0" applyFont="1" applyFill="1" applyBorder="1" applyAlignment="1">
      <alignment horizontal="center" vertical="center"/>
    </xf>
    <xf numFmtId="0" fontId="15"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5" fillId="0" borderId="10" xfId="0" applyFont="1" applyFill="1" applyBorder="1" applyAlignment="1">
      <alignment horizontal="right" vertical="center" wrapText="1"/>
    </xf>
    <xf numFmtId="193" fontId="8" fillId="0" borderId="10" xfId="0" applyNumberFormat="1" applyFont="1" applyFill="1" applyBorder="1" applyAlignment="1" applyProtection="1">
      <alignment horizontal="right" vertical="center" wrapText="1"/>
      <protection locked="0"/>
    </xf>
    <xf numFmtId="0" fontId="24" fillId="33" borderId="10" xfId="0" applyFont="1" applyFill="1" applyBorder="1" applyAlignment="1" applyProtection="1">
      <alignment horizontal="center" vertical="center"/>
      <protection/>
    </xf>
    <xf numFmtId="0" fontId="25" fillId="33" borderId="15" xfId="0" applyFont="1" applyFill="1" applyBorder="1" applyAlignment="1">
      <alignment/>
    </xf>
    <xf numFmtId="185" fontId="16" fillId="0" borderId="32" xfId="0" applyNumberFormat="1"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193" fontId="16" fillId="0" borderId="32" xfId="0" applyNumberFormat="1" applyFont="1" applyFill="1" applyBorder="1" applyAlignment="1" applyProtection="1">
      <alignment horizontal="center" vertical="center" wrapText="1"/>
      <protection/>
    </xf>
    <xf numFmtId="193" fontId="16" fillId="0" borderId="33" xfId="0" applyNumberFormat="1" applyFont="1" applyFill="1" applyBorder="1" applyAlignment="1" applyProtection="1">
      <alignment horizontal="center" vertical="center" wrapText="1"/>
      <protection/>
    </xf>
    <xf numFmtId="171" fontId="16" fillId="0" borderId="31" xfId="42" applyFont="1" applyFill="1" applyBorder="1" applyAlignment="1" applyProtection="1">
      <alignment horizontal="center" vertical="center"/>
      <protection/>
    </xf>
    <xf numFmtId="171" fontId="16" fillId="0" borderId="36" xfId="42" applyFont="1" applyFill="1" applyBorder="1" applyAlignment="1" applyProtection="1">
      <alignment horizontal="center" vertical="center"/>
      <protection/>
    </xf>
    <xf numFmtId="190" fontId="16" fillId="0" borderId="32" xfId="0" applyNumberFormat="1" applyFont="1" applyFill="1" applyBorder="1" applyAlignment="1" applyProtection="1">
      <alignment horizontal="center" vertical="center" wrapText="1"/>
      <protection/>
    </xf>
    <xf numFmtId="190" fontId="16" fillId="0" borderId="15" xfId="0" applyNumberFormat="1"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0" fontId="26" fillId="33" borderId="0" xfId="0" applyFont="1" applyFill="1" applyBorder="1" applyAlignment="1" applyProtection="1">
      <alignment horizontal="center" vertical="center"/>
      <protection/>
    </xf>
    <xf numFmtId="0" fontId="25" fillId="0" borderId="0" xfId="0" applyFont="1" applyAlignment="1">
      <alignment/>
    </xf>
    <xf numFmtId="171" fontId="16" fillId="0" borderId="37" xfId="42" applyFont="1" applyFill="1" applyBorder="1" applyAlignment="1" applyProtection="1">
      <alignment horizontal="center" vertical="center"/>
      <protection/>
    </xf>
    <xf numFmtId="171" fontId="16" fillId="0" borderId="38" xfId="42" applyFont="1" applyFill="1" applyBorder="1" applyAlignment="1" applyProtection="1">
      <alignment horizontal="center" vertical="center"/>
      <protection/>
    </xf>
    <xf numFmtId="190" fontId="16" fillId="0" borderId="39"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39"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85" fontId="16" fillId="0" borderId="39" xfId="0" applyNumberFormat="1" applyFont="1" applyFill="1" applyBorder="1" applyAlignment="1" applyProtection="1">
      <alignment horizontal="center" vertical="center" wrapText="1"/>
      <protection/>
    </xf>
    <xf numFmtId="193" fontId="16" fillId="0" borderId="39" xfId="0" applyNumberFormat="1" applyFont="1" applyFill="1" applyBorder="1" applyAlignment="1" applyProtection="1">
      <alignment horizontal="center" vertical="center" wrapText="1"/>
      <protection/>
    </xf>
    <xf numFmtId="193" fontId="16" fillId="0" borderId="4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5" fillId="0" borderId="0" xfId="0" applyFont="1" applyAlignment="1">
      <alignment horizontal="right" vertical="center" wrapText="1"/>
    </xf>
    <xf numFmtId="0" fontId="21" fillId="33" borderId="12" xfId="0" applyFont="1" applyFill="1" applyBorder="1" applyAlignment="1">
      <alignment horizontal="center" vertical="center"/>
    </xf>
    <xf numFmtId="0" fontId="21" fillId="33" borderId="12"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66116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3858875" y="0"/>
          <a:ext cx="27432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6592550"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3725525" y="419100"/>
          <a:ext cx="2733675"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41
</a:t>
          </a:r>
          <a:r>
            <a:rPr lang="en-US" cap="none" sz="2000" b="0" i="0" u="none" baseline="0">
              <a:solidFill>
                <a:srgbClr val="000000"/>
              </a:solidFill>
              <a:latin typeface="Impact"/>
              <a:ea typeface="Impact"/>
              <a:cs typeface="Impact"/>
            </a:rPr>
            <a:t>09-11 OCT'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001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258050" y="0"/>
          <a:ext cx="25622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9344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124700" y="0"/>
          <a:ext cx="22002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33450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467600" y="409575"/>
          <a:ext cx="176212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9344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124700" y="0"/>
          <a:ext cx="22002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334500"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390525</xdr:colOff>
      <xdr:row>0</xdr:row>
      <xdr:rowOff>581025</xdr:rowOff>
    </xdr:from>
    <xdr:to>
      <xdr:col>22</xdr:col>
      <xdr:colOff>409575</xdr:colOff>
      <xdr:row>0</xdr:row>
      <xdr:rowOff>1038225</xdr:rowOff>
    </xdr:to>
    <xdr:sp fLocksText="0">
      <xdr:nvSpPr>
        <xdr:cNvPr id="10" name="Text Box 10"/>
        <xdr:cNvSpPr txBox="1">
          <a:spLocks noChangeArrowheads="1"/>
        </xdr:cNvSpPr>
      </xdr:nvSpPr>
      <xdr:spPr>
        <a:xfrm>
          <a:off x="7515225" y="581025"/>
          <a:ext cx="1752600" cy="4572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41
</a:t>
          </a:r>
          <a:r>
            <a:rPr lang="en-US" cap="none" sz="1200" b="0" i="0" u="none" baseline="0">
              <a:solidFill>
                <a:srgbClr val="000000"/>
              </a:solidFill>
              <a:latin typeface="Impact"/>
              <a:ea typeface="Impact"/>
              <a:cs typeface="Impact"/>
            </a:rPr>
            <a:t>09-11 OCT'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90"/>
  <sheetViews>
    <sheetView tabSelected="1" zoomScale="70" zoomScaleNormal="70" zoomScalePageLayoutView="0" workbookViewId="0" topLeftCell="A1">
      <selection activeCell="B3" sqref="B3:B4"/>
    </sheetView>
  </sheetViews>
  <sheetFormatPr defaultColWidth="39.8515625" defaultRowHeight="12.75"/>
  <cols>
    <col min="1" max="1" width="4.28125" style="35" bestFit="1" customWidth="1"/>
    <col min="2" max="2" width="37.00390625" style="36" customWidth="1"/>
    <col min="3" max="3" width="9.421875" style="37" bestFit="1" customWidth="1"/>
    <col min="4" max="4" width="11.57421875" style="21" customWidth="1"/>
    <col min="5" max="5" width="13.421875" style="21" customWidth="1"/>
    <col min="6" max="6" width="6.8515625" style="38" customWidth="1"/>
    <col min="7" max="7" width="8.57421875" style="38" customWidth="1"/>
    <col min="8" max="8" width="8.8515625" style="38" customWidth="1"/>
    <col min="9" max="9" width="12.140625" style="43" customWidth="1"/>
    <col min="10" max="10" width="7.28125" style="133" customWidth="1"/>
    <col min="11" max="11" width="11.421875" style="43" customWidth="1"/>
    <col min="12" max="12" width="8.140625" style="133" customWidth="1"/>
    <col min="13" max="13" width="12.140625" style="43" customWidth="1"/>
    <col min="14" max="14" width="7.7109375" style="133" customWidth="1"/>
    <col min="15" max="15" width="11.421875" style="128" bestFit="1" customWidth="1"/>
    <col min="16" max="16" width="7.7109375" style="138" bestFit="1" customWidth="1"/>
    <col min="17" max="17" width="9.140625" style="133" customWidth="1"/>
    <col min="18" max="18" width="7.28125" style="39" bestFit="1" customWidth="1"/>
    <col min="19" max="19" width="11.421875" style="43" bestFit="1" customWidth="1"/>
    <col min="20" max="20" width="9.28125" style="53" customWidth="1"/>
    <col min="21" max="21" width="15.28125" style="43" customWidth="1"/>
    <col min="22" max="22" width="11.57421875" style="133" customWidth="1"/>
    <col min="23" max="23" width="7.140625" style="39" bestFit="1"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30"/>
      <c r="K1" s="13"/>
      <c r="L1" s="134"/>
      <c r="M1" s="14"/>
      <c r="N1" s="135"/>
      <c r="O1" s="15"/>
      <c r="P1" s="136"/>
      <c r="Q1" s="139"/>
      <c r="R1" s="16"/>
      <c r="S1" s="129"/>
      <c r="T1" s="51"/>
      <c r="U1" s="129"/>
      <c r="V1" s="139"/>
      <c r="W1" s="16"/>
    </row>
    <row r="2" spans="1:23" s="18" customFormat="1" ht="27.75" thickBot="1">
      <c r="A2" s="208" t="s">
        <v>13</v>
      </c>
      <c r="B2" s="209"/>
      <c r="C2" s="209"/>
      <c r="D2" s="209"/>
      <c r="E2" s="209"/>
      <c r="F2" s="209"/>
      <c r="G2" s="209"/>
      <c r="H2" s="209"/>
      <c r="I2" s="209"/>
      <c r="J2" s="209"/>
      <c r="K2" s="209"/>
      <c r="L2" s="209"/>
      <c r="M2" s="209"/>
      <c r="N2" s="209"/>
      <c r="O2" s="209"/>
      <c r="P2" s="209"/>
      <c r="Q2" s="209"/>
      <c r="R2" s="209"/>
      <c r="S2" s="209"/>
      <c r="T2" s="209"/>
      <c r="U2" s="209"/>
      <c r="V2" s="209"/>
      <c r="W2" s="209"/>
    </row>
    <row r="3" spans="1:24" s="19" customFormat="1" ht="20.25" customHeight="1">
      <c r="A3" s="46"/>
      <c r="B3" s="215" t="s">
        <v>14</v>
      </c>
      <c r="C3" s="217" t="s">
        <v>19</v>
      </c>
      <c r="D3" s="211" t="s">
        <v>4</v>
      </c>
      <c r="E3" s="211" t="s">
        <v>1</v>
      </c>
      <c r="F3" s="211" t="s">
        <v>20</v>
      </c>
      <c r="G3" s="211" t="s">
        <v>21</v>
      </c>
      <c r="H3" s="211" t="s">
        <v>22</v>
      </c>
      <c r="I3" s="210" t="s">
        <v>5</v>
      </c>
      <c r="J3" s="210"/>
      <c r="K3" s="210" t="s">
        <v>6</v>
      </c>
      <c r="L3" s="210"/>
      <c r="M3" s="210" t="s">
        <v>7</v>
      </c>
      <c r="N3" s="210"/>
      <c r="O3" s="213" t="s">
        <v>23</v>
      </c>
      <c r="P3" s="213"/>
      <c r="Q3" s="213"/>
      <c r="R3" s="213"/>
      <c r="S3" s="210" t="s">
        <v>3</v>
      </c>
      <c r="T3" s="210"/>
      <c r="U3" s="213" t="s">
        <v>15</v>
      </c>
      <c r="V3" s="213"/>
      <c r="W3" s="214"/>
      <c r="X3" s="44"/>
    </row>
    <row r="4" spans="1:24" s="19" customFormat="1" ht="43.5" thickBot="1">
      <c r="A4" s="47"/>
      <c r="B4" s="216"/>
      <c r="C4" s="218"/>
      <c r="D4" s="219"/>
      <c r="E4" s="219"/>
      <c r="F4" s="212"/>
      <c r="G4" s="212"/>
      <c r="H4" s="212"/>
      <c r="I4" s="140" t="s">
        <v>10</v>
      </c>
      <c r="J4" s="141" t="s">
        <v>9</v>
      </c>
      <c r="K4" s="140" t="s">
        <v>10</v>
      </c>
      <c r="L4" s="141" t="s">
        <v>9</v>
      </c>
      <c r="M4" s="140" t="s">
        <v>10</v>
      </c>
      <c r="N4" s="141" t="s">
        <v>9</v>
      </c>
      <c r="O4" s="140" t="s">
        <v>10</v>
      </c>
      <c r="P4" s="141" t="s">
        <v>9</v>
      </c>
      <c r="Q4" s="141" t="s">
        <v>16</v>
      </c>
      <c r="R4" s="49" t="s">
        <v>17</v>
      </c>
      <c r="S4" s="140" t="s">
        <v>10</v>
      </c>
      <c r="T4" s="52" t="s">
        <v>8</v>
      </c>
      <c r="U4" s="140" t="s">
        <v>10</v>
      </c>
      <c r="V4" s="141" t="s">
        <v>9</v>
      </c>
      <c r="W4" s="50" t="s">
        <v>17</v>
      </c>
      <c r="X4" s="44"/>
    </row>
    <row r="5" spans="1:24" s="19" customFormat="1" ht="15" customHeight="1">
      <c r="A5" s="2">
        <v>1</v>
      </c>
      <c r="B5" s="176" t="s">
        <v>126</v>
      </c>
      <c r="C5" s="177">
        <v>40095</v>
      </c>
      <c r="D5" s="178" t="s">
        <v>25</v>
      </c>
      <c r="E5" s="179" t="s">
        <v>127</v>
      </c>
      <c r="F5" s="180">
        <v>75</v>
      </c>
      <c r="G5" s="181">
        <v>76</v>
      </c>
      <c r="H5" s="181">
        <v>1</v>
      </c>
      <c r="I5" s="182">
        <v>48581</v>
      </c>
      <c r="J5" s="183">
        <v>4388</v>
      </c>
      <c r="K5" s="182">
        <v>86636</v>
      </c>
      <c r="L5" s="183">
        <v>7925</v>
      </c>
      <c r="M5" s="182">
        <v>85098</v>
      </c>
      <c r="N5" s="183">
        <v>7802</v>
      </c>
      <c r="O5" s="191">
        <f>+I5+K5+M5</f>
        <v>220315</v>
      </c>
      <c r="P5" s="192">
        <f>+J5+L5+N5</f>
        <v>20115</v>
      </c>
      <c r="Q5" s="184">
        <f>IF(O5&lt;&gt;0,P5/G5,"")</f>
        <v>264.67105263157896</v>
      </c>
      <c r="R5" s="185">
        <f>IF(O5&lt;&gt;0,O5/P5,"")</f>
        <v>10.952771563509819</v>
      </c>
      <c r="S5" s="182"/>
      <c r="T5" s="186">
        <f aca="true" t="shared" si="0" ref="T5:T36">IF(S5&lt;&gt;0,-(S5-O5)/S5,"")</f>
      </c>
      <c r="U5" s="182">
        <v>220315</v>
      </c>
      <c r="V5" s="183">
        <v>20115</v>
      </c>
      <c r="W5" s="187">
        <f>U5/V5</f>
        <v>10.952771563509819</v>
      </c>
      <c r="X5" s="44"/>
    </row>
    <row r="6" spans="1:24" s="19" customFormat="1" ht="15" customHeight="1">
      <c r="A6" s="2">
        <v>2</v>
      </c>
      <c r="B6" s="150" t="s">
        <v>96</v>
      </c>
      <c r="C6" s="143">
        <v>40081</v>
      </c>
      <c r="D6" s="142" t="s">
        <v>2</v>
      </c>
      <c r="E6" s="173" t="s">
        <v>28</v>
      </c>
      <c r="F6" s="174">
        <v>77</v>
      </c>
      <c r="G6" s="144">
        <v>78</v>
      </c>
      <c r="H6" s="144">
        <v>3</v>
      </c>
      <c r="I6" s="145">
        <v>44373</v>
      </c>
      <c r="J6" s="146">
        <v>3957</v>
      </c>
      <c r="K6" s="145">
        <v>82913</v>
      </c>
      <c r="L6" s="146">
        <v>7816</v>
      </c>
      <c r="M6" s="145">
        <v>86669</v>
      </c>
      <c r="N6" s="146">
        <v>8105</v>
      </c>
      <c r="O6" s="193">
        <f>+M6+K6+I6</f>
        <v>213955</v>
      </c>
      <c r="P6" s="194">
        <f>+N6+L6+J6</f>
        <v>19878</v>
      </c>
      <c r="Q6" s="147">
        <f>IF(O6&lt;&gt;0,P6/G6,"")</f>
        <v>254.84615384615384</v>
      </c>
      <c r="R6" s="148">
        <f>IF(O6&lt;&gt;0,O6/P6,"")</f>
        <v>10.763406781366335</v>
      </c>
      <c r="S6" s="145">
        <v>329358</v>
      </c>
      <c r="T6" s="149">
        <f t="shared" si="0"/>
        <v>-0.35038772399638085</v>
      </c>
      <c r="U6" s="145">
        <v>1508921</v>
      </c>
      <c r="V6" s="146">
        <v>144354</v>
      </c>
      <c r="W6" s="151">
        <f>IF(U6&lt;&gt;0,U6/V6,"")</f>
        <v>10.45292129071588</v>
      </c>
      <c r="X6" s="44"/>
    </row>
    <row r="7" spans="1:24" s="20" customFormat="1" ht="15" customHeight="1" thickBot="1">
      <c r="A7" s="154">
        <v>3</v>
      </c>
      <c r="B7" s="157" t="s">
        <v>109</v>
      </c>
      <c r="C7" s="158">
        <v>40088</v>
      </c>
      <c r="D7" s="159" t="s">
        <v>103</v>
      </c>
      <c r="E7" s="175" t="s">
        <v>108</v>
      </c>
      <c r="F7" s="188">
        <v>149</v>
      </c>
      <c r="G7" s="160">
        <v>149</v>
      </c>
      <c r="H7" s="160">
        <v>2</v>
      </c>
      <c r="I7" s="161">
        <v>43012</v>
      </c>
      <c r="J7" s="152">
        <v>4794</v>
      </c>
      <c r="K7" s="161">
        <v>78986.3</v>
      </c>
      <c r="L7" s="152">
        <v>8729</v>
      </c>
      <c r="M7" s="161">
        <v>86242.3</v>
      </c>
      <c r="N7" s="152">
        <v>9338</v>
      </c>
      <c r="O7" s="195">
        <f aca="true" t="shared" si="1" ref="O7:P9">+I7+K7+M7</f>
        <v>208240.6</v>
      </c>
      <c r="P7" s="196">
        <f t="shared" si="1"/>
        <v>22861</v>
      </c>
      <c r="Q7" s="155">
        <f>IF(O7&lt;&gt;0,P7/G7,"")</f>
        <v>153.4295302013423</v>
      </c>
      <c r="R7" s="156">
        <f>IF(O7&lt;&gt;0,O7/P7,"")</f>
        <v>9.10898910808801</v>
      </c>
      <c r="S7" s="161">
        <v>335659.5</v>
      </c>
      <c r="T7" s="153">
        <f t="shared" si="0"/>
        <v>-0.3796076083054405</v>
      </c>
      <c r="U7" s="161">
        <v>719488</v>
      </c>
      <c r="V7" s="152">
        <v>79521</v>
      </c>
      <c r="W7" s="162">
        <f>IF(U7&lt;&gt;0,U7/V7,"")</f>
        <v>9.04777354409527</v>
      </c>
      <c r="X7" s="45"/>
    </row>
    <row r="8" spans="1:24" s="20" customFormat="1" ht="15" customHeight="1">
      <c r="A8" s="54">
        <v>4</v>
      </c>
      <c r="B8" s="163" t="s">
        <v>97</v>
      </c>
      <c r="C8" s="164">
        <v>40081</v>
      </c>
      <c r="D8" s="165" t="s">
        <v>25</v>
      </c>
      <c r="E8" s="189" t="s">
        <v>31</v>
      </c>
      <c r="F8" s="190">
        <v>70</v>
      </c>
      <c r="G8" s="166">
        <v>70</v>
      </c>
      <c r="H8" s="166">
        <v>3</v>
      </c>
      <c r="I8" s="167">
        <v>40646</v>
      </c>
      <c r="J8" s="168">
        <v>3719</v>
      </c>
      <c r="K8" s="167">
        <v>71659</v>
      </c>
      <c r="L8" s="168">
        <v>6424</v>
      </c>
      <c r="M8" s="167">
        <v>66130</v>
      </c>
      <c r="N8" s="168">
        <v>5997</v>
      </c>
      <c r="O8" s="197">
        <f t="shared" si="1"/>
        <v>178435</v>
      </c>
      <c r="P8" s="198">
        <f t="shared" si="1"/>
        <v>16140</v>
      </c>
      <c r="Q8" s="169">
        <f>IF(O8&lt;&gt;0,P8/G8,"")</f>
        <v>230.57142857142858</v>
      </c>
      <c r="R8" s="170">
        <f>IF(O8&lt;&gt;0,O8/P8,"")</f>
        <v>11.05545229244114</v>
      </c>
      <c r="S8" s="167">
        <v>284297</v>
      </c>
      <c r="T8" s="171">
        <f t="shared" si="0"/>
        <v>-0.37236411217846127</v>
      </c>
      <c r="U8" s="167">
        <v>1190138</v>
      </c>
      <c r="V8" s="168">
        <v>112432</v>
      </c>
      <c r="W8" s="172">
        <f>U8/V8</f>
        <v>10.585402732318201</v>
      </c>
      <c r="X8" s="45"/>
    </row>
    <row r="9" spans="1:24" s="20" customFormat="1" ht="15" customHeight="1">
      <c r="A9" s="54">
        <v>5</v>
      </c>
      <c r="B9" s="150" t="s">
        <v>110</v>
      </c>
      <c r="C9" s="143">
        <v>40088</v>
      </c>
      <c r="D9" s="142" t="s">
        <v>111</v>
      </c>
      <c r="E9" s="173" t="s">
        <v>112</v>
      </c>
      <c r="F9" s="174">
        <v>53</v>
      </c>
      <c r="G9" s="144">
        <v>53</v>
      </c>
      <c r="H9" s="144">
        <v>2</v>
      </c>
      <c r="I9" s="145">
        <v>27276</v>
      </c>
      <c r="J9" s="146">
        <v>2448</v>
      </c>
      <c r="K9" s="145">
        <v>46237</v>
      </c>
      <c r="L9" s="146">
        <v>4095</v>
      </c>
      <c r="M9" s="145">
        <v>49074</v>
      </c>
      <c r="N9" s="146">
        <v>4344</v>
      </c>
      <c r="O9" s="193">
        <f t="shared" si="1"/>
        <v>122587</v>
      </c>
      <c r="P9" s="194">
        <f t="shared" si="1"/>
        <v>10887</v>
      </c>
      <c r="Q9" s="147">
        <f>+P9/G9</f>
        <v>205.41509433962264</v>
      </c>
      <c r="R9" s="148">
        <f>IF(O9&lt;&gt;0,O9/P9,"")</f>
        <v>11.259943051345642</v>
      </c>
      <c r="S9" s="145">
        <v>188071</v>
      </c>
      <c r="T9" s="149">
        <f t="shared" si="0"/>
        <v>-0.3481876525354786</v>
      </c>
      <c r="U9" s="145">
        <v>400801</v>
      </c>
      <c r="V9" s="146">
        <v>37010</v>
      </c>
      <c r="W9" s="151">
        <f>IF(U9&lt;&gt;0,U9/V9,"")</f>
        <v>10.8295325587679</v>
      </c>
      <c r="X9" s="45"/>
    </row>
    <row r="10" spans="1:24" s="20" customFormat="1" ht="15" customHeight="1">
      <c r="A10" s="54">
        <v>6</v>
      </c>
      <c r="B10" s="150" t="s">
        <v>128</v>
      </c>
      <c r="C10" s="143">
        <v>40095</v>
      </c>
      <c r="D10" s="142" t="s">
        <v>26</v>
      </c>
      <c r="E10" s="173" t="s">
        <v>27</v>
      </c>
      <c r="F10" s="174">
        <v>22</v>
      </c>
      <c r="G10" s="144">
        <v>22</v>
      </c>
      <c r="H10" s="144">
        <v>1</v>
      </c>
      <c r="I10" s="145">
        <v>23878.25</v>
      </c>
      <c r="J10" s="146">
        <v>1990</v>
      </c>
      <c r="K10" s="145">
        <v>40308.25</v>
      </c>
      <c r="L10" s="146">
        <v>3389</v>
      </c>
      <c r="M10" s="145">
        <v>41797.5</v>
      </c>
      <c r="N10" s="146">
        <v>3528</v>
      </c>
      <c r="O10" s="193">
        <f>I10+K10+M10</f>
        <v>105984</v>
      </c>
      <c r="P10" s="194">
        <f>J10+L10+N10</f>
        <v>8907</v>
      </c>
      <c r="Q10" s="147">
        <f>P10/G10</f>
        <v>404.8636363636364</v>
      </c>
      <c r="R10" s="148">
        <f>+O10/P10</f>
        <v>11.898955877399798</v>
      </c>
      <c r="S10" s="145"/>
      <c r="T10" s="149">
        <f t="shared" si="0"/>
      </c>
      <c r="U10" s="145">
        <v>106186</v>
      </c>
      <c r="V10" s="146">
        <v>8935</v>
      </c>
      <c r="W10" s="151">
        <f>U10/V10</f>
        <v>11.884275321768326</v>
      </c>
      <c r="X10" s="45"/>
    </row>
    <row r="11" spans="1:24" s="20" customFormat="1" ht="15" customHeight="1">
      <c r="A11" s="54">
        <v>7</v>
      </c>
      <c r="B11" s="150" t="s">
        <v>129</v>
      </c>
      <c r="C11" s="143">
        <v>40074</v>
      </c>
      <c r="D11" s="142" t="s">
        <v>2</v>
      </c>
      <c r="E11" s="173" t="s">
        <v>28</v>
      </c>
      <c r="F11" s="174">
        <v>61</v>
      </c>
      <c r="G11" s="144">
        <v>60</v>
      </c>
      <c r="H11" s="144">
        <v>4</v>
      </c>
      <c r="I11" s="145">
        <v>6267</v>
      </c>
      <c r="J11" s="146">
        <v>689</v>
      </c>
      <c r="K11" s="145">
        <v>39572</v>
      </c>
      <c r="L11" s="146">
        <v>3939</v>
      </c>
      <c r="M11" s="145">
        <v>40368</v>
      </c>
      <c r="N11" s="146">
        <v>4042</v>
      </c>
      <c r="O11" s="193">
        <f>+M11+K11+I11</f>
        <v>86207</v>
      </c>
      <c r="P11" s="194">
        <f>+N11+L11+J11</f>
        <v>8670</v>
      </c>
      <c r="Q11" s="147">
        <f>IF(O11&lt;&gt;0,P11/G11,"")</f>
        <v>144.5</v>
      </c>
      <c r="R11" s="148">
        <f>IF(O11&lt;&gt;0,O11/P11,"")</f>
        <v>9.943137254901961</v>
      </c>
      <c r="S11" s="145">
        <v>138812</v>
      </c>
      <c r="T11" s="149">
        <f t="shared" si="0"/>
        <v>-0.3789657954643691</v>
      </c>
      <c r="U11" s="145">
        <v>950384</v>
      </c>
      <c r="V11" s="146">
        <v>91453</v>
      </c>
      <c r="W11" s="151">
        <f>IF(U11&lt;&gt;0,U11/V11,"")</f>
        <v>10.392048374574918</v>
      </c>
      <c r="X11" s="45"/>
    </row>
    <row r="12" spans="1:24" s="20" customFormat="1" ht="15" customHeight="1">
      <c r="A12" s="54">
        <v>8</v>
      </c>
      <c r="B12" s="150" t="s">
        <v>70</v>
      </c>
      <c r="C12" s="143">
        <v>40053</v>
      </c>
      <c r="D12" s="142" t="s">
        <v>25</v>
      </c>
      <c r="E12" s="173" t="s">
        <v>55</v>
      </c>
      <c r="F12" s="174">
        <v>19</v>
      </c>
      <c r="G12" s="144">
        <v>27</v>
      </c>
      <c r="H12" s="144">
        <v>7</v>
      </c>
      <c r="I12" s="145">
        <v>18467</v>
      </c>
      <c r="J12" s="146">
        <v>1486</v>
      </c>
      <c r="K12" s="145">
        <v>29523</v>
      </c>
      <c r="L12" s="146">
        <v>2408</v>
      </c>
      <c r="M12" s="145">
        <v>34360</v>
      </c>
      <c r="N12" s="146">
        <v>2826</v>
      </c>
      <c r="O12" s="193">
        <f>+I12+K12+M12</f>
        <v>82350</v>
      </c>
      <c r="P12" s="194">
        <f>+J12+L12+N12</f>
        <v>6720</v>
      </c>
      <c r="Q12" s="147">
        <f>IF(O12&lt;&gt;0,P12/G12,"")</f>
        <v>248.88888888888889</v>
      </c>
      <c r="R12" s="148">
        <f>IF(O12&lt;&gt;0,O12/P12,"")</f>
        <v>12.254464285714286</v>
      </c>
      <c r="S12" s="145">
        <v>101650</v>
      </c>
      <c r="T12" s="149">
        <f t="shared" si="0"/>
        <v>-0.18986719134284308</v>
      </c>
      <c r="U12" s="145">
        <v>2973355</v>
      </c>
      <c r="V12" s="146">
        <v>258321</v>
      </c>
      <c r="W12" s="151">
        <f>U12/V12</f>
        <v>11.510310814838903</v>
      </c>
      <c r="X12" s="45"/>
    </row>
    <row r="13" spans="1:24" s="20" customFormat="1" ht="15" customHeight="1">
      <c r="A13" s="54">
        <v>9</v>
      </c>
      <c r="B13" s="150" t="s">
        <v>130</v>
      </c>
      <c r="C13" s="143">
        <v>40095</v>
      </c>
      <c r="D13" s="142" t="s">
        <v>26</v>
      </c>
      <c r="E13" s="173" t="s">
        <v>131</v>
      </c>
      <c r="F13" s="174">
        <v>52</v>
      </c>
      <c r="G13" s="144">
        <v>53</v>
      </c>
      <c r="H13" s="144">
        <v>1</v>
      </c>
      <c r="I13" s="145">
        <v>12561.25</v>
      </c>
      <c r="J13" s="146">
        <v>1399</v>
      </c>
      <c r="K13" s="145">
        <v>21894.25</v>
      </c>
      <c r="L13" s="146">
        <v>2366</v>
      </c>
      <c r="M13" s="145">
        <v>31119.25</v>
      </c>
      <c r="N13" s="146">
        <v>3227</v>
      </c>
      <c r="O13" s="193">
        <f>I13+K13+M13</f>
        <v>65574.75</v>
      </c>
      <c r="P13" s="194">
        <f>J13+L13+N13</f>
        <v>6992</v>
      </c>
      <c r="Q13" s="147">
        <f>P13/G13</f>
        <v>131.9245283018868</v>
      </c>
      <c r="R13" s="148">
        <f>+O13/P13</f>
        <v>9.3785397597254</v>
      </c>
      <c r="S13" s="145"/>
      <c r="T13" s="149">
        <f t="shared" si="0"/>
      </c>
      <c r="U13" s="145">
        <v>65574.75</v>
      </c>
      <c r="V13" s="146">
        <v>6992</v>
      </c>
      <c r="W13" s="151">
        <f>U13/V13</f>
        <v>9.3785397597254</v>
      </c>
      <c r="X13" s="45"/>
    </row>
    <row r="14" spans="1:24" s="20" customFormat="1" ht="15" customHeight="1">
      <c r="A14" s="54">
        <v>10</v>
      </c>
      <c r="B14" s="150" t="s">
        <v>113</v>
      </c>
      <c r="C14" s="143">
        <v>40088</v>
      </c>
      <c r="D14" s="142" t="s">
        <v>2</v>
      </c>
      <c r="E14" s="173" t="s">
        <v>29</v>
      </c>
      <c r="F14" s="174">
        <v>40</v>
      </c>
      <c r="G14" s="144">
        <v>40</v>
      </c>
      <c r="H14" s="144">
        <v>2</v>
      </c>
      <c r="I14" s="145">
        <v>14542</v>
      </c>
      <c r="J14" s="146">
        <v>1297</v>
      </c>
      <c r="K14" s="145">
        <v>24270</v>
      </c>
      <c r="L14" s="146">
        <v>2228</v>
      </c>
      <c r="M14" s="145">
        <v>23891</v>
      </c>
      <c r="N14" s="146">
        <v>2150</v>
      </c>
      <c r="O14" s="193">
        <f>+M14+K14+I14</f>
        <v>62703</v>
      </c>
      <c r="P14" s="194">
        <f>+N14+L14+J14</f>
        <v>5675</v>
      </c>
      <c r="Q14" s="147">
        <f>IF(O14&lt;&gt;0,P14/G14,"")</f>
        <v>141.875</v>
      </c>
      <c r="R14" s="148">
        <f>IF(O14&lt;&gt;0,O14/P14,"")</f>
        <v>11.048986784140968</v>
      </c>
      <c r="S14" s="145">
        <v>116934</v>
      </c>
      <c r="T14" s="149">
        <f t="shared" si="0"/>
        <v>-0.46377443686181946</v>
      </c>
      <c r="U14" s="145">
        <v>230693</v>
      </c>
      <c r="V14" s="146">
        <v>21112</v>
      </c>
      <c r="W14" s="151">
        <f>IF(U14&lt;&gt;0,U14/V14,"")</f>
        <v>10.927103069344449</v>
      </c>
      <c r="X14" s="45"/>
    </row>
    <row r="15" spans="1:24" s="20" customFormat="1" ht="15" customHeight="1">
      <c r="A15" s="54">
        <v>11</v>
      </c>
      <c r="B15" s="150" t="s">
        <v>41</v>
      </c>
      <c r="C15" s="143">
        <v>39995</v>
      </c>
      <c r="D15" s="142" t="s">
        <v>26</v>
      </c>
      <c r="E15" s="173" t="s">
        <v>27</v>
      </c>
      <c r="F15" s="174">
        <v>209</v>
      </c>
      <c r="G15" s="144">
        <v>71</v>
      </c>
      <c r="H15" s="144">
        <v>15</v>
      </c>
      <c r="I15" s="145">
        <v>4379</v>
      </c>
      <c r="J15" s="146">
        <v>870</v>
      </c>
      <c r="K15" s="145">
        <v>14193</v>
      </c>
      <c r="L15" s="146">
        <v>1702</v>
      </c>
      <c r="M15" s="145">
        <v>16592.5</v>
      </c>
      <c r="N15" s="146">
        <v>1941</v>
      </c>
      <c r="O15" s="193">
        <f aca="true" t="shared" si="2" ref="O15:P17">I15+K15+M15</f>
        <v>35164.5</v>
      </c>
      <c r="P15" s="194">
        <f t="shared" si="2"/>
        <v>4513</v>
      </c>
      <c r="Q15" s="147">
        <f>P15/G15</f>
        <v>63.563380281690144</v>
      </c>
      <c r="R15" s="148">
        <f>+O15/P15</f>
        <v>7.791823620651451</v>
      </c>
      <c r="S15" s="145">
        <v>37697.5</v>
      </c>
      <c r="T15" s="149">
        <f t="shared" si="0"/>
        <v>-0.06719278466741826</v>
      </c>
      <c r="U15" s="145">
        <v>11261231.5</v>
      </c>
      <c r="V15" s="146">
        <v>1392289</v>
      </c>
      <c r="W15" s="151">
        <f>U15/V15</f>
        <v>8.088285909031818</v>
      </c>
      <c r="X15" s="45"/>
    </row>
    <row r="16" spans="1:24" s="20" customFormat="1" ht="15" customHeight="1">
      <c r="A16" s="54">
        <v>12</v>
      </c>
      <c r="B16" s="150" t="s">
        <v>85</v>
      </c>
      <c r="C16" s="143">
        <v>40074</v>
      </c>
      <c r="D16" s="142" t="s">
        <v>63</v>
      </c>
      <c r="E16" s="173" t="s">
        <v>86</v>
      </c>
      <c r="F16" s="174">
        <v>142</v>
      </c>
      <c r="G16" s="144">
        <v>97</v>
      </c>
      <c r="H16" s="144">
        <v>4</v>
      </c>
      <c r="I16" s="145">
        <v>6125</v>
      </c>
      <c r="J16" s="146">
        <v>1028</v>
      </c>
      <c r="K16" s="145">
        <v>13840.5</v>
      </c>
      <c r="L16" s="146">
        <v>2129</v>
      </c>
      <c r="M16" s="145">
        <v>14529</v>
      </c>
      <c r="N16" s="146">
        <v>2193</v>
      </c>
      <c r="O16" s="193">
        <f t="shared" si="2"/>
        <v>34494.5</v>
      </c>
      <c r="P16" s="194">
        <f t="shared" si="2"/>
        <v>5350</v>
      </c>
      <c r="Q16" s="147">
        <f>IF(O16&lt;&gt;0,P16/G16,"")</f>
        <v>55.154639175257735</v>
      </c>
      <c r="R16" s="148">
        <f>IF(O16&lt;&gt;0,O16/P16,"")</f>
        <v>6.447570093457944</v>
      </c>
      <c r="S16" s="145">
        <v>48152</v>
      </c>
      <c r="T16" s="149">
        <f t="shared" si="0"/>
        <v>-0.28363307858448245</v>
      </c>
      <c r="U16" s="145">
        <v>779226</v>
      </c>
      <c r="V16" s="146">
        <v>96789</v>
      </c>
      <c r="W16" s="151">
        <f>IF(U16&lt;&gt;0,U16/V16,"")</f>
        <v>8.05077023215448</v>
      </c>
      <c r="X16" s="45"/>
    </row>
    <row r="17" spans="1:24" s="20" customFormat="1" ht="15" customHeight="1">
      <c r="A17" s="54">
        <v>13</v>
      </c>
      <c r="B17" s="150" t="s">
        <v>114</v>
      </c>
      <c r="C17" s="143">
        <v>40088</v>
      </c>
      <c r="D17" s="142" t="s">
        <v>63</v>
      </c>
      <c r="E17" s="173" t="s">
        <v>115</v>
      </c>
      <c r="F17" s="174">
        <v>55</v>
      </c>
      <c r="G17" s="144">
        <v>55</v>
      </c>
      <c r="H17" s="144">
        <v>2</v>
      </c>
      <c r="I17" s="145">
        <v>5307.25</v>
      </c>
      <c r="J17" s="146">
        <v>683</v>
      </c>
      <c r="K17" s="145">
        <v>12011</v>
      </c>
      <c r="L17" s="146">
        <v>1607</v>
      </c>
      <c r="M17" s="145">
        <v>11198.5</v>
      </c>
      <c r="N17" s="146">
        <v>1507</v>
      </c>
      <c r="O17" s="193">
        <f t="shared" si="2"/>
        <v>28516.75</v>
      </c>
      <c r="P17" s="194">
        <f t="shared" si="2"/>
        <v>3797</v>
      </c>
      <c r="Q17" s="147">
        <f>IF(O17&lt;&gt;0,P17/G17,"")</f>
        <v>69.03636363636363</v>
      </c>
      <c r="R17" s="148">
        <f>IF(O17&lt;&gt;0,O17/P17,"")</f>
        <v>7.51033710824335</v>
      </c>
      <c r="S17" s="145">
        <v>52265.25</v>
      </c>
      <c r="T17" s="149">
        <f t="shared" si="0"/>
        <v>-0.4543841271207925</v>
      </c>
      <c r="U17" s="145">
        <v>113979.75</v>
      </c>
      <c r="V17" s="146">
        <v>13025</v>
      </c>
      <c r="W17" s="151">
        <f>IF(U17&lt;&gt;0,U17/V17,"")</f>
        <v>8.75084452975048</v>
      </c>
      <c r="X17" s="45"/>
    </row>
    <row r="18" spans="1:24" s="20" customFormat="1" ht="15" customHeight="1">
      <c r="A18" s="54">
        <v>14</v>
      </c>
      <c r="B18" s="150" t="s">
        <v>67</v>
      </c>
      <c r="C18" s="143">
        <v>40046</v>
      </c>
      <c r="D18" s="142" t="s">
        <v>2</v>
      </c>
      <c r="E18" s="173" t="s">
        <v>29</v>
      </c>
      <c r="F18" s="174">
        <v>55</v>
      </c>
      <c r="G18" s="144">
        <v>54</v>
      </c>
      <c r="H18" s="144">
        <v>8</v>
      </c>
      <c r="I18" s="145">
        <v>5107</v>
      </c>
      <c r="J18" s="146">
        <v>721</v>
      </c>
      <c r="K18" s="145">
        <v>10352</v>
      </c>
      <c r="L18" s="146">
        <v>1454</v>
      </c>
      <c r="M18" s="145">
        <v>11823</v>
      </c>
      <c r="N18" s="146">
        <v>1649</v>
      </c>
      <c r="O18" s="193">
        <f>+M18+K18+I18</f>
        <v>27282</v>
      </c>
      <c r="P18" s="194">
        <f>+N18+L18+J18</f>
        <v>3824</v>
      </c>
      <c r="Q18" s="147">
        <f>IF(O18&lt;&gt;0,P18/G18,"")</f>
        <v>70.81481481481481</v>
      </c>
      <c r="R18" s="148">
        <f>IF(O18&lt;&gt;0,O18/P18,"")</f>
        <v>7.1344142259414225</v>
      </c>
      <c r="S18" s="145">
        <v>35918</v>
      </c>
      <c r="T18" s="149">
        <f t="shared" si="0"/>
        <v>-0.24043654991926053</v>
      </c>
      <c r="U18" s="145">
        <v>2860619</v>
      </c>
      <c r="V18" s="146">
        <v>282382</v>
      </c>
      <c r="W18" s="151">
        <f>IF(U18&lt;&gt;0,U18/V18,"")</f>
        <v>10.13031637993923</v>
      </c>
      <c r="X18" s="45"/>
    </row>
    <row r="19" spans="1:24" s="20" customFormat="1" ht="15" customHeight="1">
      <c r="A19" s="54">
        <v>15</v>
      </c>
      <c r="B19" s="150" t="s">
        <v>87</v>
      </c>
      <c r="C19" s="143">
        <v>40074</v>
      </c>
      <c r="D19" s="142" t="s">
        <v>30</v>
      </c>
      <c r="E19" s="173" t="s">
        <v>98</v>
      </c>
      <c r="F19" s="174">
        <v>201</v>
      </c>
      <c r="G19" s="144">
        <v>105</v>
      </c>
      <c r="H19" s="144">
        <v>4</v>
      </c>
      <c r="I19" s="145">
        <v>4795.5</v>
      </c>
      <c r="J19" s="146">
        <v>787</v>
      </c>
      <c r="K19" s="145">
        <v>10791.5</v>
      </c>
      <c r="L19" s="146">
        <v>1690</v>
      </c>
      <c r="M19" s="145">
        <v>11339</v>
      </c>
      <c r="N19" s="146">
        <v>1706</v>
      </c>
      <c r="O19" s="193">
        <f>SUM(I19+K19+M19)</f>
        <v>26926</v>
      </c>
      <c r="P19" s="194">
        <f>SUM(J19+L19+N19)</f>
        <v>4183</v>
      </c>
      <c r="Q19" s="147">
        <f>IF(O19&lt;&gt;0,P19/G19,"")</f>
        <v>39.838095238095235</v>
      </c>
      <c r="R19" s="148">
        <f>IF(O19&lt;&gt;0,O19/P19,"")</f>
        <v>6.437006932823333</v>
      </c>
      <c r="S19" s="145">
        <v>56492.25</v>
      </c>
      <c r="T19" s="149">
        <f t="shared" si="0"/>
        <v>-0.5233682496271612</v>
      </c>
      <c r="U19" s="145">
        <v>785210</v>
      </c>
      <c r="V19" s="146">
        <v>101484</v>
      </c>
      <c r="W19" s="151">
        <f>IF(U19&lt;&gt;0,U19/V19,"")</f>
        <v>7.737278782862323</v>
      </c>
      <c r="X19" s="45"/>
    </row>
    <row r="20" spans="1:24" s="20" customFormat="1" ht="15" customHeight="1">
      <c r="A20" s="54">
        <v>16</v>
      </c>
      <c r="B20" s="150" t="s">
        <v>88</v>
      </c>
      <c r="C20" s="143">
        <v>40074</v>
      </c>
      <c r="D20" s="142" t="s">
        <v>63</v>
      </c>
      <c r="E20" s="173" t="s">
        <v>64</v>
      </c>
      <c r="F20" s="174">
        <v>65</v>
      </c>
      <c r="G20" s="144">
        <v>59</v>
      </c>
      <c r="H20" s="144">
        <v>4</v>
      </c>
      <c r="I20" s="145">
        <v>3920.5</v>
      </c>
      <c r="J20" s="146">
        <v>555</v>
      </c>
      <c r="K20" s="145">
        <v>8066.5</v>
      </c>
      <c r="L20" s="146">
        <v>1139</v>
      </c>
      <c r="M20" s="145">
        <v>9542.5</v>
      </c>
      <c r="N20" s="146">
        <v>1306</v>
      </c>
      <c r="O20" s="193">
        <f aca="true" t="shared" si="3" ref="O20:P23">I20+K20+M20</f>
        <v>21529.5</v>
      </c>
      <c r="P20" s="194">
        <f t="shared" si="3"/>
        <v>3000</v>
      </c>
      <c r="Q20" s="147">
        <f>IF(O20&lt;&gt;0,P20/G20,"")</f>
        <v>50.847457627118644</v>
      </c>
      <c r="R20" s="148">
        <f>IF(O20&lt;&gt;0,O20/P20,"")</f>
        <v>7.1765</v>
      </c>
      <c r="S20" s="145">
        <v>27704.5</v>
      </c>
      <c r="T20" s="149">
        <f t="shared" si="0"/>
        <v>-0.22288797848724937</v>
      </c>
      <c r="U20" s="145">
        <v>536527</v>
      </c>
      <c r="V20" s="146">
        <v>58514</v>
      </c>
      <c r="W20" s="151">
        <f>IF(U20&lt;&gt;0,U20/V20,"")</f>
        <v>9.169207369176608</v>
      </c>
      <c r="X20" s="45"/>
    </row>
    <row r="21" spans="1:24" s="20" customFormat="1" ht="15" customHeight="1">
      <c r="A21" s="54">
        <v>17</v>
      </c>
      <c r="B21" s="150" t="s">
        <v>82</v>
      </c>
      <c r="C21" s="143">
        <v>40067</v>
      </c>
      <c r="D21" s="142" t="s">
        <v>26</v>
      </c>
      <c r="E21" s="173" t="s">
        <v>27</v>
      </c>
      <c r="F21" s="174">
        <v>51</v>
      </c>
      <c r="G21" s="144">
        <v>45</v>
      </c>
      <c r="H21" s="144">
        <v>5</v>
      </c>
      <c r="I21" s="145">
        <v>2363</v>
      </c>
      <c r="J21" s="146">
        <v>356</v>
      </c>
      <c r="K21" s="145">
        <v>9155</v>
      </c>
      <c r="L21" s="146">
        <v>1296</v>
      </c>
      <c r="M21" s="145">
        <v>8917.5</v>
      </c>
      <c r="N21" s="146">
        <v>1287</v>
      </c>
      <c r="O21" s="193">
        <f t="shared" si="3"/>
        <v>20435.5</v>
      </c>
      <c r="P21" s="194">
        <f t="shared" si="3"/>
        <v>2939</v>
      </c>
      <c r="Q21" s="147">
        <f>P21/G21</f>
        <v>65.31111111111112</v>
      </c>
      <c r="R21" s="148">
        <f>+O21/P21</f>
        <v>6.953215379380742</v>
      </c>
      <c r="S21" s="145">
        <v>14910</v>
      </c>
      <c r="T21" s="149">
        <f t="shared" si="0"/>
        <v>0.3705902079141516</v>
      </c>
      <c r="U21" s="145">
        <v>433378.5</v>
      </c>
      <c r="V21" s="146">
        <v>45580</v>
      </c>
      <c r="W21" s="151">
        <f>U21/V21</f>
        <v>9.508084686265907</v>
      </c>
      <c r="X21" s="45"/>
    </row>
    <row r="22" spans="1:24" s="20" customFormat="1" ht="15" customHeight="1">
      <c r="A22" s="2">
        <v>18</v>
      </c>
      <c r="B22" s="150" t="s">
        <v>90</v>
      </c>
      <c r="C22" s="143">
        <v>40074</v>
      </c>
      <c r="D22" s="142" t="s">
        <v>26</v>
      </c>
      <c r="E22" s="173" t="s">
        <v>84</v>
      </c>
      <c r="F22" s="174">
        <v>30</v>
      </c>
      <c r="G22" s="144">
        <v>30</v>
      </c>
      <c r="H22" s="144">
        <v>4</v>
      </c>
      <c r="I22" s="145">
        <v>2097.5</v>
      </c>
      <c r="J22" s="146">
        <v>311</v>
      </c>
      <c r="K22" s="145">
        <v>6595.5</v>
      </c>
      <c r="L22" s="146">
        <v>933</v>
      </c>
      <c r="M22" s="145">
        <v>7450</v>
      </c>
      <c r="N22" s="146">
        <v>1031</v>
      </c>
      <c r="O22" s="193">
        <f t="shared" si="3"/>
        <v>16143</v>
      </c>
      <c r="P22" s="194">
        <f t="shared" si="3"/>
        <v>2275</v>
      </c>
      <c r="Q22" s="147">
        <f>P22/G22</f>
        <v>75.83333333333333</v>
      </c>
      <c r="R22" s="148">
        <f>+O22/P22</f>
        <v>7.095824175824176</v>
      </c>
      <c r="S22" s="145">
        <v>8730.5</v>
      </c>
      <c r="T22" s="149">
        <f t="shared" si="0"/>
        <v>0.849034992268484</v>
      </c>
      <c r="U22" s="145">
        <v>173213</v>
      </c>
      <c r="V22" s="146">
        <v>17952</v>
      </c>
      <c r="W22" s="151">
        <f>U22/V22</f>
        <v>9.648674242424242</v>
      </c>
      <c r="X22" s="45"/>
    </row>
    <row r="23" spans="1:24" s="20" customFormat="1" ht="15" customHeight="1">
      <c r="A23" s="2">
        <v>19</v>
      </c>
      <c r="B23" s="150" t="s">
        <v>81</v>
      </c>
      <c r="C23" s="143">
        <v>40067</v>
      </c>
      <c r="D23" s="142" t="s">
        <v>63</v>
      </c>
      <c r="E23" s="173" t="s">
        <v>64</v>
      </c>
      <c r="F23" s="174">
        <v>105</v>
      </c>
      <c r="G23" s="144">
        <v>51</v>
      </c>
      <c r="H23" s="144">
        <v>5</v>
      </c>
      <c r="I23" s="145">
        <v>2201.5</v>
      </c>
      <c r="J23" s="146">
        <v>369</v>
      </c>
      <c r="K23" s="145">
        <v>5202.5</v>
      </c>
      <c r="L23" s="146">
        <v>765</v>
      </c>
      <c r="M23" s="145">
        <v>5788</v>
      </c>
      <c r="N23" s="146">
        <v>853</v>
      </c>
      <c r="O23" s="193">
        <f t="shared" si="3"/>
        <v>13192</v>
      </c>
      <c r="P23" s="194">
        <f t="shared" si="3"/>
        <v>1987</v>
      </c>
      <c r="Q23" s="147">
        <f>IF(O23&lt;&gt;0,P23/G23,"")</f>
        <v>38.96078431372549</v>
      </c>
      <c r="R23" s="148">
        <f>IF(O23&lt;&gt;0,O23/P23,"")</f>
        <v>6.639154504277806</v>
      </c>
      <c r="S23" s="145">
        <v>16391</v>
      </c>
      <c r="T23" s="149">
        <f t="shared" si="0"/>
        <v>-0.19516808004392655</v>
      </c>
      <c r="U23" s="145">
        <v>586686.75</v>
      </c>
      <c r="V23" s="146">
        <v>67105</v>
      </c>
      <c r="W23" s="151">
        <f>IF(U23&lt;&gt;0,U23/V23,"")</f>
        <v>8.742817226734223</v>
      </c>
      <c r="X23" s="45"/>
    </row>
    <row r="24" spans="1:24" s="20" customFormat="1" ht="15" customHeight="1">
      <c r="A24" s="54">
        <v>20</v>
      </c>
      <c r="B24" s="150" t="s">
        <v>121</v>
      </c>
      <c r="C24" s="143">
        <v>40074</v>
      </c>
      <c r="D24" s="142" t="s">
        <v>122</v>
      </c>
      <c r="E24" s="173" t="s">
        <v>122</v>
      </c>
      <c r="F24" s="174">
        <v>11</v>
      </c>
      <c r="G24" s="144">
        <v>11</v>
      </c>
      <c r="H24" s="144">
        <v>4</v>
      </c>
      <c r="I24" s="145">
        <v>1524</v>
      </c>
      <c r="J24" s="146">
        <v>226</v>
      </c>
      <c r="K24" s="145">
        <v>3676</v>
      </c>
      <c r="L24" s="146">
        <v>503</v>
      </c>
      <c r="M24" s="145">
        <v>4695</v>
      </c>
      <c r="N24" s="146">
        <v>649</v>
      </c>
      <c r="O24" s="193">
        <f aca="true" t="shared" si="4" ref="O24:P26">SUM(I24+K24+M24)</f>
        <v>9895</v>
      </c>
      <c r="P24" s="194">
        <f t="shared" si="4"/>
        <v>1378</v>
      </c>
      <c r="Q24" s="147">
        <f>+P24/G24</f>
        <v>125.27272727272727</v>
      </c>
      <c r="R24" s="148">
        <f>+O24/P24</f>
        <v>7.180696661828737</v>
      </c>
      <c r="S24" s="145">
        <v>10294.5</v>
      </c>
      <c r="T24" s="149">
        <f t="shared" si="0"/>
        <v>-0.03880713002088494</v>
      </c>
      <c r="U24" s="145">
        <v>112310.5</v>
      </c>
      <c r="V24" s="146">
        <v>11856</v>
      </c>
      <c r="W24" s="151">
        <f>U24/V24</f>
        <v>9.472882928475034</v>
      </c>
      <c r="X24" s="45"/>
    </row>
    <row r="25" spans="1:24" s="20" customFormat="1" ht="15" customHeight="1">
      <c r="A25" s="54">
        <v>21</v>
      </c>
      <c r="B25" s="150" t="s">
        <v>83</v>
      </c>
      <c r="C25" s="143">
        <v>40067</v>
      </c>
      <c r="D25" s="142" t="s">
        <v>30</v>
      </c>
      <c r="E25" s="173" t="s">
        <v>69</v>
      </c>
      <c r="F25" s="174">
        <v>34</v>
      </c>
      <c r="G25" s="144">
        <v>33</v>
      </c>
      <c r="H25" s="144">
        <v>5</v>
      </c>
      <c r="I25" s="145">
        <v>1533</v>
      </c>
      <c r="J25" s="146">
        <v>250</v>
      </c>
      <c r="K25" s="145">
        <v>3800.5</v>
      </c>
      <c r="L25" s="146">
        <v>582</v>
      </c>
      <c r="M25" s="145">
        <v>4442.5</v>
      </c>
      <c r="N25" s="146">
        <v>685</v>
      </c>
      <c r="O25" s="193">
        <f t="shared" si="4"/>
        <v>9776</v>
      </c>
      <c r="P25" s="194">
        <f t="shared" si="4"/>
        <v>1517</v>
      </c>
      <c r="Q25" s="147">
        <f>IF(O25&lt;&gt;0,P25/G25,"")</f>
        <v>45.96969696969697</v>
      </c>
      <c r="R25" s="148">
        <f>IF(O25&lt;&gt;0,O25/P25,"")</f>
        <v>6.444297956493078</v>
      </c>
      <c r="S25" s="145">
        <v>7328.5</v>
      </c>
      <c r="T25" s="149">
        <f t="shared" si="0"/>
        <v>0.3339701166678038</v>
      </c>
      <c r="U25" s="145">
        <v>218131.5</v>
      </c>
      <c r="V25" s="146">
        <v>24477</v>
      </c>
      <c r="W25" s="151">
        <f>IF(U25&lt;&gt;0,U25/V25,"")</f>
        <v>8.911692609388405</v>
      </c>
      <c r="X25" s="45"/>
    </row>
    <row r="26" spans="1:24" s="20" customFormat="1" ht="15" customHeight="1">
      <c r="A26" s="54">
        <v>22</v>
      </c>
      <c r="B26" s="150" t="s">
        <v>99</v>
      </c>
      <c r="C26" s="143">
        <v>40081</v>
      </c>
      <c r="D26" s="142" t="s">
        <v>30</v>
      </c>
      <c r="E26" s="173" t="s">
        <v>100</v>
      </c>
      <c r="F26" s="174">
        <v>30</v>
      </c>
      <c r="G26" s="144">
        <v>30</v>
      </c>
      <c r="H26" s="144">
        <v>3</v>
      </c>
      <c r="I26" s="145">
        <v>1916</v>
      </c>
      <c r="J26" s="146">
        <v>268</v>
      </c>
      <c r="K26" s="145">
        <v>3115.5</v>
      </c>
      <c r="L26" s="146">
        <v>434</v>
      </c>
      <c r="M26" s="145">
        <v>3844</v>
      </c>
      <c r="N26" s="146">
        <v>516</v>
      </c>
      <c r="O26" s="193">
        <f t="shared" si="4"/>
        <v>8875.5</v>
      </c>
      <c r="P26" s="194">
        <f t="shared" si="4"/>
        <v>1218</v>
      </c>
      <c r="Q26" s="147">
        <f>IF(O26&lt;&gt;0,P26/G26,"")</f>
        <v>40.6</v>
      </c>
      <c r="R26" s="148">
        <f>IF(O26&lt;&gt;0,O26/P26,"")</f>
        <v>7.286945812807882</v>
      </c>
      <c r="S26" s="145">
        <v>11444.5</v>
      </c>
      <c r="T26" s="149">
        <f t="shared" si="0"/>
        <v>-0.22447463847262877</v>
      </c>
      <c r="U26" s="145">
        <v>77920</v>
      </c>
      <c r="V26" s="146">
        <v>8281</v>
      </c>
      <c r="W26" s="151">
        <f>IF(U26&lt;&gt;0,U26/V26,"")</f>
        <v>9.409491607293806</v>
      </c>
      <c r="X26" s="45"/>
    </row>
    <row r="27" spans="1:24" s="20" customFormat="1" ht="15" customHeight="1">
      <c r="A27" s="54">
        <v>23</v>
      </c>
      <c r="B27" s="150" t="s">
        <v>116</v>
      </c>
      <c r="C27" s="143">
        <v>40088</v>
      </c>
      <c r="D27" s="142" t="s">
        <v>25</v>
      </c>
      <c r="E27" s="173" t="s">
        <v>132</v>
      </c>
      <c r="F27" s="174">
        <v>10</v>
      </c>
      <c r="G27" s="144">
        <v>10</v>
      </c>
      <c r="H27" s="144">
        <v>2</v>
      </c>
      <c r="I27" s="145">
        <v>2355</v>
      </c>
      <c r="J27" s="146">
        <v>216</v>
      </c>
      <c r="K27" s="145">
        <v>3200</v>
      </c>
      <c r="L27" s="146">
        <v>303</v>
      </c>
      <c r="M27" s="145">
        <v>2899</v>
      </c>
      <c r="N27" s="146">
        <v>266</v>
      </c>
      <c r="O27" s="193">
        <f>+I27+K27+M27</f>
        <v>8454</v>
      </c>
      <c r="P27" s="194">
        <f>+J27+L27+N27</f>
        <v>785</v>
      </c>
      <c r="Q27" s="147">
        <f>IF(O27&lt;&gt;0,P27/G27,"")</f>
        <v>78.5</v>
      </c>
      <c r="R27" s="148">
        <f>IF(O27&lt;&gt;0,O27/P27,"")</f>
        <v>10.769426751592357</v>
      </c>
      <c r="S27" s="145">
        <v>18864</v>
      </c>
      <c r="T27" s="149">
        <f t="shared" si="0"/>
        <v>-0.5518447837150128</v>
      </c>
      <c r="U27" s="145">
        <v>37552</v>
      </c>
      <c r="V27" s="146">
        <v>3219</v>
      </c>
      <c r="W27" s="151">
        <f aca="true" t="shared" si="5" ref="W27:W38">U27/V27</f>
        <v>11.66573470021746</v>
      </c>
      <c r="X27" s="45"/>
    </row>
    <row r="28" spans="1:24" s="20" customFormat="1" ht="15" customHeight="1">
      <c r="A28" s="54">
        <v>24</v>
      </c>
      <c r="B28" s="150" t="s">
        <v>117</v>
      </c>
      <c r="C28" s="143">
        <v>40088</v>
      </c>
      <c r="D28" s="142" t="s">
        <v>26</v>
      </c>
      <c r="E28" s="173" t="s">
        <v>118</v>
      </c>
      <c r="F28" s="174">
        <v>22</v>
      </c>
      <c r="G28" s="144">
        <v>22</v>
      </c>
      <c r="H28" s="144">
        <v>2</v>
      </c>
      <c r="I28" s="145">
        <v>1532.25</v>
      </c>
      <c r="J28" s="146">
        <v>182</v>
      </c>
      <c r="K28" s="145">
        <v>2600</v>
      </c>
      <c r="L28" s="146">
        <v>298</v>
      </c>
      <c r="M28" s="145">
        <v>2572</v>
      </c>
      <c r="N28" s="146">
        <v>316</v>
      </c>
      <c r="O28" s="193">
        <f>I28+K28+M28</f>
        <v>6704.25</v>
      </c>
      <c r="P28" s="194">
        <f>J28+L28+N28</f>
        <v>796</v>
      </c>
      <c r="Q28" s="147">
        <f>P28/G28</f>
        <v>36.18181818181818</v>
      </c>
      <c r="R28" s="148">
        <f>+O28/P28</f>
        <v>8.422424623115578</v>
      </c>
      <c r="S28" s="145">
        <v>15208.5</v>
      </c>
      <c r="T28" s="149">
        <f t="shared" si="0"/>
        <v>-0.5591774336719597</v>
      </c>
      <c r="U28" s="145">
        <v>31899.25</v>
      </c>
      <c r="V28" s="146">
        <v>2935</v>
      </c>
      <c r="W28" s="151">
        <f t="shared" si="5"/>
        <v>10.868568994889268</v>
      </c>
      <c r="X28" s="45"/>
    </row>
    <row r="29" spans="1:24" s="20" customFormat="1" ht="15" customHeight="1">
      <c r="A29" s="54">
        <v>25</v>
      </c>
      <c r="B29" s="150" t="s">
        <v>59</v>
      </c>
      <c r="C29" s="143">
        <v>40039</v>
      </c>
      <c r="D29" s="142" t="s">
        <v>26</v>
      </c>
      <c r="E29" s="173" t="s">
        <v>45</v>
      </c>
      <c r="F29" s="174">
        <v>25</v>
      </c>
      <c r="G29" s="144">
        <v>24</v>
      </c>
      <c r="H29" s="144">
        <v>9</v>
      </c>
      <c r="I29" s="145">
        <v>741</v>
      </c>
      <c r="J29" s="146">
        <v>136</v>
      </c>
      <c r="K29" s="145">
        <v>2805.5</v>
      </c>
      <c r="L29" s="146">
        <v>483</v>
      </c>
      <c r="M29" s="145">
        <v>2481</v>
      </c>
      <c r="N29" s="146">
        <v>422</v>
      </c>
      <c r="O29" s="193">
        <f>I29+K29+M29</f>
        <v>6027.5</v>
      </c>
      <c r="P29" s="194">
        <f>J29+L29+N29</f>
        <v>1041</v>
      </c>
      <c r="Q29" s="147">
        <f>P29/G29</f>
        <v>43.375</v>
      </c>
      <c r="R29" s="148">
        <f>+O29/P29</f>
        <v>5.790105667627281</v>
      </c>
      <c r="S29" s="145">
        <v>5420</v>
      </c>
      <c r="T29" s="149">
        <f t="shared" si="0"/>
        <v>0.11208487084870848</v>
      </c>
      <c r="U29" s="145">
        <v>275132</v>
      </c>
      <c r="V29" s="146">
        <v>36389</v>
      </c>
      <c r="W29" s="151">
        <f t="shared" si="5"/>
        <v>7.560856302728847</v>
      </c>
      <c r="X29" s="45"/>
    </row>
    <row r="30" spans="1:24" s="20" customFormat="1" ht="15" customHeight="1">
      <c r="A30" s="54">
        <v>26</v>
      </c>
      <c r="B30" s="150" t="s">
        <v>89</v>
      </c>
      <c r="C30" s="143">
        <v>40074</v>
      </c>
      <c r="D30" s="142" t="s">
        <v>25</v>
      </c>
      <c r="E30" s="173" t="s">
        <v>101</v>
      </c>
      <c r="F30" s="174">
        <v>66</v>
      </c>
      <c r="G30" s="144">
        <v>23</v>
      </c>
      <c r="H30" s="144">
        <v>4</v>
      </c>
      <c r="I30" s="145">
        <v>1099</v>
      </c>
      <c r="J30" s="146">
        <v>152</v>
      </c>
      <c r="K30" s="145">
        <v>2530</v>
      </c>
      <c r="L30" s="146">
        <v>369</v>
      </c>
      <c r="M30" s="145">
        <v>2322</v>
      </c>
      <c r="N30" s="146">
        <v>345</v>
      </c>
      <c r="O30" s="193">
        <f>+I30+K30+M30</f>
        <v>5951</v>
      </c>
      <c r="P30" s="194">
        <f>+J30+L30+N30</f>
        <v>866</v>
      </c>
      <c r="Q30" s="147">
        <f>IF(O30&lt;&gt;0,P30/G30,"")</f>
        <v>37.65217391304348</v>
      </c>
      <c r="R30" s="148">
        <f>IF(O30&lt;&gt;0,O30/P30,"")</f>
        <v>6.871824480369515</v>
      </c>
      <c r="S30" s="145">
        <v>9278</v>
      </c>
      <c r="T30" s="149">
        <f t="shared" si="0"/>
        <v>-0.3585902134080621</v>
      </c>
      <c r="U30" s="145">
        <v>218421</v>
      </c>
      <c r="V30" s="146">
        <v>26744</v>
      </c>
      <c r="W30" s="151">
        <f t="shared" si="5"/>
        <v>8.167102901585402</v>
      </c>
      <c r="X30" s="45"/>
    </row>
    <row r="31" spans="1:24" s="20" customFormat="1" ht="15" customHeight="1">
      <c r="A31" s="2">
        <v>27</v>
      </c>
      <c r="B31" s="150" t="s">
        <v>75</v>
      </c>
      <c r="C31" s="143">
        <v>40060</v>
      </c>
      <c r="D31" s="142" t="s">
        <v>25</v>
      </c>
      <c r="E31" s="173" t="s">
        <v>55</v>
      </c>
      <c r="F31" s="174">
        <v>82</v>
      </c>
      <c r="G31" s="144">
        <v>17</v>
      </c>
      <c r="H31" s="144">
        <v>6</v>
      </c>
      <c r="I31" s="145">
        <v>1082</v>
      </c>
      <c r="J31" s="146">
        <v>155</v>
      </c>
      <c r="K31" s="145">
        <v>2051</v>
      </c>
      <c r="L31" s="146">
        <v>291</v>
      </c>
      <c r="M31" s="145">
        <v>2449</v>
      </c>
      <c r="N31" s="146">
        <v>323</v>
      </c>
      <c r="O31" s="193">
        <f>+I31+K31+M31</f>
        <v>5582</v>
      </c>
      <c r="P31" s="194">
        <f>+J31+L31+N31</f>
        <v>769</v>
      </c>
      <c r="Q31" s="147">
        <f>IF(O31&lt;&gt;0,P31/G31,"")</f>
        <v>45.23529411764706</v>
      </c>
      <c r="R31" s="148">
        <f>IF(O31&lt;&gt;0,O31/P31,"")</f>
        <v>7.258777633289987</v>
      </c>
      <c r="S31" s="145">
        <v>7146</v>
      </c>
      <c r="T31" s="149">
        <f t="shared" si="0"/>
        <v>-0.21886369997201233</v>
      </c>
      <c r="U31" s="145">
        <v>660330</v>
      </c>
      <c r="V31" s="146">
        <v>76616</v>
      </c>
      <c r="W31" s="151">
        <f t="shared" si="5"/>
        <v>8.618695833768404</v>
      </c>
      <c r="X31" s="45"/>
    </row>
    <row r="32" spans="1:24" s="20" customFormat="1" ht="15" customHeight="1">
      <c r="A32" s="2">
        <v>28</v>
      </c>
      <c r="B32" s="150" t="s">
        <v>49</v>
      </c>
      <c r="C32" s="143">
        <v>40018</v>
      </c>
      <c r="D32" s="142" t="s">
        <v>26</v>
      </c>
      <c r="E32" s="173" t="s">
        <v>39</v>
      </c>
      <c r="F32" s="174">
        <v>15</v>
      </c>
      <c r="G32" s="144">
        <v>14</v>
      </c>
      <c r="H32" s="144">
        <v>12</v>
      </c>
      <c r="I32" s="145">
        <v>842</v>
      </c>
      <c r="J32" s="146">
        <v>140</v>
      </c>
      <c r="K32" s="145">
        <v>2280</v>
      </c>
      <c r="L32" s="146">
        <v>396</v>
      </c>
      <c r="M32" s="145">
        <v>1834.5</v>
      </c>
      <c r="N32" s="146">
        <v>311</v>
      </c>
      <c r="O32" s="193">
        <f>I32+K32+M32</f>
        <v>4956.5</v>
      </c>
      <c r="P32" s="194">
        <f>J32+L32+N32</f>
        <v>847</v>
      </c>
      <c r="Q32" s="147">
        <f aca="true" t="shared" si="6" ref="Q32:Q38">P32/G32</f>
        <v>60.5</v>
      </c>
      <c r="R32" s="148">
        <f>+O32/P32</f>
        <v>5.851829988193624</v>
      </c>
      <c r="S32" s="145">
        <v>3828.5</v>
      </c>
      <c r="T32" s="149">
        <f t="shared" si="0"/>
        <v>0.2946323625440773</v>
      </c>
      <c r="U32" s="145">
        <v>199374.5</v>
      </c>
      <c r="V32" s="146">
        <v>28526</v>
      </c>
      <c r="W32" s="151">
        <f t="shared" si="5"/>
        <v>6.989220360372993</v>
      </c>
      <c r="X32" s="45"/>
    </row>
    <row r="33" spans="1:24" s="20" customFormat="1" ht="15" customHeight="1" thickBot="1">
      <c r="A33" s="154">
        <v>29</v>
      </c>
      <c r="B33" s="150" t="s">
        <v>119</v>
      </c>
      <c r="C33" s="143">
        <v>40088</v>
      </c>
      <c r="D33" s="142" t="s">
        <v>34</v>
      </c>
      <c r="E33" s="173" t="s">
        <v>120</v>
      </c>
      <c r="F33" s="174">
        <v>25</v>
      </c>
      <c r="G33" s="144">
        <v>25</v>
      </c>
      <c r="H33" s="144">
        <v>2</v>
      </c>
      <c r="I33" s="145">
        <f>1065+150</f>
        <v>1215</v>
      </c>
      <c r="J33" s="146">
        <v>183</v>
      </c>
      <c r="K33" s="145">
        <f>1526+150</f>
        <v>1676</v>
      </c>
      <c r="L33" s="146">
        <v>221</v>
      </c>
      <c r="M33" s="145">
        <f>1456+150</f>
        <v>1606</v>
      </c>
      <c r="N33" s="146">
        <v>218</v>
      </c>
      <c r="O33" s="193">
        <f>M33+K33+I33</f>
        <v>4497</v>
      </c>
      <c r="P33" s="194">
        <f aca="true" t="shared" si="7" ref="P33:P38">J33+L33+N33</f>
        <v>622</v>
      </c>
      <c r="Q33" s="147">
        <f t="shared" si="6"/>
        <v>24.88</v>
      </c>
      <c r="R33" s="148">
        <f>O33/P33</f>
        <v>7.229903536977492</v>
      </c>
      <c r="S33" s="145">
        <v>10717.75</v>
      </c>
      <c r="T33" s="149">
        <f t="shared" si="0"/>
        <v>-0.5804156656014555</v>
      </c>
      <c r="U33" s="145">
        <f>21524.75+450</f>
        <v>21974.75</v>
      </c>
      <c r="V33" s="146">
        <v>3146</v>
      </c>
      <c r="W33" s="151">
        <f t="shared" si="5"/>
        <v>6.984980928162746</v>
      </c>
      <c r="X33" s="45"/>
    </row>
    <row r="34" spans="1:24" s="20" customFormat="1" ht="15" customHeight="1">
      <c r="A34" s="54">
        <v>30</v>
      </c>
      <c r="B34" s="150" t="s">
        <v>68</v>
      </c>
      <c r="C34" s="143">
        <v>40046</v>
      </c>
      <c r="D34" s="142" t="s">
        <v>26</v>
      </c>
      <c r="E34" s="173" t="s">
        <v>35</v>
      </c>
      <c r="F34" s="174">
        <v>5</v>
      </c>
      <c r="G34" s="144">
        <v>5</v>
      </c>
      <c r="H34" s="144">
        <v>8</v>
      </c>
      <c r="I34" s="145">
        <v>531</v>
      </c>
      <c r="J34" s="146">
        <v>97</v>
      </c>
      <c r="K34" s="145">
        <v>1945</v>
      </c>
      <c r="L34" s="146">
        <v>354</v>
      </c>
      <c r="M34" s="145">
        <v>1730</v>
      </c>
      <c r="N34" s="146">
        <v>327</v>
      </c>
      <c r="O34" s="193">
        <f>I34+K34+M34</f>
        <v>4206</v>
      </c>
      <c r="P34" s="194">
        <f t="shared" si="7"/>
        <v>778</v>
      </c>
      <c r="Q34" s="147">
        <f t="shared" si="6"/>
        <v>155.6</v>
      </c>
      <c r="R34" s="148">
        <f>+O34/P34</f>
        <v>5.406169665809768</v>
      </c>
      <c r="S34" s="145">
        <v>2546.5</v>
      </c>
      <c r="T34" s="149">
        <f t="shared" si="0"/>
        <v>0.651678774788926</v>
      </c>
      <c r="U34" s="145">
        <v>89709.75</v>
      </c>
      <c r="V34" s="146">
        <v>10173</v>
      </c>
      <c r="W34" s="151">
        <f t="shared" si="5"/>
        <v>8.818416396343261</v>
      </c>
      <c r="X34" s="45"/>
    </row>
    <row r="35" spans="1:24" s="20" customFormat="1" ht="15" customHeight="1">
      <c r="A35" s="54">
        <v>31</v>
      </c>
      <c r="B35" s="150" t="s">
        <v>105</v>
      </c>
      <c r="C35" s="143">
        <v>39955</v>
      </c>
      <c r="D35" s="142" t="s">
        <v>26</v>
      </c>
      <c r="E35" s="173" t="s">
        <v>27</v>
      </c>
      <c r="F35" s="174">
        <v>88</v>
      </c>
      <c r="G35" s="144">
        <v>3</v>
      </c>
      <c r="H35" s="144">
        <v>21</v>
      </c>
      <c r="I35" s="145">
        <v>415</v>
      </c>
      <c r="J35" s="146">
        <v>97</v>
      </c>
      <c r="K35" s="145">
        <v>658</v>
      </c>
      <c r="L35" s="146">
        <v>118</v>
      </c>
      <c r="M35" s="145">
        <v>2805</v>
      </c>
      <c r="N35" s="146">
        <v>654</v>
      </c>
      <c r="O35" s="193">
        <f>I35+K35+M35</f>
        <v>3878</v>
      </c>
      <c r="P35" s="194">
        <f t="shared" si="7"/>
        <v>869</v>
      </c>
      <c r="Q35" s="147">
        <f t="shared" si="6"/>
        <v>289.6666666666667</v>
      </c>
      <c r="R35" s="148">
        <f>+O35/P35</f>
        <v>4.462600690448792</v>
      </c>
      <c r="S35" s="145">
        <v>1531</v>
      </c>
      <c r="T35" s="149">
        <f t="shared" si="0"/>
        <v>1.5329849771391248</v>
      </c>
      <c r="U35" s="145">
        <v>1079301</v>
      </c>
      <c r="V35" s="146">
        <v>139327</v>
      </c>
      <c r="W35" s="151">
        <f t="shared" si="5"/>
        <v>7.746531540907362</v>
      </c>
      <c r="X35" s="45"/>
    </row>
    <row r="36" spans="1:24" s="20" customFormat="1" ht="15" customHeight="1">
      <c r="A36" s="54">
        <v>32</v>
      </c>
      <c r="B36" s="150" t="s">
        <v>104</v>
      </c>
      <c r="C36" s="143">
        <v>40081</v>
      </c>
      <c r="D36" s="142" t="s">
        <v>26</v>
      </c>
      <c r="E36" s="173" t="s">
        <v>39</v>
      </c>
      <c r="F36" s="174">
        <v>10</v>
      </c>
      <c r="G36" s="144">
        <v>10</v>
      </c>
      <c r="H36" s="144">
        <v>3</v>
      </c>
      <c r="I36" s="145">
        <v>409.5</v>
      </c>
      <c r="J36" s="146">
        <v>42</v>
      </c>
      <c r="K36" s="145">
        <v>1581.5</v>
      </c>
      <c r="L36" s="146">
        <v>209</v>
      </c>
      <c r="M36" s="145">
        <v>1523</v>
      </c>
      <c r="N36" s="146">
        <v>204</v>
      </c>
      <c r="O36" s="193">
        <f>I36+K36+M36</f>
        <v>3514</v>
      </c>
      <c r="P36" s="194">
        <f t="shared" si="7"/>
        <v>455</v>
      </c>
      <c r="Q36" s="147">
        <f t="shared" si="6"/>
        <v>45.5</v>
      </c>
      <c r="R36" s="148">
        <f>+O36/P36</f>
        <v>7.723076923076923</v>
      </c>
      <c r="S36" s="145">
        <v>5236.5</v>
      </c>
      <c r="T36" s="149">
        <f t="shared" si="0"/>
        <v>-0.32894108660364746</v>
      </c>
      <c r="U36" s="145">
        <v>26286</v>
      </c>
      <c r="V36" s="146">
        <v>2410</v>
      </c>
      <c r="W36" s="151">
        <f t="shared" si="5"/>
        <v>10.907053941908714</v>
      </c>
      <c r="X36" s="45"/>
    </row>
    <row r="37" spans="1:24" s="20" customFormat="1" ht="15" customHeight="1">
      <c r="A37" s="54">
        <v>33</v>
      </c>
      <c r="B37" s="150" t="s">
        <v>91</v>
      </c>
      <c r="C37" s="143">
        <v>40074</v>
      </c>
      <c r="D37" s="142" t="s">
        <v>34</v>
      </c>
      <c r="E37" s="173" t="s">
        <v>92</v>
      </c>
      <c r="F37" s="174">
        <v>45</v>
      </c>
      <c r="G37" s="144">
        <v>27</v>
      </c>
      <c r="H37" s="144">
        <v>4</v>
      </c>
      <c r="I37" s="145">
        <v>739</v>
      </c>
      <c r="J37" s="146">
        <v>129</v>
      </c>
      <c r="K37" s="145">
        <v>1216</v>
      </c>
      <c r="L37" s="146">
        <v>202</v>
      </c>
      <c r="M37" s="145">
        <v>1555.5</v>
      </c>
      <c r="N37" s="146">
        <v>270</v>
      </c>
      <c r="O37" s="193">
        <f>M37+K37+I37</f>
        <v>3510.5</v>
      </c>
      <c r="P37" s="194">
        <f t="shared" si="7"/>
        <v>601</v>
      </c>
      <c r="Q37" s="147">
        <f t="shared" si="6"/>
        <v>22.25925925925926</v>
      </c>
      <c r="R37" s="148">
        <f>O37/P37</f>
        <v>5.841098169717138</v>
      </c>
      <c r="S37" s="145">
        <v>5182</v>
      </c>
      <c r="T37" s="149">
        <f aca="true" t="shared" si="8" ref="T37:T68">IF(S37&lt;&gt;0,-(S37-O37)/S37,"")</f>
        <v>-0.3225588575839444</v>
      </c>
      <c r="U37" s="145">
        <v>87254.75</v>
      </c>
      <c r="V37" s="146">
        <v>13063</v>
      </c>
      <c r="W37" s="151">
        <f t="shared" si="5"/>
        <v>6.679533797749368</v>
      </c>
      <c r="X37" s="45"/>
    </row>
    <row r="38" spans="1:24" s="20" customFormat="1" ht="15" customHeight="1">
      <c r="A38" s="54">
        <v>34</v>
      </c>
      <c r="B38" s="150" t="s">
        <v>93</v>
      </c>
      <c r="C38" s="143">
        <v>40074</v>
      </c>
      <c r="D38" s="142" t="s">
        <v>26</v>
      </c>
      <c r="E38" s="173" t="s">
        <v>94</v>
      </c>
      <c r="F38" s="174">
        <v>7</v>
      </c>
      <c r="G38" s="144">
        <v>7</v>
      </c>
      <c r="H38" s="144">
        <v>4</v>
      </c>
      <c r="I38" s="145">
        <v>556</v>
      </c>
      <c r="J38" s="146">
        <v>97</v>
      </c>
      <c r="K38" s="145">
        <v>1121</v>
      </c>
      <c r="L38" s="146">
        <v>191</v>
      </c>
      <c r="M38" s="145">
        <v>978</v>
      </c>
      <c r="N38" s="146">
        <v>174</v>
      </c>
      <c r="O38" s="193">
        <f>I38+K38+M38</f>
        <v>2655</v>
      </c>
      <c r="P38" s="194">
        <f t="shared" si="7"/>
        <v>462</v>
      </c>
      <c r="Q38" s="147">
        <f t="shared" si="6"/>
        <v>66</v>
      </c>
      <c r="R38" s="148">
        <f>+O38/P38</f>
        <v>5.746753246753247</v>
      </c>
      <c r="S38" s="145">
        <v>2535</v>
      </c>
      <c r="T38" s="149">
        <f t="shared" si="8"/>
        <v>0.047337278106508875</v>
      </c>
      <c r="U38" s="145">
        <v>36183</v>
      </c>
      <c r="V38" s="146">
        <v>3810</v>
      </c>
      <c r="W38" s="151">
        <f t="shared" si="5"/>
        <v>9.496850393700788</v>
      </c>
      <c r="X38" s="45"/>
    </row>
    <row r="39" spans="1:24" s="20" customFormat="1" ht="15" customHeight="1">
      <c r="A39" s="54">
        <v>35</v>
      </c>
      <c r="B39" s="150" t="s">
        <v>102</v>
      </c>
      <c r="C39" s="143">
        <v>40081</v>
      </c>
      <c r="D39" s="142" t="s">
        <v>103</v>
      </c>
      <c r="E39" s="173" t="s">
        <v>133</v>
      </c>
      <c r="F39" s="174">
        <v>40</v>
      </c>
      <c r="G39" s="144">
        <v>12</v>
      </c>
      <c r="H39" s="144">
        <v>3</v>
      </c>
      <c r="I39" s="145">
        <v>475</v>
      </c>
      <c r="J39" s="146">
        <v>72</v>
      </c>
      <c r="K39" s="145">
        <v>824</v>
      </c>
      <c r="L39" s="146">
        <v>110</v>
      </c>
      <c r="M39" s="145">
        <v>1100</v>
      </c>
      <c r="N39" s="146">
        <v>152</v>
      </c>
      <c r="O39" s="193">
        <f>+I39+K39+M39</f>
        <v>2399</v>
      </c>
      <c r="P39" s="194">
        <f>+J39+L39+N39</f>
        <v>334</v>
      </c>
      <c r="Q39" s="147">
        <f>IF(O39&lt;&gt;0,P39/G39,"")</f>
        <v>27.833333333333332</v>
      </c>
      <c r="R39" s="148">
        <f>IF(O39&lt;&gt;0,O39/P39,"")</f>
        <v>7.182634730538922</v>
      </c>
      <c r="S39" s="145">
        <v>6615</v>
      </c>
      <c r="T39" s="149">
        <f t="shared" si="8"/>
        <v>-0.637339380196523</v>
      </c>
      <c r="U39" s="145">
        <v>37941</v>
      </c>
      <c r="V39" s="146">
        <v>5075</v>
      </c>
      <c r="W39" s="151">
        <f>IF(U39&lt;&gt;0,U39/V39,"")</f>
        <v>7.476059113300493</v>
      </c>
      <c r="X39" s="45"/>
    </row>
    <row r="40" spans="1:24" s="20" customFormat="1" ht="15" customHeight="1">
      <c r="A40" s="54">
        <v>36</v>
      </c>
      <c r="B40" s="150" t="s">
        <v>134</v>
      </c>
      <c r="C40" s="143">
        <v>40095</v>
      </c>
      <c r="D40" s="142" t="s">
        <v>30</v>
      </c>
      <c r="E40" s="173" t="s">
        <v>135</v>
      </c>
      <c r="F40" s="174">
        <v>8</v>
      </c>
      <c r="G40" s="144">
        <v>8</v>
      </c>
      <c r="H40" s="144">
        <v>1</v>
      </c>
      <c r="I40" s="145">
        <v>264</v>
      </c>
      <c r="J40" s="146">
        <v>29</v>
      </c>
      <c r="K40" s="145">
        <v>1039.5</v>
      </c>
      <c r="L40" s="146">
        <v>106</v>
      </c>
      <c r="M40" s="145">
        <v>869</v>
      </c>
      <c r="N40" s="146">
        <v>92</v>
      </c>
      <c r="O40" s="193">
        <f>SUM(I40+K40+M40)</f>
        <v>2172.5</v>
      </c>
      <c r="P40" s="194">
        <f>SUM(J40+L40+N40)</f>
        <v>227</v>
      </c>
      <c r="Q40" s="147">
        <f>IF(O40&lt;&gt;0,P40/G40,"")</f>
        <v>28.375</v>
      </c>
      <c r="R40" s="148">
        <f>IF(O40&lt;&gt;0,O40/P40,"")</f>
        <v>9.570484581497798</v>
      </c>
      <c r="S40" s="145"/>
      <c r="T40" s="149">
        <f t="shared" si="8"/>
      </c>
      <c r="U40" s="145">
        <v>2172.5</v>
      </c>
      <c r="V40" s="146">
        <v>227</v>
      </c>
      <c r="W40" s="151">
        <f>IF(U40&lt;&gt;0,U40/V40,"")</f>
        <v>9.570484581497798</v>
      </c>
      <c r="X40" s="45"/>
    </row>
    <row r="41" spans="1:24" s="20" customFormat="1" ht="15" customHeight="1">
      <c r="A41" s="54">
        <v>37</v>
      </c>
      <c r="B41" s="150" t="s">
        <v>54</v>
      </c>
      <c r="C41" s="143">
        <v>40025</v>
      </c>
      <c r="D41" s="142" t="s">
        <v>26</v>
      </c>
      <c r="E41" s="173" t="s">
        <v>39</v>
      </c>
      <c r="F41" s="174">
        <v>2</v>
      </c>
      <c r="G41" s="144">
        <v>2</v>
      </c>
      <c r="H41" s="144">
        <v>11</v>
      </c>
      <c r="I41" s="145">
        <v>400</v>
      </c>
      <c r="J41" s="146">
        <v>80</v>
      </c>
      <c r="K41" s="145">
        <v>775</v>
      </c>
      <c r="L41" s="146">
        <v>139</v>
      </c>
      <c r="M41" s="145">
        <v>905</v>
      </c>
      <c r="N41" s="146">
        <v>165</v>
      </c>
      <c r="O41" s="193">
        <f>I41+K41+M41</f>
        <v>2080</v>
      </c>
      <c r="P41" s="194">
        <f>J41+L41+N41</f>
        <v>384</v>
      </c>
      <c r="Q41" s="147">
        <f>P41/G41</f>
        <v>192</v>
      </c>
      <c r="R41" s="148">
        <f>+O41/P41</f>
        <v>5.416666666666667</v>
      </c>
      <c r="S41" s="145">
        <v>744</v>
      </c>
      <c r="T41" s="149">
        <f t="shared" si="8"/>
        <v>1.7956989247311828</v>
      </c>
      <c r="U41" s="145">
        <v>46765</v>
      </c>
      <c r="V41" s="146">
        <v>4430</v>
      </c>
      <c r="W41" s="151">
        <f>U41/V41</f>
        <v>10.556433408577877</v>
      </c>
      <c r="X41" s="45"/>
    </row>
    <row r="42" spans="1:24" s="20" customFormat="1" ht="15" customHeight="1">
      <c r="A42" s="54">
        <v>38</v>
      </c>
      <c r="B42" s="150" t="s">
        <v>57</v>
      </c>
      <c r="C42" s="143">
        <v>39990</v>
      </c>
      <c r="D42" s="142" t="s">
        <v>26</v>
      </c>
      <c r="E42" s="173" t="s">
        <v>39</v>
      </c>
      <c r="F42" s="174">
        <v>10</v>
      </c>
      <c r="G42" s="144">
        <v>8</v>
      </c>
      <c r="H42" s="144">
        <v>16</v>
      </c>
      <c r="I42" s="145">
        <v>366</v>
      </c>
      <c r="J42" s="146">
        <v>66</v>
      </c>
      <c r="K42" s="145">
        <v>742</v>
      </c>
      <c r="L42" s="146">
        <v>130</v>
      </c>
      <c r="M42" s="145">
        <v>853</v>
      </c>
      <c r="N42" s="146">
        <v>136</v>
      </c>
      <c r="O42" s="193">
        <f>I42+K42+M42</f>
        <v>1961</v>
      </c>
      <c r="P42" s="194">
        <f>J42+L42+N42</f>
        <v>332</v>
      </c>
      <c r="Q42" s="147">
        <f>P42/G42</f>
        <v>41.5</v>
      </c>
      <c r="R42" s="148">
        <f>+O42/P42</f>
        <v>5.906626506024097</v>
      </c>
      <c r="S42" s="145">
        <v>1690</v>
      </c>
      <c r="T42" s="149">
        <f t="shared" si="8"/>
        <v>0.1603550295857988</v>
      </c>
      <c r="U42" s="145">
        <v>143299.75</v>
      </c>
      <c r="V42" s="146">
        <v>21921</v>
      </c>
      <c r="W42" s="151">
        <f>U42/V42</f>
        <v>6.537099128689385</v>
      </c>
      <c r="X42" s="45"/>
    </row>
    <row r="43" spans="1:24" s="20" customFormat="1" ht="15" customHeight="1">
      <c r="A43" s="54">
        <v>39</v>
      </c>
      <c r="B43" s="150" t="s">
        <v>71</v>
      </c>
      <c r="C43" s="143">
        <v>40053</v>
      </c>
      <c r="D43" s="142" t="s">
        <v>2</v>
      </c>
      <c r="E43" s="173" t="s">
        <v>56</v>
      </c>
      <c r="F43" s="174">
        <v>82</v>
      </c>
      <c r="G43" s="144">
        <v>6</v>
      </c>
      <c r="H43" s="144">
        <v>7</v>
      </c>
      <c r="I43" s="145">
        <v>153</v>
      </c>
      <c r="J43" s="146">
        <v>35</v>
      </c>
      <c r="K43" s="145">
        <v>844</v>
      </c>
      <c r="L43" s="146">
        <v>139</v>
      </c>
      <c r="M43" s="145">
        <v>929</v>
      </c>
      <c r="N43" s="146">
        <v>147</v>
      </c>
      <c r="O43" s="193">
        <f>+M43+K43+I43</f>
        <v>1926</v>
      </c>
      <c r="P43" s="194">
        <f>+N43+L43+J43</f>
        <v>321</v>
      </c>
      <c r="Q43" s="147">
        <f>IF(O43&lt;&gt;0,P43/G43,"")</f>
        <v>53.5</v>
      </c>
      <c r="R43" s="148">
        <f>IF(O43&lt;&gt;0,O43/P43,"")</f>
        <v>6</v>
      </c>
      <c r="S43" s="145">
        <v>2596</v>
      </c>
      <c r="T43" s="149">
        <f t="shared" si="8"/>
        <v>-0.2580893682588598</v>
      </c>
      <c r="U43" s="145">
        <v>513520</v>
      </c>
      <c r="V43" s="146">
        <v>61017</v>
      </c>
      <c r="W43" s="151">
        <f>IF(U43&lt;&gt;0,U43/V43,"")</f>
        <v>8.416015208876216</v>
      </c>
      <c r="X43" s="45"/>
    </row>
    <row r="44" spans="1:24" s="20" customFormat="1" ht="15" customHeight="1">
      <c r="A44" s="2">
        <v>40</v>
      </c>
      <c r="B44" s="150" t="s">
        <v>123</v>
      </c>
      <c r="C44" s="143">
        <v>39997</v>
      </c>
      <c r="D44" s="142" t="s">
        <v>122</v>
      </c>
      <c r="E44" s="173" t="s">
        <v>122</v>
      </c>
      <c r="F44" s="174">
        <v>10</v>
      </c>
      <c r="G44" s="144">
        <v>10</v>
      </c>
      <c r="H44" s="144">
        <v>15</v>
      </c>
      <c r="I44" s="145">
        <v>229</v>
      </c>
      <c r="J44" s="146">
        <v>40</v>
      </c>
      <c r="K44" s="145">
        <v>792</v>
      </c>
      <c r="L44" s="146">
        <v>138</v>
      </c>
      <c r="M44" s="145">
        <v>820.5</v>
      </c>
      <c r="N44" s="146">
        <v>133</v>
      </c>
      <c r="O44" s="193">
        <f>SUM(I44+K44+M44)</f>
        <v>1841.5</v>
      </c>
      <c r="P44" s="194">
        <f>SUM(J44+L44+N44)</f>
        <v>311</v>
      </c>
      <c r="Q44" s="147">
        <f>+P44/G44</f>
        <v>31.1</v>
      </c>
      <c r="R44" s="148">
        <f>+O44/P44</f>
        <v>5.921221864951768</v>
      </c>
      <c r="S44" s="145">
        <v>1768</v>
      </c>
      <c r="T44" s="149">
        <f t="shared" si="8"/>
        <v>0.04157239819004525</v>
      </c>
      <c r="U44" s="145">
        <v>176241</v>
      </c>
      <c r="V44" s="146">
        <v>24861</v>
      </c>
      <c r="W44" s="151">
        <f>U44/V44</f>
        <v>7.0890551466151805</v>
      </c>
      <c r="X44" s="45"/>
    </row>
    <row r="45" spans="1:24" s="20" customFormat="1" ht="15" customHeight="1">
      <c r="A45" s="2">
        <v>41</v>
      </c>
      <c r="B45" s="150" t="s">
        <v>95</v>
      </c>
      <c r="C45" s="143">
        <v>40074</v>
      </c>
      <c r="D45" s="142" t="s">
        <v>30</v>
      </c>
      <c r="E45" s="173" t="s">
        <v>69</v>
      </c>
      <c r="F45" s="174">
        <v>20</v>
      </c>
      <c r="G45" s="144">
        <v>16</v>
      </c>
      <c r="H45" s="144">
        <v>4</v>
      </c>
      <c r="I45" s="145">
        <v>315.5</v>
      </c>
      <c r="J45" s="146">
        <v>52</v>
      </c>
      <c r="K45" s="145">
        <v>760.5</v>
      </c>
      <c r="L45" s="146">
        <v>116</v>
      </c>
      <c r="M45" s="145">
        <v>705.5</v>
      </c>
      <c r="N45" s="146">
        <v>111</v>
      </c>
      <c r="O45" s="193">
        <f>SUM(I45+K45+M45)</f>
        <v>1781.5</v>
      </c>
      <c r="P45" s="194">
        <f>SUM(J45+L45+N45)</f>
        <v>279</v>
      </c>
      <c r="Q45" s="147">
        <f>IF(O45&lt;&gt;0,P45/G45,"")</f>
        <v>17.4375</v>
      </c>
      <c r="R45" s="148">
        <f>IF(O45&lt;&gt;0,O45/P45,"")</f>
        <v>6.385304659498208</v>
      </c>
      <c r="S45" s="145">
        <v>394.5</v>
      </c>
      <c r="T45" s="149">
        <f t="shared" si="8"/>
        <v>3.5158428390367553</v>
      </c>
      <c r="U45" s="145">
        <v>24455</v>
      </c>
      <c r="V45" s="146">
        <v>2413</v>
      </c>
      <c r="W45" s="151">
        <f>IF(U45&lt;&gt;0,U45/V45,"")</f>
        <v>10.134687111479487</v>
      </c>
      <c r="X45" s="45"/>
    </row>
    <row r="46" spans="1:24" s="20" customFormat="1" ht="15" customHeight="1" thickBot="1">
      <c r="A46" s="154">
        <v>42</v>
      </c>
      <c r="B46" s="150" t="s">
        <v>42</v>
      </c>
      <c r="C46" s="143">
        <v>39997</v>
      </c>
      <c r="D46" s="142" t="s">
        <v>26</v>
      </c>
      <c r="E46" s="173" t="s">
        <v>43</v>
      </c>
      <c r="F46" s="174">
        <v>5</v>
      </c>
      <c r="G46" s="144">
        <v>5</v>
      </c>
      <c r="H46" s="144">
        <v>15</v>
      </c>
      <c r="I46" s="145">
        <v>224</v>
      </c>
      <c r="J46" s="146">
        <v>42</v>
      </c>
      <c r="K46" s="145">
        <v>711</v>
      </c>
      <c r="L46" s="146">
        <v>126</v>
      </c>
      <c r="M46" s="145">
        <v>673</v>
      </c>
      <c r="N46" s="146">
        <v>114</v>
      </c>
      <c r="O46" s="193">
        <f>I46+K46+M46</f>
        <v>1608</v>
      </c>
      <c r="P46" s="194">
        <f>J46+L46+N46</f>
        <v>282</v>
      </c>
      <c r="Q46" s="147">
        <f>P46/G46</f>
        <v>56.4</v>
      </c>
      <c r="R46" s="148">
        <f>+O46/P46</f>
        <v>5.702127659574468</v>
      </c>
      <c r="S46" s="145">
        <v>1575</v>
      </c>
      <c r="T46" s="149">
        <f t="shared" si="8"/>
        <v>0.02095238095238095</v>
      </c>
      <c r="U46" s="145">
        <v>73415</v>
      </c>
      <c r="V46" s="146">
        <v>8840</v>
      </c>
      <c r="W46" s="151">
        <f>U46/V46</f>
        <v>8.304864253393665</v>
      </c>
      <c r="X46" s="45"/>
    </row>
    <row r="47" spans="1:24" s="20" customFormat="1" ht="15" customHeight="1">
      <c r="A47" s="54">
        <v>43</v>
      </c>
      <c r="B47" s="150" t="s">
        <v>73</v>
      </c>
      <c r="C47" s="143">
        <v>40053</v>
      </c>
      <c r="D47" s="142" t="s">
        <v>26</v>
      </c>
      <c r="E47" s="173" t="s">
        <v>74</v>
      </c>
      <c r="F47" s="174">
        <v>14</v>
      </c>
      <c r="G47" s="144">
        <v>6</v>
      </c>
      <c r="H47" s="144">
        <v>7</v>
      </c>
      <c r="I47" s="145">
        <v>298.5</v>
      </c>
      <c r="J47" s="146">
        <v>65</v>
      </c>
      <c r="K47" s="145">
        <v>492</v>
      </c>
      <c r="L47" s="146">
        <v>103</v>
      </c>
      <c r="M47" s="145">
        <v>260</v>
      </c>
      <c r="N47" s="146">
        <v>56</v>
      </c>
      <c r="O47" s="193">
        <f>I47+K47+M47</f>
        <v>1050.5</v>
      </c>
      <c r="P47" s="194">
        <f>J47+L47+N47</f>
        <v>224</v>
      </c>
      <c r="Q47" s="147">
        <f>P47/G47</f>
        <v>37.333333333333336</v>
      </c>
      <c r="R47" s="148">
        <f>+O47/P47</f>
        <v>4.689732142857143</v>
      </c>
      <c r="S47" s="145">
        <v>1891.5</v>
      </c>
      <c r="T47" s="149">
        <f t="shared" si="8"/>
        <v>-0.4446206714247951</v>
      </c>
      <c r="U47" s="145">
        <v>125288</v>
      </c>
      <c r="V47" s="146">
        <v>12155</v>
      </c>
      <c r="W47" s="151">
        <f>U47/V47</f>
        <v>10.307527766351296</v>
      </c>
      <c r="X47" s="45"/>
    </row>
    <row r="48" spans="1:24" s="20" customFormat="1" ht="15" customHeight="1">
      <c r="A48" s="54">
        <v>44</v>
      </c>
      <c r="B48" s="150" t="s">
        <v>72</v>
      </c>
      <c r="C48" s="143">
        <v>40032</v>
      </c>
      <c r="D48" s="142" t="s">
        <v>2</v>
      </c>
      <c r="E48" s="173" t="s">
        <v>11</v>
      </c>
      <c r="F48" s="174">
        <v>96</v>
      </c>
      <c r="G48" s="144">
        <v>5</v>
      </c>
      <c r="H48" s="144">
        <v>10</v>
      </c>
      <c r="I48" s="145">
        <v>121</v>
      </c>
      <c r="J48" s="146">
        <v>22</v>
      </c>
      <c r="K48" s="145">
        <v>241</v>
      </c>
      <c r="L48" s="146">
        <v>40</v>
      </c>
      <c r="M48" s="145">
        <v>528</v>
      </c>
      <c r="N48" s="146">
        <v>84</v>
      </c>
      <c r="O48" s="193">
        <f>+M48+K48+I48</f>
        <v>890</v>
      </c>
      <c r="P48" s="194">
        <f>+N48+L48+J48</f>
        <v>146</v>
      </c>
      <c r="Q48" s="147">
        <f>IF(O48&lt;&gt;0,P48/G48,"")</f>
        <v>29.2</v>
      </c>
      <c r="R48" s="148">
        <f>IF(O48&lt;&gt;0,O48/P48,"")</f>
        <v>6.095890410958904</v>
      </c>
      <c r="S48" s="145">
        <v>1622</v>
      </c>
      <c r="T48" s="149">
        <f t="shared" si="8"/>
        <v>-0.45129469790382243</v>
      </c>
      <c r="U48" s="145">
        <v>1441445</v>
      </c>
      <c r="V48" s="146">
        <v>173373</v>
      </c>
      <c r="W48" s="151">
        <f>IF(U48&lt;&gt;0,U48/V48,"")</f>
        <v>8.314126190352592</v>
      </c>
      <c r="X48" s="45"/>
    </row>
    <row r="49" spans="1:24" s="20" customFormat="1" ht="15" customHeight="1">
      <c r="A49" s="54">
        <v>45</v>
      </c>
      <c r="B49" s="150" t="s">
        <v>52</v>
      </c>
      <c r="C49" s="143">
        <v>40025</v>
      </c>
      <c r="D49" s="142" t="s">
        <v>26</v>
      </c>
      <c r="E49" s="173" t="s">
        <v>53</v>
      </c>
      <c r="F49" s="174">
        <v>10</v>
      </c>
      <c r="G49" s="144">
        <v>5</v>
      </c>
      <c r="H49" s="144">
        <v>11</v>
      </c>
      <c r="I49" s="145">
        <v>83</v>
      </c>
      <c r="J49" s="146">
        <v>15</v>
      </c>
      <c r="K49" s="145">
        <v>341</v>
      </c>
      <c r="L49" s="146">
        <v>59</v>
      </c>
      <c r="M49" s="145">
        <v>382</v>
      </c>
      <c r="N49" s="146">
        <v>66</v>
      </c>
      <c r="O49" s="193">
        <f aca="true" t="shared" si="9" ref="O49:P51">I49+K49+M49</f>
        <v>806</v>
      </c>
      <c r="P49" s="194">
        <f t="shared" si="9"/>
        <v>140</v>
      </c>
      <c r="Q49" s="147">
        <f>P49/G49</f>
        <v>28</v>
      </c>
      <c r="R49" s="148">
        <f>+O49/P49</f>
        <v>5.757142857142857</v>
      </c>
      <c r="S49" s="145">
        <v>1215.5</v>
      </c>
      <c r="T49" s="149">
        <f t="shared" si="8"/>
        <v>-0.33689839572192515</v>
      </c>
      <c r="U49" s="145">
        <v>78706.75</v>
      </c>
      <c r="V49" s="146">
        <v>9802</v>
      </c>
      <c r="W49" s="151">
        <f>U49/V49</f>
        <v>8.029662313813507</v>
      </c>
      <c r="X49" s="45"/>
    </row>
    <row r="50" spans="1:24" s="20" customFormat="1" ht="15" customHeight="1">
      <c r="A50" s="54">
        <v>46</v>
      </c>
      <c r="B50" s="150" t="s">
        <v>32</v>
      </c>
      <c r="C50" s="143">
        <v>39934</v>
      </c>
      <c r="D50" s="142" t="s">
        <v>26</v>
      </c>
      <c r="E50" s="173" t="s">
        <v>33</v>
      </c>
      <c r="F50" s="174">
        <v>10</v>
      </c>
      <c r="G50" s="144">
        <v>4</v>
      </c>
      <c r="H50" s="144">
        <v>23</v>
      </c>
      <c r="I50" s="145">
        <v>148</v>
      </c>
      <c r="J50" s="146">
        <v>23</v>
      </c>
      <c r="K50" s="145">
        <v>310</v>
      </c>
      <c r="L50" s="146">
        <v>50</v>
      </c>
      <c r="M50" s="145">
        <v>343</v>
      </c>
      <c r="N50" s="146">
        <v>53</v>
      </c>
      <c r="O50" s="193">
        <f t="shared" si="9"/>
        <v>801</v>
      </c>
      <c r="P50" s="194">
        <f t="shared" si="9"/>
        <v>126</v>
      </c>
      <c r="Q50" s="147">
        <f>P50/G50</f>
        <v>31.5</v>
      </c>
      <c r="R50" s="148">
        <f>+O50/P50</f>
        <v>6.357142857142857</v>
      </c>
      <c r="S50" s="145">
        <v>575</v>
      </c>
      <c r="T50" s="149">
        <f t="shared" si="8"/>
        <v>0.39304347826086955</v>
      </c>
      <c r="U50" s="145">
        <v>189102.75</v>
      </c>
      <c r="V50" s="146">
        <v>27813</v>
      </c>
      <c r="W50" s="151">
        <f>U50/V50</f>
        <v>6.799077769388416</v>
      </c>
      <c r="X50" s="45"/>
    </row>
    <row r="51" spans="1:24" s="20" customFormat="1" ht="15" customHeight="1">
      <c r="A51" s="54">
        <v>47</v>
      </c>
      <c r="B51" s="150" t="s">
        <v>50</v>
      </c>
      <c r="C51" s="143">
        <v>40025</v>
      </c>
      <c r="D51" s="142" t="s">
        <v>26</v>
      </c>
      <c r="E51" s="173" t="s">
        <v>51</v>
      </c>
      <c r="F51" s="174">
        <v>35</v>
      </c>
      <c r="G51" s="144">
        <v>6</v>
      </c>
      <c r="H51" s="144">
        <v>11</v>
      </c>
      <c r="I51" s="145">
        <v>45.5</v>
      </c>
      <c r="J51" s="146">
        <v>8</v>
      </c>
      <c r="K51" s="145">
        <v>327</v>
      </c>
      <c r="L51" s="146">
        <v>49</v>
      </c>
      <c r="M51" s="145">
        <v>336</v>
      </c>
      <c r="N51" s="146">
        <v>47</v>
      </c>
      <c r="O51" s="193">
        <f t="shared" si="9"/>
        <v>708.5</v>
      </c>
      <c r="P51" s="194">
        <f t="shared" si="9"/>
        <v>104</v>
      </c>
      <c r="Q51" s="147">
        <f>P51/G51</f>
        <v>17.333333333333332</v>
      </c>
      <c r="R51" s="148">
        <f>+O51/P51</f>
        <v>6.8125</v>
      </c>
      <c r="S51" s="145">
        <v>1860</v>
      </c>
      <c r="T51" s="149">
        <f t="shared" si="8"/>
        <v>-0.6190860215053764</v>
      </c>
      <c r="U51" s="145">
        <v>302114.5</v>
      </c>
      <c r="V51" s="146">
        <v>42265</v>
      </c>
      <c r="W51" s="151">
        <f>U51/V51</f>
        <v>7.148101265822785</v>
      </c>
      <c r="X51" s="45"/>
    </row>
    <row r="52" spans="1:24" s="20" customFormat="1" ht="15" customHeight="1">
      <c r="A52" s="54">
        <v>48</v>
      </c>
      <c r="B52" s="150" t="s">
        <v>44</v>
      </c>
      <c r="C52" s="143">
        <v>40004</v>
      </c>
      <c r="D52" s="142" t="s">
        <v>25</v>
      </c>
      <c r="E52" s="173" t="s">
        <v>55</v>
      </c>
      <c r="F52" s="174">
        <v>60</v>
      </c>
      <c r="G52" s="144">
        <v>1</v>
      </c>
      <c r="H52" s="144">
        <v>14</v>
      </c>
      <c r="I52" s="145">
        <v>210</v>
      </c>
      <c r="J52" s="146">
        <v>70</v>
      </c>
      <c r="K52" s="145">
        <v>240</v>
      </c>
      <c r="L52" s="146">
        <v>80</v>
      </c>
      <c r="M52" s="145">
        <v>255</v>
      </c>
      <c r="N52" s="146">
        <v>85</v>
      </c>
      <c r="O52" s="193">
        <f>+I52+K52+M52</f>
        <v>705</v>
      </c>
      <c r="P52" s="194">
        <f>+J52+L52+N52</f>
        <v>235</v>
      </c>
      <c r="Q52" s="147">
        <f>IF(O52&lt;&gt;0,P52/G52,"")</f>
        <v>235</v>
      </c>
      <c r="R52" s="148">
        <f>IF(O52&lt;&gt;0,O52/P52,"")</f>
        <v>3</v>
      </c>
      <c r="S52" s="145">
        <v>180</v>
      </c>
      <c r="T52" s="149">
        <f t="shared" si="8"/>
        <v>2.9166666666666665</v>
      </c>
      <c r="U52" s="145">
        <v>854264</v>
      </c>
      <c r="V52" s="146">
        <v>93347</v>
      </c>
      <c r="W52" s="151">
        <f>U52/V52</f>
        <v>9.15148853203638</v>
      </c>
      <c r="X52" s="45"/>
    </row>
    <row r="53" spans="1:24" s="20" customFormat="1" ht="15" customHeight="1">
      <c r="A53" s="54">
        <v>49</v>
      </c>
      <c r="B53" s="150" t="s">
        <v>136</v>
      </c>
      <c r="C53" s="143">
        <v>40095</v>
      </c>
      <c r="D53" s="142" t="s">
        <v>30</v>
      </c>
      <c r="E53" s="173" t="s">
        <v>137</v>
      </c>
      <c r="F53" s="174">
        <v>2</v>
      </c>
      <c r="G53" s="144">
        <v>2</v>
      </c>
      <c r="H53" s="144">
        <v>1</v>
      </c>
      <c r="I53" s="145">
        <v>106</v>
      </c>
      <c r="J53" s="146">
        <v>11</v>
      </c>
      <c r="K53" s="145">
        <v>214</v>
      </c>
      <c r="L53" s="146">
        <v>24</v>
      </c>
      <c r="M53" s="145">
        <v>298</v>
      </c>
      <c r="N53" s="146">
        <v>34</v>
      </c>
      <c r="O53" s="193">
        <f>SUM(I53+K53+M53)</f>
        <v>618</v>
      </c>
      <c r="P53" s="194">
        <f>SUM(J53+L53+N53)</f>
        <v>69</v>
      </c>
      <c r="Q53" s="147">
        <f>IF(O53&lt;&gt;0,P53/G53,"")</f>
        <v>34.5</v>
      </c>
      <c r="R53" s="148">
        <f>IF(O53&lt;&gt;0,O53/P53,"")</f>
        <v>8.956521739130435</v>
      </c>
      <c r="S53" s="145"/>
      <c r="T53" s="149">
        <f t="shared" si="8"/>
      </c>
      <c r="U53" s="145">
        <v>618</v>
      </c>
      <c r="V53" s="146">
        <v>69</v>
      </c>
      <c r="W53" s="151">
        <f>IF(U53&lt;&gt;0,U53/V53,"")</f>
        <v>8.956521739130435</v>
      </c>
      <c r="X53" s="45"/>
    </row>
    <row r="54" spans="1:24" s="20" customFormat="1" ht="15" customHeight="1">
      <c r="A54" s="54">
        <v>50</v>
      </c>
      <c r="B54" s="150" t="s">
        <v>46</v>
      </c>
      <c r="C54" s="143">
        <v>40004</v>
      </c>
      <c r="D54" s="142" t="s">
        <v>26</v>
      </c>
      <c r="E54" s="173" t="s">
        <v>39</v>
      </c>
      <c r="F54" s="174">
        <v>5</v>
      </c>
      <c r="G54" s="144">
        <v>4</v>
      </c>
      <c r="H54" s="144">
        <v>14</v>
      </c>
      <c r="I54" s="145">
        <v>146</v>
      </c>
      <c r="J54" s="146">
        <v>32</v>
      </c>
      <c r="K54" s="145">
        <v>186</v>
      </c>
      <c r="L54" s="146">
        <v>34</v>
      </c>
      <c r="M54" s="145">
        <v>218</v>
      </c>
      <c r="N54" s="146">
        <v>40</v>
      </c>
      <c r="O54" s="193">
        <f>I54+K54+M54</f>
        <v>550</v>
      </c>
      <c r="P54" s="194">
        <f>J54+L54+N54</f>
        <v>106</v>
      </c>
      <c r="Q54" s="147">
        <f>P54/G54</f>
        <v>26.5</v>
      </c>
      <c r="R54" s="148">
        <f>+O54/P54</f>
        <v>5.188679245283019</v>
      </c>
      <c r="S54" s="145">
        <v>924</v>
      </c>
      <c r="T54" s="149">
        <f t="shared" si="8"/>
        <v>-0.40476190476190477</v>
      </c>
      <c r="U54" s="145">
        <v>56320</v>
      </c>
      <c r="V54" s="146">
        <v>7180</v>
      </c>
      <c r="W54" s="151">
        <f>U54/V54</f>
        <v>7.844011142061281</v>
      </c>
      <c r="X54" s="45"/>
    </row>
    <row r="55" spans="1:24" s="20" customFormat="1" ht="15" customHeight="1">
      <c r="A55" s="54">
        <v>51</v>
      </c>
      <c r="B55" s="150" t="s">
        <v>125</v>
      </c>
      <c r="C55" s="143">
        <v>39969</v>
      </c>
      <c r="D55" s="142" t="s">
        <v>26</v>
      </c>
      <c r="E55" s="173" t="s">
        <v>35</v>
      </c>
      <c r="F55" s="174">
        <v>15</v>
      </c>
      <c r="G55" s="144">
        <v>2</v>
      </c>
      <c r="H55" s="144">
        <v>17</v>
      </c>
      <c r="I55" s="145">
        <v>147</v>
      </c>
      <c r="J55" s="146">
        <v>28</v>
      </c>
      <c r="K55" s="145">
        <v>144</v>
      </c>
      <c r="L55" s="146">
        <v>21</v>
      </c>
      <c r="M55" s="145">
        <v>193</v>
      </c>
      <c r="N55" s="146">
        <v>30</v>
      </c>
      <c r="O55" s="193">
        <f>I55+K55+M55</f>
        <v>484</v>
      </c>
      <c r="P55" s="194">
        <f>J55+L55+N55</f>
        <v>79</v>
      </c>
      <c r="Q55" s="147">
        <f>P55/G55</f>
        <v>39.5</v>
      </c>
      <c r="R55" s="148">
        <f>+O55/P55</f>
        <v>6.1265822784810124</v>
      </c>
      <c r="S55" s="145">
        <v>283</v>
      </c>
      <c r="T55" s="149">
        <f t="shared" si="8"/>
        <v>0.7102473498233216</v>
      </c>
      <c r="U55" s="145">
        <v>150933</v>
      </c>
      <c r="V55" s="146">
        <v>20218</v>
      </c>
      <c r="W55" s="151">
        <f>U55/V55</f>
        <v>7.4652784647343955</v>
      </c>
      <c r="X55" s="45"/>
    </row>
    <row r="56" spans="1:24" s="20" customFormat="1" ht="15" customHeight="1">
      <c r="A56" s="54">
        <v>52</v>
      </c>
      <c r="B56" s="150" t="s">
        <v>36</v>
      </c>
      <c r="C56" s="143">
        <v>39976</v>
      </c>
      <c r="D56" s="142" t="s">
        <v>25</v>
      </c>
      <c r="E56" s="173" t="s">
        <v>127</v>
      </c>
      <c r="F56" s="174">
        <v>95</v>
      </c>
      <c r="G56" s="144">
        <v>1</v>
      </c>
      <c r="H56" s="144">
        <v>18</v>
      </c>
      <c r="I56" s="145">
        <v>90</v>
      </c>
      <c r="J56" s="146">
        <v>15</v>
      </c>
      <c r="K56" s="145">
        <v>182</v>
      </c>
      <c r="L56" s="146">
        <v>21</v>
      </c>
      <c r="M56" s="145">
        <v>212</v>
      </c>
      <c r="N56" s="146">
        <v>25</v>
      </c>
      <c r="O56" s="193">
        <f>+I56+K56+M56</f>
        <v>484</v>
      </c>
      <c r="P56" s="194">
        <f>+J56+L56+N56</f>
        <v>61</v>
      </c>
      <c r="Q56" s="147">
        <f>IF(O56&lt;&gt;0,P56/G56,"")</f>
        <v>61</v>
      </c>
      <c r="R56" s="148">
        <f>IF(O56&lt;&gt;0,O56/P56,"")</f>
        <v>7.934426229508197</v>
      </c>
      <c r="S56" s="145">
        <v>346</v>
      </c>
      <c r="T56" s="149">
        <f t="shared" si="8"/>
        <v>0.3988439306358382</v>
      </c>
      <c r="U56" s="145">
        <v>835586</v>
      </c>
      <c r="V56" s="146">
        <v>112341</v>
      </c>
      <c r="W56" s="151">
        <f>U56/V56</f>
        <v>7.4379434044560755</v>
      </c>
      <c r="X56" s="45"/>
    </row>
    <row r="57" spans="1:24" s="20" customFormat="1" ht="15" customHeight="1">
      <c r="A57" s="54">
        <v>53</v>
      </c>
      <c r="B57" s="150" t="s">
        <v>48</v>
      </c>
      <c r="C57" s="143">
        <v>40018</v>
      </c>
      <c r="D57" s="142" t="s">
        <v>25</v>
      </c>
      <c r="E57" s="173" t="s">
        <v>127</v>
      </c>
      <c r="F57" s="174">
        <v>70</v>
      </c>
      <c r="G57" s="144">
        <v>1</v>
      </c>
      <c r="H57" s="144">
        <v>12</v>
      </c>
      <c r="I57" s="145">
        <v>84</v>
      </c>
      <c r="J57" s="146">
        <v>12</v>
      </c>
      <c r="K57" s="145">
        <v>150</v>
      </c>
      <c r="L57" s="146">
        <v>18</v>
      </c>
      <c r="M57" s="145">
        <v>210</v>
      </c>
      <c r="N57" s="146">
        <v>25</v>
      </c>
      <c r="O57" s="193">
        <f>+I57+K57+M57</f>
        <v>444</v>
      </c>
      <c r="P57" s="194">
        <f>+J57+L57+N57</f>
        <v>55</v>
      </c>
      <c r="Q57" s="147">
        <f>IF(O57&lt;&gt;0,P57/G57,"")</f>
        <v>55</v>
      </c>
      <c r="R57" s="148">
        <f>IF(O57&lt;&gt;0,O57/P57,"")</f>
        <v>8.072727272727272</v>
      </c>
      <c r="S57" s="145">
        <v>218</v>
      </c>
      <c r="T57" s="149">
        <f t="shared" si="8"/>
        <v>1.036697247706422</v>
      </c>
      <c r="U57" s="145">
        <v>1065120</v>
      </c>
      <c r="V57" s="146">
        <v>120907</v>
      </c>
      <c r="W57" s="151">
        <f>U57/V57</f>
        <v>8.80941550117032</v>
      </c>
      <c r="X57" s="45"/>
    </row>
    <row r="58" spans="1:24" s="20" customFormat="1" ht="15" customHeight="1">
      <c r="A58" s="54">
        <v>54</v>
      </c>
      <c r="B58" s="150" t="s">
        <v>62</v>
      </c>
      <c r="C58" s="143">
        <v>40011</v>
      </c>
      <c r="D58" s="142" t="s">
        <v>63</v>
      </c>
      <c r="E58" s="173" t="s">
        <v>64</v>
      </c>
      <c r="F58" s="174">
        <v>20</v>
      </c>
      <c r="G58" s="144">
        <v>2</v>
      </c>
      <c r="H58" s="144">
        <v>13</v>
      </c>
      <c r="I58" s="145">
        <v>80</v>
      </c>
      <c r="J58" s="146">
        <v>12</v>
      </c>
      <c r="K58" s="145">
        <v>185</v>
      </c>
      <c r="L58" s="146">
        <v>31</v>
      </c>
      <c r="M58" s="145">
        <v>85</v>
      </c>
      <c r="N58" s="146">
        <v>13</v>
      </c>
      <c r="O58" s="193">
        <f>I58+K58+M58</f>
        <v>350</v>
      </c>
      <c r="P58" s="194">
        <f>J58+L58+N58</f>
        <v>56</v>
      </c>
      <c r="Q58" s="147">
        <f>IF(O58&lt;&gt;0,P58/G58,"")</f>
        <v>28</v>
      </c>
      <c r="R58" s="148">
        <f>IF(O58&lt;&gt;0,O58/P58,"")</f>
        <v>6.25</v>
      </c>
      <c r="S58" s="145">
        <v>480</v>
      </c>
      <c r="T58" s="149">
        <f t="shared" si="8"/>
        <v>-0.2708333333333333</v>
      </c>
      <c r="U58" s="145">
        <v>388761.75</v>
      </c>
      <c r="V58" s="146">
        <v>42654</v>
      </c>
      <c r="W58" s="151">
        <f>IF(U58&lt;&gt;0,U58/V58,"")</f>
        <v>9.114309326206218</v>
      </c>
      <c r="X58" s="45"/>
    </row>
    <row r="59" spans="1:24" s="20" customFormat="1" ht="15" customHeight="1">
      <c r="A59" s="54">
        <v>55</v>
      </c>
      <c r="B59" s="150" t="s">
        <v>80</v>
      </c>
      <c r="C59" s="143">
        <v>39829</v>
      </c>
      <c r="D59" s="142" t="s">
        <v>30</v>
      </c>
      <c r="E59" s="173" t="s">
        <v>69</v>
      </c>
      <c r="F59" s="174">
        <v>27</v>
      </c>
      <c r="G59" s="144">
        <v>2</v>
      </c>
      <c r="H59" s="144">
        <v>25</v>
      </c>
      <c r="I59" s="145">
        <v>55</v>
      </c>
      <c r="J59" s="146">
        <v>11</v>
      </c>
      <c r="K59" s="145">
        <v>98</v>
      </c>
      <c r="L59" s="146">
        <v>18</v>
      </c>
      <c r="M59" s="145">
        <v>83</v>
      </c>
      <c r="N59" s="146">
        <v>15</v>
      </c>
      <c r="O59" s="193">
        <f>I59+K59+M59</f>
        <v>236</v>
      </c>
      <c r="P59" s="194">
        <f>SUM(J59+L59+N59)</f>
        <v>44</v>
      </c>
      <c r="Q59" s="147">
        <f>IF(O59&lt;&gt;0,P59/G59,"")</f>
        <v>22</v>
      </c>
      <c r="R59" s="148">
        <f>IF(O59&lt;&gt;0,O59/P59,"")</f>
        <v>5.363636363636363</v>
      </c>
      <c r="S59" s="145">
        <v>530</v>
      </c>
      <c r="T59" s="149">
        <f t="shared" si="8"/>
        <v>-0.5547169811320755</v>
      </c>
      <c r="U59" s="145">
        <v>356196.5</v>
      </c>
      <c r="V59" s="146">
        <v>36755</v>
      </c>
      <c r="W59" s="151">
        <f>IF(U59&lt;&gt;0,U59/V59,"")</f>
        <v>9.691103251258331</v>
      </c>
      <c r="X59" s="45"/>
    </row>
    <row r="60" spans="1:24" s="20" customFormat="1" ht="15" customHeight="1">
      <c r="A60" s="54">
        <v>56</v>
      </c>
      <c r="B60" s="150" t="s">
        <v>40</v>
      </c>
      <c r="C60" s="143">
        <v>39997</v>
      </c>
      <c r="D60" s="142" t="s">
        <v>111</v>
      </c>
      <c r="E60" s="173" t="s">
        <v>112</v>
      </c>
      <c r="F60" s="174">
        <v>5</v>
      </c>
      <c r="G60" s="144">
        <v>2</v>
      </c>
      <c r="H60" s="144">
        <v>15</v>
      </c>
      <c r="I60" s="145">
        <v>69</v>
      </c>
      <c r="J60" s="146">
        <v>11</v>
      </c>
      <c r="K60" s="145">
        <v>86</v>
      </c>
      <c r="L60" s="146">
        <v>14</v>
      </c>
      <c r="M60" s="145">
        <v>80</v>
      </c>
      <c r="N60" s="146">
        <v>12</v>
      </c>
      <c r="O60" s="193">
        <f>+I60+K60+M60</f>
        <v>235</v>
      </c>
      <c r="P60" s="194">
        <f>+J60+L60+N60</f>
        <v>37</v>
      </c>
      <c r="Q60" s="147">
        <f>+P60/G60</f>
        <v>18.5</v>
      </c>
      <c r="R60" s="148">
        <f>IF(O60&lt;&gt;0,O60/P60,"")</f>
        <v>6.351351351351352</v>
      </c>
      <c r="S60" s="145">
        <v>180</v>
      </c>
      <c r="T60" s="149">
        <f t="shared" si="8"/>
        <v>0.3055555555555556</v>
      </c>
      <c r="U60" s="145">
        <v>33418</v>
      </c>
      <c r="V60" s="146">
        <v>4284</v>
      </c>
      <c r="W60" s="151">
        <f>IF(U60&lt;&gt;0,U60/V60,"")</f>
        <v>7.800653594771242</v>
      </c>
      <c r="X60" s="45"/>
    </row>
    <row r="61" spans="1:24" s="20" customFormat="1" ht="15" customHeight="1">
      <c r="A61" s="54">
        <v>57</v>
      </c>
      <c r="B61" s="150" t="s">
        <v>37</v>
      </c>
      <c r="C61" s="143">
        <v>39976</v>
      </c>
      <c r="D61" s="142" t="s">
        <v>111</v>
      </c>
      <c r="E61" s="173" t="s">
        <v>38</v>
      </c>
      <c r="F61" s="174">
        <v>4</v>
      </c>
      <c r="G61" s="144">
        <v>2</v>
      </c>
      <c r="H61" s="144">
        <v>18</v>
      </c>
      <c r="I61" s="145">
        <v>0</v>
      </c>
      <c r="J61" s="146">
        <v>0</v>
      </c>
      <c r="K61" s="145">
        <v>165</v>
      </c>
      <c r="L61" s="146">
        <v>27</v>
      </c>
      <c r="M61" s="145">
        <v>50</v>
      </c>
      <c r="N61" s="146">
        <v>8</v>
      </c>
      <c r="O61" s="193">
        <f>+I61+K61+M61</f>
        <v>215</v>
      </c>
      <c r="P61" s="194">
        <f>+J61+L61+N61</f>
        <v>35</v>
      </c>
      <c r="Q61" s="147">
        <f>+P61/G61</f>
        <v>17.5</v>
      </c>
      <c r="R61" s="148">
        <f>+O61/P61</f>
        <v>6.142857142857143</v>
      </c>
      <c r="S61" s="145">
        <v>628</v>
      </c>
      <c r="T61" s="149">
        <f t="shared" si="8"/>
        <v>-0.6576433121019108</v>
      </c>
      <c r="U61" s="145">
        <v>130377</v>
      </c>
      <c r="V61" s="146">
        <v>13927</v>
      </c>
      <c r="W61" s="151">
        <f>+U61/V61</f>
        <v>9.361456164285201</v>
      </c>
      <c r="X61" s="45"/>
    </row>
    <row r="62" spans="1:24" s="20" customFormat="1" ht="15" customHeight="1">
      <c r="A62" s="54">
        <v>58</v>
      </c>
      <c r="B62" s="150" t="s">
        <v>78</v>
      </c>
      <c r="C62" s="143">
        <v>40060</v>
      </c>
      <c r="D62" s="142" t="s">
        <v>26</v>
      </c>
      <c r="E62" s="173" t="s">
        <v>79</v>
      </c>
      <c r="F62" s="174">
        <v>4</v>
      </c>
      <c r="G62" s="144">
        <v>3</v>
      </c>
      <c r="H62" s="144">
        <v>6</v>
      </c>
      <c r="I62" s="145">
        <v>44</v>
      </c>
      <c r="J62" s="146">
        <v>10</v>
      </c>
      <c r="K62" s="145">
        <v>92</v>
      </c>
      <c r="L62" s="146">
        <v>17</v>
      </c>
      <c r="M62" s="145">
        <v>61</v>
      </c>
      <c r="N62" s="146">
        <v>12</v>
      </c>
      <c r="O62" s="193">
        <f>I62+K62+M62</f>
        <v>197</v>
      </c>
      <c r="P62" s="194">
        <f>J62+L62+N62</f>
        <v>39</v>
      </c>
      <c r="Q62" s="147">
        <f>P62/G62</f>
        <v>13</v>
      </c>
      <c r="R62" s="148">
        <f>+O62/P62</f>
        <v>5.051282051282051</v>
      </c>
      <c r="S62" s="145">
        <v>36</v>
      </c>
      <c r="T62" s="149">
        <f t="shared" si="8"/>
        <v>4.472222222222222</v>
      </c>
      <c r="U62" s="145">
        <v>14551.25</v>
      </c>
      <c r="V62" s="146">
        <v>1752</v>
      </c>
      <c r="W62" s="151">
        <f>U62/V62</f>
        <v>8.30550799086758</v>
      </c>
      <c r="X62" s="45"/>
    </row>
    <row r="63" spans="1:24" s="20" customFormat="1" ht="15" customHeight="1">
      <c r="A63" s="54">
        <v>59</v>
      </c>
      <c r="B63" s="150" t="s">
        <v>65</v>
      </c>
      <c r="C63" s="143">
        <v>39969</v>
      </c>
      <c r="D63" s="142" t="s">
        <v>63</v>
      </c>
      <c r="E63" s="173" t="s">
        <v>66</v>
      </c>
      <c r="F63" s="174">
        <v>2</v>
      </c>
      <c r="G63" s="144">
        <v>1</v>
      </c>
      <c r="H63" s="144">
        <v>19</v>
      </c>
      <c r="I63" s="145">
        <v>18</v>
      </c>
      <c r="J63" s="146">
        <v>3</v>
      </c>
      <c r="K63" s="145">
        <v>102</v>
      </c>
      <c r="L63" s="146">
        <v>17</v>
      </c>
      <c r="M63" s="145">
        <v>60</v>
      </c>
      <c r="N63" s="146">
        <v>10</v>
      </c>
      <c r="O63" s="193">
        <f>I63+K63+M63</f>
        <v>180</v>
      </c>
      <c r="P63" s="194">
        <f>J63+L63+N63</f>
        <v>30</v>
      </c>
      <c r="Q63" s="147">
        <f>IF(O63&lt;&gt;0,P63/G63,"")</f>
        <v>30</v>
      </c>
      <c r="R63" s="148">
        <f>IF(O63&lt;&gt;0,O63/P63,"")</f>
        <v>6</v>
      </c>
      <c r="S63" s="145">
        <v>235</v>
      </c>
      <c r="T63" s="149">
        <f t="shared" si="8"/>
        <v>-0.23404255319148937</v>
      </c>
      <c r="U63" s="145">
        <v>25324.25</v>
      </c>
      <c r="V63" s="146">
        <v>3763</v>
      </c>
      <c r="W63" s="151">
        <f>IF(U63&lt;&gt;0,U63/V63,"")</f>
        <v>6.72980334839224</v>
      </c>
      <c r="X63" s="45"/>
    </row>
    <row r="64" spans="1:24" s="20" customFormat="1" ht="15" customHeight="1">
      <c r="A64" s="54">
        <v>60</v>
      </c>
      <c r="B64" s="150" t="s">
        <v>76</v>
      </c>
      <c r="C64" s="143">
        <v>40060</v>
      </c>
      <c r="D64" s="142" t="s">
        <v>111</v>
      </c>
      <c r="E64" s="173" t="s">
        <v>77</v>
      </c>
      <c r="F64" s="174">
        <v>60</v>
      </c>
      <c r="G64" s="144">
        <v>3</v>
      </c>
      <c r="H64" s="144">
        <v>6</v>
      </c>
      <c r="I64" s="145">
        <v>141</v>
      </c>
      <c r="J64" s="146">
        <v>33</v>
      </c>
      <c r="K64" s="145">
        <v>14</v>
      </c>
      <c r="L64" s="146">
        <v>2</v>
      </c>
      <c r="M64" s="145">
        <v>14</v>
      </c>
      <c r="N64" s="146">
        <v>2</v>
      </c>
      <c r="O64" s="193">
        <f>+I64+K64+M64</f>
        <v>169</v>
      </c>
      <c r="P64" s="194">
        <f>+J64+L64+N64</f>
        <v>37</v>
      </c>
      <c r="Q64" s="147">
        <f>+P64/G64</f>
        <v>12.333333333333334</v>
      </c>
      <c r="R64" s="148">
        <f>IF(O64&lt;&gt;0,O64/P64,"")</f>
        <v>4.5675675675675675</v>
      </c>
      <c r="S64" s="145">
        <v>147</v>
      </c>
      <c r="T64" s="149">
        <f t="shared" si="8"/>
        <v>0.14965986394557823</v>
      </c>
      <c r="U64" s="145">
        <v>30113</v>
      </c>
      <c r="V64" s="146">
        <v>4218</v>
      </c>
      <c r="W64" s="151">
        <f>IF(U64&lt;&gt;0,U64/V64,"")</f>
        <v>7.139165481270744</v>
      </c>
      <c r="X64" s="45"/>
    </row>
    <row r="65" spans="1:24" s="20" customFormat="1" ht="15" customHeight="1">
      <c r="A65" s="54">
        <v>61</v>
      </c>
      <c r="B65" s="150" t="s">
        <v>60</v>
      </c>
      <c r="C65" s="143">
        <v>40039</v>
      </c>
      <c r="D65" s="142" t="s">
        <v>26</v>
      </c>
      <c r="E65" s="173" t="s">
        <v>61</v>
      </c>
      <c r="F65" s="174">
        <v>8</v>
      </c>
      <c r="G65" s="144">
        <v>2</v>
      </c>
      <c r="H65" s="144">
        <v>8</v>
      </c>
      <c r="I65" s="145">
        <v>50</v>
      </c>
      <c r="J65" s="146">
        <v>11</v>
      </c>
      <c r="K65" s="145">
        <v>50</v>
      </c>
      <c r="L65" s="146">
        <v>10</v>
      </c>
      <c r="M65" s="145">
        <v>63</v>
      </c>
      <c r="N65" s="146">
        <v>13</v>
      </c>
      <c r="O65" s="193">
        <f>I65+K65+M65</f>
        <v>163</v>
      </c>
      <c r="P65" s="194">
        <f>J65+L65+N65</f>
        <v>34</v>
      </c>
      <c r="Q65" s="147">
        <f>P65/G65</f>
        <v>17</v>
      </c>
      <c r="R65" s="148">
        <f>+O65/P65</f>
        <v>4.794117647058823</v>
      </c>
      <c r="S65" s="145">
        <v>38</v>
      </c>
      <c r="T65" s="149">
        <f t="shared" si="8"/>
        <v>3.289473684210526</v>
      </c>
      <c r="U65" s="145">
        <v>68360.75</v>
      </c>
      <c r="V65" s="146">
        <v>7826</v>
      </c>
      <c r="W65" s="151">
        <f>U65/V65</f>
        <v>8.73508177868643</v>
      </c>
      <c r="X65" s="45"/>
    </row>
    <row r="66" spans="1:24" s="20" customFormat="1" ht="15" customHeight="1">
      <c r="A66" s="54">
        <v>62</v>
      </c>
      <c r="B66" s="150" t="s">
        <v>107</v>
      </c>
      <c r="C66" s="143">
        <v>39983</v>
      </c>
      <c r="D66" s="142" t="s">
        <v>2</v>
      </c>
      <c r="E66" s="173" t="s">
        <v>29</v>
      </c>
      <c r="F66" s="174">
        <v>60</v>
      </c>
      <c r="G66" s="144">
        <v>1</v>
      </c>
      <c r="H66" s="144">
        <v>17</v>
      </c>
      <c r="I66" s="145">
        <v>35</v>
      </c>
      <c r="J66" s="146">
        <v>7</v>
      </c>
      <c r="K66" s="145">
        <v>90</v>
      </c>
      <c r="L66" s="146">
        <v>18</v>
      </c>
      <c r="M66" s="145">
        <v>25</v>
      </c>
      <c r="N66" s="146">
        <v>5</v>
      </c>
      <c r="O66" s="193">
        <f>+M66+K66+I66</f>
        <v>150</v>
      </c>
      <c r="P66" s="194">
        <f>+N66+L66+J66</f>
        <v>30</v>
      </c>
      <c r="Q66" s="147">
        <f>IF(O66&lt;&gt;0,P66/G66,"")</f>
        <v>30</v>
      </c>
      <c r="R66" s="148">
        <f>IF(O66&lt;&gt;0,O66/P66,"")</f>
        <v>5</v>
      </c>
      <c r="S66" s="145">
        <v>631</v>
      </c>
      <c r="T66" s="149">
        <f t="shared" si="8"/>
        <v>-0.7622820919175911</v>
      </c>
      <c r="U66" s="145">
        <v>576018</v>
      </c>
      <c r="V66" s="146">
        <v>74994</v>
      </c>
      <c r="W66" s="151">
        <f>IF(U66&lt;&gt;0,U66/V66,"")</f>
        <v>7.680854468357468</v>
      </c>
      <c r="X66" s="45"/>
    </row>
    <row r="67" spans="1:24" s="20" customFormat="1" ht="15" customHeight="1">
      <c r="A67" s="54">
        <v>63</v>
      </c>
      <c r="B67" s="150" t="s">
        <v>106</v>
      </c>
      <c r="C67" s="143">
        <v>40018</v>
      </c>
      <c r="D67" s="142" t="s">
        <v>26</v>
      </c>
      <c r="E67" s="173" t="s">
        <v>43</v>
      </c>
      <c r="F67" s="174">
        <v>7</v>
      </c>
      <c r="G67" s="144">
        <v>1</v>
      </c>
      <c r="H67" s="144">
        <v>11</v>
      </c>
      <c r="I67" s="145">
        <v>0</v>
      </c>
      <c r="J67" s="146">
        <v>0</v>
      </c>
      <c r="K67" s="145">
        <v>44</v>
      </c>
      <c r="L67" s="146">
        <v>7</v>
      </c>
      <c r="M67" s="145">
        <v>104</v>
      </c>
      <c r="N67" s="146">
        <v>15</v>
      </c>
      <c r="O67" s="193">
        <f>I67+K67+M67</f>
        <v>148</v>
      </c>
      <c r="P67" s="194">
        <f>J67+L67+N67</f>
        <v>22</v>
      </c>
      <c r="Q67" s="147">
        <f>P67/G67</f>
        <v>22</v>
      </c>
      <c r="R67" s="148">
        <f>+O67/P67</f>
        <v>6.7272727272727275</v>
      </c>
      <c r="S67" s="145">
        <v>721</v>
      </c>
      <c r="T67" s="149">
        <f t="shared" si="8"/>
        <v>-0.7947295423023578</v>
      </c>
      <c r="U67" s="145">
        <v>33004</v>
      </c>
      <c r="V67" s="146">
        <v>4462</v>
      </c>
      <c r="W67" s="151">
        <f>U67/V67</f>
        <v>7.396683101748095</v>
      </c>
      <c r="X67" s="45"/>
    </row>
    <row r="68" spans="1:24" s="20" customFormat="1" ht="15" customHeight="1">
      <c r="A68" s="54">
        <v>64</v>
      </c>
      <c r="B68" s="150" t="s">
        <v>138</v>
      </c>
      <c r="C68" s="143">
        <v>39948</v>
      </c>
      <c r="D68" s="142" t="s">
        <v>63</v>
      </c>
      <c r="E68" s="173" t="s">
        <v>139</v>
      </c>
      <c r="F68" s="174">
        <v>151</v>
      </c>
      <c r="G68" s="144">
        <v>1</v>
      </c>
      <c r="H68" s="144">
        <v>19</v>
      </c>
      <c r="I68" s="145">
        <v>21</v>
      </c>
      <c r="J68" s="146">
        <v>3</v>
      </c>
      <c r="K68" s="145">
        <v>65</v>
      </c>
      <c r="L68" s="146">
        <v>9</v>
      </c>
      <c r="M68" s="145">
        <v>60</v>
      </c>
      <c r="N68" s="146">
        <v>8</v>
      </c>
      <c r="O68" s="193">
        <f>I68+K68+M68</f>
        <v>146</v>
      </c>
      <c r="P68" s="194">
        <f>J68+L68+N68</f>
        <v>20</v>
      </c>
      <c r="Q68" s="147">
        <f>IF(O68&lt;&gt;0,P68/G68,"")</f>
        <v>20</v>
      </c>
      <c r="R68" s="148">
        <f>IF(O68&lt;&gt;0,O68/P68,"")</f>
        <v>7.3</v>
      </c>
      <c r="S68" s="145"/>
      <c r="T68" s="149">
        <f t="shared" si="8"/>
      </c>
      <c r="U68" s="145">
        <v>760663</v>
      </c>
      <c r="V68" s="146">
        <v>116908</v>
      </c>
      <c r="W68" s="151">
        <f>IF(U68&lt;&gt;0,U68/V68,"")</f>
        <v>6.506509392000547</v>
      </c>
      <c r="X68" s="45"/>
    </row>
    <row r="69" spans="1:24" s="20" customFormat="1" ht="15" customHeight="1">
      <c r="A69" s="54">
        <v>65</v>
      </c>
      <c r="B69" s="150" t="s">
        <v>140</v>
      </c>
      <c r="C69" s="143">
        <v>39969</v>
      </c>
      <c r="D69" s="142" t="s">
        <v>25</v>
      </c>
      <c r="E69" s="173" t="s">
        <v>31</v>
      </c>
      <c r="F69" s="174">
        <v>152</v>
      </c>
      <c r="G69" s="144">
        <v>1</v>
      </c>
      <c r="H69" s="144">
        <v>15</v>
      </c>
      <c r="I69" s="145">
        <v>66</v>
      </c>
      <c r="J69" s="146">
        <v>9</v>
      </c>
      <c r="K69" s="145">
        <v>68</v>
      </c>
      <c r="L69" s="146">
        <v>9</v>
      </c>
      <c r="M69" s="145">
        <v>0</v>
      </c>
      <c r="N69" s="146">
        <v>0</v>
      </c>
      <c r="O69" s="193">
        <f>+I69+K69+M69</f>
        <v>134</v>
      </c>
      <c r="P69" s="194">
        <f>+J69+L69+N69</f>
        <v>18</v>
      </c>
      <c r="Q69" s="147">
        <f>IF(O69&lt;&gt;0,P69/G69,"")</f>
        <v>18</v>
      </c>
      <c r="R69" s="148">
        <f>IF(O69&lt;&gt;0,O69/P69,"")</f>
        <v>7.444444444444445</v>
      </c>
      <c r="S69" s="145"/>
      <c r="T69" s="149">
        <f>IF(S69&lt;&gt;0,-(S69-O69)/S69,"")</f>
      </c>
      <c r="U69" s="145">
        <v>2357912</v>
      </c>
      <c r="V69" s="146">
        <v>275954</v>
      </c>
      <c r="W69" s="151">
        <f>U69/V69</f>
        <v>8.54458351754278</v>
      </c>
      <c r="X69" s="45"/>
    </row>
    <row r="70" spans="1:24" s="20" customFormat="1" ht="15" customHeight="1">
      <c r="A70" s="54">
        <v>66</v>
      </c>
      <c r="B70" s="150" t="s">
        <v>47</v>
      </c>
      <c r="C70" s="143">
        <v>39988</v>
      </c>
      <c r="D70" s="142" t="s">
        <v>2</v>
      </c>
      <c r="E70" s="173" t="s">
        <v>11</v>
      </c>
      <c r="F70" s="174">
        <v>137</v>
      </c>
      <c r="G70" s="144">
        <v>1</v>
      </c>
      <c r="H70" s="144">
        <v>17</v>
      </c>
      <c r="I70" s="145">
        <v>20</v>
      </c>
      <c r="J70" s="146">
        <v>2</v>
      </c>
      <c r="K70" s="145">
        <v>50</v>
      </c>
      <c r="L70" s="146">
        <v>5</v>
      </c>
      <c r="M70" s="145">
        <v>60</v>
      </c>
      <c r="N70" s="146">
        <v>6</v>
      </c>
      <c r="O70" s="193">
        <f>+M70+K70+I70</f>
        <v>130</v>
      </c>
      <c r="P70" s="194">
        <f>+N70+L70+J70</f>
        <v>13</v>
      </c>
      <c r="Q70" s="147">
        <f>IF(O70&lt;&gt;0,P70/G70,"")</f>
        <v>13</v>
      </c>
      <c r="R70" s="148">
        <f>IF(O70&lt;&gt;0,O70/P70,"")</f>
        <v>10</v>
      </c>
      <c r="S70" s="145">
        <v>523</v>
      </c>
      <c r="T70" s="149">
        <f>IF(S70&lt;&gt;0,-(S70-O70)/S70,"")</f>
        <v>-0.751434034416826</v>
      </c>
      <c r="U70" s="145">
        <v>2845490</v>
      </c>
      <c r="V70" s="146">
        <v>347058</v>
      </c>
      <c r="W70" s="151">
        <f>IF(U70&lt;&gt;0,U70/V70,"")</f>
        <v>8.198888946516144</v>
      </c>
      <c r="X70" s="45"/>
    </row>
    <row r="71" spans="1:24" s="20" customFormat="1" ht="15" customHeight="1">
      <c r="A71" s="54">
        <v>67</v>
      </c>
      <c r="B71" s="150" t="s">
        <v>58</v>
      </c>
      <c r="C71" s="143">
        <v>40039</v>
      </c>
      <c r="D71" s="142" t="s">
        <v>25</v>
      </c>
      <c r="E71" s="173" t="s">
        <v>55</v>
      </c>
      <c r="F71" s="174">
        <v>68</v>
      </c>
      <c r="G71" s="144">
        <v>1</v>
      </c>
      <c r="H71" s="144">
        <v>9</v>
      </c>
      <c r="I71" s="145">
        <v>24</v>
      </c>
      <c r="J71" s="146">
        <v>4</v>
      </c>
      <c r="K71" s="145">
        <v>36</v>
      </c>
      <c r="L71" s="146">
        <v>6</v>
      </c>
      <c r="M71" s="145">
        <v>48</v>
      </c>
      <c r="N71" s="146">
        <v>8</v>
      </c>
      <c r="O71" s="193">
        <f>+I71+K71+M71</f>
        <v>108</v>
      </c>
      <c r="P71" s="194">
        <f>+J71+L71+N71</f>
        <v>18</v>
      </c>
      <c r="Q71" s="147">
        <f>IF(O71&lt;&gt;0,P71/G71,"")</f>
        <v>18</v>
      </c>
      <c r="R71" s="148">
        <f>IF(O71&lt;&gt;0,O71/P71,"")</f>
        <v>6</v>
      </c>
      <c r="S71" s="145">
        <v>2464</v>
      </c>
      <c r="T71" s="149">
        <f>IF(S71&lt;&gt;0,-(S71-O71)/S71,"")</f>
        <v>-0.9561688311688312</v>
      </c>
      <c r="U71" s="145">
        <v>703804</v>
      </c>
      <c r="V71" s="146">
        <v>78832</v>
      </c>
      <c r="W71" s="151">
        <f>U71/V71</f>
        <v>8.927897300588594</v>
      </c>
      <c r="X71" s="45"/>
    </row>
    <row r="72" spans="1:24" s="20" customFormat="1" ht="15" customHeight="1" thickBot="1">
      <c r="A72" s="54">
        <v>68</v>
      </c>
      <c r="B72" s="157" t="s">
        <v>124</v>
      </c>
      <c r="C72" s="158">
        <v>40009</v>
      </c>
      <c r="D72" s="159" t="s">
        <v>25</v>
      </c>
      <c r="E72" s="175" t="s">
        <v>55</v>
      </c>
      <c r="F72" s="188">
        <v>190</v>
      </c>
      <c r="G72" s="160">
        <v>1</v>
      </c>
      <c r="H72" s="160">
        <v>13</v>
      </c>
      <c r="I72" s="161">
        <v>0</v>
      </c>
      <c r="J72" s="152">
        <v>0</v>
      </c>
      <c r="K72" s="161">
        <v>0</v>
      </c>
      <c r="L72" s="152">
        <v>0</v>
      </c>
      <c r="M72" s="161">
        <v>10</v>
      </c>
      <c r="N72" s="152">
        <v>2</v>
      </c>
      <c r="O72" s="195">
        <f>+I72+K72+M72</f>
        <v>10</v>
      </c>
      <c r="P72" s="196">
        <f>+J72+L72+N72</f>
        <v>2</v>
      </c>
      <c r="Q72" s="155">
        <f>IF(O72&lt;&gt;0,P72/G72,"")</f>
        <v>2</v>
      </c>
      <c r="R72" s="156">
        <f>IF(O72&lt;&gt;0,O72/P72,"")</f>
        <v>5</v>
      </c>
      <c r="S72" s="161">
        <v>952</v>
      </c>
      <c r="T72" s="153">
        <f>IF(S72&lt;&gt;0,-(S72-O72)/S72,"")</f>
        <v>-0.9894957983193278</v>
      </c>
      <c r="U72" s="161">
        <v>5048008</v>
      </c>
      <c r="V72" s="152">
        <v>638601</v>
      </c>
      <c r="W72" s="162">
        <f>U72/V72</f>
        <v>7.904791881002379</v>
      </c>
      <c r="X72" s="45"/>
    </row>
    <row r="73" spans="1:28" s="23" customFormat="1" ht="15">
      <c r="A73" s="1"/>
      <c r="B73" s="201"/>
      <c r="C73" s="202"/>
      <c r="D73" s="202"/>
      <c r="E73" s="203"/>
      <c r="F73" s="3"/>
      <c r="G73" s="3"/>
      <c r="H73" s="4"/>
      <c r="I73" s="126"/>
      <c r="J73" s="131"/>
      <c r="K73" s="126"/>
      <c r="L73" s="131"/>
      <c r="M73" s="126"/>
      <c r="N73" s="131"/>
      <c r="O73" s="127"/>
      <c r="P73" s="137"/>
      <c r="Q73" s="131"/>
      <c r="R73" s="5"/>
      <c r="S73" s="126"/>
      <c r="T73" s="6"/>
      <c r="U73" s="126"/>
      <c r="V73" s="131"/>
      <c r="W73" s="5"/>
      <c r="AB73" s="23" t="s">
        <v>18</v>
      </c>
    </row>
    <row r="74" spans="1:24" s="27" customFormat="1" ht="18">
      <c r="A74" s="24"/>
      <c r="B74" s="25"/>
      <c r="C74" s="26"/>
      <c r="F74" s="28"/>
      <c r="G74" s="29"/>
      <c r="H74" s="30"/>
      <c r="I74" s="32"/>
      <c r="J74" s="132"/>
      <c r="K74" s="32"/>
      <c r="L74" s="132"/>
      <c r="M74" s="32"/>
      <c r="N74" s="132"/>
      <c r="O74" s="32"/>
      <c r="P74" s="132"/>
      <c r="Q74" s="132"/>
      <c r="R74" s="31"/>
      <c r="S74" s="32"/>
      <c r="T74" s="33"/>
      <c r="U74" s="32"/>
      <c r="V74" s="132"/>
      <c r="W74" s="31"/>
      <c r="X74" s="34"/>
    </row>
    <row r="75" spans="4:23" ht="18">
      <c r="D75" s="199"/>
      <c r="E75" s="200"/>
      <c r="F75" s="200"/>
      <c r="G75" s="200"/>
      <c r="S75" s="207" t="s">
        <v>0</v>
      </c>
      <c r="T75" s="207"/>
      <c r="U75" s="207"/>
      <c r="V75" s="207"/>
      <c r="W75" s="207"/>
    </row>
    <row r="76" spans="4:23" ht="18">
      <c r="D76" s="40"/>
      <c r="E76" s="41"/>
      <c r="F76" s="42"/>
      <c r="G76" s="42"/>
      <c r="S76" s="207"/>
      <c r="T76" s="207"/>
      <c r="U76" s="207"/>
      <c r="V76" s="207"/>
      <c r="W76" s="207"/>
    </row>
    <row r="77" spans="19:23" ht="18">
      <c r="S77" s="207"/>
      <c r="T77" s="207"/>
      <c r="U77" s="207"/>
      <c r="V77" s="207"/>
      <c r="W77" s="207"/>
    </row>
    <row r="78" spans="16:23" ht="18">
      <c r="P78" s="204" t="s">
        <v>24</v>
      </c>
      <c r="Q78" s="205"/>
      <c r="R78" s="205"/>
      <c r="S78" s="205"/>
      <c r="T78" s="205"/>
      <c r="U78" s="205"/>
      <c r="V78" s="205"/>
      <c r="W78" s="205"/>
    </row>
    <row r="79" spans="16:23" ht="18">
      <c r="P79" s="205"/>
      <c r="Q79" s="205"/>
      <c r="R79" s="205"/>
      <c r="S79" s="205"/>
      <c r="T79" s="205"/>
      <c r="U79" s="205"/>
      <c r="V79" s="205"/>
      <c r="W79" s="205"/>
    </row>
    <row r="80" spans="16:23" ht="18">
      <c r="P80" s="205"/>
      <c r="Q80" s="205"/>
      <c r="R80" s="205"/>
      <c r="S80" s="205"/>
      <c r="T80" s="205"/>
      <c r="U80" s="205"/>
      <c r="V80" s="205"/>
      <c r="W80" s="205"/>
    </row>
    <row r="81" spans="16:23" ht="18">
      <c r="P81" s="205"/>
      <c r="Q81" s="205"/>
      <c r="R81" s="205"/>
      <c r="S81" s="205"/>
      <c r="T81" s="205"/>
      <c r="U81" s="205"/>
      <c r="V81" s="205"/>
      <c r="W81" s="205"/>
    </row>
    <row r="82" spans="16:23" ht="18">
      <c r="P82" s="205"/>
      <c r="Q82" s="205"/>
      <c r="R82" s="205"/>
      <c r="S82" s="205"/>
      <c r="T82" s="205"/>
      <c r="U82" s="205"/>
      <c r="V82" s="205"/>
      <c r="W82" s="205"/>
    </row>
    <row r="83" spans="16:23" ht="18">
      <c r="P83" s="205"/>
      <c r="Q83" s="205"/>
      <c r="R83" s="205"/>
      <c r="S83" s="205"/>
      <c r="T83" s="205"/>
      <c r="U83" s="205"/>
      <c r="V83" s="205"/>
      <c r="W83" s="205"/>
    </row>
    <row r="84" spans="16:23" ht="18">
      <c r="P84" s="206" t="s">
        <v>12</v>
      </c>
      <c r="Q84" s="205"/>
      <c r="R84" s="205"/>
      <c r="S84" s="205"/>
      <c r="T84" s="205"/>
      <c r="U84" s="205"/>
      <c r="V84" s="205"/>
      <c r="W84" s="205"/>
    </row>
    <row r="85" spans="16:23" ht="18">
      <c r="P85" s="205"/>
      <c r="Q85" s="205"/>
      <c r="R85" s="205"/>
      <c r="S85" s="205"/>
      <c r="T85" s="205"/>
      <c r="U85" s="205"/>
      <c r="V85" s="205"/>
      <c r="W85" s="205"/>
    </row>
    <row r="86" spans="16:23" ht="18">
      <c r="P86" s="205"/>
      <c r="Q86" s="205"/>
      <c r="R86" s="205"/>
      <c r="S86" s="205"/>
      <c r="T86" s="205"/>
      <c r="U86" s="205"/>
      <c r="V86" s="205"/>
      <c r="W86" s="205"/>
    </row>
    <row r="87" spans="16:23" ht="18">
      <c r="P87" s="205"/>
      <c r="Q87" s="205"/>
      <c r="R87" s="205"/>
      <c r="S87" s="205"/>
      <c r="T87" s="205"/>
      <c r="U87" s="205"/>
      <c r="V87" s="205"/>
      <c r="W87" s="205"/>
    </row>
    <row r="88" spans="16:23" ht="18">
      <c r="P88" s="205"/>
      <c r="Q88" s="205"/>
      <c r="R88" s="205"/>
      <c r="S88" s="205"/>
      <c r="T88" s="205"/>
      <c r="U88" s="205"/>
      <c r="V88" s="205"/>
      <c r="W88" s="205"/>
    </row>
    <row r="89" spans="16:23" ht="18">
      <c r="P89" s="205"/>
      <c r="Q89" s="205"/>
      <c r="R89" s="205"/>
      <c r="S89" s="205"/>
      <c r="T89" s="205"/>
      <c r="U89" s="205"/>
      <c r="V89" s="205"/>
      <c r="W89" s="205"/>
    </row>
    <row r="90" spans="16:23" ht="18">
      <c r="P90" s="205"/>
      <c r="Q90" s="205"/>
      <c r="R90" s="205"/>
      <c r="S90" s="205"/>
      <c r="T90" s="205"/>
      <c r="U90" s="205"/>
      <c r="V90" s="205"/>
      <c r="W90" s="205"/>
    </row>
  </sheetData>
  <sheetProtection/>
  <mergeCells count="19">
    <mergeCell ref="U3:W3"/>
    <mergeCell ref="B3:B4"/>
    <mergeCell ref="C3:C4"/>
    <mergeCell ref="E3:E4"/>
    <mergeCell ref="H3:H4"/>
    <mergeCell ref="D3:D4"/>
    <mergeCell ref="M3:N3"/>
    <mergeCell ref="K3:L3"/>
    <mergeCell ref="O3:R3"/>
    <mergeCell ref="D75:G75"/>
    <mergeCell ref="B73:E73"/>
    <mergeCell ref="P78:W83"/>
    <mergeCell ref="P84:W90"/>
    <mergeCell ref="S75:W77"/>
    <mergeCell ref="A2:W2"/>
    <mergeCell ref="S3:T3"/>
    <mergeCell ref="F3:F4"/>
    <mergeCell ref="I3:J3"/>
    <mergeCell ref="G3:G4"/>
  </mergeCells>
  <printOptions/>
  <pageMargins left="0.3" right="0.13" top="1" bottom="1" header="0.5" footer="0.5"/>
  <pageSetup orientation="portrait" paperSize="9" scale="35" r:id="rId2"/>
  <ignoredErrors>
    <ignoredError sqref="X6:X7 X36:X41 X20:X27 X13:X18 X47 X48:X49" formula="1" unlockedFormula="1"/>
    <ignoredError sqref="X28:X35 X9:X12" unlockedFormula="1"/>
    <ignoredError sqref="O73:R73 N73 S73:W73 X42 O6:W42 X43:X46 X50:X53 X66:X67 O48:O53 S48:W53 P54:R67 S54:W67 O54:O67 X54:X65 P48:R53 P43:R47 W43:W47 O70:P71 W68:W71"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20" zoomScaleNormal="120" zoomScalePageLayoutView="0" workbookViewId="0" topLeftCell="B1">
      <selection activeCell="B3" sqref="B3:B4"/>
    </sheetView>
  </sheetViews>
  <sheetFormatPr defaultColWidth="39.8515625" defaultRowHeight="12.75"/>
  <cols>
    <col min="1" max="1" width="4.00390625" style="119" bestFit="1" customWidth="1"/>
    <col min="2" max="2" width="42.7109375" style="118" customWidth="1"/>
    <col min="3" max="3" width="9.421875" style="116" customWidth="1"/>
    <col min="4" max="4" width="13.57421875" style="118" customWidth="1"/>
    <col min="5" max="5" width="18.140625" style="120" hidden="1" customWidth="1"/>
    <col min="6" max="6" width="6.28125" style="116" hidden="1" customWidth="1"/>
    <col min="7" max="7" width="8.140625" style="116" customWidth="1"/>
    <col min="8" max="8" width="8.7109375" style="116" customWidth="1"/>
    <col min="9" max="9" width="11.00390625" style="117" hidden="1" customWidth="1"/>
    <col min="10" max="10" width="7.421875" style="118" hidden="1" customWidth="1"/>
    <col min="11" max="11" width="11.00390625" style="117" hidden="1" customWidth="1"/>
    <col min="12" max="12" width="8.00390625" style="118" hidden="1" customWidth="1"/>
    <col min="13" max="13" width="12.140625" style="117" hidden="1" customWidth="1"/>
    <col min="14" max="14" width="8.00390625" style="118" hidden="1" customWidth="1"/>
    <col min="15" max="15" width="12.28125" style="121" bestFit="1" customWidth="1"/>
    <col min="16" max="16" width="8.00390625" style="118" bestFit="1" customWidth="1"/>
    <col min="17" max="17" width="10.7109375" style="118" hidden="1" customWidth="1"/>
    <col min="18" max="18" width="7.7109375" style="123" hidden="1" customWidth="1"/>
    <col min="19" max="19" width="12.140625" style="124" hidden="1" customWidth="1"/>
    <col min="20" max="20" width="0.5625" style="118" hidden="1" customWidth="1"/>
    <col min="21" max="21" width="15.57421875" style="117" bestFit="1" customWidth="1"/>
    <col min="22" max="22" width="10.421875" style="125" bestFit="1" customWidth="1"/>
    <col min="23" max="23" width="7.28125" style="123" bestFit="1" customWidth="1"/>
    <col min="24" max="24" width="39.8515625" style="122" customWidth="1"/>
    <col min="25" max="27" width="39.8515625" style="118" customWidth="1"/>
    <col min="28" max="28" width="2.00390625" style="118" bestFit="1" customWidth="1"/>
    <col min="29" max="16384" width="39.8515625" style="118" customWidth="1"/>
  </cols>
  <sheetData>
    <row r="1" spans="1:15" s="67" customFormat="1" ht="99" customHeight="1">
      <c r="A1" s="55"/>
      <c r="B1" s="56"/>
      <c r="C1" s="57"/>
      <c r="D1" s="58"/>
      <c r="E1" s="58"/>
      <c r="F1" s="59"/>
      <c r="G1" s="59"/>
      <c r="H1" s="59"/>
      <c r="I1" s="60"/>
      <c r="J1" s="61"/>
      <c r="K1" s="62"/>
      <c r="L1" s="63"/>
      <c r="M1" s="64"/>
      <c r="N1" s="65"/>
      <c r="O1" s="66"/>
    </row>
    <row r="2" spans="1:23" s="68" customFormat="1" ht="27.75" thickBot="1">
      <c r="A2" s="220" t="s">
        <v>13</v>
      </c>
      <c r="B2" s="221"/>
      <c r="C2" s="221"/>
      <c r="D2" s="221"/>
      <c r="E2" s="221"/>
      <c r="F2" s="221"/>
      <c r="G2" s="221"/>
      <c r="H2" s="221"/>
      <c r="I2" s="221"/>
      <c r="J2" s="221"/>
      <c r="K2" s="221"/>
      <c r="L2" s="221"/>
      <c r="M2" s="221"/>
      <c r="N2" s="221"/>
      <c r="O2" s="221"/>
      <c r="P2" s="221"/>
      <c r="Q2" s="221"/>
      <c r="R2" s="221"/>
      <c r="S2" s="221"/>
      <c r="T2" s="221"/>
      <c r="U2" s="221"/>
      <c r="V2" s="221"/>
      <c r="W2" s="221"/>
    </row>
    <row r="3" spans="1:23" s="70" customFormat="1" ht="16.5" customHeight="1">
      <c r="A3" s="69"/>
      <c r="B3" s="222" t="s">
        <v>14</v>
      </c>
      <c r="C3" s="224" t="s">
        <v>19</v>
      </c>
      <c r="D3" s="226" t="s">
        <v>4</v>
      </c>
      <c r="E3" s="226" t="s">
        <v>1</v>
      </c>
      <c r="F3" s="226" t="s">
        <v>20</v>
      </c>
      <c r="G3" s="226" t="s">
        <v>21</v>
      </c>
      <c r="H3" s="226" t="s">
        <v>22</v>
      </c>
      <c r="I3" s="229" t="s">
        <v>5</v>
      </c>
      <c r="J3" s="229"/>
      <c r="K3" s="229" t="s">
        <v>6</v>
      </c>
      <c r="L3" s="229"/>
      <c r="M3" s="229" t="s">
        <v>7</v>
      </c>
      <c r="N3" s="229"/>
      <c r="O3" s="230" t="s">
        <v>23</v>
      </c>
      <c r="P3" s="230"/>
      <c r="Q3" s="230"/>
      <c r="R3" s="230"/>
      <c r="S3" s="229" t="s">
        <v>3</v>
      </c>
      <c r="T3" s="229"/>
      <c r="U3" s="230" t="s">
        <v>15</v>
      </c>
      <c r="V3" s="230"/>
      <c r="W3" s="231"/>
    </row>
    <row r="4" spans="1:23" s="70" customFormat="1" ht="37.5" customHeight="1" thickBot="1">
      <c r="A4" s="71"/>
      <c r="B4" s="223"/>
      <c r="C4" s="225"/>
      <c r="D4" s="227"/>
      <c r="E4" s="227"/>
      <c r="F4" s="228"/>
      <c r="G4" s="228"/>
      <c r="H4" s="228"/>
      <c r="I4" s="72" t="s">
        <v>10</v>
      </c>
      <c r="J4" s="73" t="s">
        <v>9</v>
      </c>
      <c r="K4" s="72" t="s">
        <v>10</v>
      </c>
      <c r="L4" s="73" t="s">
        <v>9</v>
      </c>
      <c r="M4" s="72" t="s">
        <v>10</v>
      </c>
      <c r="N4" s="73" t="s">
        <v>9</v>
      </c>
      <c r="O4" s="74" t="s">
        <v>10</v>
      </c>
      <c r="P4" s="75" t="s">
        <v>9</v>
      </c>
      <c r="Q4" s="75" t="s">
        <v>16</v>
      </c>
      <c r="R4" s="76" t="s">
        <v>17</v>
      </c>
      <c r="S4" s="72" t="s">
        <v>10</v>
      </c>
      <c r="T4" s="77" t="s">
        <v>8</v>
      </c>
      <c r="U4" s="72" t="s">
        <v>10</v>
      </c>
      <c r="V4" s="73" t="s">
        <v>9</v>
      </c>
      <c r="W4" s="78" t="s">
        <v>17</v>
      </c>
    </row>
    <row r="5" spans="1:24" s="79" customFormat="1" ht="15.75" customHeight="1">
      <c r="A5" s="2">
        <v>1</v>
      </c>
      <c r="B5" s="176" t="s">
        <v>126</v>
      </c>
      <c r="C5" s="177">
        <v>40095</v>
      </c>
      <c r="D5" s="178" t="s">
        <v>25</v>
      </c>
      <c r="E5" s="179" t="s">
        <v>127</v>
      </c>
      <c r="F5" s="180">
        <v>75</v>
      </c>
      <c r="G5" s="181">
        <v>76</v>
      </c>
      <c r="H5" s="181">
        <v>1</v>
      </c>
      <c r="I5" s="182">
        <v>48581</v>
      </c>
      <c r="J5" s="183">
        <v>4388</v>
      </c>
      <c r="K5" s="182">
        <v>86636</v>
      </c>
      <c r="L5" s="183">
        <v>7925</v>
      </c>
      <c r="M5" s="182">
        <v>85098</v>
      </c>
      <c r="N5" s="183">
        <v>7802</v>
      </c>
      <c r="O5" s="182">
        <f>+I5+K5+M5</f>
        <v>220315</v>
      </c>
      <c r="P5" s="183">
        <f>+J5+L5+N5</f>
        <v>20115</v>
      </c>
      <c r="Q5" s="184">
        <f>IF(O5&lt;&gt;0,P5/G5,"")</f>
        <v>264.67105263157896</v>
      </c>
      <c r="R5" s="185">
        <f>IF(O5&lt;&gt;0,O5/P5,"")</f>
        <v>10.952771563509819</v>
      </c>
      <c r="S5" s="182"/>
      <c r="T5" s="186">
        <f aca="true" t="shared" si="0" ref="T5:T24">IF(S5&lt;&gt;0,-(S5-O5)/S5,"")</f>
      </c>
      <c r="U5" s="182">
        <v>220315</v>
      </c>
      <c r="V5" s="183">
        <v>20115</v>
      </c>
      <c r="W5" s="187">
        <f>U5/V5</f>
        <v>10.952771563509819</v>
      </c>
      <c r="X5" s="70"/>
    </row>
    <row r="6" spans="1:24" s="79" customFormat="1" ht="16.5" customHeight="1">
      <c r="A6" s="2">
        <v>2</v>
      </c>
      <c r="B6" s="150" t="s">
        <v>96</v>
      </c>
      <c r="C6" s="143">
        <v>40081</v>
      </c>
      <c r="D6" s="142" t="s">
        <v>2</v>
      </c>
      <c r="E6" s="173" t="s">
        <v>28</v>
      </c>
      <c r="F6" s="174">
        <v>77</v>
      </c>
      <c r="G6" s="144">
        <v>78</v>
      </c>
      <c r="H6" s="144">
        <v>3</v>
      </c>
      <c r="I6" s="145">
        <v>44373</v>
      </c>
      <c r="J6" s="146">
        <v>3957</v>
      </c>
      <c r="K6" s="145">
        <v>82913</v>
      </c>
      <c r="L6" s="146">
        <v>7816</v>
      </c>
      <c r="M6" s="145">
        <v>86669</v>
      </c>
      <c r="N6" s="146">
        <v>8105</v>
      </c>
      <c r="O6" s="145">
        <f>+M6+K6+I6</f>
        <v>213955</v>
      </c>
      <c r="P6" s="146">
        <f>+N6+L6+J6</f>
        <v>19878</v>
      </c>
      <c r="Q6" s="147">
        <f>IF(O6&lt;&gt;0,P6/G6,"")</f>
        <v>254.84615384615384</v>
      </c>
      <c r="R6" s="148">
        <f>IF(O6&lt;&gt;0,O6/P6,"")</f>
        <v>10.763406781366335</v>
      </c>
      <c r="S6" s="145">
        <v>329358</v>
      </c>
      <c r="T6" s="149">
        <f t="shared" si="0"/>
        <v>-0.35038772399638085</v>
      </c>
      <c r="U6" s="145">
        <v>1508921</v>
      </c>
      <c r="V6" s="146">
        <v>144354</v>
      </c>
      <c r="W6" s="151">
        <f>IF(U6&lt;&gt;0,U6/V6,"")</f>
        <v>10.45292129071588</v>
      </c>
      <c r="X6" s="70"/>
    </row>
    <row r="7" spans="1:24" s="79" customFormat="1" ht="15.75" customHeight="1" thickBot="1">
      <c r="A7" s="48">
        <v>3</v>
      </c>
      <c r="B7" s="157" t="s">
        <v>109</v>
      </c>
      <c r="C7" s="158">
        <v>40088</v>
      </c>
      <c r="D7" s="159" t="s">
        <v>103</v>
      </c>
      <c r="E7" s="175" t="s">
        <v>108</v>
      </c>
      <c r="F7" s="188">
        <v>149</v>
      </c>
      <c r="G7" s="160">
        <v>149</v>
      </c>
      <c r="H7" s="160">
        <v>2</v>
      </c>
      <c r="I7" s="161">
        <v>43012</v>
      </c>
      <c r="J7" s="152">
        <v>4794</v>
      </c>
      <c r="K7" s="161">
        <v>78986.3</v>
      </c>
      <c r="L7" s="152">
        <v>8729</v>
      </c>
      <c r="M7" s="161">
        <v>86242.3</v>
      </c>
      <c r="N7" s="152">
        <v>9338</v>
      </c>
      <c r="O7" s="161">
        <f aca="true" t="shared" si="1" ref="O7:P9">+I7+K7+M7</f>
        <v>208240.6</v>
      </c>
      <c r="P7" s="152">
        <f t="shared" si="1"/>
        <v>22861</v>
      </c>
      <c r="Q7" s="155">
        <f>IF(O7&lt;&gt;0,P7/G7,"")</f>
        <v>153.4295302013423</v>
      </c>
      <c r="R7" s="156">
        <f>IF(O7&lt;&gt;0,O7/P7,"")</f>
        <v>9.10898910808801</v>
      </c>
      <c r="S7" s="161">
        <v>335659.5</v>
      </c>
      <c r="T7" s="153">
        <f t="shared" si="0"/>
        <v>-0.3796076083054405</v>
      </c>
      <c r="U7" s="161">
        <v>719488</v>
      </c>
      <c r="V7" s="152">
        <v>79521</v>
      </c>
      <c r="W7" s="162">
        <f>IF(U7&lt;&gt;0,U7/V7,"")</f>
        <v>9.04777354409527</v>
      </c>
      <c r="X7" s="80"/>
    </row>
    <row r="8" spans="1:25" s="83" customFormat="1" ht="15.75" customHeight="1">
      <c r="A8" s="81">
        <v>4</v>
      </c>
      <c r="B8" s="163" t="s">
        <v>97</v>
      </c>
      <c r="C8" s="164">
        <v>40081</v>
      </c>
      <c r="D8" s="165" t="s">
        <v>25</v>
      </c>
      <c r="E8" s="189" t="s">
        <v>31</v>
      </c>
      <c r="F8" s="190">
        <v>70</v>
      </c>
      <c r="G8" s="166">
        <v>70</v>
      </c>
      <c r="H8" s="166">
        <v>3</v>
      </c>
      <c r="I8" s="167">
        <v>40646</v>
      </c>
      <c r="J8" s="168">
        <v>3719</v>
      </c>
      <c r="K8" s="167">
        <v>71659</v>
      </c>
      <c r="L8" s="168">
        <v>6424</v>
      </c>
      <c r="M8" s="167">
        <v>66130</v>
      </c>
      <c r="N8" s="168">
        <v>5997</v>
      </c>
      <c r="O8" s="167">
        <f t="shared" si="1"/>
        <v>178435</v>
      </c>
      <c r="P8" s="168">
        <f t="shared" si="1"/>
        <v>16140</v>
      </c>
      <c r="Q8" s="169">
        <f>IF(O8&lt;&gt;0,P8/G8,"")</f>
        <v>230.57142857142858</v>
      </c>
      <c r="R8" s="170">
        <f>IF(O8&lt;&gt;0,O8/P8,"")</f>
        <v>11.05545229244114</v>
      </c>
      <c r="S8" s="167">
        <v>284297</v>
      </c>
      <c r="T8" s="171">
        <f t="shared" si="0"/>
        <v>-0.37236411217846127</v>
      </c>
      <c r="U8" s="167">
        <v>1190138</v>
      </c>
      <c r="V8" s="168">
        <v>112432</v>
      </c>
      <c r="W8" s="172">
        <f>U8/V8</f>
        <v>10.585402732318201</v>
      </c>
      <c r="X8" s="80"/>
      <c r="Y8" s="82"/>
    </row>
    <row r="9" spans="1:24" s="67" customFormat="1" ht="15.75" customHeight="1">
      <c r="A9" s="2">
        <v>5</v>
      </c>
      <c r="B9" s="150" t="s">
        <v>110</v>
      </c>
      <c r="C9" s="143">
        <v>40088</v>
      </c>
      <c r="D9" s="142" t="s">
        <v>111</v>
      </c>
      <c r="E9" s="173" t="s">
        <v>112</v>
      </c>
      <c r="F9" s="174">
        <v>53</v>
      </c>
      <c r="G9" s="144">
        <v>53</v>
      </c>
      <c r="H9" s="144">
        <v>2</v>
      </c>
      <c r="I9" s="145">
        <v>27276</v>
      </c>
      <c r="J9" s="146">
        <v>2448</v>
      </c>
      <c r="K9" s="145">
        <v>46237</v>
      </c>
      <c r="L9" s="146">
        <v>4095</v>
      </c>
      <c r="M9" s="145">
        <v>49074</v>
      </c>
      <c r="N9" s="146">
        <v>4344</v>
      </c>
      <c r="O9" s="145">
        <f t="shared" si="1"/>
        <v>122587</v>
      </c>
      <c r="P9" s="146">
        <f t="shared" si="1"/>
        <v>10887</v>
      </c>
      <c r="Q9" s="147">
        <f>+P9/G9</f>
        <v>205.41509433962264</v>
      </c>
      <c r="R9" s="148">
        <f>IF(O9&lt;&gt;0,O9/P9,"")</f>
        <v>11.259943051345642</v>
      </c>
      <c r="S9" s="145">
        <v>188071</v>
      </c>
      <c r="T9" s="149">
        <f t="shared" si="0"/>
        <v>-0.3481876525354786</v>
      </c>
      <c r="U9" s="145">
        <v>400801</v>
      </c>
      <c r="V9" s="146">
        <v>37010</v>
      </c>
      <c r="W9" s="151">
        <f>IF(U9&lt;&gt;0,U9/V9,"")</f>
        <v>10.8295325587679</v>
      </c>
      <c r="X9" s="80"/>
    </row>
    <row r="10" spans="1:24" s="67" customFormat="1" ht="15.75" customHeight="1">
      <c r="A10" s="2">
        <v>6</v>
      </c>
      <c r="B10" s="150" t="s">
        <v>128</v>
      </c>
      <c r="C10" s="143">
        <v>40095</v>
      </c>
      <c r="D10" s="142" t="s">
        <v>26</v>
      </c>
      <c r="E10" s="173" t="s">
        <v>27</v>
      </c>
      <c r="F10" s="174">
        <v>22</v>
      </c>
      <c r="G10" s="144">
        <v>22</v>
      </c>
      <c r="H10" s="144">
        <v>1</v>
      </c>
      <c r="I10" s="145">
        <v>23878.25</v>
      </c>
      <c r="J10" s="146">
        <v>1990</v>
      </c>
      <c r="K10" s="145">
        <v>40308.25</v>
      </c>
      <c r="L10" s="146">
        <v>3389</v>
      </c>
      <c r="M10" s="145">
        <v>41797.5</v>
      </c>
      <c r="N10" s="146">
        <v>3528</v>
      </c>
      <c r="O10" s="145">
        <f>I10+K10+M10</f>
        <v>105984</v>
      </c>
      <c r="P10" s="146">
        <f>J10+L10+N10</f>
        <v>8907</v>
      </c>
      <c r="Q10" s="147">
        <f>P10/G10</f>
        <v>404.8636363636364</v>
      </c>
      <c r="R10" s="148">
        <f>+O10/P10</f>
        <v>11.898955877399798</v>
      </c>
      <c r="S10" s="145"/>
      <c r="T10" s="149">
        <f t="shared" si="0"/>
      </c>
      <c r="U10" s="145">
        <v>106186</v>
      </c>
      <c r="V10" s="146">
        <v>8935</v>
      </c>
      <c r="W10" s="151">
        <f>U10/V10</f>
        <v>11.884275321768326</v>
      </c>
      <c r="X10" s="83"/>
    </row>
    <row r="11" spans="1:24" s="67" customFormat="1" ht="15.75" customHeight="1">
      <c r="A11" s="2">
        <v>7</v>
      </c>
      <c r="B11" s="150" t="s">
        <v>129</v>
      </c>
      <c r="C11" s="143">
        <v>40074</v>
      </c>
      <c r="D11" s="142" t="s">
        <v>2</v>
      </c>
      <c r="E11" s="173" t="s">
        <v>28</v>
      </c>
      <c r="F11" s="174">
        <v>61</v>
      </c>
      <c r="G11" s="144">
        <v>60</v>
      </c>
      <c r="H11" s="144">
        <v>4</v>
      </c>
      <c r="I11" s="145">
        <v>6267</v>
      </c>
      <c r="J11" s="146">
        <v>689</v>
      </c>
      <c r="K11" s="145">
        <v>39572</v>
      </c>
      <c r="L11" s="146">
        <v>3939</v>
      </c>
      <c r="M11" s="145">
        <v>40368</v>
      </c>
      <c r="N11" s="146">
        <v>4042</v>
      </c>
      <c r="O11" s="145">
        <f>+M11+K11+I11</f>
        <v>86207</v>
      </c>
      <c r="P11" s="146">
        <f>+N11+L11+J11</f>
        <v>8670</v>
      </c>
      <c r="Q11" s="147">
        <f>IF(O11&lt;&gt;0,P11/G11,"")</f>
        <v>144.5</v>
      </c>
      <c r="R11" s="148">
        <f>IF(O11&lt;&gt;0,O11/P11,"")</f>
        <v>9.943137254901961</v>
      </c>
      <c r="S11" s="145">
        <v>138812</v>
      </c>
      <c r="T11" s="149">
        <f t="shared" si="0"/>
        <v>-0.3789657954643691</v>
      </c>
      <c r="U11" s="145">
        <v>950384</v>
      </c>
      <c r="V11" s="146">
        <v>91453</v>
      </c>
      <c r="W11" s="151">
        <f>IF(U11&lt;&gt;0,U11/V11,"")</f>
        <v>10.392048374574918</v>
      </c>
      <c r="X11" s="82"/>
    </row>
    <row r="12" spans="1:25" s="67" customFormat="1" ht="15.75" customHeight="1">
      <c r="A12" s="2">
        <v>8</v>
      </c>
      <c r="B12" s="150" t="s">
        <v>70</v>
      </c>
      <c r="C12" s="143">
        <v>40053</v>
      </c>
      <c r="D12" s="142" t="s">
        <v>25</v>
      </c>
      <c r="E12" s="173" t="s">
        <v>55</v>
      </c>
      <c r="F12" s="174">
        <v>19</v>
      </c>
      <c r="G12" s="144">
        <v>27</v>
      </c>
      <c r="H12" s="144">
        <v>7</v>
      </c>
      <c r="I12" s="145">
        <v>18467</v>
      </c>
      <c r="J12" s="146">
        <v>1486</v>
      </c>
      <c r="K12" s="145">
        <v>29523</v>
      </c>
      <c r="L12" s="146">
        <v>2408</v>
      </c>
      <c r="M12" s="145">
        <v>34360</v>
      </c>
      <c r="N12" s="146">
        <v>2826</v>
      </c>
      <c r="O12" s="145">
        <f>+I12+K12+M12</f>
        <v>82350</v>
      </c>
      <c r="P12" s="146">
        <f>+J12+L12+N12</f>
        <v>6720</v>
      </c>
      <c r="Q12" s="147">
        <f>IF(O12&lt;&gt;0,P12/G12,"")</f>
        <v>248.88888888888889</v>
      </c>
      <c r="R12" s="148">
        <f>IF(O12&lt;&gt;0,O12/P12,"")</f>
        <v>12.254464285714286</v>
      </c>
      <c r="S12" s="145">
        <v>101650</v>
      </c>
      <c r="T12" s="149">
        <f t="shared" si="0"/>
        <v>-0.18986719134284308</v>
      </c>
      <c r="U12" s="145">
        <v>2973355</v>
      </c>
      <c r="V12" s="146">
        <v>258321</v>
      </c>
      <c r="W12" s="151">
        <f>U12/V12</f>
        <v>11.510310814838903</v>
      </c>
      <c r="X12" s="84"/>
      <c r="Y12" s="82"/>
    </row>
    <row r="13" spans="1:25" s="67" customFormat="1" ht="15.75" customHeight="1">
      <c r="A13" s="2">
        <v>9</v>
      </c>
      <c r="B13" s="150" t="s">
        <v>130</v>
      </c>
      <c r="C13" s="143">
        <v>40095</v>
      </c>
      <c r="D13" s="142" t="s">
        <v>26</v>
      </c>
      <c r="E13" s="173" t="s">
        <v>131</v>
      </c>
      <c r="F13" s="174">
        <v>52</v>
      </c>
      <c r="G13" s="144">
        <v>53</v>
      </c>
      <c r="H13" s="144">
        <v>1</v>
      </c>
      <c r="I13" s="145">
        <v>12561.25</v>
      </c>
      <c r="J13" s="146">
        <v>1399</v>
      </c>
      <c r="K13" s="145">
        <v>21894.25</v>
      </c>
      <c r="L13" s="146">
        <v>2366</v>
      </c>
      <c r="M13" s="145">
        <v>31119.25</v>
      </c>
      <c r="N13" s="146">
        <v>3227</v>
      </c>
      <c r="O13" s="145">
        <f>I13+K13+M13</f>
        <v>65574.75</v>
      </c>
      <c r="P13" s="146">
        <f>J13+L13+N13</f>
        <v>6992</v>
      </c>
      <c r="Q13" s="147">
        <f>P13/G13</f>
        <v>131.9245283018868</v>
      </c>
      <c r="R13" s="148">
        <f>+O13/P13</f>
        <v>9.3785397597254</v>
      </c>
      <c r="S13" s="145"/>
      <c r="T13" s="149">
        <f t="shared" si="0"/>
      </c>
      <c r="U13" s="145">
        <v>65574.75</v>
      </c>
      <c r="V13" s="146">
        <v>6992</v>
      </c>
      <c r="W13" s="151">
        <f>U13/V13</f>
        <v>9.3785397597254</v>
      </c>
      <c r="X13" s="82"/>
      <c r="Y13" s="82"/>
    </row>
    <row r="14" spans="1:25" s="67" customFormat="1" ht="15.75" customHeight="1">
      <c r="A14" s="2">
        <v>10</v>
      </c>
      <c r="B14" s="150" t="s">
        <v>113</v>
      </c>
      <c r="C14" s="143">
        <v>40088</v>
      </c>
      <c r="D14" s="142" t="s">
        <v>2</v>
      </c>
      <c r="E14" s="173" t="s">
        <v>29</v>
      </c>
      <c r="F14" s="174">
        <v>40</v>
      </c>
      <c r="G14" s="144">
        <v>40</v>
      </c>
      <c r="H14" s="144">
        <v>2</v>
      </c>
      <c r="I14" s="145">
        <v>14542</v>
      </c>
      <c r="J14" s="146">
        <v>1297</v>
      </c>
      <c r="K14" s="145">
        <v>24270</v>
      </c>
      <c r="L14" s="146">
        <v>2228</v>
      </c>
      <c r="M14" s="145">
        <v>23891</v>
      </c>
      <c r="N14" s="146">
        <v>2150</v>
      </c>
      <c r="O14" s="145">
        <f>+M14+K14+I14</f>
        <v>62703</v>
      </c>
      <c r="P14" s="146">
        <f>+N14+L14+J14</f>
        <v>5675</v>
      </c>
      <c r="Q14" s="147">
        <f>IF(O14&lt;&gt;0,P14/G14,"")</f>
        <v>141.875</v>
      </c>
      <c r="R14" s="148">
        <f>IF(O14&lt;&gt;0,O14/P14,"")</f>
        <v>11.048986784140968</v>
      </c>
      <c r="S14" s="145">
        <v>116934</v>
      </c>
      <c r="T14" s="149">
        <f t="shared" si="0"/>
        <v>-0.46377443686181946</v>
      </c>
      <c r="U14" s="145">
        <v>230693</v>
      </c>
      <c r="V14" s="146">
        <v>21112</v>
      </c>
      <c r="W14" s="151">
        <f>IF(U14&lt;&gt;0,U14/V14,"")</f>
        <v>10.927103069344449</v>
      </c>
      <c r="X14" s="82"/>
      <c r="Y14" s="82"/>
    </row>
    <row r="15" spans="1:25" s="67" customFormat="1" ht="15.75" customHeight="1">
      <c r="A15" s="2">
        <v>11</v>
      </c>
      <c r="B15" s="150" t="s">
        <v>41</v>
      </c>
      <c r="C15" s="143">
        <v>39995</v>
      </c>
      <c r="D15" s="142" t="s">
        <v>26</v>
      </c>
      <c r="E15" s="173" t="s">
        <v>27</v>
      </c>
      <c r="F15" s="174">
        <v>209</v>
      </c>
      <c r="G15" s="144">
        <v>71</v>
      </c>
      <c r="H15" s="144">
        <v>15</v>
      </c>
      <c r="I15" s="145">
        <v>4379</v>
      </c>
      <c r="J15" s="146">
        <v>870</v>
      </c>
      <c r="K15" s="145">
        <v>14193</v>
      </c>
      <c r="L15" s="146">
        <v>1702</v>
      </c>
      <c r="M15" s="145">
        <v>16592.5</v>
      </c>
      <c r="N15" s="146">
        <v>1941</v>
      </c>
      <c r="O15" s="145">
        <f aca="true" t="shared" si="2" ref="O15:P17">I15+K15+M15</f>
        <v>35164.5</v>
      </c>
      <c r="P15" s="146">
        <f t="shared" si="2"/>
        <v>4513</v>
      </c>
      <c r="Q15" s="147">
        <f>P15/G15</f>
        <v>63.563380281690144</v>
      </c>
      <c r="R15" s="148">
        <f>+O15/P15</f>
        <v>7.791823620651451</v>
      </c>
      <c r="S15" s="145">
        <v>37697.5</v>
      </c>
      <c r="T15" s="149">
        <f t="shared" si="0"/>
        <v>-0.06719278466741826</v>
      </c>
      <c r="U15" s="145">
        <v>11261231.5</v>
      </c>
      <c r="V15" s="146">
        <v>1392289</v>
      </c>
      <c r="W15" s="151">
        <f>U15/V15</f>
        <v>8.088285909031818</v>
      </c>
      <c r="X15" s="82"/>
      <c r="Y15" s="82"/>
    </row>
    <row r="16" spans="1:25" s="67" customFormat="1" ht="15.75" customHeight="1">
      <c r="A16" s="2">
        <v>12</v>
      </c>
      <c r="B16" s="150" t="s">
        <v>85</v>
      </c>
      <c r="C16" s="143">
        <v>40074</v>
      </c>
      <c r="D16" s="142" t="s">
        <v>63</v>
      </c>
      <c r="E16" s="173" t="s">
        <v>86</v>
      </c>
      <c r="F16" s="174">
        <v>142</v>
      </c>
      <c r="G16" s="144">
        <v>97</v>
      </c>
      <c r="H16" s="144">
        <v>4</v>
      </c>
      <c r="I16" s="145">
        <v>6125</v>
      </c>
      <c r="J16" s="146">
        <v>1028</v>
      </c>
      <c r="K16" s="145">
        <v>13840.5</v>
      </c>
      <c r="L16" s="146">
        <v>2129</v>
      </c>
      <c r="M16" s="145">
        <v>14529</v>
      </c>
      <c r="N16" s="146">
        <v>2193</v>
      </c>
      <c r="O16" s="145">
        <f t="shared" si="2"/>
        <v>34494.5</v>
      </c>
      <c r="P16" s="146">
        <f t="shared" si="2"/>
        <v>5350</v>
      </c>
      <c r="Q16" s="147">
        <f>IF(O16&lt;&gt;0,P16/G16,"")</f>
        <v>55.154639175257735</v>
      </c>
      <c r="R16" s="148">
        <f>IF(O16&lt;&gt;0,O16/P16,"")</f>
        <v>6.447570093457944</v>
      </c>
      <c r="S16" s="145">
        <v>48152</v>
      </c>
      <c r="T16" s="149">
        <f t="shared" si="0"/>
        <v>-0.28363307858448245</v>
      </c>
      <c r="U16" s="145">
        <v>779226</v>
      </c>
      <c r="V16" s="146">
        <v>96789</v>
      </c>
      <c r="W16" s="151">
        <f>IF(U16&lt;&gt;0,U16/V16,"")</f>
        <v>8.05077023215448</v>
      </c>
      <c r="X16" s="82"/>
      <c r="Y16" s="82"/>
    </row>
    <row r="17" spans="1:25" s="67" customFormat="1" ht="15.75" customHeight="1">
      <c r="A17" s="2">
        <v>13</v>
      </c>
      <c r="B17" s="150" t="s">
        <v>114</v>
      </c>
      <c r="C17" s="143">
        <v>40088</v>
      </c>
      <c r="D17" s="142" t="s">
        <v>63</v>
      </c>
      <c r="E17" s="173" t="s">
        <v>115</v>
      </c>
      <c r="F17" s="174">
        <v>55</v>
      </c>
      <c r="G17" s="144">
        <v>55</v>
      </c>
      <c r="H17" s="144">
        <v>2</v>
      </c>
      <c r="I17" s="145">
        <v>5307.25</v>
      </c>
      <c r="J17" s="146">
        <v>683</v>
      </c>
      <c r="K17" s="145">
        <v>12011</v>
      </c>
      <c r="L17" s="146">
        <v>1607</v>
      </c>
      <c r="M17" s="145">
        <v>11198.5</v>
      </c>
      <c r="N17" s="146">
        <v>1507</v>
      </c>
      <c r="O17" s="145">
        <f t="shared" si="2"/>
        <v>28516.75</v>
      </c>
      <c r="P17" s="146">
        <f t="shared" si="2"/>
        <v>3797</v>
      </c>
      <c r="Q17" s="147">
        <f>IF(O17&lt;&gt;0,P17/G17,"")</f>
        <v>69.03636363636363</v>
      </c>
      <c r="R17" s="148">
        <f>IF(O17&lt;&gt;0,O17/P17,"")</f>
        <v>7.51033710824335</v>
      </c>
      <c r="S17" s="145">
        <v>52265.25</v>
      </c>
      <c r="T17" s="149">
        <f t="shared" si="0"/>
        <v>-0.4543841271207925</v>
      </c>
      <c r="U17" s="145">
        <v>113979.75</v>
      </c>
      <c r="V17" s="146">
        <v>13025</v>
      </c>
      <c r="W17" s="151">
        <f>IF(U17&lt;&gt;0,U17/V17,"")</f>
        <v>8.75084452975048</v>
      </c>
      <c r="X17" s="82"/>
      <c r="Y17" s="82"/>
    </row>
    <row r="18" spans="1:25" s="67" customFormat="1" ht="15.75" customHeight="1">
      <c r="A18" s="2">
        <v>14</v>
      </c>
      <c r="B18" s="150" t="s">
        <v>67</v>
      </c>
      <c r="C18" s="143">
        <v>40046</v>
      </c>
      <c r="D18" s="142" t="s">
        <v>2</v>
      </c>
      <c r="E18" s="173" t="s">
        <v>29</v>
      </c>
      <c r="F18" s="174">
        <v>55</v>
      </c>
      <c r="G18" s="144">
        <v>54</v>
      </c>
      <c r="H18" s="144">
        <v>8</v>
      </c>
      <c r="I18" s="145">
        <v>5107</v>
      </c>
      <c r="J18" s="146">
        <v>721</v>
      </c>
      <c r="K18" s="145">
        <v>10352</v>
      </c>
      <c r="L18" s="146">
        <v>1454</v>
      </c>
      <c r="M18" s="145">
        <v>11823</v>
      </c>
      <c r="N18" s="146">
        <v>1649</v>
      </c>
      <c r="O18" s="145">
        <f>+M18+K18+I18</f>
        <v>27282</v>
      </c>
      <c r="P18" s="146">
        <f>+N18+L18+J18</f>
        <v>3824</v>
      </c>
      <c r="Q18" s="147">
        <f>IF(O18&lt;&gt;0,P18/G18,"")</f>
        <v>70.81481481481481</v>
      </c>
      <c r="R18" s="148">
        <f>IF(O18&lt;&gt;0,O18/P18,"")</f>
        <v>7.1344142259414225</v>
      </c>
      <c r="S18" s="145">
        <v>35918</v>
      </c>
      <c r="T18" s="149">
        <f t="shared" si="0"/>
        <v>-0.24043654991926053</v>
      </c>
      <c r="U18" s="145">
        <v>2860619</v>
      </c>
      <c r="V18" s="146">
        <v>282382</v>
      </c>
      <c r="W18" s="151">
        <f>IF(U18&lt;&gt;0,U18/V18,"")</f>
        <v>10.13031637993923</v>
      </c>
      <c r="X18" s="82"/>
      <c r="Y18" s="82"/>
    </row>
    <row r="19" spans="1:25" s="67" customFormat="1" ht="15.75" customHeight="1">
      <c r="A19" s="2">
        <v>15</v>
      </c>
      <c r="B19" s="150" t="s">
        <v>87</v>
      </c>
      <c r="C19" s="143">
        <v>40074</v>
      </c>
      <c r="D19" s="142" t="s">
        <v>30</v>
      </c>
      <c r="E19" s="173" t="s">
        <v>98</v>
      </c>
      <c r="F19" s="174">
        <v>201</v>
      </c>
      <c r="G19" s="144">
        <v>105</v>
      </c>
      <c r="H19" s="144">
        <v>4</v>
      </c>
      <c r="I19" s="145">
        <v>4795.5</v>
      </c>
      <c r="J19" s="146">
        <v>787</v>
      </c>
      <c r="K19" s="145">
        <v>10791.5</v>
      </c>
      <c r="L19" s="146">
        <v>1690</v>
      </c>
      <c r="M19" s="145">
        <v>11339</v>
      </c>
      <c r="N19" s="146">
        <v>1706</v>
      </c>
      <c r="O19" s="145">
        <f>SUM(I19+K19+M19)</f>
        <v>26926</v>
      </c>
      <c r="P19" s="146">
        <f>SUM(J19+L19+N19)</f>
        <v>4183</v>
      </c>
      <c r="Q19" s="147">
        <f>IF(O19&lt;&gt;0,P19/G19,"")</f>
        <v>39.838095238095235</v>
      </c>
      <c r="R19" s="148">
        <f>IF(O19&lt;&gt;0,O19/P19,"")</f>
        <v>6.437006932823333</v>
      </c>
      <c r="S19" s="145">
        <v>56492.25</v>
      </c>
      <c r="T19" s="149">
        <f t="shared" si="0"/>
        <v>-0.5233682496271612</v>
      </c>
      <c r="U19" s="145">
        <v>785210</v>
      </c>
      <c r="V19" s="146">
        <v>101484</v>
      </c>
      <c r="W19" s="151">
        <f>IF(U19&lt;&gt;0,U19/V19,"")</f>
        <v>7.737278782862323</v>
      </c>
      <c r="X19" s="82"/>
      <c r="Y19" s="82"/>
    </row>
    <row r="20" spans="1:25" s="67" customFormat="1" ht="15.75" customHeight="1">
      <c r="A20" s="2">
        <v>16</v>
      </c>
      <c r="B20" s="150" t="s">
        <v>88</v>
      </c>
      <c r="C20" s="143">
        <v>40074</v>
      </c>
      <c r="D20" s="142" t="s">
        <v>63</v>
      </c>
      <c r="E20" s="173" t="s">
        <v>64</v>
      </c>
      <c r="F20" s="174">
        <v>65</v>
      </c>
      <c r="G20" s="144">
        <v>59</v>
      </c>
      <c r="H20" s="144">
        <v>4</v>
      </c>
      <c r="I20" s="145">
        <v>3920.5</v>
      </c>
      <c r="J20" s="146">
        <v>555</v>
      </c>
      <c r="K20" s="145">
        <v>8066.5</v>
      </c>
      <c r="L20" s="146">
        <v>1139</v>
      </c>
      <c r="M20" s="145">
        <v>9542.5</v>
      </c>
      <c r="N20" s="146">
        <v>1306</v>
      </c>
      <c r="O20" s="145">
        <f aca="true" t="shared" si="3" ref="O20:P23">I20+K20+M20</f>
        <v>21529.5</v>
      </c>
      <c r="P20" s="146">
        <f t="shared" si="3"/>
        <v>3000</v>
      </c>
      <c r="Q20" s="147">
        <f>IF(O20&lt;&gt;0,P20/G20,"")</f>
        <v>50.847457627118644</v>
      </c>
      <c r="R20" s="148">
        <f>IF(O20&lt;&gt;0,O20/P20,"")</f>
        <v>7.1765</v>
      </c>
      <c r="S20" s="145">
        <v>27704.5</v>
      </c>
      <c r="T20" s="149">
        <f t="shared" si="0"/>
        <v>-0.22288797848724937</v>
      </c>
      <c r="U20" s="145">
        <v>536527</v>
      </c>
      <c r="V20" s="146">
        <v>58514</v>
      </c>
      <c r="W20" s="151">
        <f>IF(U20&lt;&gt;0,U20/V20,"")</f>
        <v>9.169207369176608</v>
      </c>
      <c r="X20" s="82"/>
      <c r="Y20" s="82"/>
    </row>
    <row r="21" spans="1:24" s="67" customFormat="1" ht="15.75" customHeight="1">
      <c r="A21" s="2">
        <v>17</v>
      </c>
      <c r="B21" s="150" t="s">
        <v>82</v>
      </c>
      <c r="C21" s="143">
        <v>40067</v>
      </c>
      <c r="D21" s="142" t="s">
        <v>26</v>
      </c>
      <c r="E21" s="173" t="s">
        <v>27</v>
      </c>
      <c r="F21" s="174">
        <v>51</v>
      </c>
      <c r="G21" s="144">
        <v>45</v>
      </c>
      <c r="H21" s="144">
        <v>5</v>
      </c>
      <c r="I21" s="145">
        <v>2363</v>
      </c>
      <c r="J21" s="146">
        <v>356</v>
      </c>
      <c r="K21" s="145">
        <v>9155</v>
      </c>
      <c r="L21" s="146">
        <v>1296</v>
      </c>
      <c r="M21" s="145">
        <v>8917.5</v>
      </c>
      <c r="N21" s="146">
        <v>1287</v>
      </c>
      <c r="O21" s="145">
        <f t="shared" si="3"/>
        <v>20435.5</v>
      </c>
      <c r="P21" s="146">
        <f t="shared" si="3"/>
        <v>2939</v>
      </c>
      <c r="Q21" s="147">
        <f>P21/G21</f>
        <v>65.31111111111112</v>
      </c>
      <c r="R21" s="148">
        <f>+O21/P21</f>
        <v>6.953215379380742</v>
      </c>
      <c r="S21" s="145">
        <v>14910</v>
      </c>
      <c r="T21" s="149">
        <f t="shared" si="0"/>
        <v>0.3705902079141516</v>
      </c>
      <c r="U21" s="145">
        <v>433378.5</v>
      </c>
      <c r="V21" s="146">
        <v>45580</v>
      </c>
      <c r="W21" s="151">
        <f>U21/V21</f>
        <v>9.508084686265907</v>
      </c>
      <c r="X21" s="82"/>
    </row>
    <row r="22" spans="1:24" s="67" customFormat="1" ht="15.75" customHeight="1">
      <c r="A22" s="2">
        <v>18</v>
      </c>
      <c r="B22" s="150" t="s">
        <v>90</v>
      </c>
      <c r="C22" s="143">
        <v>40074</v>
      </c>
      <c r="D22" s="142" t="s">
        <v>26</v>
      </c>
      <c r="E22" s="173" t="s">
        <v>84</v>
      </c>
      <c r="F22" s="174">
        <v>30</v>
      </c>
      <c r="G22" s="144">
        <v>30</v>
      </c>
      <c r="H22" s="144">
        <v>4</v>
      </c>
      <c r="I22" s="145">
        <v>2097.5</v>
      </c>
      <c r="J22" s="146">
        <v>311</v>
      </c>
      <c r="K22" s="145">
        <v>6595.5</v>
      </c>
      <c r="L22" s="146">
        <v>933</v>
      </c>
      <c r="M22" s="145">
        <v>7450</v>
      </c>
      <c r="N22" s="146">
        <v>1031</v>
      </c>
      <c r="O22" s="145">
        <f t="shared" si="3"/>
        <v>16143</v>
      </c>
      <c r="P22" s="146">
        <f t="shared" si="3"/>
        <v>2275</v>
      </c>
      <c r="Q22" s="147">
        <f>P22/G22</f>
        <v>75.83333333333333</v>
      </c>
      <c r="R22" s="148">
        <f>+O22/P22</f>
        <v>7.095824175824176</v>
      </c>
      <c r="S22" s="145">
        <v>8730.5</v>
      </c>
      <c r="T22" s="149">
        <f t="shared" si="0"/>
        <v>0.849034992268484</v>
      </c>
      <c r="U22" s="145">
        <v>173213</v>
      </c>
      <c r="V22" s="146">
        <v>17952</v>
      </c>
      <c r="W22" s="151">
        <f>U22/V22</f>
        <v>9.648674242424242</v>
      </c>
      <c r="X22" s="82"/>
    </row>
    <row r="23" spans="1:24" s="67" customFormat="1" ht="15.75" customHeight="1">
      <c r="A23" s="2">
        <v>19</v>
      </c>
      <c r="B23" s="150" t="s">
        <v>81</v>
      </c>
      <c r="C23" s="143">
        <v>40067</v>
      </c>
      <c r="D23" s="142" t="s">
        <v>63</v>
      </c>
      <c r="E23" s="173" t="s">
        <v>64</v>
      </c>
      <c r="F23" s="174">
        <v>105</v>
      </c>
      <c r="G23" s="144">
        <v>51</v>
      </c>
      <c r="H23" s="144">
        <v>5</v>
      </c>
      <c r="I23" s="145">
        <v>2201.5</v>
      </c>
      <c r="J23" s="146">
        <v>369</v>
      </c>
      <c r="K23" s="145">
        <v>5202.5</v>
      </c>
      <c r="L23" s="146">
        <v>765</v>
      </c>
      <c r="M23" s="145">
        <v>5788</v>
      </c>
      <c r="N23" s="146">
        <v>853</v>
      </c>
      <c r="O23" s="145">
        <f t="shared" si="3"/>
        <v>13192</v>
      </c>
      <c r="P23" s="146">
        <f t="shared" si="3"/>
        <v>1987</v>
      </c>
      <c r="Q23" s="147">
        <f>IF(O23&lt;&gt;0,P23/G23,"")</f>
        <v>38.96078431372549</v>
      </c>
      <c r="R23" s="148">
        <f>IF(O23&lt;&gt;0,O23/P23,"")</f>
        <v>6.639154504277806</v>
      </c>
      <c r="S23" s="145">
        <v>16391</v>
      </c>
      <c r="T23" s="149">
        <f t="shared" si="0"/>
        <v>-0.19516808004392655</v>
      </c>
      <c r="U23" s="145">
        <v>586686.75</v>
      </c>
      <c r="V23" s="146">
        <v>67105</v>
      </c>
      <c r="W23" s="151">
        <f>IF(U23&lt;&gt;0,U23/V23,"")</f>
        <v>8.742817226734223</v>
      </c>
      <c r="X23" s="82"/>
    </row>
    <row r="24" spans="1:24" s="67" customFormat="1" ht="18">
      <c r="A24" s="2">
        <v>20</v>
      </c>
      <c r="B24" s="150" t="s">
        <v>121</v>
      </c>
      <c r="C24" s="143">
        <v>40074</v>
      </c>
      <c r="D24" s="142" t="s">
        <v>122</v>
      </c>
      <c r="E24" s="173" t="s">
        <v>122</v>
      </c>
      <c r="F24" s="174">
        <v>11</v>
      </c>
      <c r="G24" s="144">
        <v>11</v>
      </c>
      <c r="H24" s="144">
        <v>4</v>
      </c>
      <c r="I24" s="145">
        <v>1524</v>
      </c>
      <c r="J24" s="146">
        <v>226</v>
      </c>
      <c r="K24" s="145">
        <v>3676</v>
      </c>
      <c r="L24" s="146">
        <v>503</v>
      </c>
      <c r="M24" s="145">
        <v>4695</v>
      </c>
      <c r="N24" s="146">
        <v>649</v>
      </c>
      <c r="O24" s="145">
        <f>SUM(I24+K24+M24)</f>
        <v>9895</v>
      </c>
      <c r="P24" s="146">
        <f>SUM(J24+L24+N24)</f>
        <v>1378</v>
      </c>
      <c r="Q24" s="147">
        <f>+P24/G24</f>
        <v>125.27272727272727</v>
      </c>
      <c r="R24" s="148">
        <f>+O24/P24</f>
        <v>7.180696661828737</v>
      </c>
      <c r="S24" s="145">
        <v>10294.5</v>
      </c>
      <c r="T24" s="149">
        <f t="shared" si="0"/>
        <v>-0.03880713002088494</v>
      </c>
      <c r="U24" s="145">
        <v>112310.5</v>
      </c>
      <c r="V24" s="146">
        <v>11856</v>
      </c>
      <c r="W24" s="151">
        <f>U24/V24</f>
        <v>9.472882928475034</v>
      </c>
      <c r="X24" s="82"/>
    </row>
    <row r="25" spans="1:28" s="91" customFormat="1" ht="15">
      <c r="A25" s="1"/>
      <c r="B25" s="235"/>
      <c r="C25" s="235"/>
      <c r="D25" s="236"/>
      <c r="E25" s="236"/>
      <c r="F25" s="85"/>
      <c r="G25" s="85"/>
      <c r="H25" s="86"/>
      <c r="I25" s="87"/>
      <c r="J25" s="88"/>
      <c r="K25" s="87"/>
      <c r="L25" s="88"/>
      <c r="M25" s="87"/>
      <c r="N25" s="88"/>
      <c r="O25" s="87"/>
      <c r="P25" s="88"/>
      <c r="Q25" s="88" t="e">
        <f>O25/G25</f>
        <v>#DIV/0!</v>
      </c>
      <c r="R25" s="89" t="e">
        <f>O25/P25</f>
        <v>#DIV/0!</v>
      </c>
      <c r="S25" s="87"/>
      <c r="T25" s="90"/>
      <c r="U25" s="87"/>
      <c r="V25" s="88"/>
      <c r="W25" s="89"/>
      <c r="AB25" s="91" t="s">
        <v>18</v>
      </c>
    </row>
    <row r="26" spans="1:24" s="93" customFormat="1" ht="18">
      <c r="A26" s="92"/>
      <c r="G26" s="94"/>
      <c r="H26" s="95"/>
      <c r="I26" s="96"/>
      <c r="J26" s="97"/>
      <c r="K26" s="96"/>
      <c r="L26" s="97"/>
      <c r="M26" s="96"/>
      <c r="N26" s="97"/>
      <c r="O26" s="96"/>
      <c r="P26" s="97"/>
      <c r="Q26" s="98"/>
      <c r="R26" s="99"/>
      <c r="S26" s="100"/>
      <c r="T26" s="101"/>
      <c r="U26" s="100"/>
      <c r="V26" s="102"/>
      <c r="W26" s="99"/>
      <c r="X26" s="103"/>
    </row>
    <row r="27" spans="1:24" s="110" customFormat="1" ht="18">
      <c r="A27" s="104"/>
      <c r="B27" s="83"/>
      <c r="C27" s="105"/>
      <c r="D27" s="237"/>
      <c r="E27" s="238"/>
      <c r="F27" s="238"/>
      <c r="G27" s="238"/>
      <c r="H27" s="108"/>
      <c r="I27" s="109"/>
      <c r="K27" s="109"/>
      <c r="M27" s="109"/>
      <c r="O27" s="111"/>
      <c r="R27" s="112"/>
      <c r="S27" s="239" t="s">
        <v>0</v>
      </c>
      <c r="T27" s="239"/>
      <c r="U27" s="239"/>
      <c r="V27" s="239"/>
      <c r="W27" s="239"/>
      <c r="X27" s="113"/>
    </row>
    <row r="28" spans="1:24" s="110" customFormat="1" ht="18">
      <c r="A28" s="104"/>
      <c r="B28" s="83"/>
      <c r="C28" s="105"/>
      <c r="D28" s="106"/>
      <c r="E28" s="107"/>
      <c r="F28" s="107"/>
      <c r="G28" s="114"/>
      <c r="H28" s="108"/>
      <c r="M28" s="109"/>
      <c r="O28" s="111"/>
      <c r="R28" s="112"/>
      <c r="S28" s="239"/>
      <c r="T28" s="239"/>
      <c r="U28" s="239"/>
      <c r="V28" s="239"/>
      <c r="W28" s="239"/>
      <c r="X28" s="113"/>
    </row>
    <row r="29" spans="1:24" s="110" customFormat="1" ht="18">
      <c r="A29" s="104"/>
      <c r="G29" s="108"/>
      <c r="H29" s="108"/>
      <c r="M29" s="109"/>
      <c r="O29" s="111"/>
      <c r="R29" s="112"/>
      <c r="S29" s="239"/>
      <c r="T29" s="239"/>
      <c r="U29" s="239"/>
      <c r="V29" s="239"/>
      <c r="W29" s="239"/>
      <c r="X29" s="113"/>
    </row>
    <row r="30" spans="1:24" s="110" customFormat="1" ht="30" customHeight="1">
      <c r="A30" s="104"/>
      <c r="C30" s="108"/>
      <c r="E30" s="115"/>
      <c r="F30" s="108"/>
      <c r="G30" s="108"/>
      <c r="H30" s="108"/>
      <c r="I30" s="109"/>
      <c r="K30" s="109"/>
      <c r="M30" s="109"/>
      <c r="O30" s="111"/>
      <c r="P30" s="232" t="s">
        <v>24</v>
      </c>
      <c r="Q30" s="233"/>
      <c r="R30" s="233"/>
      <c r="S30" s="233"/>
      <c r="T30" s="233"/>
      <c r="U30" s="233"/>
      <c r="V30" s="233"/>
      <c r="W30" s="233"/>
      <c r="X30" s="113"/>
    </row>
    <row r="31" spans="1:24" s="110" customFormat="1" ht="30" customHeight="1">
      <c r="A31" s="104"/>
      <c r="C31" s="108"/>
      <c r="E31" s="115"/>
      <c r="F31" s="108"/>
      <c r="G31" s="108"/>
      <c r="H31" s="108"/>
      <c r="I31" s="109"/>
      <c r="K31" s="109"/>
      <c r="M31" s="109"/>
      <c r="O31" s="111"/>
      <c r="P31" s="233"/>
      <c r="Q31" s="233"/>
      <c r="R31" s="233"/>
      <c r="S31" s="233"/>
      <c r="T31" s="233"/>
      <c r="U31" s="233"/>
      <c r="V31" s="233"/>
      <c r="W31" s="233"/>
      <c r="X31" s="113"/>
    </row>
    <row r="32" spans="1:24" s="110" customFormat="1" ht="30" customHeight="1">
      <c r="A32" s="104"/>
      <c r="C32" s="108"/>
      <c r="E32" s="115"/>
      <c r="F32" s="108"/>
      <c r="G32" s="108"/>
      <c r="H32" s="108"/>
      <c r="I32" s="109"/>
      <c r="K32" s="109"/>
      <c r="M32" s="109"/>
      <c r="O32" s="111"/>
      <c r="P32" s="233"/>
      <c r="Q32" s="233"/>
      <c r="R32" s="233"/>
      <c r="S32" s="233"/>
      <c r="T32" s="233"/>
      <c r="U32" s="233"/>
      <c r="V32" s="233"/>
      <c r="W32" s="233"/>
      <c r="X32" s="113"/>
    </row>
    <row r="33" spans="1:24" s="110" customFormat="1" ht="30" customHeight="1">
      <c r="A33" s="104"/>
      <c r="C33" s="108"/>
      <c r="E33" s="115"/>
      <c r="F33" s="108"/>
      <c r="G33" s="108"/>
      <c r="H33" s="108"/>
      <c r="I33" s="109"/>
      <c r="K33" s="109"/>
      <c r="M33" s="109"/>
      <c r="O33" s="111"/>
      <c r="P33" s="233"/>
      <c r="Q33" s="233"/>
      <c r="R33" s="233"/>
      <c r="S33" s="233"/>
      <c r="T33" s="233"/>
      <c r="U33" s="233"/>
      <c r="V33" s="233"/>
      <c r="W33" s="233"/>
      <c r="X33" s="113"/>
    </row>
    <row r="34" spans="1:24" s="110" customFormat="1" ht="30" customHeight="1">
      <c r="A34" s="104"/>
      <c r="C34" s="108"/>
      <c r="E34" s="115"/>
      <c r="F34" s="108"/>
      <c r="G34" s="108"/>
      <c r="H34" s="108"/>
      <c r="I34" s="109"/>
      <c r="K34" s="109"/>
      <c r="M34" s="109"/>
      <c r="O34" s="111"/>
      <c r="P34" s="233"/>
      <c r="Q34" s="233"/>
      <c r="R34" s="233"/>
      <c r="S34" s="233"/>
      <c r="T34" s="233"/>
      <c r="U34" s="233"/>
      <c r="V34" s="233"/>
      <c r="W34" s="233"/>
      <c r="X34" s="113"/>
    </row>
    <row r="35" spans="1:24" s="110" customFormat="1" ht="45" customHeight="1">
      <c r="A35" s="104"/>
      <c r="C35" s="108"/>
      <c r="E35" s="115"/>
      <c r="F35" s="108"/>
      <c r="G35" s="116"/>
      <c r="H35" s="116"/>
      <c r="I35" s="117"/>
      <c r="J35" s="118"/>
      <c r="K35" s="117"/>
      <c r="L35" s="118"/>
      <c r="M35" s="117"/>
      <c r="N35" s="118"/>
      <c r="O35" s="111"/>
      <c r="P35" s="233"/>
      <c r="Q35" s="233"/>
      <c r="R35" s="233"/>
      <c r="S35" s="233"/>
      <c r="T35" s="233"/>
      <c r="U35" s="233"/>
      <c r="V35" s="233"/>
      <c r="W35" s="233"/>
      <c r="X35" s="113"/>
    </row>
    <row r="36" spans="1:24" s="110" customFormat="1" ht="33" customHeight="1">
      <c r="A36" s="104"/>
      <c r="C36" s="108"/>
      <c r="E36" s="115"/>
      <c r="F36" s="108"/>
      <c r="G36" s="116"/>
      <c r="H36" s="116"/>
      <c r="I36" s="117"/>
      <c r="J36" s="118"/>
      <c r="K36" s="117"/>
      <c r="L36" s="118"/>
      <c r="M36" s="117"/>
      <c r="N36" s="118"/>
      <c r="O36" s="111"/>
      <c r="P36" s="234" t="s">
        <v>12</v>
      </c>
      <c r="Q36" s="233"/>
      <c r="R36" s="233"/>
      <c r="S36" s="233"/>
      <c r="T36" s="233"/>
      <c r="U36" s="233"/>
      <c r="V36" s="233"/>
      <c r="W36" s="233"/>
      <c r="X36" s="113"/>
    </row>
    <row r="37" spans="1:24" s="110" customFormat="1" ht="33" customHeight="1">
      <c r="A37" s="104"/>
      <c r="C37" s="108"/>
      <c r="E37" s="115"/>
      <c r="F37" s="108"/>
      <c r="G37" s="116"/>
      <c r="H37" s="116"/>
      <c r="I37" s="117"/>
      <c r="J37" s="118"/>
      <c r="K37" s="117"/>
      <c r="L37" s="118"/>
      <c r="M37" s="117"/>
      <c r="N37" s="118"/>
      <c r="O37" s="111"/>
      <c r="P37" s="233"/>
      <c r="Q37" s="233"/>
      <c r="R37" s="233"/>
      <c r="S37" s="233"/>
      <c r="T37" s="233"/>
      <c r="U37" s="233"/>
      <c r="V37" s="233"/>
      <c r="W37" s="233"/>
      <c r="X37" s="113"/>
    </row>
    <row r="38" spans="1:24" s="110" customFormat="1" ht="33" customHeight="1">
      <c r="A38" s="104"/>
      <c r="C38" s="108"/>
      <c r="E38" s="115"/>
      <c r="F38" s="108"/>
      <c r="G38" s="116"/>
      <c r="H38" s="116"/>
      <c r="I38" s="117"/>
      <c r="J38" s="118"/>
      <c r="K38" s="117"/>
      <c r="L38" s="118"/>
      <c r="M38" s="117"/>
      <c r="N38" s="118"/>
      <c r="O38" s="111"/>
      <c r="P38" s="233"/>
      <c r="Q38" s="233"/>
      <c r="R38" s="233"/>
      <c r="S38" s="233"/>
      <c r="T38" s="233"/>
      <c r="U38" s="233"/>
      <c r="V38" s="233"/>
      <c r="W38" s="233"/>
      <c r="X38" s="113"/>
    </row>
    <row r="39" spans="1:24" s="110" customFormat="1" ht="33" customHeight="1">
      <c r="A39" s="104"/>
      <c r="C39" s="108"/>
      <c r="E39" s="115"/>
      <c r="F39" s="108"/>
      <c r="G39" s="116"/>
      <c r="H39" s="116"/>
      <c r="I39" s="117"/>
      <c r="J39" s="118"/>
      <c r="K39" s="117"/>
      <c r="L39" s="118"/>
      <c r="M39" s="117"/>
      <c r="N39" s="118"/>
      <c r="O39" s="111"/>
      <c r="P39" s="233"/>
      <c r="Q39" s="233"/>
      <c r="R39" s="233"/>
      <c r="S39" s="233"/>
      <c r="T39" s="233"/>
      <c r="U39" s="233"/>
      <c r="V39" s="233"/>
      <c r="W39" s="233"/>
      <c r="X39" s="113"/>
    </row>
    <row r="40" spans="1:24" s="110" customFormat="1" ht="33" customHeight="1">
      <c r="A40" s="104"/>
      <c r="C40" s="108"/>
      <c r="E40" s="115"/>
      <c r="F40" s="108"/>
      <c r="G40" s="116"/>
      <c r="H40" s="116"/>
      <c r="I40" s="117"/>
      <c r="J40" s="118"/>
      <c r="K40" s="117"/>
      <c r="L40" s="118"/>
      <c r="M40" s="117"/>
      <c r="N40" s="118"/>
      <c r="O40" s="111"/>
      <c r="P40" s="233"/>
      <c r="Q40" s="233"/>
      <c r="R40" s="233"/>
      <c r="S40" s="233"/>
      <c r="T40" s="233"/>
      <c r="U40" s="233"/>
      <c r="V40" s="233"/>
      <c r="W40" s="233"/>
      <c r="X40" s="113"/>
    </row>
    <row r="41" spans="16:23" ht="33" customHeight="1">
      <c r="P41" s="233"/>
      <c r="Q41" s="233"/>
      <c r="R41" s="233"/>
      <c r="S41" s="233"/>
      <c r="T41" s="233"/>
      <c r="U41" s="233"/>
      <c r="V41" s="233"/>
      <c r="W41" s="233"/>
    </row>
    <row r="42" spans="16:23" ht="33" customHeight="1">
      <c r="P42" s="233"/>
      <c r="Q42" s="233"/>
      <c r="R42" s="233"/>
      <c r="S42" s="233"/>
      <c r="T42" s="233"/>
      <c r="U42" s="233"/>
      <c r="V42" s="233"/>
      <c r="W42" s="233"/>
    </row>
  </sheetData>
  <sheetProtection/>
  <mergeCells count="20">
    <mergeCell ref="B25:C25"/>
    <mergeCell ref="D25:E25"/>
    <mergeCell ref="D27:G27"/>
    <mergeCell ref="S27:W29"/>
    <mergeCell ref="M3:N3"/>
    <mergeCell ref="O3:R3"/>
    <mergeCell ref="S3:T3"/>
    <mergeCell ref="U3:W3"/>
    <mergeCell ref="P30:W35"/>
    <mergeCell ref="P36:W42"/>
    <mergeCell ref="A2:W2"/>
    <mergeCell ref="B3:B4"/>
    <mergeCell ref="C3:C4"/>
    <mergeCell ref="D3:D4"/>
    <mergeCell ref="E3:E4"/>
    <mergeCell ref="F3:F4"/>
    <mergeCell ref="G3:G4"/>
    <mergeCell ref="H3:H4"/>
    <mergeCell ref="I3:J3"/>
    <mergeCell ref="K3:L3"/>
  </mergeCells>
  <printOptions/>
  <pageMargins left="0.75" right="0.75" top="1" bottom="1" header="0.5" footer="0.5"/>
  <pageSetup horizontalDpi="600" verticalDpi="600" orientation="portrait" paperSize="9" r:id="rId2"/>
  <ignoredErrors>
    <ignoredError sqref="W25 V25" unlockedFormula="1"/>
    <ignoredError sqref="O6:W23"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2009-10-13T06:08:46Z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