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14-16 Aug (we 33)" sheetId="1" r:id="rId1"/>
    <sheet name="14-16 Aug (Top 20)" sheetId="2" r:id="rId2"/>
  </sheets>
  <definedNames>
    <definedName name="_xlnm.Print_Area" localSheetId="0">'14-16 Aug (we 33)'!$A$1:$W$108</definedName>
  </definedNames>
  <calcPr fullCalcOnLoad="1"/>
</workbook>
</file>

<file path=xl/sharedStrings.xml><?xml version="1.0" encoding="utf-8"?>
<sst xmlns="http://schemas.openxmlformats.org/spreadsheetml/2006/main" count="385" uniqueCount="167">
  <si>
    <t>*Sorted according to Weekend Total G.B.O. - Hafta sonu toplam hasılat sütununa göre sıralanmıştır.</t>
  </si>
  <si>
    <t>Company</t>
  </si>
  <si>
    <t>UIP</t>
  </si>
  <si>
    <t>Last Weekend</t>
  </si>
  <si>
    <t>Distributor</t>
  </si>
  <si>
    <t>Friday</t>
  </si>
  <si>
    <t>Saturday</t>
  </si>
  <si>
    <t>Sunday</t>
  </si>
  <si>
    <t>Change</t>
  </si>
  <si>
    <t>Adm.</t>
  </si>
  <si>
    <t>G.B.O.</t>
  </si>
  <si>
    <t>PARAMOUNT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</si>
  <si>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</si>
  <si>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</si>
  <si>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</si>
  <si>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</si>
  <si>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</si>
  <si>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</si>
  <si>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</si>
  <si>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</si>
  <si>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</si>
  <si>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</si>
  <si>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</si>
  <si>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</si>
  <si>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</si>
  <si>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</si>
  <si>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</si>
  <si>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</si>
  <si>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FOX</t>
  </si>
  <si>
    <t>WALT DISNEY</t>
  </si>
  <si>
    <t>UNIVERSAL</t>
  </si>
  <si>
    <t>TWILIGHT</t>
  </si>
  <si>
    <t>OZEN</t>
  </si>
  <si>
    <t>SPRI</t>
  </si>
  <si>
    <t>ALL THE BOYS LOVE MANDY LANE</t>
  </si>
  <si>
    <t>FILMPOP</t>
  </si>
  <si>
    <t>OZEN-UMUT</t>
  </si>
  <si>
    <t>MARTYRS</t>
  </si>
  <si>
    <t xml:space="preserve">BIR FILM   </t>
  </si>
  <si>
    <t>SADDAM'IN ASKERLERİ</t>
  </si>
  <si>
    <t>CINEGROUP</t>
  </si>
  <si>
    <t>CLIVE BARKER'S BOOK OF BLOOD</t>
  </si>
  <si>
    <t>ANGELS &amp; DEMONS</t>
  </si>
  <si>
    <t>NIGHT AT THE MUSEUM 2</t>
  </si>
  <si>
    <t>MY BEST FRIEND'S GIRL</t>
  </si>
  <si>
    <t>HADİGARİ CUMHUR</t>
  </si>
  <si>
    <t>METAFOR</t>
  </si>
  <si>
    <t>ROADSIDE ROMEO</t>
  </si>
  <si>
    <t>PINEMA</t>
  </si>
  <si>
    <t>ICON MEDYA</t>
  </si>
  <si>
    <t>FROZEN RIVER</t>
  </si>
  <si>
    <t>TERMINATOR: SALVATION</t>
  </si>
  <si>
    <t>ANYTHING FOR HER</t>
  </si>
  <si>
    <t>FILMA</t>
  </si>
  <si>
    <t>HAUNTING IN CONNECTICUT</t>
  </si>
  <si>
    <t>BURNING PLAIN</t>
  </si>
  <si>
    <t>2929 INTERNATIONAL</t>
  </si>
  <si>
    <t>SHINJUKU INCIDENT</t>
  </si>
  <si>
    <t>EMPEROR</t>
  </si>
  <si>
    <t>BIR FILM</t>
  </si>
  <si>
    <t>PROPOSAL,THE</t>
  </si>
  <si>
    <t>17 AGAIN</t>
  </si>
  <si>
    <t>LAST HOUSE ON THE LEFT, THE</t>
  </si>
  <si>
    <t>12 ROUNDS</t>
  </si>
  <si>
    <t>DIARY OF A SEX ADDICT</t>
  </si>
  <si>
    <t>7.SANAT</t>
  </si>
  <si>
    <t>L'ENNEMI INTIME</t>
  </si>
  <si>
    <t>ICE AGE 3: DAWN OF THE DINOSAURS</t>
  </si>
  <si>
    <t>I'VE LOVED YOU SO LONG…</t>
  </si>
  <si>
    <t>UGC</t>
  </si>
  <si>
    <t>ALONE</t>
  </si>
  <si>
    <t>DUKA FILM</t>
  </si>
  <si>
    <t>PUBLIC ENEMIES</t>
  </si>
  <si>
    <t>HANGOVER</t>
  </si>
  <si>
    <t>HUSH</t>
  </si>
  <si>
    <t>PATHE</t>
  </si>
  <si>
    <t>TOWELHEAD</t>
  </si>
  <si>
    <t>HARRY POTTER 6: HALF-BLOOD PRINCE</t>
  </si>
  <si>
    <t>TRANSFORMERS 2</t>
  </si>
  <si>
    <t>D PRODUCTIONS</t>
  </si>
  <si>
    <t>GHOSTS OF GIRLFRIEND PAST</t>
  </si>
  <si>
    <t>HUMANS</t>
  </si>
  <si>
    <t>SECRETS OF STATE</t>
  </si>
  <si>
    <t>GMM TAI HUB.</t>
  </si>
  <si>
    <t>CHILDREN, THE</t>
  </si>
  <si>
    <t>PROTAGONIST PICTURES</t>
  </si>
  <si>
    <t>FRANKLYN</t>
  </si>
  <si>
    <t>HANWAY FILMS</t>
  </si>
  <si>
    <t>COUNTESS, THE</t>
  </si>
  <si>
    <t>PONYO ON THE CLIFF BY THE SEA</t>
  </si>
  <si>
    <t>DELİ DELİ OLMA</t>
  </si>
  <si>
    <t>AYDIN FILM</t>
  </si>
  <si>
    <t>READER, THE</t>
  </si>
  <si>
    <t>WEINSTEIN CO.</t>
  </si>
  <si>
    <t>LAST CONTINENT</t>
  </si>
  <si>
    <t>WARNER BROS.</t>
  </si>
  <si>
    <t>OXFORD MURDERS, THE</t>
  </si>
  <si>
    <t>CAPITOL</t>
  </si>
  <si>
    <t>UNINVITED, THE</t>
  </si>
  <si>
    <t>SPLINTER</t>
  </si>
  <si>
    <t>AVSAR FILM</t>
  </si>
  <si>
    <t>G.I.JOE</t>
  </si>
  <si>
    <t>BATTLE FOR TERRA</t>
  </si>
  <si>
    <t>TMC</t>
  </si>
  <si>
    <t>COMING SOON</t>
  </si>
  <si>
    <t>PAZAR: BIR TICARET MASALI</t>
  </si>
  <si>
    <t>PI FILM</t>
  </si>
  <si>
    <t>HAYAT VAR</t>
  </si>
  <si>
    <t>ATLANTIK</t>
  </si>
  <si>
    <t>RECEP İVEDİK 2</t>
  </si>
  <si>
    <t>MY SISTER'S KEEPER</t>
  </si>
  <si>
    <t>TAKING OF PELHAM</t>
  </si>
  <si>
    <t>EDEN LAKE</t>
  </si>
  <si>
    <t>CHOKE</t>
  </si>
  <si>
    <t>AE FILM</t>
  </si>
  <si>
    <t>LAST CHANCE HARVEY</t>
  </si>
  <si>
    <t>MEDYAVIZYON</t>
  </si>
  <si>
    <t>R FILM</t>
  </si>
  <si>
    <t>TRAITOR</t>
  </si>
  <si>
    <t>VALİ</t>
  </si>
  <si>
    <t>KOLIBA FILM</t>
  </si>
  <si>
    <t>KNOWING</t>
  </si>
  <si>
    <t>EASY VIRTUE</t>
  </si>
  <si>
    <t>KADRİ'NİN GÖTÜRDÜĞÜ YERE GİT</t>
  </si>
  <si>
    <t>U.S.T.A-MEDYAVIZYON</t>
  </si>
  <si>
    <t>SOMEONE BEHIND YOU</t>
  </si>
  <si>
    <t>HAYALET FILM</t>
  </si>
  <si>
    <t>NOKTA</t>
  </si>
  <si>
    <t>MARATHON-SARMASIK</t>
  </si>
  <si>
    <t>ENSEMBLE C'EST TOUT</t>
  </si>
  <si>
    <t>KABADAYI</t>
  </si>
  <si>
    <t>DUPLICITY</t>
  </si>
  <si>
    <t>UNBORN, THE</t>
  </si>
  <si>
    <t>ADAB-I MUAŞERET</t>
  </si>
  <si>
    <t>YERLI FILM</t>
  </si>
  <si>
    <t>FAST AND THE FURIOUS</t>
  </si>
  <si>
    <t>OZEN-AKSOY</t>
  </si>
  <si>
    <t>99 FRANCS</t>
  </si>
  <si>
    <t>YOUTH WITHOUT YOUTH</t>
  </si>
  <si>
    <t>UMUT</t>
  </si>
  <si>
    <t>OZEN-HERMES</t>
  </si>
  <si>
    <t>MILK</t>
  </si>
  <si>
    <t>FOCUS</t>
  </si>
  <si>
    <t>GÖLGE</t>
  </si>
  <si>
    <t>LUP FILM</t>
  </si>
  <si>
    <t>BENİM VE ROZ'UN SONBAHARI</t>
  </si>
  <si>
    <t>GALA AJANS</t>
  </si>
  <si>
    <t>WATCHMEN</t>
  </si>
  <si>
    <t>PINK PANTHER 2</t>
  </si>
  <si>
    <t>BEYAZ MELEK</t>
  </si>
  <si>
    <t>BOYUT FILM</t>
  </si>
  <si>
    <t/>
  </si>
  <si>
    <t>TIMBER FALLS</t>
  </si>
  <si>
    <t>GÜZ SANCISI</t>
  </si>
  <si>
    <t>C YAPIM</t>
  </si>
  <si>
    <t>KİRPİ</t>
  </si>
  <si>
    <t>DEMO-SARAN</t>
  </si>
  <si>
    <t>TRANSSIBERIAN</t>
  </si>
  <si>
    <t>AŞK TUTULMASI</t>
  </si>
  <si>
    <t>SUGARWORKZ-TIM'S</t>
  </si>
  <si>
    <t>ŞEYTANIN PABUCU</t>
  </si>
  <si>
    <t>MIA YAPIM</t>
  </si>
  <si>
    <t>BAŞKA SEMTİN ÇOCUKLARI</t>
  </si>
  <si>
    <t>BULUT FILM</t>
  </si>
  <si>
    <t>INKHEART</t>
  </si>
  <si>
    <t>NEW LINE</t>
  </si>
  <si>
    <t>MONSTERS VS. ALIENS</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</si>
</sst>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5">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20"/>
      <color indexed="40"/>
      <name val="GoudyLight"/>
      <family val="0"/>
    </font>
    <font>
      <sz val="10"/>
      <color indexed="40"/>
      <name val="Arial"/>
      <family val="0"/>
    </font>
    <font>
      <sz val="16"/>
      <color indexed="40"/>
      <name val="GoudyLight"/>
      <family val="0"/>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Impact"/>
      <family val="0"/>
    </font>
    <font>
      <sz val="35"/>
      <color indexed="8"/>
      <name val="Arial"/>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medium"/>
      <right style="hair"/>
      <top style="hair"/>
      <bottom style="hair"/>
    </border>
    <border>
      <left style="hair"/>
      <right style="medium"/>
      <top style="hair"/>
      <bottom style="hair"/>
    </border>
    <border>
      <left style="hair"/>
      <right style="hair"/>
      <top style="hair"/>
      <bottom style="medium"/>
    </border>
    <border>
      <left style="hair"/>
      <right>
        <color indexed="63"/>
      </right>
      <top style="hair"/>
      <bottom style="medium"/>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color indexed="63"/>
      </left>
      <right>
        <color indexed="63"/>
      </right>
      <top>
        <color indexed="63"/>
      </top>
      <bottom style="hair"/>
    </border>
    <border>
      <left>
        <color indexed="63"/>
      </left>
      <right style="hair"/>
      <top>
        <color indexed="63"/>
      </top>
      <bottom style="hair"/>
    </border>
    <border>
      <left style="medium"/>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40">
    <xf numFmtId="0" fontId="0" fillId="0" borderId="0" xfId="0" applyAlignment="1">
      <alignment/>
    </xf>
    <xf numFmtId="0" fontId="21" fillId="33" borderId="10" xfId="0" applyFont="1" applyFill="1" applyBorder="1" applyAlignment="1" applyProtection="1">
      <alignment horizontal="center" vertical="center"/>
      <protection/>
    </xf>
    <xf numFmtId="0" fontId="19" fillId="0" borderId="11" xfId="0" applyFont="1" applyFill="1" applyBorder="1" applyAlignment="1" applyProtection="1">
      <alignment horizontal="right" vertical="center"/>
      <protection/>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59"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right" vertical="center"/>
      <protection/>
    </xf>
    <xf numFmtId="171" fontId="4" fillId="0" borderId="10" xfId="42" applyFont="1" applyFill="1" applyBorder="1" applyAlignment="1" applyProtection="1">
      <alignment horizontal="left" vertical="center"/>
      <protection/>
    </xf>
    <xf numFmtId="190"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191" fontId="18" fillId="0" borderId="10" xfId="0" applyNumberFormat="1" applyFont="1" applyFill="1" applyBorder="1" applyAlignment="1" applyProtection="1">
      <alignment horizontal="right" vertical="center"/>
      <protection/>
    </xf>
    <xf numFmtId="191" fontId="4" fillId="0" borderId="10" xfId="0" applyNumberFormat="1" applyFont="1" applyFill="1" applyBorder="1" applyAlignment="1" applyProtection="1">
      <alignment horizontal="right" vertical="center"/>
      <protection/>
    </xf>
    <xf numFmtId="191" fontId="17" fillId="0" borderId="10" xfId="0" applyNumberFormat="1" applyFont="1" applyFill="1" applyBorder="1" applyAlignment="1" applyProtection="1">
      <alignment horizontal="right" vertical="center"/>
      <protection/>
    </xf>
    <xf numFmtId="191" fontId="9" fillId="0" borderId="10" xfId="0" applyNumberFormat="1" applyFont="1" applyFill="1" applyBorder="1" applyAlignment="1" applyProtection="1">
      <alignment horizontal="right" vertical="center"/>
      <protection/>
    </xf>
    <xf numFmtId="193" fontId="4" fillId="0" borderId="10" xfId="0" applyNumberFormat="1"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16"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2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right" vertical="center"/>
      <protection/>
    </xf>
    <xf numFmtId="0" fontId="14" fillId="0" borderId="10" xfId="0" applyFont="1" applyFill="1" applyBorder="1" applyAlignment="1" applyProtection="1">
      <alignment horizontal="left" vertical="center"/>
      <protection/>
    </xf>
    <xf numFmtId="190" fontId="14"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vertical="center"/>
      <protection/>
    </xf>
    <xf numFmtId="0" fontId="14" fillId="0" borderId="10" xfId="0" applyFont="1" applyFill="1" applyBorder="1" applyAlignment="1" applyProtection="1">
      <alignment horizontal="center" vertical="center"/>
      <protection/>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193" fontId="12" fillId="0" borderId="10" xfId="0" applyNumberFormat="1" applyFont="1" applyFill="1" applyBorder="1" applyAlignment="1" applyProtection="1">
      <alignment vertical="center"/>
      <protection/>
    </xf>
    <xf numFmtId="191" fontId="12" fillId="0" borderId="10" xfId="0" applyNumberFormat="1" applyFont="1" applyFill="1" applyBorder="1" applyAlignment="1" applyProtection="1">
      <alignment horizontal="right" vertical="center"/>
      <protection/>
    </xf>
    <xf numFmtId="192" fontId="12" fillId="0" borderId="10" xfId="59" applyNumberFormat="1"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19"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190"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93" fontId="7" fillId="0" borderId="1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0" xfId="0" applyFont="1" applyFill="1" applyBorder="1" applyAlignment="1">
      <alignment vertical="center"/>
    </xf>
    <xf numFmtId="0" fontId="11" fillId="0" borderId="10" xfId="0" applyFont="1" applyFill="1" applyBorder="1" applyAlignment="1">
      <alignment horizontal="center" vertical="center"/>
    </xf>
    <xf numFmtId="191" fontId="7" fillId="0" borderId="10" xfId="0" applyNumberFormat="1" applyFont="1" applyFill="1" applyBorder="1" applyAlignment="1" applyProtection="1">
      <alignment horizontal="right" vertical="center"/>
      <protection locked="0"/>
    </xf>
    <xf numFmtId="0" fontId="16" fillId="0" borderId="13"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19" fillId="0" borderId="14" xfId="0" applyFont="1" applyFill="1" applyBorder="1" applyAlignment="1" applyProtection="1">
      <alignment horizontal="right" vertical="center"/>
      <protection/>
    </xf>
    <xf numFmtId="193" fontId="16" fillId="0" borderId="15" xfId="0" applyNumberFormat="1" applyFont="1" applyFill="1" applyBorder="1" applyAlignment="1" applyProtection="1">
      <alignment horizontal="center" vertical="center" wrapText="1"/>
      <protection/>
    </xf>
    <xf numFmtId="193" fontId="16" fillId="0" borderId="16" xfId="0" applyNumberFormat="1" applyFont="1" applyFill="1" applyBorder="1" applyAlignment="1" applyProtection="1">
      <alignment horizontal="center" vertical="center" wrapText="1"/>
      <protection/>
    </xf>
    <xf numFmtId="192" fontId="4" fillId="0" borderId="10" xfId="0" applyNumberFormat="1" applyFont="1" applyFill="1" applyBorder="1" applyAlignment="1" applyProtection="1">
      <alignment vertical="center"/>
      <protection locked="0"/>
    </xf>
    <xf numFmtId="192" fontId="16" fillId="0" borderId="15" xfId="0" applyNumberFormat="1" applyFont="1" applyFill="1" applyBorder="1" applyAlignment="1" applyProtection="1">
      <alignment horizontal="center" vertical="center" wrapText="1"/>
      <protection/>
    </xf>
    <xf numFmtId="192" fontId="7" fillId="0" borderId="10" xfId="0" applyNumberFormat="1" applyFont="1" applyFill="1" applyBorder="1" applyAlignment="1" applyProtection="1">
      <alignment vertical="center"/>
      <protection locked="0"/>
    </xf>
    <xf numFmtId="0" fontId="19" fillId="0" borderId="17" xfId="0"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xf>
    <xf numFmtId="171" fontId="4" fillId="0" borderId="0" xfId="42" applyFont="1" applyFill="1" applyBorder="1" applyAlignment="1" applyProtection="1">
      <alignment vertical="center"/>
      <protection/>
    </xf>
    <xf numFmtId="19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191" fontId="18"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91" fontId="17"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9" fillId="0" borderId="18"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20" fillId="0" borderId="19" xfId="0" applyFont="1" applyBorder="1" applyAlignment="1" applyProtection="1">
      <alignment horizontal="center" vertical="center"/>
      <protection/>
    </xf>
    <xf numFmtId="191" fontId="16" fillId="0" borderId="20" xfId="0" applyNumberFormat="1" applyFont="1" applyBorder="1" applyAlignment="1" applyProtection="1">
      <alignment horizontal="center" wrapText="1"/>
      <protection/>
    </xf>
    <xf numFmtId="188" fontId="16" fillId="0" borderId="20" xfId="0" applyNumberFormat="1" applyFont="1" applyBorder="1" applyAlignment="1" applyProtection="1">
      <alignment horizontal="center" wrapText="1"/>
      <protection/>
    </xf>
    <xf numFmtId="191" fontId="16" fillId="0" borderId="20" xfId="0" applyNumberFormat="1" applyFont="1" applyFill="1" applyBorder="1" applyAlignment="1" applyProtection="1">
      <alignment horizontal="center" wrapText="1"/>
      <protection/>
    </xf>
    <xf numFmtId="188" fontId="16" fillId="0" borderId="20" xfId="0" applyNumberFormat="1" applyFont="1" applyFill="1" applyBorder="1" applyAlignment="1" applyProtection="1">
      <alignment horizontal="center" wrapText="1"/>
      <protection/>
    </xf>
    <xf numFmtId="193" fontId="16" fillId="0" borderId="20" xfId="0" applyNumberFormat="1" applyFont="1" applyFill="1" applyBorder="1" applyAlignment="1" applyProtection="1">
      <alignment horizontal="center" wrapText="1"/>
      <protection/>
    </xf>
    <xf numFmtId="0" fontId="16" fillId="0" borderId="20" xfId="0" applyFont="1" applyBorder="1" applyAlignment="1" applyProtection="1">
      <alignment horizontal="center" wrapText="1"/>
      <protection/>
    </xf>
    <xf numFmtId="193" fontId="16" fillId="0" borderId="21" xfId="0" applyNumberFormat="1" applyFont="1" applyFill="1" applyBorder="1" applyAlignment="1" applyProtection="1">
      <alignment horizontal="center" wrapText="1"/>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3" fontId="21" fillId="33" borderId="12" xfId="0" applyNumberFormat="1"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protection/>
    </xf>
    <xf numFmtId="185" fontId="21" fillId="33" borderId="12" xfId="0" applyNumberFormat="1" applyFont="1" applyFill="1" applyBorder="1" applyAlignment="1" applyProtection="1">
      <alignment horizontal="center" vertical="center"/>
      <protection/>
    </xf>
    <xf numFmtId="188" fontId="21" fillId="33" borderId="12" xfId="0" applyNumberFormat="1" applyFont="1" applyFill="1" applyBorder="1" applyAlignment="1" applyProtection="1">
      <alignment horizontal="center" vertical="center"/>
      <protection/>
    </xf>
    <xf numFmtId="193" fontId="21" fillId="33" borderId="12" xfId="0" applyNumberFormat="1" applyFont="1" applyFill="1" applyBorder="1" applyAlignment="1" applyProtection="1">
      <alignment horizontal="center" vertical="center"/>
      <protection/>
    </xf>
    <xf numFmtId="192" fontId="21" fillId="33" borderId="12" xfId="59"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3" fontId="12"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59"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9" fillId="0" borderId="0" xfId="0" applyFont="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1" fillId="0" borderId="0" xfId="0" applyFont="1" applyFill="1" applyBorder="1" applyAlignment="1">
      <alignment horizontal="center" vertical="center"/>
    </xf>
    <xf numFmtId="0" fontId="7" fillId="0" borderId="0"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185"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9"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185" fontId="10" fillId="0" borderId="0" xfId="0" applyNumberFormat="1" applyFont="1" applyFill="1" applyAlignment="1" applyProtection="1">
      <alignment vertical="center"/>
      <protection locked="0"/>
    </xf>
    <xf numFmtId="0" fontId="5" fillId="0" borderId="0" xfId="0" applyFont="1" applyAlignment="1" applyProtection="1">
      <alignment vertical="center"/>
      <protection locked="0"/>
    </xf>
    <xf numFmtId="193" fontId="7" fillId="0" borderId="0" xfId="0" applyNumberFormat="1" applyFont="1" applyAlignment="1" applyProtection="1">
      <alignment vertical="center"/>
      <protection locked="0"/>
    </xf>
    <xf numFmtId="185" fontId="7" fillId="0" borderId="0" xfId="0" applyNumberFormat="1" applyFont="1" applyAlignment="1" applyProtection="1">
      <alignment horizontal="right" vertical="center"/>
      <protection locked="0"/>
    </xf>
    <xf numFmtId="188" fontId="7" fillId="0" borderId="0" xfId="0" applyNumberFormat="1" applyFont="1" applyAlignment="1" applyProtection="1">
      <alignment vertical="center"/>
      <protection locked="0"/>
    </xf>
    <xf numFmtId="191" fontId="22" fillId="33" borderId="12" xfId="0" applyNumberFormat="1" applyFont="1" applyFill="1" applyBorder="1" applyAlignment="1" applyProtection="1">
      <alignment horizontal="right" vertical="center"/>
      <protection/>
    </xf>
    <xf numFmtId="191" fontId="21" fillId="33" borderId="12"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locked="0"/>
    </xf>
    <xf numFmtId="191" fontId="4" fillId="0" borderId="10" xfId="0" applyNumberFormat="1" applyFont="1" applyFill="1" applyBorder="1" applyAlignment="1" applyProtection="1">
      <alignment horizontal="right" vertical="center"/>
      <protection locked="0"/>
    </xf>
    <xf numFmtId="196" fontId="9" fillId="0" borderId="10" xfId="0" applyNumberFormat="1" applyFont="1" applyFill="1" applyBorder="1" applyAlignment="1" applyProtection="1">
      <alignment horizontal="right" vertical="center"/>
      <protection/>
    </xf>
    <xf numFmtId="196" fontId="22" fillId="33" borderId="12" xfId="0" applyNumberFormat="1" applyFont="1" applyFill="1" applyBorder="1" applyAlignment="1" applyProtection="1">
      <alignment horizontal="right" vertical="center"/>
      <protection/>
    </xf>
    <xf numFmtId="196" fontId="12" fillId="0" borderId="10" xfId="0" applyNumberFormat="1" applyFont="1" applyFill="1" applyBorder="1" applyAlignment="1" applyProtection="1">
      <alignment horizontal="right" vertical="center"/>
      <protection/>
    </xf>
    <xf numFmtId="196" fontId="7"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xf>
    <xf numFmtId="196" fontId="17" fillId="0" borderId="10" xfId="0" applyNumberFormat="1" applyFont="1" applyFill="1" applyBorder="1" applyAlignment="1" applyProtection="1">
      <alignment horizontal="right" vertical="center"/>
      <protection/>
    </xf>
    <xf numFmtId="196" fontId="9" fillId="0" borderId="10" xfId="0" applyNumberFormat="1" applyFont="1" applyFill="1" applyBorder="1" applyAlignment="1" applyProtection="1">
      <alignment horizontal="right" vertical="center"/>
      <protection locked="0"/>
    </xf>
    <xf numFmtId="196" fontId="21" fillId="33" borderId="12"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locked="0"/>
    </xf>
    <xf numFmtId="191" fontId="16" fillId="0" borderId="15" xfId="0" applyNumberFormat="1" applyFont="1" applyFill="1" applyBorder="1" applyAlignment="1" applyProtection="1">
      <alignment horizontal="center" vertical="center" wrapText="1"/>
      <protection/>
    </xf>
    <xf numFmtId="196" fontId="16" fillId="0" borderId="15" xfId="0" applyNumberFormat="1" applyFont="1" applyFill="1" applyBorder="1" applyAlignment="1" applyProtection="1">
      <alignment horizontal="center" vertical="center" wrapText="1"/>
      <protection/>
    </xf>
    <xf numFmtId="0" fontId="23" fillId="0" borderId="10" xfId="0" applyFont="1" applyFill="1" applyBorder="1" applyAlignment="1">
      <alignment horizontal="left" vertical="top"/>
    </xf>
    <xf numFmtId="190" fontId="23" fillId="0" borderId="10" xfId="0" applyNumberFormat="1" applyFont="1" applyFill="1" applyBorder="1" applyAlignment="1">
      <alignment horizontal="center" vertical="top"/>
    </xf>
    <xf numFmtId="0" fontId="23" fillId="0" borderId="10" xfId="0" applyFont="1" applyFill="1" applyBorder="1" applyAlignment="1">
      <alignment horizontal="center" vertical="top"/>
    </xf>
    <xf numFmtId="185" fontId="23" fillId="0" borderId="10" xfId="42" applyNumberFormat="1" applyFont="1" applyFill="1" applyBorder="1" applyAlignment="1">
      <alignment horizontal="right" vertical="top"/>
    </xf>
    <xf numFmtId="188" fontId="23" fillId="0" borderId="10" xfId="42" applyNumberFormat="1" applyFont="1" applyFill="1" applyBorder="1" applyAlignment="1">
      <alignment horizontal="right" vertical="top"/>
    </xf>
    <xf numFmtId="188" fontId="23" fillId="0" borderId="10" xfId="59" applyNumberFormat="1" applyFont="1" applyFill="1" applyBorder="1" applyAlignment="1" applyProtection="1">
      <alignment horizontal="right" vertical="top"/>
      <protection/>
    </xf>
    <xf numFmtId="193" fontId="23" fillId="0" borderId="10" xfId="59" applyNumberFormat="1" applyFont="1" applyFill="1" applyBorder="1" applyAlignment="1" applyProtection="1">
      <alignment horizontal="right" vertical="top"/>
      <protection/>
    </xf>
    <xf numFmtId="192" fontId="23" fillId="0" borderId="10" xfId="59" applyNumberFormat="1" applyFont="1" applyFill="1" applyBorder="1" applyAlignment="1" applyProtection="1">
      <alignment vertical="top"/>
      <protection/>
    </xf>
    <xf numFmtId="0" fontId="23" fillId="0" borderId="23" xfId="0" applyFont="1" applyFill="1" applyBorder="1" applyAlignment="1">
      <alignment horizontal="left" vertical="top"/>
    </xf>
    <xf numFmtId="193" fontId="23" fillId="0" borderId="24" xfId="0" applyNumberFormat="1" applyFont="1" applyFill="1" applyBorder="1" applyAlignment="1">
      <alignment horizontal="right" vertical="top"/>
    </xf>
    <xf numFmtId="188" fontId="23" fillId="0" borderId="25" xfId="42" applyNumberFormat="1" applyFont="1" applyFill="1" applyBorder="1" applyAlignment="1">
      <alignment horizontal="right" vertical="top"/>
    </xf>
    <xf numFmtId="192" fontId="23" fillId="0" borderId="25" xfId="59" applyNumberFormat="1" applyFont="1" applyFill="1" applyBorder="1" applyAlignment="1" applyProtection="1">
      <alignment vertical="top"/>
      <protection/>
    </xf>
    <xf numFmtId="0" fontId="19" fillId="0" borderId="26" xfId="0" applyFont="1" applyFill="1" applyBorder="1" applyAlignment="1" applyProtection="1">
      <alignment horizontal="right" vertical="center"/>
      <protection/>
    </xf>
    <xf numFmtId="188" fontId="23" fillId="0" borderId="25" xfId="59" applyNumberFormat="1" applyFont="1" applyFill="1" applyBorder="1" applyAlignment="1" applyProtection="1">
      <alignment horizontal="right" vertical="top"/>
      <protection/>
    </xf>
    <xf numFmtId="193" fontId="23" fillId="0" borderId="25" xfId="59" applyNumberFormat="1" applyFont="1" applyFill="1" applyBorder="1" applyAlignment="1" applyProtection="1">
      <alignment horizontal="right" vertical="top"/>
      <protection/>
    </xf>
    <xf numFmtId="0" fontId="23" fillId="0" borderId="27" xfId="0" applyFont="1" applyFill="1" applyBorder="1" applyAlignment="1">
      <alignment horizontal="left" vertical="top"/>
    </xf>
    <xf numFmtId="190" fontId="23" fillId="0" borderId="25" xfId="0" applyNumberFormat="1" applyFont="1" applyFill="1" applyBorder="1" applyAlignment="1">
      <alignment horizontal="center" vertical="top"/>
    </xf>
    <xf numFmtId="0" fontId="23" fillId="0" borderId="25" xfId="0" applyFont="1" applyFill="1" applyBorder="1" applyAlignment="1">
      <alignment horizontal="left" vertical="top"/>
    </xf>
    <xf numFmtId="0" fontId="23" fillId="0" borderId="25" xfId="0" applyFont="1" applyFill="1" applyBorder="1" applyAlignment="1">
      <alignment horizontal="center" vertical="top"/>
    </xf>
    <xf numFmtId="185" fontId="23" fillId="0" borderId="25" xfId="42" applyNumberFormat="1" applyFont="1" applyFill="1" applyBorder="1" applyAlignment="1">
      <alignment horizontal="right" vertical="top"/>
    </xf>
    <xf numFmtId="193" fontId="23" fillId="0" borderId="28" xfId="0" applyNumberFormat="1" applyFont="1" applyFill="1" applyBorder="1" applyAlignment="1">
      <alignment horizontal="right" vertical="top"/>
    </xf>
    <xf numFmtId="0" fontId="23" fillId="0" borderId="29" xfId="0" applyFont="1" applyFill="1" applyBorder="1" applyAlignment="1">
      <alignment horizontal="left" vertical="top"/>
    </xf>
    <xf numFmtId="190" fontId="23" fillId="0" borderId="12" xfId="0" applyNumberFormat="1" applyFont="1" applyFill="1" applyBorder="1" applyAlignment="1">
      <alignment horizontal="center" vertical="top"/>
    </xf>
    <xf numFmtId="0" fontId="23" fillId="0" borderId="12" xfId="0" applyFont="1" applyFill="1" applyBorder="1" applyAlignment="1">
      <alignment horizontal="left" vertical="top"/>
    </xf>
    <xf numFmtId="0" fontId="23" fillId="0" borderId="12" xfId="0" applyFont="1" applyFill="1" applyBorder="1" applyAlignment="1">
      <alignment horizontal="center" vertical="top"/>
    </xf>
    <xf numFmtId="185" fontId="23" fillId="0" borderId="12" xfId="42" applyNumberFormat="1" applyFont="1" applyFill="1" applyBorder="1" applyAlignment="1">
      <alignment horizontal="right" vertical="top"/>
    </xf>
    <xf numFmtId="188" fontId="23" fillId="0" borderId="12" xfId="42" applyNumberFormat="1" applyFont="1" applyFill="1" applyBorder="1" applyAlignment="1">
      <alignment horizontal="right" vertical="top"/>
    </xf>
    <xf numFmtId="188" fontId="23" fillId="0" borderId="12" xfId="59" applyNumberFormat="1" applyFont="1" applyFill="1" applyBorder="1" applyAlignment="1" applyProtection="1">
      <alignment horizontal="right" vertical="top"/>
      <protection/>
    </xf>
    <xf numFmtId="193" fontId="23" fillId="0" borderId="12" xfId="59" applyNumberFormat="1" applyFont="1" applyFill="1" applyBorder="1" applyAlignment="1" applyProtection="1">
      <alignment horizontal="right" vertical="top"/>
      <protection/>
    </xf>
    <xf numFmtId="192" fontId="23" fillId="0" borderId="12" xfId="59" applyNumberFormat="1" applyFont="1" applyFill="1" applyBorder="1" applyAlignment="1" applyProtection="1">
      <alignment vertical="top"/>
      <protection/>
    </xf>
    <xf numFmtId="193" fontId="23" fillId="0" borderId="30" xfId="0" applyNumberFormat="1" applyFont="1" applyFill="1" applyBorder="1" applyAlignment="1">
      <alignment horizontal="right" vertical="top"/>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25" xfId="0" applyFont="1" applyBorder="1" applyAlignment="1">
      <alignment horizontal="left" vertical="center"/>
    </xf>
    <xf numFmtId="0" fontId="23" fillId="0" borderId="31" xfId="0" applyFont="1" applyFill="1" applyBorder="1" applyAlignment="1">
      <alignment horizontal="left" vertical="top"/>
    </xf>
    <xf numFmtId="190" fontId="23" fillId="0" borderId="32" xfId="0" applyNumberFormat="1" applyFont="1" applyFill="1" applyBorder="1" applyAlignment="1">
      <alignment horizontal="center" vertical="top"/>
    </xf>
    <xf numFmtId="0" fontId="23" fillId="0" borderId="32" xfId="0" applyFont="1" applyFill="1" applyBorder="1" applyAlignment="1">
      <alignment horizontal="left" vertical="top"/>
    </xf>
    <xf numFmtId="0" fontId="23" fillId="0" borderId="32" xfId="0" applyFont="1" applyBorder="1" applyAlignment="1">
      <alignment horizontal="left" vertical="center"/>
    </xf>
    <xf numFmtId="0" fontId="23" fillId="0" borderId="32" xfId="0" applyFont="1" applyBorder="1" applyAlignment="1">
      <alignment horizontal="center" vertical="center"/>
    </xf>
    <xf numFmtId="0" fontId="23" fillId="0" borderId="32" xfId="0" applyFont="1" applyFill="1" applyBorder="1" applyAlignment="1">
      <alignment horizontal="center" vertical="top"/>
    </xf>
    <xf numFmtId="185" fontId="23" fillId="0" borderId="32" xfId="42" applyNumberFormat="1" applyFont="1" applyFill="1" applyBorder="1" applyAlignment="1">
      <alignment horizontal="right" vertical="top"/>
    </xf>
    <xf numFmtId="188" fontId="23" fillId="0" borderId="32" xfId="42" applyNumberFormat="1" applyFont="1" applyFill="1" applyBorder="1" applyAlignment="1">
      <alignment horizontal="right" vertical="top"/>
    </xf>
    <xf numFmtId="188" fontId="23" fillId="0" borderId="32" xfId="59" applyNumberFormat="1" applyFont="1" applyFill="1" applyBorder="1" applyAlignment="1" applyProtection="1">
      <alignment horizontal="right" vertical="top"/>
      <protection/>
    </xf>
    <xf numFmtId="193" fontId="23" fillId="0" borderId="32" xfId="59" applyNumberFormat="1" applyFont="1" applyFill="1" applyBorder="1" applyAlignment="1" applyProtection="1">
      <alignment horizontal="right" vertical="top"/>
      <protection/>
    </xf>
    <xf numFmtId="192" fontId="23" fillId="0" borderId="32" xfId="59" applyNumberFormat="1" applyFont="1" applyFill="1" applyBorder="1" applyAlignment="1" applyProtection="1">
      <alignment vertical="top"/>
      <protection/>
    </xf>
    <xf numFmtId="193" fontId="23" fillId="0" borderId="33" xfId="0" applyNumberFormat="1" applyFont="1" applyFill="1" applyBorder="1" applyAlignment="1">
      <alignment horizontal="right" vertical="top"/>
    </xf>
    <xf numFmtId="0" fontId="23" fillId="0" borderId="25" xfId="0" applyFont="1" applyBorder="1" applyAlignment="1">
      <alignment horizontal="center" vertical="center"/>
    </xf>
    <xf numFmtId="0" fontId="23" fillId="0" borderId="12" xfId="0" applyFont="1" applyBorder="1" applyAlignment="1">
      <alignment horizontal="left" vertical="center"/>
    </xf>
    <xf numFmtId="0" fontId="23" fillId="0" borderId="12" xfId="0" applyFont="1" applyBorder="1" applyAlignment="1">
      <alignment horizontal="center" vertical="center"/>
    </xf>
    <xf numFmtId="185" fontId="27" fillId="0" borderId="32" xfId="42" applyNumberFormat="1" applyFont="1" applyFill="1" applyBorder="1" applyAlignment="1">
      <alignment horizontal="right" vertical="top"/>
    </xf>
    <xf numFmtId="188" fontId="27" fillId="0" borderId="32" xfId="42" applyNumberFormat="1" applyFont="1" applyFill="1" applyBorder="1" applyAlignment="1">
      <alignment horizontal="right" vertical="top"/>
    </xf>
    <xf numFmtId="185" fontId="27" fillId="0" borderId="10" xfId="42" applyNumberFormat="1" applyFont="1" applyFill="1" applyBorder="1" applyAlignment="1">
      <alignment horizontal="right" vertical="top"/>
    </xf>
    <xf numFmtId="188" fontId="27" fillId="0" borderId="10" xfId="42" applyNumberFormat="1" applyFont="1" applyFill="1" applyBorder="1" applyAlignment="1">
      <alignment horizontal="right" vertical="top"/>
    </xf>
    <xf numFmtId="185" fontId="27" fillId="0" borderId="25" xfId="42" applyNumberFormat="1" applyFont="1" applyFill="1" applyBorder="1" applyAlignment="1">
      <alignment horizontal="right" vertical="top"/>
    </xf>
    <xf numFmtId="188" fontId="27" fillId="0" borderId="25" xfId="42" applyNumberFormat="1" applyFont="1" applyFill="1" applyBorder="1" applyAlignment="1">
      <alignment horizontal="right" vertical="top"/>
    </xf>
    <xf numFmtId="185" fontId="27" fillId="0" borderId="12" xfId="42" applyNumberFormat="1" applyFont="1" applyFill="1" applyBorder="1" applyAlignment="1">
      <alignment horizontal="right" vertical="top"/>
    </xf>
    <xf numFmtId="188" fontId="27" fillId="0" borderId="12" xfId="42" applyNumberFormat="1" applyFont="1" applyFill="1" applyBorder="1" applyAlignment="1">
      <alignment horizontal="right" vertical="top"/>
    </xf>
    <xf numFmtId="0" fontId="11" fillId="0" borderId="10" xfId="0" applyFont="1" applyFill="1" applyBorder="1" applyAlignment="1" applyProtection="1">
      <alignment horizontal="left" vertical="center"/>
      <protection locked="0"/>
    </xf>
    <xf numFmtId="0" fontId="11" fillId="0" borderId="10" xfId="0" applyFont="1" applyFill="1" applyBorder="1" applyAlignment="1">
      <alignment horizontal="left" vertical="center"/>
    </xf>
    <xf numFmtId="0" fontId="22" fillId="33" borderId="22" xfId="0" applyFont="1" applyFill="1" applyBorder="1" applyAlignment="1">
      <alignment horizontal="center" vertical="center"/>
    </xf>
    <xf numFmtId="0" fontId="22" fillId="33" borderId="34" xfId="0" applyFont="1" applyFill="1" applyBorder="1" applyAlignment="1">
      <alignment horizontal="center" vertical="center"/>
    </xf>
    <xf numFmtId="0" fontId="22" fillId="33" borderId="35" xfId="0" applyFont="1" applyFill="1" applyBorder="1" applyAlignment="1">
      <alignment horizontal="center" vertical="center"/>
    </xf>
    <xf numFmtId="0" fontId="15"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5" fillId="0" borderId="10" xfId="0" applyFont="1" applyFill="1" applyBorder="1" applyAlignment="1">
      <alignment horizontal="right" vertical="center" wrapText="1"/>
    </xf>
    <xf numFmtId="193" fontId="8" fillId="0" borderId="10" xfId="0" applyNumberFormat="1" applyFont="1" applyFill="1" applyBorder="1" applyAlignment="1" applyProtection="1">
      <alignment horizontal="right" vertical="center" wrapText="1"/>
      <protection locked="0"/>
    </xf>
    <xf numFmtId="0" fontId="24" fillId="33" borderId="10" xfId="0" applyFont="1" applyFill="1" applyBorder="1" applyAlignment="1" applyProtection="1">
      <alignment horizontal="center" vertical="center"/>
      <protection/>
    </xf>
    <xf numFmtId="0" fontId="25" fillId="33" borderId="15" xfId="0" applyFont="1" applyFill="1" applyBorder="1" applyAlignment="1">
      <alignment/>
    </xf>
    <xf numFmtId="185" fontId="16" fillId="0" borderId="32" xfId="0" applyNumberFormat="1" applyFont="1" applyFill="1" applyBorder="1" applyAlignment="1" applyProtection="1">
      <alignment horizontal="center" vertical="center" wrapText="1"/>
      <protection/>
    </xf>
    <xf numFmtId="0" fontId="16" fillId="0" borderId="32"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193" fontId="16" fillId="0" borderId="32" xfId="0" applyNumberFormat="1" applyFont="1" applyFill="1" applyBorder="1" applyAlignment="1" applyProtection="1">
      <alignment horizontal="center" vertical="center" wrapText="1"/>
      <protection/>
    </xf>
    <xf numFmtId="193" fontId="16" fillId="0" borderId="33" xfId="0" applyNumberFormat="1" applyFont="1" applyFill="1" applyBorder="1" applyAlignment="1" applyProtection="1">
      <alignment horizontal="center" vertical="center" wrapText="1"/>
      <protection/>
    </xf>
    <xf numFmtId="171" fontId="16" fillId="0" borderId="31" xfId="42" applyFont="1" applyFill="1" applyBorder="1" applyAlignment="1" applyProtection="1">
      <alignment horizontal="center" vertical="center"/>
      <protection/>
    </xf>
    <xf numFmtId="171" fontId="16" fillId="0" borderId="36" xfId="42" applyFont="1" applyFill="1" applyBorder="1" applyAlignment="1" applyProtection="1">
      <alignment horizontal="center" vertical="center"/>
      <protection/>
    </xf>
    <xf numFmtId="190" fontId="16" fillId="0" borderId="32" xfId="0" applyNumberFormat="1" applyFont="1" applyFill="1" applyBorder="1" applyAlignment="1" applyProtection="1">
      <alignment horizontal="center" vertical="center" wrapText="1"/>
      <protection/>
    </xf>
    <xf numFmtId="190" fontId="16" fillId="0" borderId="15" xfId="0" applyNumberFormat="1"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protection/>
    </xf>
    <xf numFmtId="0" fontId="26" fillId="33" borderId="0" xfId="0" applyFont="1" applyFill="1" applyBorder="1" applyAlignment="1" applyProtection="1">
      <alignment horizontal="center" vertical="center"/>
      <protection/>
    </xf>
    <xf numFmtId="0" fontId="25" fillId="0" borderId="0" xfId="0" applyFont="1" applyAlignment="1">
      <alignment/>
    </xf>
    <xf numFmtId="171" fontId="16" fillId="0" borderId="37" xfId="42" applyFont="1" applyFill="1" applyBorder="1" applyAlignment="1" applyProtection="1">
      <alignment horizontal="center" vertical="center"/>
      <protection/>
    </xf>
    <xf numFmtId="171" fontId="16" fillId="0" borderId="38" xfId="42" applyFont="1" applyFill="1" applyBorder="1" applyAlignment="1" applyProtection="1">
      <alignment horizontal="center" vertical="center"/>
      <protection/>
    </xf>
    <xf numFmtId="190" fontId="16" fillId="0" borderId="39"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39"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xf numFmtId="185" fontId="16" fillId="0" borderId="39" xfId="0" applyNumberFormat="1" applyFont="1" applyFill="1" applyBorder="1" applyAlignment="1" applyProtection="1">
      <alignment horizontal="center" vertical="center" wrapText="1"/>
      <protection/>
    </xf>
    <xf numFmtId="193" fontId="16" fillId="0" borderId="39" xfId="0" applyNumberFormat="1" applyFont="1" applyFill="1" applyBorder="1" applyAlignment="1" applyProtection="1">
      <alignment horizontal="center" vertical="center" wrapText="1"/>
      <protection/>
    </xf>
    <xf numFmtId="193" fontId="16" fillId="0" borderId="40"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5" fillId="0" borderId="0" xfId="0" applyFont="1" applyAlignment="1">
      <alignment horizontal="right" vertical="center" wrapText="1"/>
    </xf>
    <xf numFmtId="0" fontId="21" fillId="33" borderId="12" xfId="0" applyFont="1" applyFill="1" applyBorder="1" applyAlignment="1">
      <alignment horizontal="center" vertical="center"/>
    </xf>
    <xf numFmtId="0" fontId="21" fillId="33" borderId="12" xfId="0" applyFont="1" applyFill="1" applyBorder="1" applyAlignment="1">
      <alignment horizontal="righ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72783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4420850" y="0"/>
          <a:ext cx="28384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7259300"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4287500" y="419100"/>
          <a:ext cx="2828925"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33
</a:t>
          </a:r>
          <a:r>
            <a:rPr lang="en-US" cap="none" sz="2000" b="0" i="0" u="none" baseline="0">
              <a:solidFill>
                <a:srgbClr val="000000"/>
              </a:solidFill>
              <a:latin typeface="Impact"/>
              <a:ea typeface="Impact"/>
              <a:cs typeface="Impact"/>
            </a:rPr>
            <a:t>14-16 AUG'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17729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029450" y="0"/>
          <a:ext cx="25622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3"/>
        <xdr:cNvSpPr txBox="1">
          <a:spLocks noChangeArrowheads="1"/>
        </xdr:cNvSpPr>
      </xdr:nvSpPr>
      <xdr:spPr>
        <a:xfrm>
          <a:off x="0" y="0"/>
          <a:ext cx="9115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6896100" y="0"/>
          <a:ext cx="22002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10590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239000" y="409575"/>
          <a:ext cx="176212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7"/>
        <xdr:cNvSpPr txBox="1">
          <a:spLocks noChangeArrowheads="1"/>
        </xdr:cNvSpPr>
      </xdr:nvSpPr>
      <xdr:spPr>
        <a:xfrm>
          <a:off x="0" y="0"/>
          <a:ext cx="9115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6896100" y="0"/>
          <a:ext cx="22002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105900"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20</xdr:col>
      <xdr:colOff>1028700</xdr:colOff>
      <xdr:row>0</xdr:row>
      <xdr:rowOff>581025</xdr:rowOff>
    </xdr:from>
    <xdr:to>
      <xdr:col>22</xdr:col>
      <xdr:colOff>409575</xdr:colOff>
      <xdr:row>0</xdr:row>
      <xdr:rowOff>1038225</xdr:rowOff>
    </xdr:to>
    <xdr:sp fLocksText="0">
      <xdr:nvSpPr>
        <xdr:cNvPr id="10" name="Text Box 10"/>
        <xdr:cNvSpPr txBox="1">
          <a:spLocks noChangeArrowheads="1"/>
        </xdr:cNvSpPr>
      </xdr:nvSpPr>
      <xdr:spPr>
        <a:xfrm>
          <a:off x="7924800" y="581025"/>
          <a:ext cx="1114425" cy="4572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33
</a:t>
          </a:r>
          <a:r>
            <a:rPr lang="en-US" cap="none" sz="1200" b="0" i="0" u="none" baseline="0">
              <a:solidFill>
                <a:srgbClr val="000000"/>
              </a:solidFill>
              <a:latin typeface="Impact"/>
              <a:ea typeface="Impact"/>
              <a:cs typeface="Impact"/>
            </a:rPr>
            <a:t>14-16 AUG'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108"/>
  <sheetViews>
    <sheetView tabSelected="1" zoomScale="68" zoomScaleNormal="68" zoomScalePageLayoutView="0" workbookViewId="0" topLeftCell="A1">
      <selection activeCell="B3" sqref="B3:B4"/>
    </sheetView>
  </sheetViews>
  <sheetFormatPr defaultColWidth="39.8515625" defaultRowHeight="12.75"/>
  <cols>
    <col min="1" max="1" width="4.421875" style="35" bestFit="1" customWidth="1"/>
    <col min="2" max="2" width="37.00390625" style="36" customWidth="1"/>
    <col min="3" max="3" width="9.57421875" style="37" bestFit="1" customWidth="1"/>
    <col min="4" max="4" width="11.57421875" style="21" customWidth="1"/>
    <col min="5" max="5" width="13.421875" style="21" customWidth="1"/>
    <col min="6" max="6" width="6.8515625" style="38" customWidth="1"/>
    <col min="7" max="7" width="8.421875" style="38" customWidth="1"/>
    <col min="8" max="8" width="8.8515625" style="38" customWidth="1"/>
    <col min="9" max="9" width="11.8515625" style="43" bestFit="1" customWidth="1"/>
    <col min="10" max="10" width="7.57421875" style="133" bestFit="1" customWidth="1"/>
    <col min="11" max="11" width="13.00390625" style="43" bestFit="1" customWidth="1"/>
    <col min="12" max="12" width="9.00390625" style="133" bestFit="1" customWidth="1"/>
    <col min="13" max="13" width="13.421875" style="43" bestFit="1" customWidth="1"/>
    <col min="14" max="14" width="7.8515625" style="133" customWidth="1"/>
    <col min="15" max="15" width="14.140625" style="128" bestFit="1" customWidth="1"/>
    <col min="16" max="16" width="8.57421875" style="138" bestFit="1" customWidth="1"/>
    <col min="17" max="17" width="9.421875" style="133" bestFit="1" customWidth="1"/>
    <col min="18" max="18" width="7.421875" style="39" bestFit="1" customWidth="1"/>
    <col min="19" max="19" width="11.8515625" style="43" bestFit="1" customWidth="1"/>
    <col min="20" max="20" width="9.7109375" style="53" customWidth="1"/>
    <col min="21" max="21" width="16.28125" style="43" bestFit="1" customWidth="1"/>
    <col min="22" max="22" width="11.57421875" style="133" customWidth="1"/>
    <col min="23" max="23" width="7.28125" style="39" bestFit="1" customWidth="1"/>
    <col min="24" max="24" width="39.8515625" style="22" customWidth="1"/>
    <col min="25" max="27" width="39.8515625" style="21" customWidth="1"/>
    <col min="28" max="28" width="2.00390625" style="21" bestFit="1" customWidth="1"/>
    <col min="29" max="16384" width="39.8515625" style="21" customWidth="1"/>
  </cols>
  <sheetData>
    <row r="1" spans="1:23" s="17" customFormat="1" ht="99" customHeight="1">
      <c r="A1" s="7"/>
      <c r="B1" s="8"/>
      <c r="C1" s="9"/>
      <c r="D1" s="10"/>
      <c r="E1" s="10"/>
      <c r="F1" s="11"/>
      <c r="G1" s="11"/>
      <c r="H1" s="11"/>
      <c r="I1" s="12"/>
      <c r="J1" s="130"/>
      <c r="K1" s="13"/>
      <c r="L1" s="134"/>
      <c r="M1" s="14"/>
      <c r="N1" s="135"/>
      <c r="O1" s="15"/>
      <c r="P1" s="136"/>
      <c r="Q1" s="139"/>
      <c r="R1" s="16"/>
      <c r="S1" s="129"/>
      <c r="T1" s="51"/>
      <c r="U1" s="129"/>
      <c r="V1" s="139"/>
      <c r="W1" s="16"/>
    </row>
    <row r="2" spans="1:23" s="18" customFormat="1" ht="27.75" thickBot="1">
      <c r="A2" s="208" t="s">
        <v>13</v>
      </c>
      <c r="B2" s="209"/>
      <c r="C2" s="209"/>
      <c r="D2" s="209"/>
      <c r="E2" s="209"/>
      <c r="F2" s="209"/>
      <c r="G2" s="209"/>
      <c r="H2" s="209"/>
      <c r="I2" s="209"/>
      <c r="J2" s="209"/>
      <c r="K2" s="209"/>
      <c r="L2" s="209"/>
      <c r="M2" s="209"/>
      <c r="N2" s="209"/>
      <c r="O2" s="209"/>
      <c r="P2" s="209"/>
      <c r="Q2" s="209"/>
      <c r="R2" s="209"/>
      <c r="S2" s="209"/>
      <c r="T2" s="209"/>
      <c r="U2" s="209"/>
      <c r="V2" s="209"/>
      <c r="W2" s="209"/>
    </row>
    <row r="3" spans="1:24" s="19" customFormat="1" ht="20.25" customHeight="1">
      <c r="A3" s="46"/>
      <c r="B3" s="215" t="s">
        <v>14</v>
      </c>
      <c r="C3" s="217" t="s">
        <v>20</v>
      </c>
      <c r="D3" s="211" t="s">
        <v>4</v>
      </c>
      <c r="E3" s="211" t="s">
        <v>1</v>
      </c>
      <c r="F3" s="211" t="s">
        <v>21</v>
      </c>
      <c r="G3" s="211" t="s">
        <v>22</v>
      </c>
      <c r="H3" s="211" t="s">
        <v>23</v>
      </c>
      <c r="I3" s="210" t="s">
        <v>5</v>
      </c>
      <c r="J3" s="210"/>
      <c r="K3" s="210" t="s">
        <v>6</v>
      </c>
      <c r="L3" s="210"/>
      <c r="M3" s="210" t="s">
        <v>7</v>
      </c>
      <c r="N3" s="210"/>
      <c r="O3" s="213" t="s">
        <v>24</v>
      </c>
      <c r="P3" s="213"/>
      <c r="Q3" s="213"/>
      <c r="R3" s="213"/>
      <c r="S3" s="210" t="s">
        <v>3</v>
      </c>
      <c r="T3" s="210"/>
      <c r="U3" s="213" t="s">
        <v>15</v>
      </c>
      <c r="V3" s="213"/>
      <c r="W3" s="214"/>
      <c r="X3" s="44"/>
    </row>
    <row r="4" spans="1:24" s="19" customFormat="1" ht="43.5" thickBot="1">
      <c r="A4" s="47"/>
      <c r="B4" s="216"/>
      <c r="C4" s="218"/>
      <c r="D4" s="219"/>
      <c r="E4" s="219"/>
      <c r="F4" s="212"/>
      <c r="G4" s="212"/>
      <c r="H4" s="212"/>
      <c r="I4" s="140" t="s">
        <v>10</v>
      </c>
      <c r="J4" s="141" t="s">
        <v>9</v>
      </c>
      <c r="K4" s="140" t="s">
        <v>10</v>
      </c>
      <c r="L4" s="141" t="s">
        <v>9</v>
      </c>
      <c r="M4" s="140" t="s">
        <v>10</v>
      </c>
      <c r="N4" s="141" t="s">
        <v>9</v>
      </c>
      <c r="O4" s="140" t="s">
        <v>10</v>
      </c>
      <c r="P4" s="141" t="s">
        <v>9</v>
      </c>
      <c r="Q4" s="141" t="s">
        <v>16</v>
      </c>
      <c r="R4" s="49" t="s">
        <v>17</v>
      </c>
      <c r="S4" s="140" t="s">
        <v>10</v>
      </c>
      <c r="T4" s="52" t="s">
        <v>8</v>
      </c>
      <c r="U4" s="140" t="s">
        <v>10</v>
      </c>
      <c r="V4" s="141" t="s">
        <v>9</v>
      </c>
      <c r="W4" s="50" t="s">
        <v>17</v>
      </c>
      <c r="X4" s="44"/>
    </row>
    <row r="5" spans="1:24" s="19" customFormat="1" ht="15" customHeight="1">
      <c r="A5" s="2">
        <v>1</v>
      </c>
      <c r="B5" s="176" t="s">
        <v>67</v>
      </c>
      <c r="C5" s="177">
        <v>39995</v>
      </c>
      <c r="D5" s="178" t="s">
        <v>27</v>
      </c>
      <c r="E5" s="179" t="s">
        <v>28</v>
      </c>
      <c r="F5" s="180">
        <v>209</v>
      </c>
      <c r="G5" s="181">
        <v>163</v>
      </c>
      <c r="H5" s="181">
        <v>7</v>
      </c>
      <c r="I5" s="182">
        <v>57891.25</v>
      </c>
      <c r="J5" s="183">
        <v>7419</v>
      </c>
      <c r="K5" s="182">
        <v>92164.5</v>
      </c>
      <c r="L5" s="183">
        <v>10988</v>
      </c>
      <c r="M5" s="182">
        <v>95677.25</v>
      </c>
      <c r="N5" s="183">
        <v>11451</v>
      </c>
      <c r="O5" s="191">
        <f>I5+K5+M5</f>
        <v>245733</v>
      </c>
      <c r="P5" s="192">
        <f>J5+L5+N5</f>
        <v>29858</v>
      </c>
      <c r="Q5" s="184">
        <f>P5/G5</f>
        <v>183.17791411042944</v>
      </c>
      <c r="R5" s="185">
        <f>+O5/P5</f>
        <v>8.230055596490052</v>
      </c>
      <c r="S5" s="182">
        <v>267773.25</v>
      </c>
      <c r="T5" s="186">
        <f>-(S5-O5)/S5</f>
        <v>-0.082309379297596</v>
      </c>
      <c r="U5" s="182">
        <v>9730085.5</v>
      </c>
      <c r="V5" s="183">
        <v>1185401</v>
      </c>
      <c r="W5" s="187">
        <f>U5/V5</f>
        <v>8.208264966876188</v>
      </c>
      <c r="X5" s="44"/>
    </row>
    <row r="6" spans="1:24" s="19" customFormat="1" ht="15" customHeight="1">
      <c r="A6" s="2">
        <v>2</v>
      </c>
      <c r="B6" s="150" t="s">
        <v>101</v>
      </c>
      <c r="C6" s="143">
        <v>40032</v>
      </c>
      <c r="D6" s="142" t="s">
        <v>2</v>
      </c>
      <c r="E6" s="173" t="s">
        <v>11</v>
      </c>
      <c r="F6" s="174">
        <v>96</v>
      </c>
      <c r="G6" s="144">
        <v>96</v>
      </c>
      <c r="H6" s="144">
        <v>2</v>
      </c>
      <c r="I6" s="145">
        <v>47601</v>
      </c>
      <c r="J6" s="146">
        <v>5475</v>
      </c>
      <c r="K6" s="145">
        <v>63087</v>
      </c>
      <c r="L6" s="146">
        <v>6365</v>
      </c>
      <c r="M6" s="145">
        <v>75169</v>
      </c>
      <c r="N6" s="146">
        <v>7690</v>
      </c>
      <c r="O6" s="193">
        <f>+M6+K6+I6</f>
        <v>185857</v>
      </c>
      <c r="P6" s="194">
        <f>+N6+L6+J6</f>
        <v>19530</v>
      </c>
      <c r="Q6" s="147">
        <f>P6/G6</f>
        <v>203.4375</v>
      </c>
      <c r="R6" s="148">
        <f>+O6/P6</f>
        <v>9.516487455197133</v>
      </c>
      <c r="S6" s="145">
        <v>330583</v>
      </c>
      <c r="T6" s="149">
        <f>-(S6-O6)/S6</f>
        <v>-0.43779020699794</v>
      </c>
      <c r="U6" s="145">
        <v>723291</v>
      </c>
      <c r="V6" s="146">
        <v>78924</v>
      </c>
      <c r="W6" s="151">
        <f>+U6/V6</f>
        <v>9.164398662003952</v>
      </c>
      <c r="X6" s="44"/>
    </row>
    <row r="7" spans="1:24" s="20" customFormat="1" ht="15" customHeight="1" thickBot="1">
      <c r="A7" s="154">
        <v>3</v>
      </c>
      <c r="B7" s="157" t="s">
        <v>110</v>
      </c>
      <c r="C7" s="158">
        <v>40039</v>
      </c>
      <c r="D7" s="159" t="s">
        <v>26</v>
      </c>
      <c r="E7" s="175" t="s">
        <v>95</v>
      </c>
      <c r="F7" s="188">
        <v>68</v>
      </c>
      <c r="G7" s="160">
        <v>68</v>
      </c>
      <c r="H7" s="160">
        <v>1</v>
      </c>
      <c r="I7" s="161">
        <v>36964</v>
      </c>
      <c r="J7" s="152">
        <v>3373</v>
      </c>
      <c r="K7" s="161">
        <v>46406</v>
      </c>
      <c r="L7" s="152">
        <v>4314</v>
      </c>
      <c r="M7" s="161">
        <v>55376</v>
      </c>
      <c r="N7" s="152">
        <v>5032</v>
      </c>
      <c r="O7" s="195">
        <f aca="true" t="shared" si="0" ref="O7:P9">+I7+K7+M7</f>
        <v>138746</v>
      </c>
      <c r="P7" s="196">
        <f t="shared" si="0"/>
        <v>12719</v>
      </c>
      <c r="Q7" s="155">
        <f>IF(O7&lt;&gt;0,P7/G7,"")</f>
        <v>187.0441176470588</v>
      </c>
      <c r="R7" s="156">
        <f>IF(O7&lt;&gt;0,O7/P7,"")</f>
        <v>10.908561993867442</v>
      </c>
      <c r="S7" s="161"/>
      <c r="T7" s="153">
        <f>IF(S7&lt;&gt;0,-(S7-O7)/S7,"")</f>
      </c>
      <c r="U7" s="161">
        <v>142334</v>
      </c>
      <c r="V7" s="152">
        <v>12902</v>
      </c>
      <c r="W7" s="162">
        <f>U7/V7</f>
        <v>11.031933033638195</v>
      </c>
      <c r="X7" s="45"/>
    </row>
    <row r="8" spans="1:24" s="20" customFormat="1" ht="15" customHeight="1">
      <c r="A8" s="54">
        <v>4</v>
      </c>
      <c r="B8" s="163" t="s">
        <v>77</v>
      </c>
      <c r="C8" s="164">
        <v>40009</v>
      </c>
      <c r="D8" s="165" t="s">
        <v>26</v>
      </c>
      <c r="E8" s="189" t="s">
        <v>95</v>
      </c>
      <c r="F8" s="190">
        <v>190</v>
      </c>
      <c r="G8" s="166">
        <v>154</v>
      </c>
      <c r="H8" s="166">
        <v>5</v>
      </c>
      <c r="I8" s="167">
        <v>33261</v>
      </c>
      <c r="J8" s="168">
        <v>4452</v>
      </c>
      <c r="K8" s="167">
        <v>42477</v>
      </c>
      <c r="L8" s="168">
        <v>5339</v>
      </c>
      <c r="M8" s="167">
        <v>43154</v>
      </c>
      <c r="N8" s="168">
        <v>5418</v>
      </c>
      <c r="O8" s="197">
        <f t="shared" si="0"/>
        <v>118892</v>
      </c>
      <c r="P8" s="198">
        <f t="shared" si="0"/>
        <v>15209</v>
      </c>
      <c r="Q8" s="169">
        <f>IF(O8&lt;&gt;0,P8/G8,"")</f>
        <v>98.75974025974025</v>
      </c>
      <c r="R8" s="170">
        <f>IF(O8&lt;&gt;0,O8/P8,"")</f>
        <v>7.817213492011309</v>
      </c>
      <c r="S8" s="167">
        <v>187944</v>
      </c>
      <c r="T8" s="171">
        <f>IF(S8&lt;&gt;0,-(S8-O8)/S8,"")</f>
        <v>-0.3674073128165837</v>
      </c>
      <c r="U8" s="167">
        <v>4560730</v>
      </c>
      <c r="V8" s="168">
        <v>565904</v>
      </c>
      <c r="W8" s="172">
        <f>U8/V8</f>
        <v>8.059193785518392</v>
      </c>
      <c r="X8" s="45"/>
    </row>
    <row r="9" spans="1:24" s="20" customFormat="1" ht="15" customHeight="1">
      <c r="A9" s="54">
        <v>5</v>
      </c>
      <c r="B9" s="150" t="s">
        <v>111</v>
      </c>
      <c r="C9" s="143">
        <v>40025</v>
      </c>
      <c r="D9" s="142" t="s">
        <v>26</v>
      </c>
      <c r="E9" s="173" t="s">
        <v>33</v>
      </c>
      <c r="F9" s="174">
        <v>66</v>
      </c>
      <c r="G9" s="144">
        <v>66</v>
      </c>
      <c r="H9" s="144">
        <v>3</v>
      </c>
      <c r="I9" s="145">
        <v>27785</v>
      </c>
      <c r="J9" s="146">
        <v>2634</v>
      </c>
      <c r="K9" s="145">
        <v>38719</v>
      </c>
      <c r="L9" s="146">
        <v>3597</v>
      </c>
      <c r="M9" s="145">
        <v>45134</v>
      </c>
      <c r="N9" s="146">
        <v>4168</v>
      </c>
      <c r="O9" s="193">
        <f t="shared" si="0"/>
        <v>111638</v>
      </c>
      <c r="P9" s="194">
        <f t="shared" si="0"/>
        <v>10399</v>
      </c>
      <c r="Q9" s="147">
        <f>IF(O9&lt;&gt;0,P9/G9,"")</f>
        <v>157.56060606060606</v>
      </c>
      <c r="R9" s="148">
        <f>IF(O9&lt;&gt;0,O9/P9,"")</f>
        <v>10.735455332243484</v>
      </c>
      <c r="S9" s="145">
        <v>147583</v>
      </c>
      <c r="T9" s="149">
        <f>IF(S9&lt;&gt;0,-(S9-O9)/S9,"")</f>
        <v>-0.24355786235542035</v>
      </c>
      <c r="U9" s="145">
        <v>745348</v>
      </c>
      <c r="V9" s="146">
        <v>74031</v>
      </c>
      <c r="W9" s="151">
        <f>U9/V9</f>
        <v>10.06805257257095</v>
      </c>
      <c r="X9" s="45"/>
    </row>
    <row r="10" spans="1:24" s="20" customFormat="1" ht="15" customHeight="1">
      <c r="A10" s="54">
        <v>6</v>
      </c>
      <c r="B10" s="150" t="s">
        <v>102</v>
      </c>
      <c r="C10" s="143">
        <v>40032</v>
      </c>
      <c r="D10" s="142" t="s">
        <v>2</v>
      </c>
      <c r="E10" s="173" t="s">
        <v>103</v>
      </c>
      <c r="F10" s="174">
        <v>31</v>
      </c>
      <c r="G10" s="144">
        <v>31</v>
      </c>
      <c r="H10" s="144">
        <v>2</v>
      </c>
      <c r="I10" s="145">
        <v>13192</v>
      </c>
      <c r="J10" s="146">
        <v>1028</v>
      </c>
      <c r="K10" s="145">
        <v>22253</v>
      </c>
      <c r="L10" s="146">
        <v>1746</v>
      </c>
      <c r="M10" s="145">
        <v>22850</v>
      </c>
      <c r="N10" s="146">
        <v>1714</v>
      </c>
      <c r="O10" s="193">
        <f>+M10+K10+I10</f>
        <v>58295</v>
      </c>
      <c r="P10" s="194">
        <f>+N10+L10+J10</f>
        <v>4488</v>
      </c>
      <c r="Q10" s="147">
        <f>P10/G10</f>
        <v>144.7741935483871</v>
      </c>
      <c r="R10" s="148">
        <f>+O10/P10</f>
        <v>12.989081996434937</v>
      </c>
      <c r="S10" s="145">
        <v>70232</v>
      </c>
      <c r="T10" s="149">
        <f>-(S10-O10)/S10</f>
        <v>-0.16996525800205034</v>
      </c>
      <c r="U10" s="145">
        <v>178483</v>
      </c>
      <c r="V10" s="146">
        <v>14241</v>
      </c>
      <c r="W10" s="151">
        <f>+U10/V10</f>
        <v>12.533038410224002</v>
      </c>
      <c r="X10" s="45"/>
    </row>
    <row r="11" spans="1:24" s="20" customFormat="1" ht="15" customHeight="1">
      <c r="A11" s="54">
        <v>7</v>
      </c>
      <c r="B11" s="150" t="s">
        <v>80</v>
      </c>
      <c r="C11" s="143">
        <v>40018</v>
      </c>
      <c r="D11" s="142" t="s">
        <v>26</v>
      </c>
      <c r="E11" s="173" t="s">
        <v>19</v>
      </c>
      <c r="F11" s="174">
        <v>70</v>
      </c>
      <c r="G11" s="144">
        <v>56</v>
      </c>
      <c r="H11" s="144">
        <v>4</v>
      </c>
      <c r="I11" s="145">
        <v>12965</v>
      </c>
      <c r="J11" s="146">
        <v>1387</v>
      </c>
      <c r="K11" s="145">
        <v>17819</v>
      </c>
      <c r="L11" s="146">
        <v>1902</v>
      </c>
      <c r="M11" s="145">
        <v>21138</v>
      </c>
      <c r="N11" s="146">
        <v>2272</v>
      </c>
      <c r="O11" s="193">
        <f>+I11+K11+M11</f>
        <v>51922</v>
      </c>
      <c r="P11" s="194">
        <f>+J11+L11+N11</f>
        <v>5561</v>
      </c>
      <c r="Q11" s="147">
        <f>IF(O11&lt;&gt;0,P11/G11,"")</f>
        <v>99.30357142857143</v>
      </c>
      <c r="R11" s="148">
        <f>IF(O11&lt;&gt;0,O11/P11,"")</f>
        <v>9.336809926272252</v>
      </c>
      <c r="S11" s="145">
        <v>118044</v>
      </c>
      <c r="T11" s="149">
        <f>IF(S11&lt;&gt;0,-(S11-O11)/S11,"")</f>
        <v>-0.5601470638067162</v>
      </c>
      <c r="U11" s="145">
        <v>845879</v>
      </c>
      <c r="V11" s="146">
        <v>89763</v>
      </c>
      <c r="W11" s="151">
        <f>U11/V11</f>
        <v>9.423470695052528</v>
      </c>
      <c r="X11" s="45"/>
    </row>
    <row r="12" spans="1:24" s="20" customFormat="1" ht="15" customHeight="1">
      <c r="A12" s="54">
        <v>8</v>
      </c>
      <c r="B12" s="150" t="s">
        <v>112</v>
      </c>
      <c r="C12" s="143">
        <v>40039</v>
      </c>
      <c r="D12" s="142" t="s">
        <v>27</v>
      </c>
      <c r="E12" s="173" t="s">
        <v>75</v>
      </c>
      <c r="F12" s="174">
        <v>25</v>
      </c>
      <c r="G12" s="144">
        <v>25</v>
      </c>
      <c r="H12" s="144">
        <v>1</v>
      </c>
      <c r="I12" s="145">
        <v>9991.75</v>
      </c>
      <c r="J12" s="146">
        <v>890</v>
      </c>
      <c r="K12" s="145">
        <v>16776.75</v>
      </c>
      <c r="L12" s="146">
        <v>1437</v>
      </c>
      <c r="M12" s="145">
        <v>20477.25</v>
      </c>
      <c r="N12" s="146">
        <v>1761</v>
      </c>
      <c r="O12" s="193">
        <f>I12+K12+M12</f>
        <v>47245.75</v>
      </c>
      <c r="P12" s="194">
        <f>J12+L12+N12</f>
        <v>4088</v>
      </c>
      <c r="Q12" s="147">
        <f>P12/G12</f>
        <v>163.52</v>
      </c>
      <c r="R12" s="148">
        <f>+O12/P12</f>
        <v>11.557179549902152</v>
      </c>
      <c r="S12" s="145"/>
      <c r="T12" s="149"/>
      <c r="U12" s="145">
        <v>47245.75</v>
      </c>
      <c r="V12" s="146">
        <v>4088</v>
      </c>
      <c r="W12" s="151">
        <f>U12/V12</f>
        <v>11.557179549902152</v>
      </c>
      <c r="X12" s="45"/>
    </row>
    <row r="13" spans="1:24" s="20" customFormat="1" ht="15" customHeight="1">
      <c r="A13" s="54">
        <v>9</v>
      </c>
      <c r="B13" s="150" t="s">
        <v>72</v>
      </c>
      <c r="C13" s="143">
        <v>40004</v>
      </c>
      <c r="D13" s="142" t="s">
        <v>2</v>
      </c>
      <c r="E13" s="173" t="s">
        <v>30</v>
      </c>
      <c r="F13" s="174">
        <v>68</v>
      </c>
      <c r="G13" s="144">
        <v>66</v>
      </c>
      <c r="H13" s="144">
        <v>6</v>
      </c>
      <c r="I13" s="145">
        <v>5881</v>
      </c>
      <c r="J13" s="146">
        <v>933</v>
      </c>
      <c r="K13" s="145">
        <v>6927</v>
      </c>
      <c r="L13" s="146">
        <v>1020</v>
      </c>
      <c r="M13" s="145">
        <v>9248</v>
      </c>
      <c r="N13" s="146">
        <v>1337</v>
      </c>
      <c r="O13" s="193">
        <f>+M13+K13+I13</f>
        <v>22056</v>
      </c>
      <c r="P13" s="194">
        <f>+N13+L13+J13</f>
        <v>3290</v>
      </c>
      <c r="Q13" s="147">
        <f>P13/G13</f>
        <v>49.84848484848485</v>
      </c>
      <c r="R13" s="148">
        <f>+O13/P13</f>
        <v>6.703951367781155</v>
      </c>
      <c r="S13" s="145">
        <v>36423</v>
      </c>
      <c r="T13" s="149">
        <f>-(S13-O13)/S13</f>
        <v>-0.39444856272135737</v>
      </c>
      <c r="U13" s="145">
        <v>1128459</v>
      </c>
      <c r="V13" s="146">
        <v>117429</v>
      </c>
      <c r="W13" s="151">
        <f>+U13/V13</f>
        <v>9.60971310323685</v>
      </c>
      <c r="X13" s="45"/>
    </row>
    <row r="14" spans="1:24" s="20" customFormat="1" ht="15" customHeight="1">
      <c r="A14" s="54">
        <v>10</v>
      </c>
      <c r="B14" s="150" t="s">
        <v>73</v>
      </c>
      <c r="C14" s="143">
        <v>40004</v>
      </c>
      <c r="D14" s="142" t="s">
        <v>26</v>
      </c>
      <c r="E14" s="173" t="s">
        <v>95</v>
      </c>
      <c r="F14" s="174">
        <v>60</v>
      </c>
      <c r="G14" s="144">
        <v>40</v>
      </c>
      <c r="H14" s="144">
        <v>6</v>
      </c>
      <c r="I14" s="145">
        <v>5067</v>
      </c>
      <c r="J14" s="146">
        <v>525</v>
      </c>
      <c r="K14" s="145">
        <v>6782</v>
      </c>
      <c r="L14" s="146">
        <v>664</v>
      </c>
      <c r="M14" s="145">
        <v>9531</v>
      </c>
      <c r="N14" s="146">
        <v>943</v>
      </c>
      <c r="O14" s="193">
        <f>+I14+K14+M14</f>
        <v>21380</v>
      </c>
      <c r="P14" s="194">
        <f>+J14+L14+N14</f>
        <v>2132</v>
      </c>
      <c r="Q14" s="147">
        <f>IF(O14&lt;&gt;0,P14/G14,"")</f>
        <v>53.3</v>
      </c>
      <c r="R14" s="148">
        <f>IF(O14&lt;&gt;0,O14/P14,"")</f>
        <v>10.028142589118199</v>
      </c>
      <c r="S14" s="145">
        <v>31868</v>
      </c>
      <c r="T14" s="149">
        <f>IF(S14&lt;&gt;0,-(S14-O14)/S14,"")</f>
        <v>-0.329107568720974</v>
      </c>
      <c r="U14" s="145">
        <v>761081</v>
      </c>
      <c r="V14" s="146">
        <v>81037</v>
      </c>
      <c r="W14" s="151">
        <f>U14/V14</f>
        <v>9.391771659859076</v>
      </c>
      <c r="X14" s="45"/>
    </row>
    <row r="15" spans="1:24" s="20" customFormat="1" ht="15" customHeight="1">
      <c r="A15" s="54">
        <v>11</v>
      </c>
      <c r="B15" s="150" t="s">
        <v>84</v>
      </c>
      <c r="C15" s="143">
        <v>40025</v>
      </c>
      <c r="D15" s="142" t="s">
        <v>27</v>
      </c>
      <c r="E15" s="173" t="s">
        <v>85</v>
      </c>
      <c r="F15" s="174">
        <v>35</v>
      </c>
      <c r="G15" s="144">
        <v>33</v>
      </c>
      <c r="H15" s="144">
        <v>3</v>
      </c>
      <c r="I15" s="145">
        <v>4166.5</v>
      </c>
      <c r="J15" s="146">
        <v>589</v>
      </c>
      <c r="K15" s="145">
        <v>6124</v>
      </c>
      <c r="L15" s="146">
        <v>769</v>
      </c>
      <c r="M15" s="145">
        <v>7746.5</v>
      </c>
      <c r="N15" s="146">
        <v>1049</v>
      </c>
      <c r="O15" s="193">
        <f aca="true" t="shared" si="1" ref="O15:P17">I15+K15+M15</f>
        <v>18037</v>
      </c>
      <c r="P15" s="194">
        <f t="shared" si="1"/>
        <v>2407</v>
      </c>
      <c r="Q15" s="147">
        <f>P15/G15</f>
        <v>72.93939393939394</v>
      </c>
      <c r="R15" s="148">
        <f>+O15/P15</f>
        <v>7.493560448691317</v>
      </c>
      <c r="S15" s="145">
        <v>32033.25</v>
      </c>
      <c r="T15" s="149">
        <f>-(S15-O15)/S15</f>
        <v>-0.4369288161519671</v>
      </c>
      <c r="U15" s="145">
        <v>156345</v>
      </c>
      <c r="V15" s="146">
        <v>17949</v>
      </c>
      <c r="W15" s="151">
        <f>U15/V15</f>
        <v>8.710513120508105</v>
      </c>
      <c r="X15" s="45"/>
    </row>
    <row r="16" spans="1:24" s="20" customFormat="1" ht="15" customHeight="1">
      <c r="A16" s="54">
        <v>12</v>
      </c>
      <c r="B16" s="150" t="s">
        <v>113</v>
      </c>
      <c r="C16" s="143">
        <v>40039</v>
      </c>
      <c r="D16" s="142" t="s">
        <v>27</v>
      </c>
      <c r="E16" s="173" t="s">
        <v>114</v>
      </c>
      <c r="F16" s="174">
        <v>8</v>
      </c>
      <c r="G16" s="144">
        <v>8</v>
      </c>
      <c r="H16" s="144">
        <v>1</v>
      </c>
      <c r="I16" s="145">
        <v>4653</v>
      </c>
      <c r="J16" s="146">
        <v>351</v>
      </c>
      <c r="K16" s="145">
        <v>5599.5</v>
      </c>
      <c r="L16" s="146">
        <v>425</v>
      </c>
      <c r="M16" s="145">
        <v>7256.25</v>
      </c>
      <c r="N16" s="146">
        <v>552</v>
      </c>
      <c r="O16" s="193">
        <f t="shared" si="1"/>
        <v>17508.75</v>
      </c>
      <c r="P16" s="194">
        <f t="shared" si="1"/>
        <v>1328</v>
      </c>
      <c r="Q16" s="147">
        <f>P16/G16</f>
        <v>166</v>
      </c>
      <c r="R16" s="148">
        <f>+O16/P16</f>
        <v>13.184299698795181</v>
      </c>
      <c r="S16" s="145"/>
      <c r="T16" s="149"/>
      <c r="U16" s="145">
        <v>17508.75</v>
      </c>
      <c r="V16" s="146">
        <v>1328</v>
      </c>
      <c r="W16" s="151">
        <f>U16/V16</f>
        <v>13.184299698795181</v>
      </c>
      <c r="X16" s="45"/>
    </row>
    <row r="17" spans="1:24" s="20" customFormat="1" ht="15" customHeight="1">
      <c r="A17" s="54">
        <v>13</v>
      </c>
      <c r="B17" s="150" t="s">
        <v>115</v>
      </c>
      <c r="C17" s="143">
        <v>40011</v>
      </c>
      <c r="D17" s="142" t="s">
        <v>116</v>
      </c>
      <c r="E17" s="173" t="s">
        <v>117</v>
      </c>
      <c r="F17" s="174">
        <v>20</v>
      </c>
      <c r="G17" s="144">
        <v>20</v>
      </c>
      <c r="H17" s="144">
        <v>5</v>
      </c>
      <c r="I17" s="145">
        <v>3531.5</v>
      </c>
      <c r="J17" s="146">
        <v>497</v>
      </c>
      <c r="K17" s="145">
        <v>4319.5</v>
      </c>
      <c r="L17" s="146">
        <v>631</v>
      </c>
      <c r="M17" s="145">
        <v>5663</v>
      </c>
      <c r="N17" s="146">
        <v>833</v>
      </c>
      <c r="O17" s="193">
        <f t="shared" si="1"/>
        <v>13514</v>
      </c>
      <c r="P17" s="194">
        <f t="shared" si="1"/>
        <v>1961</v>
      </c>
      <c r="Q17" s="147">
        <f>IF(O17&lt;&gt;0,P17/G17,"")</f>
        <v>98.05</v>
      </c>
      <c r="R17" s="148">
        <f>IF(O17&lt;&gt;0,O17/P17,"")</f>
        <v>6.891381947985722</v>
      </c>
      <c r="S17" s="145">
        <v>16221.25</v>
      </c>
      <c r="T17" s="149">
        <f>IF(S17&lt;&gt;0,-(S17-O17)/S17,"")</f>
        <v>-0.1668952762579949</v>
      </c>
      <c r="U17" s="145">
        <v>312735.5</v>
      </c>
      <c r="V17" s="146">
        <v>30741</v>
      </c>
      <c r="W17" s="151">
        <f>IF(U17&lt;&gt;0,U17/V17,"")</f>
        <v>10.1732376955857</v>
      </c>
      <c r="X17" s="45"/>
    </row>
    <row r="18" spans="1:24" s="20" customFormat="1" ht="15" customHeight="1">
      <c r="A18" s="54">
        <v>14</v>
      </c>
      <c r="B18" s="150" t="s">
        <v>78</v>
      </c>
      <c r="C18" s="143">
        <v>39988</v>
      </c>
      <c r="D18" s="142" t="s">
        <v>2</v>
      </c>
      <c r="E18" s="173" t="s">
        <v>11</v>
      </c>
      <c r="F18" s="174">
        <v>137</v>
      </c>
      <c r="G18" s="144">
        <v>51</v>
      </c>
      <c r="H18" s="144">
        <v>9</v>
      </c>
      <c r="I18" s="145">
        <v>2624</v>
      </c>
      <c r="J18" s="146">
        <v>443</v>
      </c>
      <c r="K18" s="145">
        <v>4865</v>
      </c>
      <c r="L18" s="146">
        <v>964</v>
      </c>
      <c r="M18" s="145">
        <v>5336</v>
      </c>
      <c r="N18" s="146">
        <v>875</v>
      </c>
      <c r="O18" s="193">
        <f>+M18+K18+I18</f>
        <v>12825</v>
      </c>
      <c r="P18" s="194">
        <f>+N18+L18+J18</f>
        <v>2282</v>
      </c>
      <c r="Q18" s="147">
        <f aca="true" t="shared" si="2" ref="Q18:Q26">P18/G18</f>
        <v>44.745098039215684</v>
      </c>
      <c r="R18" s="148">
        <f aca="true" t="shared" si="3" ref="R18:R26">+O18/P18</f>
        <v>5.620070113935145</v>
      </c>
      <c r="S18" s="145">
        <v>22354</v>
      </c>
      <c r="T18" s="149">
        <f aca="true" t="shared" si="4" ref="T18:T26">-(S18-O18)/S18</f>
        <v>-0.4262771763442784</v>
      </c>
      <c r="U18" s="145">
        <v>2812567</v>
      </c>
      <c r="V18" s="146">
        <v>341342</v>
      </c>
      <c r="W18" s="151">
        <f>+U18/V18</f>
        <v>8.239733170837459</v>
      </c>
      <c r="X18" s="45"/>
    </row>
    <row r="19" spans="1:24" s="20" customFormat="1" ht="15" customHeight="1">
      <c r="A19" s="54">
        <v>15</v>
      </c>
      <c r="B19" s="150" t="s">
        <v>81</v>
      </c>
      <c r="C19" s="143">
        <v>40018</v>
      </c>
      <c r="D19" s="142" t="s">
        <v>27</v>
      </c>
      <c r="E19" s="173" t="s">
        <v>59</v>
      </c>
      <c r="F19" s="174">
        <v>15</v>
      </c>
      <c r="G19" s="144">
        <v>15</v>
      </c>
      <c r="H19" s="144">
        <v>4</v>
      </c>
      <c r="I19" s="145">
        <v>1611</v>
      </c>
      <c r="J19" s="146">
        <v>243</v>
      </c>
      <c r="K19" s="145">
        <v>3261</v>
      </c>
      <c r="L19" s="146">
        <v>490</v>
      </c>
      <c r="M19" s="145">
        <v>4877</v>
      </c>
      <c r="N19" s="146">
        <v>748</v>
      </c>
      <c r="O19" s="193">
        <f aca="true" t="shared" si="5" ref="O19:P22">I19+K19+M19</f>
        <v>9749</v>
      </c>
      <c r="P19" s="194">
        <f t="shared" si="5"/>
        <v>1481</v>
      </c>
      <c r="Q19" s="147">
        <f t="shared" si="2"/>
        <v>98.73333333333333</v>
      </c>
      <c r="R19" s="148">
        <f t="shared" si="3"/>
        <v>6.582714382174206</v>
      </c>
      <c r="S19" s="145">
        <v>6942.5</v>
      </c>
      <c r="T19" s="149">
        <f t="shared" si="4"/>
        <v>0.40424918977313645</v>
      </c>
      <c r="U19" s="145">
        <v>83263.5</v>
      </c>
      <c r="V19" s="146">
        <v>10026</v>
      </c>
      <c r="W19" s="151">
        <f>U19/V19</f>
        <v>8.30475763016158</v>
      </c>
      <c r="X19" s="45"/>
    </row>
    <row r="20" spans="1:24" s="20" customFormat="1" ht="15" customHeight="1">
      <c r="A20" s="54">
        <v>16</v>
      </c>
      <c r="B20" s="150" t="s">
        <v>74</v>
      </c>
      <c r="C20" s="143">
        <v>40004</v>
      </c>
      <c r="D20" s="142" t="s">
        <v>27</v>
      </c>
      <c r="E20" s="173" t="s">
        <v>75</v>
      </c>
      <c r="F20" s="174">
        <v>20</v>
      </c>
      <c r="G20" s="144">
        <v>20</v>
      </c>
      <c r="H20" s="144">
        <v>6</v>
      </c>
      <c r="I20" s="145">
        <v>1727</v>
      </c>
      <c r="J20" s="146">
        <v>304</v>
      </c>
      <c r="K20" s="145">
        <v>3294</v>
      </c>
      <c r="L20" s="146">
        <v>494</v>
      </c>
      <c r="M20" s="145">
        <v>4345.5</v>
      </c>
      <c r="N20" s="146">
        <v>643</v>
      </c>
      <c r="O20" s="193">
        <f t="shared" si="5"/>
        <v>9366.5</v>
      </c>
      <c r="P20" s="194">
        <f t="shared" si="5"/>
        <v>1441</v>
      </c>
      <c r="Q20" s="147">
        <f t="shared" si="2"/>
        <v>72.05</v>
      </c>
      <c r="R20" s="148">
        <f t="shared" si="3"/>
        <v>6.5</v>
      </c>
      <c r="S20" s="145">
        <v>5022.5</v>
      </c>
      <c r="T20" s="149">
        <f t="shared" si="4"/>
        <v>0.8649079143852663</v>
      </c>
      <c r="U20" s="145">
        <v>92822.5</v>
      </c>
      <c r="V20" s="146">
        <v>12250</v>
      </c>
      <c r="W20" s="151">
        <f>U20/V20</f>
        <v>7.57734693877551</v>
      </c>
      <c r="X20" s="45"/>
    </row>
    <row r="21" spans="1:24" s="20" customFormat="1" ht="15" customHeight="1">
      <c r="A21" s="54">
        <v>17</v>
      </c>
      <c r="B21" s="150" t="s">
        <v>37</v>
      </c>
      <c r="C21" s="143">
        <v>39934</v>
      </c>
      <c r="D21" s="142" t="s">
        <v>27</v>
      </c>
      <c r="E21" s="173" t="s">
        <v>38</v>
      </c>
      <c r="F21" s="174">
        <v>10</v>
      </c>
      <c r="G21" s="144">
        <v>10</v>
      </c>
      <c r="H21" s="144">
        <v>16</v>
      </c>
      <c r="I21" s="145">
        <v>1662.5</v>
      </c>
      <c r="J21" s="146">
        <v>221</v>
      </c>
      <c r="K21" s="145">
        <v>3189.5</v>
      </c>
      <c r="L21" s="146">
        <v>395</v>
      </c>
      <c r="M21" s="145">
        <v>4147.5</v>
      </c>
      <c r="N21" s="146">
        <v>511</v>
      </c>
      <c r="O21" s="193">
        <f t="shared" si="5"/>
        <v>8999.5</v>
      </c>
      <c r="P21" s="194">
        <f t="shared" si="5"/>
        <v>1127</v>
      </c>
      <c r="Q21" s="147">
        <f t="shared" si="2"/>
        <v>112.7</v>
      </c>
      <c r="R21" s="148">
        <f t="shared" si="3"/>
        <v>7.9853593611357585</v>
      </c>
      <c r="S21" s="145">
        <v>4232</v>
      </c>
      <c r="T21" s="149">
        <f t="shared" si="4"/>
        <v>1.1265359168241966</v>
      </c>
      <c r="U21" s="145">
        <v>148395.25</v>
      </c>
      <c r="V21" s="146">
        <v>21274</v>
      </c>
      <c r="W21" s="151">
        <f>U21/V21</f>
        <v>6.975427752185767</v>
      </c>
      <c r="X21" s="45"/>
    </row>
    <row r="22" spans="1:24" s="20" customFormat="1" ht="15" customHeight="1">
      <c r="A22" s="2">
        <v>18</v>
      </c>
      <c r="B22" s="150" t="s">
        <v>86</v>
      </c>
      <c r="C22" s="143">
        <v>40025</v>
      </c>
      <c r="D22" s="142" t="s">
        <v>27</v>
      </c>
      <c r="E22" s="173" t="s">
        <v>87</v>
      </c>
      <c r="F22" s="174">
        <v>10</v>
      </c>
      <c r="G22" s="144">
        <v>10</v>
      </c>
      <c r="H22" s="144">
        <v>3</v>
      </c>
      <c r="I22" s="145">
        <v>1652.5</v>
      </c>
      <c r="J22" s="146">
        <v>218</v>
      </c>
      <c r="K22" s="145">
        <v>2572.5</v>
      </c>
      <c r="L22" s="146">
        <v>335</v>
      </c>
      <c r="M22" s="145">
        <v>2455</v>
      </c>
      <c r="N22" s="146">
        <v>318</v>
      </c>
      <c r="O22" s="193">
        <f t="shared" si="5"/>
        <v>6680</v>
      </c>
      <c r="P22" s="194">
        <f t="shared" si="5"/>
        <v>871</v>
      </c>
      <c r="Q22" s="147">
        <f t="shared" si="2"/>
        <v>87.1</v>
      </c>
      <c r="R22" s="148">
        <f t="shared" si="3"/>
        <v>7.669345579793341</v>
      </c>
      <c r="S22" s="145">
        <v>6821.5</v>
      </c>
      <c r="T22" s="149">
        <f t="shared" si="4"/>
        <v>-0.02074323829069853</v>
      </c>
      <c r="U22" s="145">
        <v>41980.25</v>
      </c>
      <c r="V22" s="146">
        <v>4086</v>
      </c>
      <c r="W22" s="151">
        <f>U22/V22</f>
        <v>10.274167890357317</v>
      </c>
      <c r="X22" s="45"/>
    </row>
    <row r="23" spans="1:24" s="20" customFormat="1" ht="15" customHeight="1">
      <c r="A23" s="2">
        <v>19</v>
      </c>
      <c r="B23" s="150" t="s">
        <v>70</v>
      </c>
      <c r="C23" s="143">
        <v>39997</v>
      </c>
      <c r="D23" s="142" t="s">
        <v>71</v>
      </c>
      <c r="E23" s="173" t="s">
        <v>83</v>
      </c>
      <c r="F23" s="174">
        <v>10</v>
      </c>
      <c r="G23" s="144">
        <v>10</v>
      </c>
      <c r="H23" s="144">
        <v>7</v>
      </c>
      <c r="I23" s="145">
        <v>1367</v>
      </c>
      <c r="J23" s="146">
        <v>215</v>
      </c>
      <c r="K23" s="145">
        <v>2201</v>
      </c>
      <c r="L23" s="146">
        <v>319</v>
      </c>
      <c r="M23" s="145">
        <v>2671</v>
      </c>
      <c r="N23" s="146">
        <v>387</v>
      </c>
      <c r="O23" s="193">
        <f>SUM(I23+K23+M23)</f>
        <v>6239</v>
      </c>
      <c r="P23" s="194">
        <f>SUM(J23+L23+N23)</f>
        <v>921</v>
      </c>
      <c r="Q23" s="147">
        <f t="shared" si="2"/>
        <v>92.1</v>
      </c>
      <c r="R23" s="148">
        <f t="shared" si="3"/>
        <v>6.774158523344191</v>
      </c>
      <c r="S23" s="145">
        <v>6153.5</v>
      </c>
      <c r="T23" s="149">
        <f t="shared" si="4"/>
        <v>0.013894531567400666</v>
      </c>
      <c r="U23" s="145">
        <v>113428</v>
      </c>
      <c r="V23" s="146">
        <v>14736</v>
      </c>
      <c r="W23" s="151">
        <f>U23/V23</f>
        <v>7.697339847991314</v>
      </c>
      <c r="X23" s="45"/>
    </row>
    <row r="24" spans="1:24" s="20" customFormat="1" ht="15" customHeight="1">
      <c r="A24" s="54">
        <v>20</v>
      </c>
      <c r="B24" s="150" t="s">
        <v>62</v>
      </c>
      <c r="C24" s="143">
        <v>39983</v>
      </c>
      <c r="D24" s="142" t="s">
        <v>2</v>
      </c>
      <c r="E24" s="173" t="s">
        <v>30</v>
      </c>
      <c r="F24" s="174">
        <v>60</v>
      </c>
      <c r="G24" s="144">
        <v>19</v>
      </c>
      <c r="H24" s="144">
        <v>9</v>
      </c>
      <c r="I24" s="145">
        <v>1404</v>
      </c>
      <c r="J24" s="146">
        <v>229</v>
      </c>
      <c r="K24" s="145">
        <v>1916</v>
      </c>
      <c r="L24" s="146">
        <v>305</v>
      </c>
      <c r="M24" s="145">
        <v>2670</v>
      </c>
      <c r="N24" s="146">
        <v>424</v>
      </c>
      <c r="O24" s="193">
        <f>+M24+K24+I24</f>
        <v>5990</v>
      </c>
      <c r="P24" s="194">
        <f>+N24+L24+J24</f>
        <v>958</v>
      </c>
      <c r="Q24" s="147">
        <f t="shared" si="2"/>
        <v>50.421052631578945</v>
      </c>
      <c r="R24" s="148">
        <f t="shared" si="3"/>
        <v>6.252609603340292</v>
      </c>
      <c r="S24" s="145">
        <v>9319</v>
      </c>
      <c r="T24" s="149">
        <f t="shared" si="4"/>
        <v>-0.3572271702972422</v>
      </c>
      <c r="U24" s="145">
        <v>530438</v>
      </c>
      <c r="V24" s="146">
        <v>67360</v>
      </c>
      <c r="W24" s="151">
        <f>+U24/V24</f>
        <v>7.874673396674584</v>
      </c>
      <c r="X24" s="45"/>
    </row>
    <row r="25" spans="1:24" s="20" customFormat="1" ht="15" customHeight="1">
      <c r="A25" s="54">
        <v>21</v>
      </c>
      <c r="B25" s="150" t="s">
        <v>60</v>
      </c>
      <c r="C25" s="143">
        <v>39983</v>
      </c>
      <c r="D25" s="142" t="s">
        <v>2</v>
      </c>
      <c r="E25" s="173" t="s">
        <v>29</v>
      </c>
      <c r="F25" s="174">
        <v>47</v>
      </c>
      <c r="G25" s="144">
        <v>20</v>
      </c>
      <c r="H25" s="144">
        <v>9</v>
      </c>
      <c r="I25" s="145">
        <v>1368</v>
      </c>
      <c r="J25" s="146">
        <v>246</v>
      </c>
      <c r="K25" s="145">
        <v>1733</v>
      </c>
      <c r="L25" s="146">
        <v>295</v>
      </c>
      <c r="M25" s="145">
        <v>2373</v>
      </c>
      <c r="N25" s="146">
        <v>395</v>
      </c>
      <c r="O25" s="193">
        <f>+M25+K25+I25</f>
        <v>5474</v>
      </c>
      <c r="P25" s="194">
        <f>+N25+L25+J25</f>
        <v>936</v>
      </c>
      <c r="Q25" s="147">
        <f t="shared" si="2"/>
        <v>46.8</v>
      </c>
      <c r="R25" s="148">
        <f t="shared" si="3"/>
        <v>5.848290598290598</v>
      </c>
      <c r="S25" s="145">
        <v>11617</v>
      </c>
      <c r="T25" s="149">
        <f t="shared" si="4"/>
        <v>-0.5287940087802359</v>
      </c>
      <c r="U25" s="145">
        <v>1078596</v>
      </c>
      <c r="V25" s="146">
        <v>113448</v>
      </c>
      <c r="W25" s="151">
        <f>+U25/V25</f>
        <v>9.507404273323461</v>
      </c>
      <c r="X25" s="45"/>
    </row>
    <row r="26" spans="1:24" s="20" customFormat="1" ht="15" customHeight="1">
      <c r="A26" s="54">
        <v>22</v>
      </c>
      <c r="B26" s="150" t="s">
        <v>88</v>
      </c>
      <c r="C26" s="143">
        <v>40025</v>
      </c>
      <c r="D26" s="142" t="s">
        <v>27</v>
      </c>
      <c r="E26" s="173" t="s">
        <v>59</v>
      </c>
      <c r="F26" s="174">
        <v>2</v>
      </c>
      <c r="G26" s="144">
        <v>2</v>
      </c>
      <c r="H26" s="144">
        <v>3</v>
      </c>
      <c r="I26" s="145">
        <v>1173</v>
      </c>
      <c r="J26" s="146">
        <v>82</v>
      </c>
      <c r="K26" s="145">
        <v>1649</v>
      </c>
      <c r="L26" s="146">
        <v>114</v>
      </c>
      <c r="M26" s="145">
        <v>1022</v>
      </c>
      <c r="N26" s="146">
        <v>70</v>
      </c>
      <c r="O26" s="193">
        <f>I26+K26+M26</f>
        <v>3844</v>
      </c>
      <c r="P26" s="194">
        <f>J26+L26+N26</f>
        <v>266</v>
      </c>
      <c r="Q26" s="147">
        <f t="shared" si="2"/>
        <v>133</v>
      </c>
      <c r="R26" s="148">
        <f t="shared" si="3"/>
        <v>14.451127819548873</v>
      </c>
      <c r="S26" s="145">
        <v>7126.5</v>
      </c>
      <c r="T26" s="149">
        <f t="shared" si="4"/>
        <v>-0.4606047849575528</v>
      </c>
      <c r="U26" s="145">
        <v>26846.5</v>
      </c>
      <c r="V26" s="146">
        <v>1971</v>
      </c>
      <c r="W26" s="151">
        <f aca="true" t="shared" si="6" ref="W26:W32">U26/V26</f>
        <v>13.620750887874175</v>
      </c>
      <c r="X26" s="45"/>
    </row>
    <row r="27" spans="1:24" s="20" customFormat="1" ht="15" customHeight="1">
      <c r="A27" s="54">
        <v>23</v>
      </c>
      <c r="B27" s="150" t="s">
        <v>54</v>
      </c>
      <c r="C27" s="143">
        <v>39976</v>
      </c>
      <c r="D27" s="142" t="s">
        <v>26</v>
      </c>
      <c r="E27" s="173" t="s">
        <v>19</v>
      </c>
      <c r="F27" s="174">
        <v>95</v>
      </c>
      <c r="G27" s="144">
        <v>14</v>
      </c>
      <c r="H27" s="144">
        <v>10</v>
      </c>
      <c r="I27" s="145">
        <v>1069</v>
      </c>
      <c r="J27" s="146">
        <v>168</v>
      </c>
      <c r="K27" s="145">
        <v>1247</v>
      </c>
      <c r="L27" s="146">
        <v>182</v>
      </c>
      <c r="M27" s="145">
        <v>1425</v>
      </c>
      <c r="N27" s="146">
        <v>218</v>
      </c>
      <c r="O27" s="193">
        <f>+I27+K27+M27</f>
        <v>3741</v>
      </c>
      <c r="P27" s="194">
        <f>+J27+L27+N27</f>
        <v>568</v>
      </c>
      <c r="Q27" s="147">
        <f>IF(O27&lt;&gt;0,P27/G27,"")</f>
        <v>40.57142857142857</v>
      </c>
      <c r="R27" s="148">
        <f>IF(O27&lt;&gt;0,O27/P27,"")</f>
        <v>6.586267605633803</v>
      </c>
      <c r="S27" s="145">
        <v>2713</v>
      </c>
      <c r="T27" s="149">
        <f>IF(S27&lt;&gt;0,-(S27-O27)/S27,"")</f>
        <v>0.3789163287873203</v>
      </c>
      <c r="U27" s="145">
        <v>808120</v>
      </c>
      <c r="V27" s="146">
        <v>107919</v>
      </c>
      <c r="W27" s="151">
        <f t="shared" si="6"/>
        <v>7.488208749154459</v>
      </c>
      <c r="X27" s="45"/>
    </row>
    <row r="28" spans="1:24" s="20" customFormat="1" ht="15" customHeight="1">
      <c r="A28" s="54">
        <v>24</v>
      </c>
      <c r="B28" s="150" t="s">
        <v>68</v>
      </c>
      <c r="C28" s="143">
        <v>39997</v>
      </c>
      <c r="D28" s="142" t="s">
        <v>27</v>
      </c>
      <c r="E28" s="173" t="s">
        <v>69</v>
      </c>
      <c r="F28" s="174">
        <v>5</v>
      </c>
      <c r="G28" s="144">
        <v>4</v>
      </c>
      <c r="H28" s="144">
        <v>7</v>
      </c>
      <c r="I28" s="145">
        <v>854</v>
      </c>
      <c r="J28" s="146">
        <v>95</v>
      </c>
      <c r="K28" s="145">
        <v>833</v>
      </c>
      <c r="L28" s="146">
        <v>95</v>
      </c>
      <c r="M28" s="145">
        <v>1887</v>
      </c>
      <c r="N28" s="146">
        <v>192</v>
      </c>
      <c r="O28" s="193">
        <f>I28+K28+M28</f>
        <v>3574</v>
      </c>
      <c r="P28" s="194">
        <f>J28+L28+N28</f>
        <v>382</v>
      </c>
      <c r="Q28" s="147">
        <f>P28/G28</f>
        <v>95.5</v>
      </c>
      <c r="R28" s="148">
        <f>+O28/P28</f>
        <v>9.356020942408376</v>
      </c>
      <c r="S28" s="145">
        <v>2445</v>
      </c>
      <c r="T28" s="149">
        <f>-(S28-O28)/S28</f>
        <v>0.46175869120654395</v>
      </c>
      <c r="U28" s="145">
        <v>46460.5</v>
      </c>
      <c r="V28" s="146">
        <v>4930</v>
      </c>
      <c r="W28" s="151">
        <f t="shared" si="6"/>
        <v>9.424036511156187</v>
      </c>
      <c r="X28" s="45"/>
    </row>
    <row r="29" spans="1:24" s="20" customFormat="1" ht="15" customHeight="1">
      <c r="A29" s="54">
        <v>25</v>
      </c>
      <c r="B29" s="150" t="s">
        <v>42</v>
      </c>
      <c r="C29" s="143">
        <v>39948</v>
      </c>
      <c r="D29" s="142" t="s">
        <v>26</v>
      </c>
      <c r="E29" s="173" t="s">
        <v>33</v>
      </c>
      <c r="F29" s="174">
        <v>187</v>
      </c>
      <c r="G29" s="144">
        <v>13</v>
      </c>
      <c r="H29" s="144">
        <v>14</v>
      </c>
      <c r="I29" s="145">
        <v>939</v>
      </c>
      <c r="J29" s="146">
        <v>133</v>
      </c>
      <c r="K29" s="145">
        <v>1065</v>
      </c>
      <c r="L29" s="146">
        <v>156</v>
      </c>
      <c r="M29" s="145">
        <v>1378</v>
      </c>
      <c r="N29" s="146">
        <v>235</v>
      </c>
      <c r="O29" s="193">
        <f>+I29+K29+M29</f>
        <v>3382</v>
      </c>
      <c r="P29" s="194">
        <f>+J29+L29+N29</f>
        <v>524</v>
      </c>
      <c r="Q29" s="147">
        <f>IF(O29&lt;&gt;0,P29/G29,"")</f>
        <v>40.30769230769231</v>
      </c>
      <c r="R29" s="148">
        <f>IF(O29&lt;&gt;0,O29/P29,"")</f>
        <v>6.4541984732824424</v>
      </c>
      <c r="S29" s="145">
        <v>1454</v>
      </c>
      <c r="T29" s="149">
        <f>IF(S29&lt;&gt;0,-(S29-O29)/S29,"")</f>
        <v>1.3259972489683631</v>
      </c>
      <c r="U29" s="145">
        <v>5956481</v>
      </c>
      <c r="V29" s="146">
        <v>702801</v>
      </c>
      <c r="W29" s="151">
        <f t="shared" si="6"/>
        <v>8.475345083458903</v>
      </c>
      <c r="X29" s="45"/>
    </row>
    <row r="30" spans="1:24" s="20" customFormat="1" ht="15" customHeight="1">
      <c r="A30" s="54">
        <v>26</v>
      </c>
      <c r="B30" s="150" t="s">
        <v>104</v>
      </c>
      <c r="C30" s="143">
        <v>39990</v>
      </c>
      <c r="D30" s="142" t="s">
        <v>27</v>
      </c>
      <c r="E30" s="173" t="s">
        <v>59</v>
      </c>
      <c r="F30" s="174">
        <v>10</v>
      </c>
      <c r="G30" s="144">
        <v>10</v>
      </c>
      <c r="H30" s="144">
        <v>8</v>
      </c>
      <c r="I30" s="145">
        <v>949.5</v>
      </c>
      <c r="J30" s="146">
        <v>144</v>
      </c>
      <c r="K30" s="145">
        <v>759.5</v>
      </c>
      <c r="L30" s="146">
        <v>112</v>
      </c>
      <c r="M30" s="145">
        <v>1555</v>
      </c>
      <c r="N30" s="146">
        <v>226</v>
      </c>
      <c r="O30" s="193">
        <f aca="true" t="shared" si="7" ref="O30:P32">I30+K30+M30</f>
        <v>3264</v>
      </c>
      <c r="P30" s="194">
        <f t="shared" si="7"/>
        <v>482</v>
      </c>
      <c r="Q30" s="147">
        <f>P30/G30</f>
        <v>48.2</v>
      </c>
      <c r="R30" s="148">
        <f aca="true" t="shared" si="8" ref="R30:R38">+O30/P30</f>
        <v>6.771784232365145</v>
      </c>
      <c r="S30" s="145">
        <v>4093</v>
      </c>
      <c r="T30" s="149">
        <f>-(S30-O30)/S30</f>
        <v>-0.2025409235279746</v>
      </c>
      <c r="U30" s="145">
        <v>77627.25</v>
      </c>
      <c r="V30" s="146">
        <v>11282</v>
      </c>
      <c r="W30" s="151">
        <f t="shared" si="6"/>
        <v>6.880628434674703</v>
      </c>
      <c r="X30" s="45"/>
    </row>
    <row r="31" spans="1:24" s="20" customFormat="1" ht="15" customHeight="1">
      <c r="A31" s="2">
        <v>27</v>
      </c>
      <c r="B31" s="150" t="s">
        <v>52</v>
      </c>
      <c r="C31" s="143">
        <v>39969</v>
      </c>
      <c r="D31" s="142" t="s">
        <v>27</v>
      </c>
      <c r="E31" s="173" t="s">
        <v>53</v>
      </c>
      <c r="F31" s="174">
        <v>15</v>
      </c>
      <c r="G31" s="144">
        <v>13</v>
      </c>
      <c r="H31" s="144">
        <v>11</v>
      </c>
      <c r="I31" s="145">
        <v>499</v>
      </c>
      <c r="J31" s="146">
        <v>79</v>
      </c>
      <c r="K31" s="145">
        <v>840</v>
      </c>
      <c r="L31" s="146">
        <v>111</v>
      </c>
      <c r="M31" s="145">
        <v>1410</v>
      </c>
      <c r="N31" s="146">
        <v>190</v>
      </c>
      <c r="O31" s="193">
        <f t="shared" si="7"/>
        <v>2749</v>
      </c>
      <c r="P31" s="194">
        <f t="shared" si="7"/>
        <v>380</v>
      </c>
      <c r="Q31" s="147">
        <f>P31/G31</f>
        <v>29.23076923076923</v>
      </c>
      <c r="R31" s="148">
        <f t="shared" si="8"/>
        <v>7.234210526315789</v>
      </c>
      <c r="S31" s="145">
        <v>3053</v>
      </c>
      <c r="T31" s="149">
        <f>-(S31-O31)/S31</f>
        <v>-0.09957418932197838</v>
      </c>
      <c r="U31" s="145">
        <v>122654.5</v>
      </c>
      <c r="V31" s="146">
        <v>16266</v>
      </c>
      <c r="W31" s="151">
        <f t="shared" si="6"/>
        <v>7.540544694454691</v>
      </c>
      <c r="X31" s="45"/>
    </row>
    <row r="32" spans="1:24" s="20" customFormat="1" ht="15" customHeight="1">
      <c r="A32" s="2">
        <v>28</v>
      </c>
      <c r="B32" s="150" t="s">
        <v>34</v>
      </c>
      <c r="C32" s="143">
        <v>39906</v>
      </c>
      <c r="D32" s="142" t="s">
        <v>27</v>
      </c>
      <c r="E32" s="173" t="s">
        <v>35</v>
      </c>
      <c r="F32" s="174">
        <v>20</v>
      </c>
      <c r="G32" s="144">
        <v>8</v>
      </c>
      <c r="H32" s="144">
        <v>20</v>
      </c>
      <c r="I32" s="145">
        <v>592</v>
      </c>
      <c r="J32" s="146">
        <v>119</v>
      </c>
      <c r="K32" s="145">
        <v>720</v>
      </c>
      <c r="L32" s="146">
        <v>141</v>
      </c>
      <c r="M32" s="145">
        <v>1128</v>
      </c>
      <c r="N32" s="146">
        <v>233</v>
      </c>
      <c r="O32" s="193">
        <f t="shared" si="7"/>
        <v>2440</v>
      </c>
      <c r="P32" s="194">
        <f t="shared" si="7"/>
        <v>493</v>
      </c>
      <c r="Q32" s="147">
        <f>P32/G32</f>
        <v>61.625</v>
      </c>
      <c r="R32" s="148">
        <f t="shared" si="8"/>
        <v>4.949290060851927</v>
      </c>
      <c r="S32" s="145">
        <v>1322</v>
      </c>
      <c r="T32" s="149">
        <f>-(S32-O32)/S32</f>
        <v>0.8456883509833586</v>
      </c>
      <c r="U32" s="145">
        <v>159407</v>
      </c>
      <c r="V32" s="146">
        <v>23674</v>
      </c>
      <c r="W32" s="151">
        <f t="shared" si="6"/>
        <v>6.733420630227253</v>
      </c>
      <c r="X32" s="45"/>
    </row>
    <row r="33" spans="1:24" s="20" customFormat="1" ht="15" customHeight="1" thickBot="1">
      <c r="A33" s="154">
        <v>29</v>
      </c>
      <c r="B33" s="150" t="s">
        <v>90</v>
      </c>
      <c r="C33" s="143">
        <v>39920</v>
      </c>
      <c r="D33" s="142" t="s">
        <v>48</v>
      </c>
      <c r="E33" s="173" t="s">
        <v>91</v>
      </c>
      <c r="F33" s="174">
        <v>132</v>
      </c>
      <c r="G33" s="144">
        <v>3</v>
      </c>
      <c r="H33" s="144">
        <v>17</v>
      </c>
      <c r="I33" s="145">
        <v>809</v>
      </c>
      <c r="J33" s="146">
        <v>161</v>
      </c>
      <c r="K33" s="145">
        <v>818</v>
      </c>
      <c r="L33" s="146">
        <v>162</v>
      </c>
      <c r="M33" s="145">
        <v>807</v>
      </c>
      <c r="N33" s="146">
        <v>161</v>
      </c>
      <c r="O33" s="193">
        <f>+I33+K33+M33</f>
        <v>2434</v>
      </c>
      <c r="P33" s="194">
        <f>+J33+L33+N33</f>
        <v>484</v>
      </c>
      <c r="Q33" s="147">
        <f>+P33/G33</f>
        <v>161.33333333333334</v>
      </c>
      <c r="R33" s="148">
        <f t="shared" si="8"/>
        <v>5.028925619834711</v>
      </c>
      <c r="S33" s="145">
        <v>4227</v>
      </c>
      <c r="T33" s="149">
        <f>(+S33-O33)/S33</f>
        <v>0.4241779039507925</v>
      </c>
      <c r="U33" s="145">
        <v>908298</v>
      </c>
      <c r="V33" s="146">
        <v>115815</v>
      </c>
      <c r="W33" s="151">
        <f>+U33/V33</f>
        <v>7.84266286750421</v>
      </c>
      <c r="X33" s="45"/>
    </row>
    <row r="34" spans="1:24" s="20" customFormat="1" ht="15" customHeight="1">
      <c r="A34" s="54">
        <v>30</v>
      </c>
      <c r="B34" s="150" t="s">
        <v>63</v>
      </c>
      <c r="C34" s="143">
        <v>39983</v>
      </c>
      <c r="D34" s="142" t="s">
        <v>27</v>
      </c>
      <c r="E34" s="173" t="s">
        <v>28</v>
      </c>
      <c r="F34" s="174">
        <v>25</v>
      </c>
      <c r="G34" s="144">
        <v>11</v>
      </c>
      <c r="H34" s="144">
        <v>9</v>
      </c>
      <c r="I34" s="145">
        <v>821.5</v>
      </c>
      <c r="J34" s="146">
        <v>120</v>
      </c>
      <c r="K34" s="145">
        <v>567</v>
      </c>
      <c r="L34" s="146">
        <v>93</v>
      </c>
      <c r="M34" s="145">
        <v>997.5</v>
      </c>
      <c r="N34" s="146">
        <v>162</v>
      </c>
      <c r="O34" s="193">
        <f>I34+K34+M34</f>
        <v>2386</v>
      </c>
      <c r="P34" s="194">
        <f>J34+L34+N34</f>
        <v>375</v>
      </c>
      <c r="Q34" s="147">
        <f>P34/G34</f>
        <v>34.09090909090909</v>
      </c>
      <c r="R34" s="148">
        <f t="shared" si="8"/>
        <v>6.362666666666667</v>
      </c>
      <c r="S34" s="145">
        <v>5212.5</v>
      </c>
      <c r="T34" s="149">
        <f>-(S34-O34)/S34</f>
        <v>-0.5422541966426858</v>
      </c>
      <c r="U34" s="145">
        <v>133091</v>
      </c>
      <c r="V34" s="146">
        <v>18632</v>
      </c>
      <c r="W34" s="151">
        <f>U34/V34</f>
        <v>7.143140832975526</v>
      </c>
      <c r="X34" s="45"/>
    </row>
    <row r="35" spans="1:24" s="20" customFormat="1" ht="15" customHeight="1">
      <c r="A35" s="54">
        <v>31</v>
      </c>
      <c r="B35" s="150" t="s">
        <v>64</v>
      </c>
      <c r="C35" s="143">
        <v>39990</v>
      </c>
      <c r="D35" s="142" t="s">
        <v>48</v>
      </c>
      <c r="E35" s="173" t="s">
        <v>79</v>
      </c>
      <c r="F35" s="174">
        <v>20</v>
      </c>
      <c r="G35" s="144">
        <v>8</v>
      </c>
      <c r="H35" s="144">
        <v>8</v>
      </c>
      <c r="I35" s="145">
        <v>409</v>
      </c>
      <c r="J35" s="146">
        <v>55</v>
      </c>
      <c r="K35" s="145">
        <v>951</v>
      </c>
      <c r="L35" s="146">
        <v>117</v>
      </c>
      <c r="M35" s="145">
        <v>994</v>
      </c>
      <c r="N35" s="146">
        <v>126</v>
      </c>
      <c r="O35" s="193">
        <f>+I35+K35+M35</f>
        <v>2354</v>
      </c>
      <c r="P35" s="194">
        <f>+J35+L35+N35</f>
        <v>298</v>
      </c>
      <c r="Q35" s="147">
        <f>+P35/G35</f>
        <v>37.25</v>
      </c>
      <c r="R35" s="148">
        <f t="shared" si="8"/>
        <v>7.899328859060403</v>
      </c>
      <c r="S35" s="145">
        <v>2502</v>
      </c>
      <c r="T35" s="149">
        <f>(+S35-O35)/S35</f>
        <v>0.05915267785771383</v>
      </c>
      <c r="U35" s="145">
        <v>146298</v>
      </c>
      <c r="V35" s="146">
        <v>16471</v>
      </c>
      <c r="W35" s="151">
        <f>+U35/V35</f>
        <v>8.882156517515634</v>
      </c>
      <c r="X35" s="45"/>
    </row>
    <row r="36" spans="1:24" s="20" customFormat="1" ht="15" customHeight="1">
      <c r="A36" s="54">
        <v>32</v>
      </c>
      <c r="B36" s="150" t="s">
        <v>66</v>
      </c>
      <c r="C36" s="143">
        <v>39997</v>
      </c>
      <c r="D36" s="142" t="s">
        <v>48</v>
      </c>
      <c r="E36" s="173" t="s">
        <v>79</v>
      </c>
      <c r="F36" s="174">
        <v>5</v>
      </c>
      <c r="G36" s="144">
        <v>5</v>
      </c>
      <c r="H36" s="144">
        <v>7</v>
      </c>
      <c r="I36" s="145">
        <v>563</v>
      </c>
      <c r="J36" s="146">
        <v>67</v>
      </c>
      <c r="K36" s="145">
        <v>630</v>
      </c>
      <c r="L36" s="146">
        <v>68</v>
      </c>
      <c r="M36" s="145">
        <v>918</v>
      </c>
      <c r="N36" s="146">
        <v>106</v>
      </c>
      <c r="O36" s="193">
        <f>+I36+K36+M36</f>
        <v>2111</v>
      </c>
      <c r="P36" s="194">
        <f>+J36+L36+N36</f>
        <v>241</v>
      </c>
      <c r="Q36" s="147">
        <f>+P36/G36</f>
        <v>48.2</v>
      </c>
      <c r="R36" s="148">
        <f t="shared" si="8"/>
        <v>8.759336099585063</v>
      </c>
      <c r="S36" s="145">
        <v>1209</v>
      </c>
      <c r="T36" s="149">
        <f>(+S36-O36)/S36</f>
        <v>-0.7460711331679074</v>
      </c>
      <c r="U36" s="145">
        <v>23660</v>
      </c>
      <c r="V36" s="146">
        <v>2676</v>
      </c>
      <c r="W36" s="151">
        <f>+U36/V36</f>
        <v>8.841554559043349</v>
      </c>
      <c r="X36" s="45"/>
    </row>
    <row r="37" spans="1:24" s="20" customFormat="1" ht="15" customHeight="1">
      <c r="A37" s="54">
        <v>33</v>
      </c>
      <c r="B37" s="150" t="s">
        <v>31</v>
      </c>
      <c r="C37" s="143">
        <v>39829</v>
      </c>
      <c r="D37" s="142" t="s">
        <v>27</v>
      </c>
      <c r="E37" s="173" t="s">
        <v>19</v>
      </c>
      <c r="F37" s="174">
        <v>80</v>
      </c>
      <c r="G37" s="144">
        <v>10</v>
      </c>
      <c r="H37" s="144">
        <v>31</v>
      </c>
      <c r="I37" s="145">
        <v>443</v>
      </c>
      <c r="J37" s="146">
        <v>69</v>
      </c>
      <c r="K37" s="145">
        <v>727</v>
      </c>
      <c r="L37" s="146">
        <v>107</v>
      </c>
      <c r="M37" s="145">
        <v>933</v>
      </c>
      <c r="N37" s="146">
        <v>138</v>
      </c>
      <c r="O37" s="193">
        <f aca="true" t="shared" si="9" ref="O37:P41">I37+K37+M37</f>
        <v>2103</v>
      </c>
      <c r="P37" s="194">
        <f t="shared" si="9"/>
        <v>314</v>
      </c>
      <c r="Q37" s="147">
        <f>P37/G37</f>
        <v>31.4</v>
      </c>
      <c r="R37" s="148">
        <f t="shared" si="8"/>
        <v>6.697452229299363</v>
      </c>
      <c r="S37" s="145">
        <v>2445.5</v>
      </c>
      <c r="T37" s="149">
        <f>-(S37-O37)/S37</f>
        <v>-0.14005315886321815</v>
      </c>
      <c r="U37" s="145">
        <v>2684075.75</v>
      </c>
      <c r="V37" s="146">
        <v>325946</v>
      </c>
      <c r="W37" s="151">
        <f>U37/V37</f>
        <v>8.234725230559663</v>
      </c>
      <c r="X37" s="45"/>
    </row>
    <row r="38" spans="1:24" s="20" customFormat="1" ht="15" customHeight="1">
      <c r="A38" s="54">
        <v>34</v>
      </c>
      <c r="B38" s="150" t="s">
        <v>92</v>
      </c>
      <c r="C38" s="143">
        <v>39913</v>
      </c>
      <c r="D38" s="142" t="s">
        <v>27</v>
      </c>
      <c r="E38" s="173" t="s">
        <v>93</v>
      </c>
      <c r="F38" s="174">
        <v>32</v>
      </c>
      <c r="G38" s="144">
        <v>8</v>
      </c>
      <c r="H38" s="144">
        <v>18</v>
      </c>
      <c r="I38" s="145">
        <v>362.5</v>
      </c>
      <c r="J38" s="146">
        <v>55</v>
      </c>
      <c r="K38" s="145">
        <v>762</v>
      </c>
      <c r="L38" s="146">
        <v>104</v>
      </c>
      <c r="M38" s="145">
        <v>949.5</v>
      </c>
      <c r="N38" s="146">
        <v>131</v>
      </c>
      <c r="O38" s="193">
        <f t="shared" si="9"/>
        <v>2074</v>
      </c>
      <c r="P38" s="194">
        <f t="shared" si="9"/>
        <v>290</v>
      </c>
      <c r="Q38" s="147">
        <f>P38/G38</f>
        <v>36.25</v>
      </c>
      <c r="R38" s="148">
        <f t="shared" si="8"/>
        <v>7.151724137931034</v>
      </c>
      <c r="S38" s="145">
        <v>2674</v>
      </c>
      <c r="T38" s="149">
        <f>-(S38-O38)/S38</f>
        <v>-0.2243829468960359</v>
      </c>
      <c r="U38" s="145">
        <v>515395</v>
      </c>
      <c r="V38" s="146">
        <v>54215</v>
      </c>
      <c r="W38" s="151">
        <f>U38/V38</f>
        <v>9.506501890620678</v>
      </c>
      <c r="X38" s="45"/>
    </row>
    <row r="39" spans="1:24" s="20" customFormat="1" ht="15" customHeight="1">
      <c r="A39" s="54">
        <v>35</v>
      </c>
      <c r="B39" s="150" t="s">
        <v>118</v>
      </c>
      <c r="C39" s="143">
        <v>39976</v>
      </c>
      <c r="D39" s="142" t="s">
        <v>116</v>
      </c>
      <c r="E39" s="173" t="s">
        <v>117</v>
      </c>
      <c r="F39" s="174">
        <v>20</v>
      </c>
      <c r="G39" s="144">
        <v>14</v>
      </c>
      <c r="H39" s="144">
        <v>10</v>
      </c>
      <c r="I39" s="145">
        <v>462.5</v>
      </c>
      <c r="J39" s="146">
        <v>72</v>
      </c>
      <c r="K39" s="145">
        <v>380</v>
      </c>
      <c r="L39" s="146">
        <v>69</v>
      </c>
      <c r="M39" s="145">
        <v>1134</v>
      </c>
      <c r="N39" s="146">
        <v>158</v>
      </c>
      <c r="O39" s="193">
        <f t="shared" si="9"/>
        <v>1976.5</v>
      </c>
      <c r="P39" s="194">
        <f t="shared" si="9"/>
        <v>299</v>
      </c>
      <c r="Q39" s="147">
        <f>IF(O39&lt;&gt;0,P39/G39,"")</f>
        <v>21.357142857142858</v>
      </c>
      <c r="R39" s="148">
        <f>IF(O39&lt;&gt;0,O39/P39,"")</f>
        <v>6.610367892976589</v>
      </c>
      <c r="S39" s="145">
        <v>2000</v>
      </c>
      <c r="T39" s="149">
        <f>IF(S39&lt;&gt;0,-(S39-O39)/S39,"")</f>
        <v>-0.01175</v>
      </c>
      <c r="U39" s="145">
        <v>104702.25</v>
      </c>
      <c r="V39" s="146">
        <v>13211</v>
      </c>
      <c r="W39" s="151">
        <f>IF(U39&lt;&gt;0,U39/V39,"")</f>
        <v>7.925384149572326</v>
      </c>
      <c r="X39" s="45"/>
    </row>
    <row r="40" spans="1:24" s="20" customFormat="1" ht="15" customHeight="1">
      <c r="A40" s="54">
        <v>36</v>
      </c>
      <c r="B40" s="150" t="s">
        <v>76</v>
      </c>
      <c r="C40" s="143">
        <v>40004</v>
      </c>
      <c r="D40" s="142" t="s">
        <v>27</v>
      </c>
      <c r="E40" s="173" t="s">
        <v>59</v>
      </c>
      <c r="F40" s="174">
        <v>5</v>
      </c>
      <c r="G40" s="144">
        <v>5</v>
      </c>
      <c r="H40" s="144">
        <v>6</v>
      </c>
      <c r="I40" s="145">
        <v>386</v>
      </c>
      <c r="J40" s="146">
        <v>47</v>
      </c>
      <c r="K40" s="145">
        <v>602</v>
      </c>
      <c r="L40" s="146">
        <v>72</v>
      </c>
      <c r="M40" s="145">
        <v>878.5</v>
      </c>
      <c r="N40" s="146">
        <v>103</v>
      </c>
      <c r="O40" s="193">
        <f t="shared" si="9"/>
        <v>1866.5</v>
      </c>
      <c r="P40" s="194">
        <f t="shared" si="9"/>
        <v>222</v>
      </c>
      <c r="Q40" s="147">
        <f>P40/G40</f>
        <v>44.4</v>
      </c>
      <c r="R40" s="148">
        <f>+O40/P40</f>
        <v>8.407657657657658</v>
      </c>
      <c r="S40" s="145">
        <v>3346</v>
      </c>
      <c r="T40" s="149">
        <f>-(S40-O40)/S40</f>
        <v>-0.4421697549312612</v>
      </c>
      <c r="U40" s="145">
        <v>30211.5</v>
      </c>
      <c r="V40" s="146">
        <v>3251</v>
      </c>
      <c r="W40" s="151">
        <f>U40/V40</f>
        <v>9.292986773300523</v>
      </c>
      <c r="X40" s="45"/>
    </row>
    <row r="41" spans="1:24" s="20" customFormat="1" ht="15" customHeight="1">
      <c r="A41" s="54">
        <v>37</v>
      </c>
      <c r="B41" s="150" t="s">
        <v>119</v>
      </c>
      <c r="C41" s="143">
        <v>39822</v>
      </c>
      <c r="D41" s="142" t="s">
        <v>116</v>
      </c>
      <c r="E41" s="173" t="s">
        <v>120</v>
      </c>
      <c r="F41" s="174">
        <v>175</v>
      </c>
      <c r="G41" s="144">
        <v>1</v>
      </c>
      <c r="H41" s="144">
        <v>19</v>
      </c>
      <c r="I41" s="145">
        <v>282</v>
      </c>
      <c r="J41" s="146">
        <v>56</v>
      </c>
      <c r="K41" s="145">
        <v>750</v>
      </c>
      <c r="L41" s="146">
        <v>150</v>
      </c>
      <c r="M41" s="145">
        <v>750</v>
      </c>
      <c r="N41" s="146">
        <v>150</v>
      </c>
      <c r="O41" s="193">
        <f t="shared" si="9"/>
        <v>1782</v>
      </c>
      <c r="P41" s="194">
        <f t="shared" si="9"/>
        <v>356</v>
      </c>
      <c r="Q41" s="147">
        <f>IF(O41&lt;&gt;0,P41/G41,"")</f>
        <v>356</v>
      </c>
      <c r="R41" s="148">
        <f>IF(O41&lt;&gt;0,O41/P41,"")</f>
        <v>5.00561797752809</v>
      </c>
      <c r="S41" s="145">
        <v>1782</v>
      </c>
      <c r="T41" s="149">
        <f>IF(S41&lt;&gt;0,-(S41-O41)/S41,"")</f>
        <v>0</v>
      </c>
      <c r="U41" s="145">
        <v>3511372</v>
      </c>
      <c r="V41" s="146">
        <v>479223</v>
      </c>
      <c r="W41" s="151">
        <f>IF(U41&lt;&gt;0,U41/V41,"")</f>
        <v>7.327219269525878</v>
      </c>
      <c r="X41" s="45"/>
    </row>
    <row r="42" spans="1:24" s="20" customFormat="1" ht="15" customHeight="1">
      <c r="A42" s="54">
        <v>38</v>
      </c>
      <c r="B42" s="150" t="s">
        <v>121</v>
      </c>
      <c r="C42" s="143">
        <v>39913</v>
      </c>
      <c r="D42" s="142" t="s">
        <v>26</v>
      </c>
      <c r="E42" s="173" t="s">
        <v>19</v>
      </c>
      <c r="F42" s="174">
        <v>102</v>
      </c>
      <c r="G42" s="144">
        <v>4</v>
      </c>
      <c r="H42" s="144">
        <v>16</v>
      </c>
      <c r="I42" s="145">
        <v>604</v>
      </c>
      <c r="J42" s="146">
        <v>85</v>
      </c>
      <c r="K42" s="145">
        <v>548</v>
      </c>
      <c r="L42" s="146">
        <v>58</v>
      </c>
      <c r="M42" s="145">
        <v>585</v>
      </c>
      <c r="N42" s="146">
        <v>85</v>
      </c>
      <c r="O42" s="193">
        <f>+I42+K42+M42</f>
        <v>1737</v>
      </c>
      <c r="P42" s="194">
        <f>+J42+L42+N42</f>
        <v>228</v>
      </c>
      <c r="Q42" s="147">
        <f>IF(O42&lt;&gt;0,P42/G42,"")</f>
        <v>57</v>
      </c>
      <c r="R42" s="148">
        <f>IF(O42&lt;&gt;0,O42/P42,"")</f>
        <v>7.618421052631579</v>
      </c>
      <c r="S42" s="145"/>
      <c r="T42" s="149">
        <f>IF(S42&lt;&gt;0,-(S42-O42)/S42,"")</f>
      </c>
      <c r="U42" s="145">
        <v>2799355</v>
      </c>
      <c r="V42" s="146">
        <v>327707</v>
      </c>
      <c r="W42" s="151">
        <f>U42/V42</f>
        <v>8.542249631530606</v>
      </c>
      <c r="X42" s="45"/>
    </row>
    <row r="43" spans="1:24" s="20" customFormat="1" ht="15" customHeight="1">
      <c r="A43" s="54">
        <v>39</v>
      </c>
      <c r="B43" s="150" t="s">
        <v>43</v>
      </c>
      <c r="C43" s="143">
        <v>39955</v>
      </c>
      <c r="D43" s="142" t="s">
        <v>27</v>
      </c>
      <c r="E43" s="173" t="s">
        <v>28</v>
      </c>
      <c r="F43" s="174">
        <v>88</v>
      </c>
      <c r="G43" s="144">
        <v>5</v>
      </c>
      <c r="H43" s="144">
        <v>13</v>
      </c>
      <c r="I43" s="145">
        <v>509</v>
      </c>
      <c r="J43" s="146">
        <v>117</v>
      </c>
      <c r="K43" s="145">
        <v>565</v>
      </c>
      <c r="L43" s="146">
        <v>128</v>
      </c>
      <c r="M43" s="145">
        <v>580</v>
      </c>
      <c r="N43" s="146">
        <v>134</v>
      </c>
      <c r="O43" s="193">
        <f>I43+K43+M43</f>
        <v>1654</v>
      </c>
      <c r="P43" s="194">
        <f>J43+L43+N43</f>
        <v>379</v>
      </c>
      <c r="Q43" s="147">
        <f>P43/G43</f>
        <v>75.8</v>
      </c>
      <c r="R43" s="148">
        <f>+O43/P43</f>
        <v>4.364116094986807</v>
      </c>
      <c r="S43" s="145">
        <v>3339.25</v>
      </c>
      <c r="T43" s="149">
        <f>-(S43-O43)/S43</f>
        <v>-0.504679194429887</v>
      </c>
      <c r="U43" s="145">
        <v>919659.25</v>
      </c>
      <c r="V43" s="146">
        <v>116605</v>
      </c>
      <c r="W43" s="151">
        <f>U43/V43</f>
        <v>7.8869623944084735</v>
      </c>
      <c r="X43" s="45"/>
    </row>
    <row r="44" spans="1:24" s="20" customFormat="1" ht="15" customHeight="1">
      <c r="A44" s="2">
        <v>40</v>
      </c>
      <c r="B44" s="150" t="s">
        <v>61</v>
      </c>
      <c r="C44" s="143">
        <v>39983</v>
      </c>
      <c r="D44" s="142" t="s">
        <v>26</v>
      </c>
      <c r="E44" s="173" t="s">
        <v>19</v>
      </c>
      <c r="F44" s="174">
        <v>69</v>
      </c>
      <c r="G44" s="144">
        <v>7</v>
      </c>
      <c r="H44" s="144">
        <v>9</v>
      </c>
      <c r="I44" s="145">
        <v>158</v>
      </c>
      <c r="J44" s="146">
        <v>20</v>
      </c>
      <c r="K44" s="145">
        <v>920</v>
      </c>
      <c r="L44" s="146">
        <v>90</v>
      </c>
      <c r="M44" s="145">
        <v>562</v>
      </c>
      <c r="N44" s="146">
        <v>54</v>
      </c>
      <c r="O44" s="193">
        <f>+I44+K44+M44</f>
        <v>1640</v>
      </c>
      <c r="P44" s="194">
        <f>+J44+L44+N44</f>
        <v>164</v>
      </c>
      <c r="Q44" s="147">
        <f>IF(O44&lt;&gt;0,P44/G44,"")</f>
        <v>23.428571428571427</v>
      </c>
      <c r="R44" s="148">
        <f>IF(O44&lt;&gt;0,O44/P44,"")</f>
        <v>10</v>
      </c>
      <c r="S44" s="145">
        <v>446</v>
      </c>
      <c r="T44" s="149">
        <f>IF(S44&lt;&gt;0,-(S44-O44)/S44,"")</f>
        <v>2.6771300448430493</v>
      </c>
      <c r="U44" s="145">
        <v>601515</v>
      </c>
      <c r="V44" s="146">
        <v>72587</v>
      </c>
      <c r="W44" s="151">
        <f>U44/V44</f>
        <v>8.286814443357626</v>
      </c>
      <c r="X44" s="45"/>
    </row>
    <row r="45" spans="1:24" s="20" customFormat="1" ht="15" customHeight="1">
      <c r="A45" s="2">
        <v>41</v>
      </c>
      <c r="B45" s="150" t="s">
        <v>44</v>
      </c>
      <c r="C45" s="143">
        <v>39955</v>
      </c>
      <c r="D45" s="142" t="s">
        <v>27</v>
      </c>
      <c r="E45" s="173" t="s">
        <v>19</v>
      </c>
      <c r="F45" s="174">
        <v>49</v>
      </c>
      <c r="G45" s="144">
        <v>7</v>
      </c>
      <c r="H45" s="144">
        <v>13</v>
      </c>
      <c r="I45" s="145">
        <v>406.5</v>
      </c>
      <c r="J45" s="146">
        <v>69</v>
      </c>
      <c r="K45" s="145">
        <v>477.5</v>
      </c>
      <c r="L45" s="146">
        <v>75</v>
      </c>
      <c r="M45" s="145">
        <v>641.5</v>
      </c>
      <c r="N45" s="146">
        <v>104</v>
      </c>
      <c r="O45" s="193">
        <f aca="true" t="shared" si="10" ref="O45:P50">I45+K45+M45</f>
        <v>1525.5</v>
      </c>
      <c r="P45" s="194">
        <f t="shared" si="10"/>
        <v>248</v>
      </c>
      <c r="Q45" s="147">
        <f>P45/G45</f>
        <v>35.42857142857143</v>
      </c>
      <c r="R45" s="148">
        <f>+O45/P45</f>
        <v>6.151209677419355</v>
      </c>
      <c r="S45" s="145">
        <v>1057</v>
      </c>
      <c r="T45" s="149">
        <f>-(S45-O45)/S45</f>
        <v>0.4432355723746452</v>
      </c>
      <c r="U45" s="145">
        <v>436361.25</v>
      </c>
      <c r="V45" s="146">
        <v>50933</v>
      </c>
      <c r="W45" s="151">
        <f>U45/V45</f>
        <v>8.567358097893312</v>
      </c>
      <c r="X45" s="45"/>
    </row>
    <row r="46" spans="1:24" s="20" customFormat="1" ht="15" customHeight="1" thickBot="1">
      <c r="A46" s="154">
        <v>42</v>
      </c>
      <c r="B46" s="150" t="s">
        <v>122</v>
      </c>
      <c r="C46" s="143">
        <v>39962</v>
      </c>
      <c r="D46" s="142" t="s">
        <v>116</v>
      </c>
      <c r="E46" s="173" t="s">
        <v>117</v>
      </c>
      <c r="F46" s="174">
        <v>10</v>
      </c>
      <c r="G46" s="144">
        <v>8</v>
      </c>
      <c r="H46" s="144">
        <v>12</v>
      </c>
      <c r="I46" s="145">
        <v>634</v>
      </c>
      <c r="J46" s="146">
        <v>85</v>
      </c>
      <c r="K46" s="145">
        <v>308</v>
      </c>
      <c r="L46" s="146">
        <v>49</v>
      </c>
      <c r="M46" s="145">
        <v>464</v>
      </c>
      <c r="N46" s="146">
        <v>65</v>
      </c>
      <c r="O46" s="193">
        <f t="shared" si="10"/>
        <v>1406</v>
      </c>
      <c r="P46" s="194">
        <f t="shared" si="10"/>
        <v>199</v>
      </c>
      <c r="Q46" s="147">
        <f>IF(O46&lt;&gt;0,P46/G46,"")</f>
        <v>24.875</v>
      </c>
      <c r="R46" s="148">
        <f>IF(O46&lt;&gt;0,O46/P46,"")</f>
        <v>7.065326633165829</v>
      </c>
      <c r="S46" s="145">
        <v>2250</v>
      </c>
      <c r="T46" s="149">
        <f>IF(S46&lt;&gt;0,-(S46-O46)/S46,"")</f>
        <v>-0.3751111111111111</v>
      </c>
      <c r="U46" s="145">
        <v>138082.25</v>
      </c>
      <c r="V46" s="146">
        <v>14982</v>
      </c>
      <c r="W46" s="151">
        <f>IF(U46&lt;&gt;0,U46/V46,"")</f>
        <v>9.216543185155519</v>
      </c>
      <c r="X46" s="45"/>
    </row>
    <row r="47" spans="1:24" s="20" customFormat="1" ht="15" customHeight="1">
      <c r="A47" s="54">
        <v>43</v>
      </c>
      <c r="B47" s="150" t="s">
        <v>96</v>
      </c>
      <c r="C47" s="143">
        <v>39899</v>
      </c>
      <c r="D47" s="142" t="s">
        <v>27</v>
      </c>
      <c r="E47" s="173" t="s">
        <v>97</v>
      </c>
      <c r="F47" s="174">
        <v>20</v>
      </c>
      <c r="G47" s="144">
        <v>5</v>
      </c>
      <c r="H47" s="144">
        <v>20</v>
      </c>
      <c r="I47" s="145">
        <v>333</v>
      </c>
      <c r="J47" s="146">
        <v>65</v>
      </c>
      <c r="K47" s="145">
        <v>424</v>
      </c>
      <c r="L47" s="146">
        <v>96</v>
      </c>
      <c r="M47" s="145">
        <v>584</v>
      </c>
      <c r="N47" s="146">
        <v>119</v>
      </c>
      <c r="O47" s="193">
        <f t="shared" si="10"/>
        <v>1341</v>
      </c>
      <c r="P47" s="194">
        <f t="shared" si="10"/>
        <v>280</v>
      </c>
      <c r="Q47" s="147">
        <f>P47/G47</f>
        <v>56</v>
      </c>
      <c r="R47" s="148">
        <f>+O47/P47</f>
        <v>4.789285714285715</v>
      </c>
      <c r="S47" s="145">
        <v>285</v>
      </c>
      <c r="T47" s="149">
        <f>-(S47-O47)/S47</f>
        <v>3.705263157894737</v>
      </c>
      <c r="U47" s="145">
        <v>168759</v>
      </c>
      <c r="V47" s="146">
        <v>20883</v>
      </c>
      <c r="W47" s="151">
        <f>U47/V47</f>
        <v>8.081166499066226</v>
      </c>
      <c r="X47" s="45"/>
    </row>
    <row r="48" spans="1:24" s="20" customFormat="1" ht="15" customHeight="1">
      <c r="A48" s="54">
        <v>44</v>
      </c>
      <c r="B48" s="150" t="s">
        <v>123</v>
      </c>
      <c r="C48" s="143">
        <v>39829</v>
      </c>
      <c r="D48" s="142" t="s">
        <v>116</v>
      </c>
      <c r="E48" s="173" t="s">
        <v>124</v>
      </c>
      <c r="F48" s="174">
        <v>169</v>
      </c>
      <c r="G48" s="144">
        <v>3</v>
      </c>
      <c r="H48" s="144">
        <v>19</v>
      </c>
      <c r="I48" s="145">
        <v>307.75</v>
      </c>
      <c r="J48" s="146">
        <v>39</v>
      </c>
      <c r="K48" s="145">
        <v>349.25</v>
      </c>
      <c r="L48" s="146">
        <v>43</v>
      </c>
      <c r="M48" s="145">
        <v>500</v>
      </c>
      <c r="N48" s="146">
        <v>64</v>
      </c>
      <c r="O48" s="193">
        <f t="shared" si="10"/>
        <v>1157</v>
      </c>
      <c r="P48" s="194">
        <f t="shared" si="10"/>
        <v>146</v>
      </c>
      <c r="Q48" s="147">
        <f>IF(O48&lt;&gt;0,P48/G48,"")</f>
        <v>48.666666666666664</v>
      </c>
      <c r="R48" s="148">
        <f>IF(O48&lt;&gt;0,O48/P48,"")</f>
        <v>7.924657534246576</v>
      </c>
      <c r="S48" s="145">
        <v>724</v>
      </c>
      <c r="T48" s="149">
        <f>IF(S48&lt;&gt;0,-(S48-O48)/S48,"")</f>
        <v>0.5980662983425414</v>
      </c>
      <c r="U48" s="145">
        <v>3758770.5</v>
      </c>
      <c r="V48" s="146">
        <v>515694</v>
      </c>
      <c r="W48" s="151">
        <f>IF(U48&lt;&gt;0,U48/V48,"")</f>
        <v>7.288761358480029</v>
      </c>
      <c r="X48" s="45"/>
    </row>
    <row r="49" spans="1:24" s="20" customFormat="1" ht="15" customHeight="1">
      <c r="A49" s="54">
        <v>45</v>
      </c>
      <c r="B49" s="150" t="s">
        <v>82</v>
      </c>
      <c r="C49" s="143">
        <v>40018</v>
      </c>
      <c r="D49" s="142" t="s">
        <v>27</v>
      </c>
      <c r="E49" s="173" t="s">
        <v>69</v>
      </c>
      <c r="F49" s="174">
        <v>7</v>
      </c>
      <c r="G49" s="144">
        <v>7</v>
      </c>
      <c r="H49" s="144">
        <v>4</v>
      </c>
      <c r="I49" s="145">
        <v>238</v>
      </c>
      <c r="J49" s="146">
        <v>42</v>
      </c>
      <c r="K49" s="145">
        <v>419</v>
      </c>
      <c r="L49" s="146">
        <v>72</v>
      </c>
      <c r="M49" s="145">
        <v>456</v>
      </c>
      <c r="N49" s="146">
        <v>76</v>
      </c>
      <c r="O49" s="193">
        <f t="shared" si="10"/>
        <v>1113</v>
      </c>
      <c r="P49" s="194">
        <f t="shared" si="10"/>
        <v>190</v>
      </c>
      <c r="Q49" s="147">
        <f>P49/G49</f>
        <v>27.142857142857142</v>
      </c>
      <c r="R49" s="148">
        <f>+O49/P49</f>
        <v>5.8578947368421055</v>
      </c>
      <c r="S49" s="145">
        <v>806</v>
      </c>
      <c r="T49" s="149">
        <f>-(S49-O49)/S49</f>
        <v>0.38089330024813894</v>
      </c>
      <c r="U49" s="145">
        <v>17607</v>
      </c>
      <c r="V49" s="146">
        <v>1788</v>
      </c>
      <c r="W49" s="151">
        <f>U49/V49</f>
        <v>9.84731543624161</v>
      </c>
      <c r="X49" s="45"/>
    </row>
    <row r="50" spans="1:24" s="20" customFormat="1" ht="15" customHeight="1">
      <c r="A50" s="54">
        <v>46</v>
      </c>
      <c r="B50" s="150" t="s">
        <v>89</v>
      </c>
      <c r="C50" s="143">
        <v>40025</v>
      </c>
      <c r="D50" s="142" t="s">
        <v>27</v>
      </c>
      <c r="E50" s="173" t="s">
        <v>59</v>
      </c>
      <c r="F50" s="174">
        <v>1</v>
      </c>
      <c r="G50" s="144">
        <v>1</v>
      </c>
      <c r="H50" s="144">
        <v>3</v>
      </c>
      <c r="I50" s="145">
        <v>206</v>
      </c>
      <c r="J50" s="146">
        <v>23</v>
      </c>
      <c r="K50" s="145">
        <v>464</v>
      </c>
      <c r="L50" s="146">
        <v>53</v>
      </c>
      <c r="M50" s="145">
        <v>432</v>
      </c>
      <c r="N50" s="146">
        <v>47</v>
      </c>
      <c r="O50" s="193">
        <f t="shared" si="10"/>
        <v>1102</v>
      </c>
      <c r="P50" s="194">
        <f t="shared" si="10"/>
        <v>123</v>
      </c>
      <c r="Q50" s="147">
        <f>P50/G50</f>
        <v>123</v>
      </c>
      <c r="R50" s="148">
        <f>+O50/P50</f>
        <v>8.959349593495935</v>
      </c>
      <c r="S50" s="145">
        <v>1150</v>
      </c>
      <c r="T50" s="149">
        <f>-(S50-O50)/S50</f>
        <v>-0.04173913043478261</v>
      </c>
      <c r="U50" s="145">
        <v>9238.5</v>
      </c>
      <c r="V50" s="146">
        <v>722</v>
      </c>
      <c r="W50" s="151">
        <f>U50/V50</f>
        <v>12.795706371191136</v>
      </c>
      <c r="X50" s="45"/>
    </row>
    <row r="51" spans="1:24" s="20" customFormat="1" ht="15" customHeight="1">
      <c r="A51" s="54">
        <v>47</v>
      </c>
      <c r="B51" s="150" t="s">
        <v>51</v>
      </c>
      <c r="C51" s="143">
        <v>39969</v>
      </c>
      <c r="D51" s="142" t="s">
        <v>26</v>
      </c>
      <c r="E51" s="173" t="s">
        <v>33</v>
      </c>
      <c r="F51" s="174">
        <v>152</v>
      </c>
      <c r="G51" s="144">
        <v>6</v>
      </c>
      <c r="H51" s="144">
        <v>11</v>
      </c>
      <c r="I51" s="145">
        <v>246</v>
      </c>
      <c r="J51" s="146">
        <v>44</v>
      </c>
      <c r="K51" s="145">
        <v>372</v>
      </c>
      <c r="L51" s="146">
        <v>61</v>
      </c>
      <c r="M51" s="145">
        <v>463</v>
      </c>
      <c r="N51" s="146">
        <v>92</v>
      </c>
      <c r="O51" s="193">
        <f>+I51+K51+M51</f>
        <v>1081</v>
      </c>
      <c r="P51" s="194">
        <f>+J51+L51+N51</f>
        <v>197</v>
      </c>
      <c r="Q51" s="147">
        <f>IF(O51&lt;&gt;0,P51/G51,"")</f>
        <v>32.833333333333336</v>
      </c>
      <c r="R51" s="148">
        <f>IF(O51&lt;&gt;0,O51/P51,"")</f>
        <v>5.4873096446700504</v>
      </c>
      <c r="S51" s="145">
        <v>386</v>
      </c>
      <c r="T51" s="149">
        <f>IF(S51&lt;&gt;0,-(S51-O51)/S51,"")</f>
        <v>1.8005181347150259</v>
      </c>
      <c r="U51" s="145">
        <v>2354590</v>
      </c>
      <c r="V51" s="146">
        <v>275334</v>
      </c>
      <c r="W51" s="151">
        <f>U51/V51</f>
        <v>8.551758954578803</v>
      </c>
      <c r="X51" s="45"/>
    </row>
    <row r="52" spans="1:24" s="20" customFormat="1" ht="15" customHeight="1">
      <c r="A52" s="54">
        <v>48</v>
      </c>
      <c r="B52" s="150" t="s">
        <v>55</v>
      </c>
      <c r="C52" s="143">
        <v>39976</v>
      </c>
      <c r="D52" s="142" t="s">
        <v>48</v>
      </c>
      <c r="E52" s="173" t="s">
        <v>56</v>
      </c>
      <c r="F52" s="174">
        <v>4</v>
      </c>
      <c r="G52" s="144">
        <v>4</v>
      </c>
      <c r="H52" s="144">
        <v>10</v>
      </c>
      <c r="I52" s="145">
        <v>192</v>
      </c>
      <c r="J52" s="146">
        <v>31</v>
      </c>
      <c r="K52" s="145">
        <v>417</v>
      </c>
      <c r="L52" s="146">
        <v>64</v>
      </c>
      <c r="M52" s="145">
        <v>433</v>
      </c>
      <c r="N52" s="146">
        <v>69</v>
      </c>
      <c r="O52" s="193">
        <f>+I52+K52+M52</f>
        <v>1042</v>
      </c>
      <c r="P52" s="194">
        <f>+J52+L52+N52</f>
        <v>164</v>
      </c>
      <c r="Q52" s="147">
        <f>+P52/G52</f>
        <v>41</v>
      </c>
      <c r="R52" s="148">
        <f>+O52/P52</f>
        <v>6.353658536585366</v>
      </c>
      <c r="S52" s="145">
        <v>1496</v>
      </c>
      <c r="T52" s="149">
        <f>(+S52-O52)/S52</f>
        <v>0.303475935828877</v>
      </c>
      <c r="U52" s="145">
        <v>107785</v>
      </c>
      <c r="V52" s="146">
        <v>10800</v>
      </c>
      <c r="W52" s="151">
        <f>+U52/V52</f>
        <v>9.980092592592593</v>
      </c>
      <c r="X52" s="45"/>
    </row>
    <row r="53" spans="1:24" s="20" customFormat="1" ht="15" customHeight="1">
      <c r="A53" s="54">
        <v>49</v>
      </c>
      <c r="B53" s="150" t="s">
        <v>125</v>
      </c>
      <c r="C53" s="143">
        <v>39969</v>
      </c>
      <c r="D53" s="142" t="s">
        <v>116</v>
      </c>
      <c r="E53" s="173" t="s">
        <v>126</v>
      </c>
      <c r="F53" s="174">
        <v>2</v>
      </c>
      <c r="G53" s="144">
        <v>2</v>
      </c>
      <c r="H53" s="144">
        <v>11</v>
      </c>
      <c r="I53" s="145">
        <v>126</v>
      </c>
      <c r="J53" s="146">
        <v>20</v>
      </c>
      <c r="K53" s="145">
        <v>321</v>
      </c>
      <c r="L53" s="146">
        <v>53</v>
      </c>
      <c r="M53" s="145">
        <v>549</v>
      </c>
      <c r="N53" s="146">
        <v>95</v>
      </c>
      <c r="O53" s="193">
        <f aca="true" t="shared" si="11" ref="O53:P55">I53+K53+M53</f>
        <v>996</v>
      </c>
      <c r="P53" s="194">
        <f t="shared" si="11"/>
        <v>168</v>
      </c>
      <c r="Q53" s="147">
        <f>IF(O53&lt;&gt;0,P53/G53,"")</f>
        <v>84</v>
      </c>
      <c r="R53" s="148">
        <f>IF(O53&lt;&gt;0,O53/P53,"")</f>
        <v>5.928571428571429</v>
      </c>
      <c r="S53" s="145">
        <v>874</v>
      </c>
      <c r="T53" s="149">
        <f>IF(S53&lt;&gt;0,-(S53-O53)/S53,"")</f>
        <v>0.13958810068649885</v>
      </c>
      <c r="U53" s="145">
        <v>12966.25</v>
      </c>
      <c r="V53" s="146">
        <v>1818</v>
      </c>
      <c r="W53" s="151">
        <f>IF(U53&lt;&gt;0,U53/V53,"")</f>
        <v>7.132150715071507</v>
      </c>
      <c r="X53" s="45"/>
    </row>
    <row r="54" spans="1:24" s="20" customFormat="1" ht="15" customHeight="1">
      <c r="A54" s="54">
        <v>50</v>
      </c>
      <c r="B54" s="150" t="s">
        <v>105</v>
      </c>
      <c r="C54" s="143">
        <v>39913</v>
      </c>
      <c r="D54" s="142" t="s">
        <v>27</v>
      </c>
      <c r="E54" s="173" t="s">
        <v>106</v>
      </c>
      <c r="F54" s="174">
        <v>8</v>
      </c>
      <c r="G54" s="144">
        <v>3</v>
      </c>
      <c r="H54" s="144">
        <v>16</v>
      </c>
      <c r="I54" s="145">
        <v>326</v>
      </c>
      <c r="J54" s="146">
        <v>50</v>
      </c>
      <c r="K54" s="145">
        <v>346.5</v>
      </c>
      <c r="L54" s="146">
        <v>48</v>
      </c>
      <c r="M54" s="145">
        <v>224</v>
      </c>
      <c r="N54" s="146">
        <v>32</v>
      </c>
      <c r="O54" s="193">
        <f t="shared" si="11"/>
        <v>896.5</v>
      </c>
      <c r="P54" s="194">
        <f t="shared" si="11"/>
        <v>130</v>
      </c>
      <c r="Q54" s="147">
        <f>P54/G54</f>
        <v>43.333333333333336</v>
      </c>
      <c r="R54" s="148">
        <f aca="true" t="shared" si="12" ref="R54:R65">+O54/P54</f>
        <v>6.8961538461538465</v>
      </c>
      <c r="S54" s="145">
        <v>340</v>
      </c>
      <c r="T54" s="149">
        <f>-(S54-O54)/S54</f>
        <v>1.636764705882353</v>
      </c>
      <c r="U54" s="145">
        <v>57951.5</v>
      </c>
      <c r="V54" s="146">
        <v>7614</v>
      </c>
      <c r="W54" s="151">
        <f>U54/V54</f>
        <v>7.611176779616496</v>
      </c>
      <c r="X54" s="45"/>
    </row>
    <row r="55" spans="1:24" s="20" customFormat="1" ht="15" customHeight="1">
      <c r="A55" s="54">
        <v>51</v>
      </c>
      <c r="B55" s="150" t="s">
        <v>127</v>
      </c>
      <c r="C55" s="143">
        <v>39941</v>
      </c>
      <c r="D55" s="142" t="s">
        <v>27</v>
      </c>
      <c r="E55" s="173" t="s">
        <v>128</v>
      </c>
      <c r="F55" s="174">
        <v>26</v>
      </c>
      <c r="G55" s="144">
        <v>5</v>
      </c>
      <c r="H55" s="144">
        <v>14</v>
      </c>
      <c r="I55" s="145">
        <v>317</v>
      </c>
      <c r="J55" s="146">
        <v>52</v>
      </c>
      <c r="K55" s="145">
        <v>255</v>
      </c>
      <c r="L55" s="146">
        <v>42</v>
      </c>
      <c r="M55" s="145">
        <v>310</v>
      </c>
      <c r="N55" s="146">
        <v>53</v>
      </c>
      <c r="O55" s="193">
        <f t="shared" si="11"/>
        <v>882</v>
      </c>
      <c r="P55" s="194">
        <f t="shared" si="11"/>
        <v>147</v>
      </c>
      <c r="Q55" s="147">
        <f>P55/G55</f>
        <v>29.4</v>
      </c>
      <c r="R55" s="148">
        <f t="shared" si="12"/>
        <v>6</v>
      </c>
      <c r="S55" s="145"/>
      <c r="T55" s="149"/>
      <c r="U55" s="145">
        <v>88934.5</v>
      </c>
      <c r="V55" s="146">
        <v>12844</v>
      </c>
      <c r="W55" s="151">
        <f>U55/V55</f>
        <v>6.924205854873871</v>
      </c>
      <c r="X55" s="45"/>
    </row>
    <row r="56" spans="1:24" s="20" customFormat="1" ht="15" customHeight="1">
      <c r="A56" s="54">
        <v>52</v>
      </c>
      <c r="B56" s="150" t="s">
        <v>129</v>
      </c>
      <c r="C56" s="143">
        <v>39703</v>
      </c>
      <c r="D56" s="142" t="s">
        <v>48</v>
      </c>
      <c r="E56" s="173" t="s">
        <v>79</v>
      </c>
      <c r="F56" s="174">
        <v>5</v>
      </c>
      <c r="G56" s="144">
        <v>3</v>
      </c>
      <c r="H56" s="144">
        <v>49</v>
      </c>
      <c r="I56" s="145">
        <v>295</v>
      </c>
      <c r="J56" s="146">
        <v>36</v>
      </c>
      <c r="K56" s="145">
        <v>217</v>
      </c>
      <c r="L56" s="146">
        <v>25</v>
      </c>
      <c r="M56" s="145">
        <v>365</v>
      </c>
      <c r="N56" s="146">
        <v>48</v>
      </c>
      <c r="O56" s="193">
        <f>+I56+K56+M56</f>
        <v>877</v>
      </c>
      <c r="P56" s="194">
        <f>+J56+L56+N56</f>
        <v>109</v>
      </c>
      <c r="Q56" s="147">
        <f>+P56/G56</f>
        <v>36.333333333333336</v>
      </c>
      <c r="R56" s="148">
        <f t="shared" si="12"/>
        <v>8.045871559633028</v>
      </c>
      <c r="S56" s="145">
        <v>1512</v>
      </c>
      <c r="T56" s="149">
        <f>(+S56-O56)/S56</f>
        <v>0.419973544973545</v>
      </c>
      <c r="U56" s="145">
        <v>75749</v>
      </c>
      <c r="V56" s="146">
        <v>6986</v>
      </c>
      <c r="W56" s="151">
        <f>+U56/V56</f>
        <v>10.842971657600916</v>
      </c>
      <c r="X56" s="45"/>
    </row>
    <row r="57" spans="1:24" s="20" customFormat="1" ht="15" customHeight="1">
      <c r="A57" s="54">
        <v>53</v>
      </c>
      <c r="B57" s="150" t="s">
        <v>130</v>
      </c>
      <c r="C57" s="143">
        <v>39430</v>
      </c>
      <c r="D57" s="142" t="s">
        <v>2</v>
      </c>
      <c r="E57" s="173" t="s">
        <v>19</v>
      </c>
      <c r="F57" s="174">
        <v>242</v>
      </c>
      <c r="G57" s="144">
        <v>1</v>
      </c>
      <c r="H57" s="144">
        <v>89</v>
      </c>
      <c r="I57" s="145">
        <v>150</v>
      </c>
      <c r="J57" s="146">
        <v>30</v>
      </c>
      <c r="K57" s="145">
        <v>260</v>
      </c>
      <c r="L57" s="146">
        <v>52</v>
      </c>
      <c r="M57" s="145">
        <v>295</v>
      </c>
      <c r="N57" s="146">
        <v>59</v>
      </c>
      <c r="O57" s="193">
        <f aca="true" t="shared" si="13" ref="O57:P59">+M57+K57+I57</f>
        <v>705</v>
      </c>
      <c r="P57" s="194">
        <f t="shared" si="13"/>
        <v>141</v>
      </c>
      <c r="Q57" s="147">
        <f aca="true" t="shared" si="14" ref="Q57:Q62">P57/G57</f>
        <v>141</v>
      </c>
      <c r="R57" s="148">
        <f t="shared" si="12"/>
        <v>5</v>
      </c>
      <c r="S57" s="145"/>
      <c r="T57" s="149"/>
      <c r="U57" s="145">
        <v>15334286</v>
      </c>
      <c r="V57" s="146">
        <v>2002512</v>
      </c>
      <c r="W57" s="151">
        <f>+U57/V57</f>
        <v>7.657525148413592</v>
      </c>
      <c r="X57" s="45"/>
    </row>
    <row r="58" spans="1:24" s="20" customFormat="1" ht="15" customHeight="1">
      <c r="A58" s="54">
        <v>54</v>
      </c>
      <c r="B58" s="150" t="s">
        <v>166</v>
      </c>
      <c r="C58" s="143">
        <v>39913</v>
      </c>
      <c r="D58" s="142" t="s">
        <v>2</v>
      </c>
      <c r="E58" s="173" t="s">
        <v>11</v>
      </c>
      <c r="F58" s="174">
        <v>95</v>
      </c>
      <c r="G58" s="144">
        <v>2</v>
      </c>
      <c r="H58" s="144">
        <v>19</v>
      </c>
      <c r="I58" s="145">
        <v>358</v>
      </c>
      <c r="J58" s="146">
        <v>50</v>
      </c>
      <c r="K58" s="145">
        <v>306</v>
      </c>
      <c r="L58" s="146">
        <v>42</v>
      </c>
      <c r="M58" s="145">
        <v>30</v>
      </c>
      <c r="N58" s="146">
        <v>3</v>
      </c>
      <c r="O58" s="193">
        <f t="shared" si="13"/>
        <v>694</v>
      </c>
      <c r="P58" s="194">
        <f t="shared" si="13"/>
        <v>95</v>
      </c>
      <c r="Q58" s="147">
        <f t="shared" si="14"/>
        <v>47.5</v>
      </c>
      <c r="R58" s="148">
        <f t="shared" si="12"/>
        <v>7.3052631578947365</v>
      </c>
      <c r="S58" s="145">
        <v>166</v>
      </c>
      <c r="T58" s="149">
        <f>-(S58-O58)/S58</f>
        <v>3.180722891566265</v>
      </c>
      <c r="U58" s="145">
        <v>1698935</v>
      </c>
      <c r="V58" s="146">
        <v>157877</v>
      </c>
      <c r="W58" s="151">
        <f>+U58/V58</f>
        <v>10.761130500326203</v>
      </c>
      <c r="X58" s="45"/>
    </row>
    <row r="59" spans="1:24" s="20" customFormat="1" ht="15" customHeight="1">
      <c r="A59" s="54">
        <v>55</v>
      </c>
      <c r="B59" s="150" t="s">
        <v>131</v>
      </c>
      <c r="C59" s="143">
        <v>39892</v>
      </c>
      <c r="D59" s="142" t="s">
        <v>2</v>
      </c>
      <c r="E59" s="173" t="s">
        <v>30</v>
      </c>
      <c r="F59" s="174">
        <v>60</v>
      </c>
      <c r="G59" s="144">
        <v>3</v>
      </c>
      <c r="H59" s="144">
        <v>21</v>
      </c>
      <c r="I59" s="145">
        <v>210</v>
      </c>
      <c r="J59" s="146">
        <v>16</v>
      </c>
      <c r="K59" s="145">
        <v>159</v>
      </c>
      <c r="L59" s="146">
        <v>13</v>
      </c>
      <c r="M59" s="145">
        <v>132</v>
      </c>
      <c r="N59" s="146">
        <v>10</v>
      </c>
      <c r="O59" s="193">
        <f t="shared" si="13"/>
        <v>501</v>
      </c>
      <c r="P59" s="194">
        <f t="shared" si="13"/>
        <v>39</v>
      </c>
      <c r="Q59" s="147">
        <f t="shared" si="14"/>
        <v>13</v>
      </c>
      <c r="R59" s="148">
        <f t="shared" si="12"/>
        <v>12.846153846153847</v>
      </c>
      <c r="S59" s="145"/>
      <c r="T59" s="149"/>
      <c r="U59" s="145">
        <v>955320</v>
      </c>
      <c r="V59" s="146">
        <v>100462</v>
      </c>
      <c r="W59" s="151">
        <f>+U59/V59</f>
        <v>9.509267185602516</v>
      </c>
      <c r="X59" s="45"/>
    </row>
    <row r="60" spans="1:24" s="20" customFormat="1" ht="15" customHeight="1">
      <c r="A60" s="54">
        <v>56</v>
      </c>
      <c r="B60" s="150" t="s">
        <v>107</v>
      </c>
      <c r="C60" s="143">
        <v>39899</v>
      </c>
      <c r="D60" s="142" t="s">
        <v>27</v>
      </c>
      <c r="E60" s="173" t="s">
        <v>108</v>
      </c>
      <c r="F60" s="174">
        <v>16</v>
      </c>
      <c r="G60" s="144">
        <v>3</v>
      </c>
      <c r="H60" s="144">
        <v>15</v>
      </c>
      <c r="I60" s="145">
        <v>138</v>
      </c>
      <c r="J60" s="146">
        <v>15</v>
      </c>
      <c r="K60" s="145">
        <v>125</v>
      </c>
      <c r="L60" s="146">
        <v>15</v>
      </c>
      <c r="M60" s="145">
        <v>216</v>
      </c>
      <c r="N60" s="146">
        <v>25</v>
      </c>
      <c r="O60" s="193">
        <f>I60+K60+M60</f>
        <v>479</v>
      </c>
      <c r="P60" s="194">
        <f>J60+L60+N60</f>
        <v>55</v>
      </c>
      <c r="Q60" s="147">
        <f t="shared" si="14"/>
        <v>18.333333333333332</v>
      </c>
      <c r="R60" s="148">
        <f t="shared" si="12"/>
        <v>8.709090909090909</v>
      </c>
      <c r="S60" s="145">
        <v>195</v>
      </c>
      <c r="T60" s="149">
        <f>-(S60-O60)/S60</f>
        <v>1.4564102564102563</v>
      </c>
      <c r="U60" s="145">
        <v>69146</v>
      </c>
      <c r="V60" s="146">
        <v>9138</v>
      </c>
      <c r="W60" s="151">
        <f>U60/V60</f>
        <v>7.566863646312103</v>
      </c>
      <c r="X60" s="45"/>
    </row>
    <row r="61" spans="1:24" s="20" customFormat="1" ht="15" customHeight="1">
      <c r="A61" s="54">
        <v>57</v>
      </c>
      <c r="B61" s="150" t="s">
        <v>50</v>
      </c>
      <c r="C61" s="143">
        <v>39962</v>
      </c>
      <c r="D61" s="142" t="s">
        <v>27</v>
      </c>
      <c r="E61" s="173" t="s">
        <v>38</v>
      </c>
      <c r="F61" s="174">
        <v>1</v>
      </c>
      <c r="G61" s="144">
        <v>1</v>
      </c>
      <c r="H61" s="144">
        <v>12</v>
      </c>
      <c r="I61" s="145">
        <v>78</v>
      </c>
      <c r="J61" s="146">
        <v>13</v>
      </c>
      <c r="K61" s="145">
        <v>222</v>
      </c>
      <c r="L61" s="146">
        <v>37</v>
      </c>
      <c r="M61" s="145">
        <v>168</v>
      </c>
      <c r="N61" s="146">
        <v>28</v>
      </c>
      <c r="O61" s="193">
        <f>I61+K61+M61</f>
        <v>468</v>
      </c>
      <c r="P61" s="194">
        <f>J61+L61+N61</f>
        <v>78</v>
      </c>
      <c r="Q61" s="147">
        <f t="shared" si="14"/>
        <v>78</v>
      </c>
      <c r="R61" s="148">
        <f t="shared" si="12"/>
        <v>6</v>
      </c>
      <c r="S61" s="145">
        <v>259</v>
      </c>
      <c r="T61" s="149">
        <f>-(S61-O61)/S61</f>
        <v>0.806949806949807</v>
      </c>
      <c r="U61" s="145">
        <v>11441</v>
      </c>
      <c r="V61" s="146">
        <v>1783</v>
      </c>
      <c r="W61" s="151">
        <f>U61/V61</f>
        <v>6.41671340437465</v>
      </c>
      <c r="X61" s="45"/>
    </row>
    <row r="62" spans="1:24" s="20" customFormat="1" ht="15" customHeight="1">
      <c r="A62" s="54">
        <v>58</v>
      </c>
      <c r="B62" s="150" t="s">
        <v>98</v>
      </c>
      <c r="C62" s="143">
        <v>39962</v>
      </c>
      <c r="D62" s="142" t="s">
        <v>2</v>
      </c>
      <c r="E62" s="173" t="s">
        <v>11</v>
      </c>
      <c r="F62" s="174">
        <v>60</v>
      </c>
      <c r="G62" s="144">
        <v>2</v>
      </c>
      <c r="H62" s="144">
        <v>12</v>
      </c>
      <c r="I62" s="145">
        <v>130</v>
      </c>
      <c r="J62" s="146">
        <v>28</v>
      </c>
      <c r="K62" s="145">
        <v>144</v>
      </c>
      <c r="L62" s="146">
        <v>30</v>
      </c>
      <c r="M62" s="145">
        <v>164</v>
      </c>
      <c r="N62" s="146">
        <v>34</v>
      </c>
      <c r="O62" s="193">
        <f>+M62+K62+I62</f>
        <v>438</v>
      </c>
      <c r="P62" s="194">
        <f>+N62+L62+J62</f>
        <v>92</v>
      </c>
      <c r="Q62" s="147">
        <f t="shared" si="14"/>
        <v>46</v>
      </c>
      <c r="R62" s="148">
        <f t="shared" si="12"/>
        <v>4.760869565217392</v>
      </c>
      <c r="S62" s="145">
        <v>187</v>
      </c>
      <c r="T62" s="149">
        <f>-(S62-O62)/S62</f>
        <v>1.3422459893048129</v>
      </c>
      <c r="U62" s="145">
        <v>601012</v>
      </c>
      <c r="V62" s="146">
        <v>75207</v>
      </c>
      <c r="W62" s="151">
        <f>+U62/V62</f>
        <v>7.991436967303575</v>
      </c>
      <c r="X62" s="45"/>
    </row>
    <row r="63" spans="1:24" s="20" customFormat="1" ht="15" customHeight="1">
      <c r="A63" s="54">
        <v>59</v>
      </c>
      <c r="B63" s="150" t="s">
        <v>47</v>
      </c>
      <c r="C63" s="143">
        <v>39962</v>
      </c>
      <c r="D63" s="142" t="s">
        <v>48</v>
      </c>
      <c r="E63" s="173" t="s">
        <v>49</v>
      </c>
      <c r="F63" s="174">
        <v>72</v>
      </c>
      <c r="G63" s="144">
        <v>5</v>
      </c>
      <c r="H63" s="144">
        <v>12</v>
      </c>
      <c r="I63" s="145">
        <v>120</v>
      </c>
      <c r="J63" s="146">
        <v>17</v>
      </c>
      <c r="K63" s="145">
        <v>168</v>
      </c>
      <c r="L63" s="146">
        <v>26</v>
      </c>
      <c r="M63" s="145">
        <v>141</v>
      </c>
      <c r="N63" s="146">
        <v>24</v>
      </c>
      <c r="O63" s="193">
        <f>+I63+K63+M63</f>
        <v>429</v>
      </c>
      <c r="P63" s="194">
        <f>+J63+L63+N63</f>
        <v>67</v>
      </c>
      <c r="Q63" s="147">
        <f>+P63/G63</f>
        <v>13.4</v>
      </c>
      <c r="R63" s="148">
        <f t="shared" si="12"/>
        <v>6.402985074626866</v>
      </c>
      <c r="S63" s="145">
        <v>124</v>
      </c>
      <c r="T63" s="149">
        <f>(+S63-O63)/S63</f>
        <v>-2.4596774193548385</v>
      </c>
      <c r="U63" s="145">
        <v>269824</v>
      </c>
      <c r="V63" s="146">
        <v>36387</v>
      </c>
      <c r="W63" s="151">
        <f>+U63/V63</f>
        <v>7.415395608321654</v>
      </c>
      <c r="X63" s="45"/>
    </row>
    <row r="64" spans="1:24" s="20" customFormat="1" ht="15" customHeight="1">
      <c r="A64" s="54">
        <v>60</v>
      </c>
      <c r="B64" s="150" t="s">
        <v>132</v>
      </c>
      <c r="C64" s="143">
        <v>39822</v>
      </c>
      <c r="D64" s="142" t="s">
        <v>2</v>
      </c>
      <c r="E64" s="173" t="s">
        <v>30</v>
      </c>
      <c r="F64" s="174">
        <v>55</v>
      </c>
      <c r="G64" s="144">
        <v>2</v>
      </c>
      <c r="H64" s="144">
        <v>32</v>
      </c>
      <c r="I64" s="145">
        <v>58</v>
      </c>
      <c r="J64" s="146">
        <v>4</v>
      </c>
      <c r="K64" s="145">
        <v>234</v>
      </c>
      <c r="L64" s="146">
        <v>20</v>
      </c>
      <c r="M64" s="145">
        <v>124</v>
      </c>
      <c r="N64" s="146">
        <v>9</v>
      </c>
      <c r="O64" s="193">
        <f>+M64+K64+I64</f>
        <v>416</v>
      </c>
      <c r="P64" s="194">
        <f>+N64+L64+J64</f>
        <v>33</v>
      </c>
      <c r="Q64" s="147">
        <f>P64/G64</f>
        <v>16.5</v>
      </c>
      <c r="R64" s="148">
        <f t="shared" si="12"/>
        <v>12.606060606060606</v>
      </c>
      <c r="S64" s="145"/>
      <c r="T64" s="149"/>
      <c r="U64" s="145">
        <v>1260549</v>
      </c>
      <c r="V64" s="146">
        <v>143566</v>
      </c>
      <c r="W64" s="151">
        <f>+U64/V64</f>
        <v>8.780275274089966</v>
      </c>
      <c r="X64" s="45"/>
    </row>
    <row r="65" spans="1:24" s="20" customFormat="1" ht="15" customHeight="1">
      <c r="A65" s="54">
        <v>61</v>
      </c>
      <c r="B65" s="150" t="s">
        <v>57</v>
      </c>
      <c r="C65" s="143">
        <v>39976</v>
      </c>
      <c r="D65" s="142" t="s">
        <v>48</v>
      </c>
      <c r="E65" s="173" t="s">
        <v>58</v>
      </c>
      <c r="F65" s="174">
        <v>32</v>
      </c>
      <c r="G65" s="144">
        <v>6</v>
      </c>
      <c r="H65" s="144">
        <v>10</v>
      </c>
      <c r="I65" s="145">
        <v>85</v>
      </c>
      <c r="J65" s="146">
        <v>14</v>
      </c>
      <c r="K65" s="145">
        <v>124</v>
      </c>
      <c r="L65" s="146">
        <v>24</v>
      </c>
      <c r="M65" s="145">
        <v>186</v>
      </c>
      <c r="N65" s="146">
        <v>36</v>
      </c>
      <c r="O65" s="193">
        <f>+I65+K65+M65</f>
        <v>395</v>
      </c>
      <c r="P65" s="194">
        <f>+J65+L65+N65</f>
        <v>74</v>
      </c>
      <c r="Q65" s="147">
        <f>+P65/G65</f>
        <v>12.333333333333334</v>
      </c>
      <c r="R65" s="148">
        <f t="shared" si="12"/>
        <v>5.337837837837838</v>
      </c>
      <c r="S65" s="145">
        <v>739</v>
      </c>
      <c r="T65" s="149">
        <f>(+S65-O65)/S65</f>
        <v>0.4654939106901218</v>
      </c>
      <c r="U65" s="145">
        <v>80034</v>
      </c>
      <c r="V65" s="146">
        <v>11049</v>
      </c>
      <c r="W65" s="151">
        <f>+U65/V65</f>
        <v>7.243551452620147</v>
      </c>
      <c r="X65" s="45"/>
    </row>
    <row r="66" spans="1:24" s="20" customFormat="1" ht="15" customHeight="1">
      <c r="A66" s="54">
        <v>62</v>
      </c>
      <c r="B66" s="150" t="s">
        <v>133</v>
      </c>
      <c r="C66" s="143">
        <v>39948</v>
      </c>
      <c r="D66" s="142" t="s">
        <v>116</v>
      </c>
      <c r="E66" s="173" t="s">
        <v>134</v>
      </c>
      <c r="F66" s="174">
        <v>151</v>
      </c>
      <c r="G66" s="144">
        <v>4</v>
      </c>
      <c r="H66" s="144">
        <v>14</v>
      </c>
      <c r="I66" s="145">
        <v>117</v>
      </c>
      <c r="J66" s="146">
        <v>15</v>
      </c>
      <c r="K66" s="145">
        <v>128</v>
      </c>
      <c r="L66" s="146">
        <v>12</v>
      </c>
      <c r="M66" s="145">
        <v>150</v>
      </c>
      <c r="N66" s="146">
        <v>16</v>
      </c>
      <c r="O66" s="193">
        <f>I66+K66+M66</f>
        <v>395</v>
      </c>
      <c r="P66" s="194">
        <f>J66+L66+N66</f>
        <v>43</v>
      </c>
      <c r="Q66" s="147">
        <f>IF(O66&lt;&gt;0,P66/G66,"")</f>
        <v>10.75</v>
      </c>
      <c r="R66" s="148">
        <f>IF(O66&lt;&gt;0,O66/P66,"")</f>
        <v>9.186046511627907</v>
      </c>
      <c r="S66" s="145">
        <v>55</v>
      </c>
      <c r="T66" s="149">
        <f>IF(S66&lt;&gt;0,-(S66-O66)/S66,"")</f>
        <v>6.181818181818182</v>
      </c>
      <c r="U66" s="145">
        <v>757204</v>
      </c>
      <c r="V66" s="146">
        <v>116316</v>
      </c>
      <c r="W66" s="151">
        <f>IF(U66&lt;&gt;0,U66/V66,"")</f>
        <v>6.509886859933285</v>
      </c>
      <c r="X66" s="45"/>
    </row>
    <row r="67" spans="1:24" s="20" customFormat="1" ht="15" customHeight="1">
      <c r="A67" s="54">
        <v>63</v>
      </c>
      <c r="B67" s="150" t="s">
        <v>99</v>
      </c>
      <c r="C67" s="143">
        <v>39906</v>
      </c>
      <c r="D67" s="142" t="s">
        <v>26</v>
      </c>
      <c r="E67" s="173" t="s">
        <v>100</v>
      </c>
      <c r="F67" s="174">
        <v>25</v>
      </c>
      <c r="G67" s="144">
        <v>1</v>
      </c>
      <c r="H67" s="144">
        <v>19</v>
      </c>
      <c r="I67" s="145">
        <v>95</v>
      </c>
      <c r="J67" s="146">
        <v>19</v>
      </c>
      <c r="K67" s="145">
        <v>170</v>
      </c>
      <c r="L67" s="146">
        <v>34</v>
      </c>
      <c r="M67" s="145">
        <v>125</v>
      </c>
      <c r="N67" s="146">
        <v>25</v>
      </c>
      <c r="O67" s="193">
        <f>+I67+K67+M67</f>
        <v>390</v>
      </c>
      <c r="P67" s="194">
        <f>+J67+L67+N67</f>
        <v>78</v>
      </c>
      <c r="Q67" s="147">
        <f>IF(O67&lt;&gt;0,P67/G67,"")</f>
        <v>78</v>
      </c>
      <c r="R67" s="148">
        <f>IF(O67&lt;&gt;0,O67/P67,"")</f>
        <v>5</v>
      </c>
      <c r="S67" s="145">
        <v>165</v>
      </c>
      <c r="T67" s="149">
        <f>IF(S67&lt;&gt;0,-(S67-O67)/S67,"")</f>
        <v>1.3636363636363635</v>
      </c>
      <c r="U67" s="145">
        <v>230825</v>
      </c>
      <c r="V67" s="146">
        <v>32201</v>
      </c>
      <c r="W67" s="151">
        <f>U67/V67</f>
        <v>7.168255644234651</v>
      </c>
      <c r="X67" s="45"/>
    </row>
    <row r="68" spans="1:24" s="20" customFormat="1" ht="15" customHeight="1">
      <c r="A68" s="54">
        <v>64</v>
      </c>
      <c r="B68" s="150" t="s">
        <v>135</v>
      </c>
      <c r="C68" s="143">
        <v>39906</v>
      </c>
      <c r="D68" s="142" t="s">
        <v>2</v>
      </c>
      <c r="E68" s="173" t="s">
        <v>30</v>
      </c>
      <c r="F68" s="174">
        <v>96</v>
      </c>
      <c r="G68" s="144">
        <v>2</v>
      </c>
      <c r="H68" s="144">
        <v>20</v>
      </c>
      <c r="I68" s="145">
        <v>30</v>
      </c>
      <c r="J68" s="146">
        <v>2</v>
      </c>
      <c r="K68" s="145">
        <v>172</v>
      </c>
      <c r="L68" s="146">
        <v>14</v>
      </c>
      <c r="M68" s="145">
        <v>158</v>
      </c>
      <c r="N68" s="146">
        <v>14</v>
      </c>
      <c r="O68" s="193">
        <f>+M68+K68+I68</f>
        <v>360</v>
      </c>
      <c r="P68" s="194">
        <f>+N68+L68+J68</f>
        <v>30</v>
      </c>
      <c r="Q68" s="147">
        <f>P68/G68</f>
        <v>15</v>
      </c>
      <c r="R68" s="148">
        <f>+O68/P68</f>
        <v>12</v>
      </c>
      <c r="S68" s="145"/>
      <c r="T68" s="149"/>
      <c r="U68" s="145">
        <v>3170443</v>
      </c>
      <c r="V68" s="146">
        <v>379606</v>
      </c>
      <c r="W68" s="151">
        <f>+U68/V68</f>
        <v>8.35193068602709</v>
      </c>
      <c r="X68" s="45"/>
    </row>
    <row r="69" spans="1:24" s="20" customFormat="1" ht="15" customHeight="1">
      <c r="A69" s="54">
        <v>65</v>
      </c>
      <c r="B69" s="150" t="s">
        <v>94</v>
      </c>
      <c r="C69" s="143">
        <v>40025</v>
      </c>
      <c r="D69" s="142" t="s">
        <v>48</v>
      </c>
      <c r="E69" s="173" t="s">
        <v>79</v>
      </c>
      <c r="F69" s="174">
        <v>1</v>
      </c>
      <c r="G69" s="144">
        <v>1</v>
      </c>
      <c r="H69" s="144">
        <v>3</v>
      </c>
      <c r="I69" s="145">
        <v>24</v>
      </c>
      <c r="J69" s="146">
        <v>2</v>
      </c>
      <c r="K69" s="145">
        <v>209</v>
      </c>
      <c r="L69" s="146">
        <v>17</v>
      </c>
      <c r="M69" s="145">
        <v>124</v>
      </c>
      <c r="N69" s="146">
        <v>11</v>
      </c>
      <c r="O69" s="193">
        <f>+I69+K69+M69</f>
        <v>357</v>
      </c>
      <c r="P69" s="194">
        <f>+J69+L69+N69</f>
        <v>30</v>
      </c>
      <c r="Q69" s="147">
        <f>+P69/G69</f>
        <v>30</v>
      </c>
      <c r="R69" s="148">
        <f>+O69/P69</f>
        <v>11.9</v>
      </c>
      <c r="S69" s="145">
        <v>58</v>
      </c>
      <c r="T69" s="149">
        <f>(+S69-O69)/S69</f>
        <v>-5.155172413793103</v>
      </c>
      <c r="U69" s="145">
        <v>2831</v>
      </c>
      <c r="V69" s="146">
        <v>218</v>
      </c>
      <c r="W69" s="151">
        <f>+U69/V69</f>
        <v>12.986238532110091</v>
      </c>
      <c r="X69" s="45"/>
    </row>
    <row r="70" spans="1:24" s="20" customFormat="1" ht="15" customHeight="1">
      <c r="A70" s="54">
        <v>66</v>
      </c>
      <c r="B70" s="150" t="s">
        <v>109</v>
      </c>
      <c r="C70" s="143">
        <v>39857</v>
      </c>
      <c r="D70" s="142" t="s">
        <v>32</v>
      </c>
      <c r="E70" s="173" t="s">
        <v>136</v>
      </c>
      <c r="F70" s="174">
        <v>372</v>
      </c>
      <c r="G70" s="144">
        <v>1</v>
      </c>
      <c r="H70" s="144">
        <v>19</v>
      </c>
      <c r="I70" s="145">
        <v>63</v>
      </c>
      <c r="J70" s="146">
        <v>12</v>
      </c>
      <c r="K70" s="145">
        <v>112.5</v>
      </c>
      <c r="L70" s="146">
        <v>18</v>
      </c>
      <c r="M70" s="145">
        <v>178.5</v>
      </c>
      <c r="N70" s="146">
        <v>26</v>
      </c>
      <c r="O70" s="193">
        <f>SUM(I70+K70+M70)</f>
        <v>354</v>
      </c>
      <c r="P70" s="194">
        <f>SUM(J70+L70+N70)</f>
        <v>56</v>
      </c>
      <c r="Q70" s="147">
        <f>P70/G70</f>
        <v>56</v>
      </c>
      <c r="R70" s="148">
        <f>M70/N70</f>
        <v>6.865384615384615</v>
      </c>
      <c r="S70" s="145">
        <v>30</v>
      </c>
      <c r="T70" s="149">
        <f>-(S70-O70)/S70</f>
        <v>10.8</v>
      </c>
      <c r="U70" s="145">
        <v>33480318.5</v>
      </c>
      <c r="V70" s="146">
        <v>4330560</v>
      </c>
      <c r="W70" s="151">
        <f>U70/V70</f>
        <v>7.731175298344787</v>
      </c>
      <c r="X70" s="45"/>
    </row>
    <row r="71" spans="1:24" s="20" customFormat="1" ht="15" customHeight="1">
      <c r="A71" s="54">
        <v>67</v>
      </c>
      <c r="B71" s="150" t="s">
        <v>45</v>
      </c>
      <c r="C71" s="143">
        <v>39955</v>
      </c>
      <c r="D71" s="142" t="s">
        <v>40</v>
      </c>
      <c r="E71" s="173" t="s">
        <v>46</v>
      </c>
      <c r="F71" s="174">
        <v>71</v>
      </c>
      <c r="G71" s="144">
        <v>4</v>
      </c>
      <c r="H71" s="144">
        <v>13</v>
      </c>
      <c r="I71" s="145">
        <v>79</v>
      </c>
      <c r="J71" s="146">
        <v>11</v>
      </c>
      <c r="K71" s="145">
        <v>177</v>
      </c>
      <c r="L71" s="146">
        <v>25</v>
      </c>
      <c r="M71" s="145">
        <v>98</v>
      </c>
      <c r="N71" s="146">
        <v>15</v>
      </c>
      <c r="O71" s="193">
        <f>M71+K71+I71</f>
        <v>354</v>
      </c>
      <c r="P71" s="194">
        <f>J71+L71+N71</f>
        <v>51</v>
      </c>
      <c r="Q71" s="147">
        <f>P71/G71</f>
        <v>12.75</v>
      </c>
      <c r="R71" s="148">
        <f>O71/P71</f>
        <v>6.9411764705882355</v>
      </c>
      <c r="S71" s="145">
        <v>435.5</v>
      </c>
      <c r="T71" s="149">
        <f>IF(S71&lt;&gt;0,-(S71-O71)/S71,"")</f>
        <v>-0.18714121699196326</v>
      </c>
      <c r="U71" s="145">
        <v>128051</v>
      </c>
      <c r="V71" s="146">
        <v>18558</v>
      </c>
      <c r="W71" s="151">
        <f>U71/V71</f>
        <v>6.900043108093545</v>
      </c>
      <c r="X71" s="45"/>
    </row>
    <row r="72" spans="1:24" s="20" customFormat="1" ht="15" customHeight="1">
      <c r="A72" s="54">
        <v>68</v>
      </c>
      <c r="B72" s="150" t="s">
        <v>137</v>
      </c>
      <c r="C72" s="143">
        <v>39689</v>
      </c>
      <c r="D72" s="142" t="s">
        <v>48</v>
      </c>
      <c r="E72" s="173" t="s">
        <v>79</v>
      </c>
      <c r="F72" s="174">
        <v>4</v>
      </c>
      <c r="G72" s="144">
        <v>1</v>
      </c>
      <c r="H72" s="144">
        <v>49</v>
      </c>
      <c r="I72" s="145">
        <v>32</v>
      </c>
      <c r="J72" s="146">
        <v>4</v>
      </c>
      <c r="K72" s="145">
        <v>48</v>
      </c>
      <c r="L72" s="146">
        <v>6</v>
      </c>
      <c r="M72" s="145">
        <v>245</v>
      </c>
      <c r="N72" s="146">
        <v>31</v>
      </c>
      <c r="O72" s="193">
        <f>+I72+K72+M72</f>
        <v>325</v>
      </c>
      <c r="P72" s="194">
        <f>+J72+L72+N72</f>
        <v>41</v>
      </c>
      <c r="Q72" s="147">
        <f>+P72/G72</f>
        <v>41</v>
      </c>
      <c r="R72" s="148">
        <f>+O72/P72</f>
        <v>7.926829268292683</v>
      </c>
      <c r="S72" s="145">
        <v>268</v>
      </c>
      <c r="T72" s="149">
        <f>(+S72-O72)/S72</f>
        <v>-0.2126865671641791</v>
      </c>
      <c r="U72" s="145">
        <v>41541</v>
      </c>
      <c r="V72" s="146">
        <v>3580</v>
      </c>
      <c r="W72" s="151">
        <f>+U72/V72</f>
        <v>11.6036312849162</v>
      </c>
      <c r="X72" s="45"/>
    </row>
    <row r="73" spans="1:24" s="20" customFormat="1" ht="15" customHeight="1">
      <c r="A73" s="54">
        <v>69</v>
      </c>
      <c r="B73" s="150" t="s">
        <v>138</v>
      </c>
      <c r="C73" s="143">
        <v>39696</v>
      </c>
      <c r="D73" s="142" t="s">
        <v>48</v>
      </c>
      <c r="E73" s="173" t="s">
        <v>75</v>
      </c>
      <c r="F73" s="174">
        <v>1</v>
      </c>
      <c r="G73" s="144">
        <v>1</v>
      </c>
      <c r="H73" s="144">
        <v>50</v>
      </c>
      <c r="I73" s="145">
        <v>64</v>
      </c>
      <c r="J73" s="146">
        <v>8</v>
      </c>
      <c r="K73" s="145">
        <v>72</v>
      </c>
      <c r="L73" s="146">
        <v>9</v>
      </c>
      <c r="M73" s="145">
        <v>160</v>
      </c>
      <c r="N73" s="146">
        <v>20</v>
      </c>
      <c r="O73" s="193">
        <f>+I73+K73+M73</f>
        <v>296</v>
      </c>
      <c r="P73" s="194">
        <f>+J73+L73+N73</f>
        <v>37</v>
      </c>
      <c r="Q73" s="147">
        <f>+P73/G73</f>
        <v>37</v>
      </c>
      <c r="R73" s="148">
        <f>+O73/P73</f>
        <v>8</v>
      </c>
      <c r="S73" s="145">
        <v>806</v>
      </c>
      <c r="T73" s="149">
        <f>(+S73-O73)/S73</f>
        <v>0.6327543424317618</v>
      </c>
      <c r="U73" s="145">
        <v>6779</v>
      </c>
      <c r="V73" s="146">
        <v>643</v>
      </c>
      <c r="W73" s="151">
        <f>+U73/V73</f>
        <v>10.542768273716952</v>
      </c>
      <c r="X73" s="45"/>
    </row>
    <row r="74" spans="1:24" s="20" customFormat="1" ht="15" customHeight="1">
      <c r="A74" s="54">
        <v>70</v>
      </c>
      <c r="B74" s="150" t="s">
        <v>139</v>
      </c>
      <c r="C74" s="143">
        <v>39871</v>
      </c>
      <c r="D74" s="142" t="s">
        <v>32</v>
      </c>
      <c r="E74" s="173" t="s">
        <v>140</v>
      </c>
      <c r="F74" s="174">
        <v>192</v>
      </c>
      <c r="G74" s="144">
        <v>1</v>
      </c>
      <c r="H74" s="144">
        <v>15</v>
      </c>
      <c r="I74" s="145">
        <v>11.5</v>
      </c>
      <c r="J74" s="146">
        <v>2</v>
      </c>
      <c r="K74" s="145">
        <v>161</v>
      </c>
      <c r="L74" s="146">
        <v>28</v>
      </c>
      <c r="M74" s="145">
        <v>109.25</v>
      </c>
      <c r="N74" s="146">
        <v>19</v>
      </c>
      <c r="O74" s="193">
        <f>SUM(I74+K74+M74)</f>
        <v>281.75</v>
      </c>
      <c r="P74" s="194">
        <f>SUM(J74+L74+N74)</f>
        <v>49</v>
      </c>
      <c r="Q74" s="147">
        <f>P74/G74</f>
        <v>49</v>
      </c>
      <c r="R74" s="148">
        <f>M74/N74</f>
        <v>5.75</v>
      </c>
      <c r="S74" s="145"/>
      <c r="T74" s="149"/>
      <c r="U74" s="145">
        <v>1532643.25</v>
      </c>
      <c r="V74" s="146">
        <v>228566</v>
      </c>
      <c r="W74" s="151">
        <f>U74/V74</f>
        <v>6.705473473745001</v>
      </c>
      <c r="X74" s="45"/>
    </row>
    <row r="75" spans="1:24" s="20" customFormat="1" ht="15" customHeight="1">
      <c r="A75" s="54">
        <v>71</v>
      </c>
      <c r="B75" s="150" t="s">
        <v>141</v>
      </c>
      <c r="C75" s="143">
        <v>39941</v>
      </c>
      <c r="D75" s="142" t="s">
        <v>116</v>
      </c>
      <c r="E75" s="173" t="s">
        <v>142</v>
      </c>
      <c r="F75" s="174">
        <v>10</v>
      </c>
      <c r="G75" s="144">
        <v>1</v>
      </c>
      <c r="H75" s="144">
        <v>14</v>
      </c>
      <c r="I75" s="145">
        <v>0</v>
      </c>
      <c r="J75" s="146">
        <v>0</v>
      </c>
      <c r="K75" s="145">
        <v>0</v>
      </c>
      <c r="L75" s="146">
        <v>0</v>
      </c>
      <c r="M75" s="145">
        <v>274</v>
      </c>
      <c r="N75" s="146">
        <v>28</v>
      </c>
      <c r="O75" s="193">
        <f>I75+K75+M75</f>
        <v>274</v>
      </c>
      <c r="P75" s="194">
        <f>J75+L75+N75</f>
        <v>28</v>
      </c>
      <c r="Q75" s="147">
        <f>IF(O75&lt;&gt;0,P75/G75,"")</f>
        <v>28</v>
      </c>
      <c r="R75" s="148">
        <f>IF(O75&lt;&gt;0,O75/P75,"")</f>
        <v>9.785714285714286</v>
      </c>
      <c r="S75" s="145">
        <v>80</v>
      </c>
      <c r="T75" s="149">
        <f>IF(S75&lt;&gt;0,-(S75-O75)/S75,"")</f>
        <v>2.425</v>
      </c>
      <c r="U75" s="145">
        <v>118098.25</v>
      </c>
      <c r="V75" s="146">
        <v>11856</v>
      </c>
      <c r="W75" s="151">
        <f>IF(U75&lt;&gt;0,U75/V75,"")</f>
        <v>9.961053475033738</v>
      </c>
      <c r="X75" s="45"/>
    </row>
    <row r="76" spans="1:24" s="20" customFormat="1" ht="15" customHeight="1">
      <c r="A76" s="54">
        <v>72</v>
      </c>
      <c r="B76" s="150" t="s">
        <v>143</v>
      </c>
      <c r="C76" s="143">
        <v>39892</v>
      </c>
      <c r="D76" s="142" t="s">
        <v>32</v>
      </c>
      <c r="E76" s="173" t="s">
        <v>144</v>
      </c>
      <c r="F76" s="174">
        <v>15</v>
      </c>
      <c r="G76" s="144">
        <v>1</v>
      </c>
      <c r="H76" s="144">
        <v>9</v>
      </c>
      <c r="I76" s="145">
        <v>70</v>
      </c>
      <c r="J76" s="146">
        <v>14</v>
      </c>
      <c r="K76" s="145">
        <v>85</v>
      </c>
      <c r="L76" s="146">
        <v>17</v>
      </c>
      <c r="M76" s="145">
        <v>95</v>
      </c>
      <c r="N76" s="146">
        <v>19</v>
      </c>
      <c r="O76" s="193">
        <f>I76+K76+M76</f>
        <v>250</v>
      </c>
      <c r="P76" s="194">
        <f>SUM(J76+L76+N76)</f>
        <v>50</v>
      </c>
      <c r="Q76" s="147">
        <f>P76/G76</f>
        <v>50</v>
      </c>
      <c r="R76" s="148">
        <f>M76/N76</f>
        <v>5</v>
      </c>
      <c r="S76" s="145"/>
      <c r="T76" s="149"/>
      <c r="U76" s="145">
        <v>46420.5</v>
      </c>
      <c r="V76" s="146">
        <v>6676</v>
      </c>
      <c r="W76" s="151">
        <f>U76/V76</f>
        <v>6.953340323547034</v>
      </c>
      <c r="X76" s="45"/>
    </row>
    <row r="77" spans="1:24" s="20" customFormat="1" ht="15" customHeight="1">
      <c r="A77" s="54">
        <v>73</v>
      </c>
      <c r="B77" s="150" t="s">
        <v>145</v>
      </c>
      <c r="C77" s="143">
        <v>39934</v>
      </c>
      <c r="D77" s="142" t="s">
        <v>32</v>
      </c>
      <c r="E77" s="173" t="s">
        <v>146</v>
      </c>
      <c r="F77" s="174">
        <v>31</v>
      </c>
      <c r="G77" s="144">
        <v>2</v>
      </c>
      <c r="H77" s="144">
        <v>8</v>
      </c>
      <c r="I77" s="145">
        <v>66</v>
      </c>
      <c r="J77" s="146">
        <v>11</v>
      </c>
      <c r="K77" s="145">
        <v>102</v>
      </c>
      <c r="L77" s="146">
        <v>15</v>
      </c>
      <c r="M77" s="145">
        <v>72</v>
      </c>
      <c r="N77" s="146">
        <v>12</v>
      </c>
      <c r="O77" s="193">
        <f>SUM(I77+K77+M77)</f>
        <v>240</v>
      </c>
      <c r="P77" s="194">
        <f>SUM(J77+L77+N77)</f>
        <v>38</v>
      </c>
      <c r="Q77" s="147">
        <f>P77/G77</f>
        <v>19</v>
      </c>
      <c r="R77" s="148">
        <f>M77/N77</f>
        <v>6</v>
      </c>
      <c r="S77" s="145"/>
      <c r="T77" s="149"/>
      <c r="U77" s="145">
        <v>64773</v>
      </c>
      <c r="V77" s="146">
        <v>11004</v>
      </c>
      <c r="W77" s="151">
        <f>U77/V77</f>
        <v>5.886314067611777</v>
      </c>
      <c r="X77" s="45"/>
    </row>
    <row r="78" spans="1:24" s="20" customFormat="1" ht="15" customHeight="1">
      <c r="A78" s="54">
        <v>74</v>
      </c>
      <c r="B78" s="150" t="s">
        <v>147</v>
      </c>
      <c r="C78" s="143">
        <v>39878</v>
      </c>
      <c r="D78" s="142" t="s">
        <v>2</v>
      </c>
      <c r="E78" s="173" t="s">
        <v>11</v>
      </c>
      <c r="F78" s="174">
        <v>90</v>
      </c>
      <c r="G78" s="144">
        <v>2</v>
      </c>
      <c r="H78" s="144">
        <v>22</v>
      </c>
      <c r="I78" s="145">
        <v>111</v>
      </c>
      <c r="J78" s="146">
        <v>9</v>
      </c>
      <c r="K78" s="145">
        <v>0</v>
      </c>
      <c r="L78" s="146">
        <v>0</v>
      </c>
      <c r="M78" s="145">
        <v>74</v>
      </c>
      <c r="N78" s="146">
        <v>6</v>
      </c>
      <c r="O78" s="193">
        <f>+M78+K78+I78</f>
        <v>185</v>
      </c>
      <c r="P78" s="194">
        <f>+N78+L78+J78</f>
        <v>15</v>
      </c>
      <c r="Q78" s="147">
        <f>P78/G78</f>
        <v>7.5</v>
      </c>
      <c r="R78" s="148">
        <f>+O78/P78</f>
        <v>12.333333333333334</v>
      </c>
      <c r="S78" s="145"/>
      <c r="T78" s="149"/>
      <c r="U78" s="145">
        <v>923858</v>
      </c>
      <c r="V78" s="146">
        <v>102457</v>
      </c>
      <c r="W78" s="151">
        <f>+U78/V78</f>
        <v>9.017031535180612</v>
      </c>
      <c r="X78" s="45"/>
    </row>
    <row r="79" spans="1:24" s="20" customFormat="1" ht="15" customHeight="1">
      <c r="A79" s="54">
        <v>75</v>
      </c>
      <c r="B79" s="150" t="s">
        <v>39</v>
      </c>
      <c r="C79" s="143">
        <v>39934</v>
      </c>
      <c r="D79" s="142" t="s">
        <v>40</v>
      </c>
      <c r="E79" s="173" t="s">
        <v>65</v>
      </c>
      <c r="F79" s="174">
        <v>41</v>
      </c>
      <c r="G79" s="144">
        <v>2</v>
      </c>
      <c r="H79" s="144">
        <v>16</v>
      </c>
      <c r="I79" s="145">
        <v>52</v>
      </c>
      <c r="J79" s="146">
        <v>8</v>
      </c>
      <c r="K79" s="145">
        <v>39</v>
      </c>
      <c r="L79" s="146">
        <v>7</v>
      </c>
      <c r="M79" s="145">
        <v>80</v>
      </c>
      <c r="N79" s="146">
        <v>14</v>
      </c>
      <c r="O79" s="193">
        <f>M79+K79+I79</f>
        <v>171</v>
      </c>
      <c r="P79" s="194">
        <f>J79+L79+N79</f>
        <v>29</v>
      </c>
      <c r="Q79" s="147">
        <f>P79/G79</f>
        <v>14.5</v>
      </c>
      <c r="R79" s="148">
        <f>O79/P79</f>
        <v>5.896551724137931</v>
      </c>
      <c r="S79" s="145">
        <v>272</v>
      </c>
      <c r="T79" s="149">
        <f>IF(S79&lt;&gt;0,-(S79-O79)/S79,"")</f>
        <v>-0.3713235294117647</v>
      </c>
      <c r="U79" s="145">
        <v>122592</v>
      </c>
      <c r="V79" s="146">
        <v>20541</v>
      </c>
      <c r="W79" s="151">
        <f>U79/V79</f>
        <v>5.968161238498612</v>
      </c>
      <c r="X79" s="45"/>
    </row>
    <row r="80" spans="1:24" s="20" customFormat="1" ht="15" customHeight="1">
      <c r="A80" s="54">
        <v>76</v>
      </c>
      <c r="B80" s="150" t="s">
        <v>148</v>
      </c>
      <c r="C80" s="143">
        <v>39920</v>
      </c>
      <c r="D80" s="142" t="s">
        <v>26</v>
      </c>
      <c r="E80" s="173" t="s">
        <v>33</v>
      </c>
      <c r="F80" s="174">
        <v>67</v>
      </c>
      <c r="G80" s="144">
        <v>1</v>
      </c>
      <c r="H80" s="144">
        <v>16</v>
      </c>
      <c r="I80" s="145">
        <v>44</v>
      </c>
      <c r="J80" s="146">
        <v>7</v>
      </c>
      <c r="K80" s="145">
        <v>51</v>
      </c>
      <c r="L80" s="146">
        <v>8</v>
      </c>
      <c r="M80" s="145">
        <v>68</v>
      </c>
      <c r="N80" s="146">
        <v>11</v>
      </c>
      <c r="O80" s="193">
        <f>+I80+K80+M80</f>
        <v>163</v>
      </c>
      <c r="P80" s="194">
        <f>+J80+L80+N80</f>
        <v>26</v>
      </c>
      <c r="Q80" s="147">
        <f>IF(O80&lt;&gt;0,P80/G80,"")</f>
        <v>26</v>
      </c>
      <c r="R80" s="148">
        <f>IF(O80&lt;&gt;0,O80/P80,"")</f>
        <v>6.269230769230769</v>
      </c>
      <c r="S80" s="145"/>
      <c r="T80" s="149">
        <f>IF(S80&lt;&gt;0,-(S80-O80)/S80,"")</f>
      </c>
      <c r="U80" s="145">
        <v>488612</v>
      </c>
      <c r="V80" s="146">
        <v>52423</v>
      </c>
      <c r="W80" s="151">
        <f>U80/V80</f>
        <v>9.320565400682906</v>
      </c>
      <c r="X80" s="45"/>
    </row>
    <row r="81" spans="1:24" s="20" customFormat="1" ht="15" customHeight="1">
      <c r="A81" s="54">
        <v>77</v>
      </c>
      <c r="B81" s="150" t="s">
        <v>149</v>
      </c>
      <c r="C81" s="143">
        <v>39402</v>
      </c>
      <c r="D81" s="142" t="s">
        <v>116</v>
      </c>
      <c r="E81" s="173" t="s">
        <v>150</v>
      </c>
      <c r="F81" s="174">
        <v>165</v>
      </c>
      <c r="G81" s="144">
        <v>1</v>
      </c>
      <c r="H81" s="144">
        <v>47</v>
      </c>
      <c r="I81" s="145">
        <v>48</v>
      </c>
      <c r="J81" s="146">
        <v>7</v>
      </c>
      <c r="K81" s="145">
        <v>15</v>
      </c>
      <c r="L81" s="146">
        <v>3</v>
      </c>
      <c r="M81" s="145">
        <v>98</v>
      </c>
      <c r="N81" s="146">
        <v>14</v>
      </c>
      <c r="O81" s="193">
        <f>I81+K81+M81</f>
        <v>161</v>
      </c>
      <c r="P81" s="194">
        <f>J81+L81+N81</f>
        <v>24</v>
      </c>
      <c r="Q81" s="147">
        <f>IF(O81&lt;&gt;0,P81/G81,"")</f>
        <v>24</v>
      </c>
      <c r="R81" s="148">
        <v>3</v>
      </c>
      <c r="S81" s="145"/>
      <c r="T81" s="149" t="s">
        <v>151</v>
      </c>
      <c r="U81" s="145">
        <v>14646185.5</v>
      </c>
      <c r="V81" s="146">
        <v>2030755</v>
      </c>
      <c r="W81" s="151">
        <v>7.222177549130528</v>
      </c>
      <c r="X81" s="45"/>
    </row>
    <row r="82" spans="1:24" s="20" customFormat="1" ht="15" customHeight="1">
      <c r="A82" s="54">
        <v>78</v>
      </c>
      <c r="B82" s="150" t="s">
        <v>152</v>
      </c>
      <c r="C82" s="143">
        <v>39724</v>
      </c>
      <c r="D82" s="142" t="s">
        <v>32</v>
      </c>
      <c r="E82" s="173" t="s">
        <v>36</v>
      </c>
      <c r="F82" s="174">
        <v>40</v>
      </c>
      <c r="G82" s="144">
        <v>1</v>
      </c>
      <c r="H82" s="144">
        <v>16</v>
      </c>
      <c r="I82" s="145">
        <v>70</v>
      </c>
      <c r="J82" s="146">
        <v>14</v>
      </c>
      <c r="K82" s="145">
        <v>55</v>
      </c>
      <c r="L82" s="146">
        <v>11</v>
      </c>
      <c r="M82" s="145">
        <v>20</v>
      </c>
      <c r="N82" s="146">
        <v>4</v>
      </c>
      <c r="O82" s="193">
        <f>I82+K82+M82</f>
        <v>145</v>
      </c>
      <c r="P82" s="194">
        <f>J82+L82+N82</f>
        <v>29</v>
      </c>
      <c r="Q82" s="147">
        <f>P82/G82</f>
        <v>29</v>
      </c>
      <c r="R82" s="148">
        <f>M82/N82</f>
        <v>5</v>
      </c>
      <c r="S82" s="145"/>
      <c r="T82" s="149"/>
      <c r="U82" s="145">
        <v>393178</v>
      </c>
      <c r="V82" s="146">
        <v>48071</v>
      </c>
      <c r="W82" s="151">
        <f>U82/V82</f>
        <v>8.179110066360176</v>
      </c>
      <c r="X82" s="45"/>
    </row>
    <row r="83" spans="1:24" s="20" customFormat="1" ht="15" customHeight="1">
      <c r="A83" s="54">
        <v>79</v>
      </c>
      <c r="B83" s="150" t="s">
        <v>153</v>
      </c>
      <c r="C83" s="143">
        <v>39836</v>
      </c>
      <c r="D83" s="142" t="s">
        <v>32</v>
      </c>
      <c r="E83" s="173" t="s">
        <v>154</v>
      </c>
      <c r="F83" s="174">
        <v>180</v>
      </c>
      <c r="G83" s="144">
        <v>1</v>
      </c>
      <c r="H83" s="144">
        <v>20</v>
      </c>
      <c r="I83" s="145">
        <v>33</v>
      </c>
      <c r="J83" s="146">
        <v>6</v>
      </c>
      <c r="K83" s="145">
        <v>61.5</v>
      </c>
      <c r="L83" s="146">
        <v>9</v>
      </c>
      <c r="M83" s="145">
        <v>40.5</v>
      </c>
      <c r="N83" s="146">
        <v>6</v>
      </c>
      <c r="O83" s="193">
        <f>SUM(I83+K83+M83)</f>
        <v>135</v>
      </c>
      <c r="P83" s="194">
        <f>SUM(J83+L83+N83)</f>
        <v>21</v>
      </c>
      <c r="Q83" s="147">
        <f>P83/G83</f>
        <v>21</v>
      </c>
      <c r="R83" s="148">
        <f>M83/N83</f>
        <v>6.75</v>
      </c>
      <c r="S83" s="145"/>
      <c r="T83" s="149"/>
      <c r="U83" s="145">
        <v>4659605.5</v>
      </c>
      <c r="V83" s="146">
        <v>576256</v>
      </c>
      <c r="W83" s="151">
        <f>U83/V83</f>
        <v>8.085999104564637</v>
      </c>
      <c r="X83" s="45"/>
    </row>
    <row r="84" spans="1:24" s="20" customFormat="1" ht="15" customHeight="1">
      <c r="A84" s="54">
        <v>80</v>
      </c>
      <c r="B84" s="150" t="s">
        <v>155</v>
      </c>
      <c r="C84" s="143">
        <v>39843</v>
      </c>
      <c r="D84" s="142" t="s">
        <v>116</v>
      </c>
      <c r="E84" s="173" t="s">
        <v>156</v>
      </c>
      <c r="F84" s="174">
        <v>92</v>
      </c>
      <c r="G84" s="144">
        <v>2</v>
      </c>
      <c r="H84" s="144">
        <v>18</v>
      </c>
      <c r="I84" s="145">
        <v>24</v>
      </c>
      <c r="J84" s="146">
        <v>2</v>
      </c>
      <c r="K84" s="145">
        <v>30</v>
      </c>
      <c r="L84" s="146">
        <v>3</v>
      </c>
      <c r="M84" s="145">
        <v>45</v>
      </c>
      <c r="N84" s="146">
        <v>4</v>
      </c>
      <c r="O84" s="193">
        <f>I84+K84+M84</f>
        <v>99</v>
      </c>
      <c r="P84" s="194">
        <f>J84+L84+N84</f>
        <v>9</v>
      </c>
      <c r="Q84" s="147">
        <f>IF(O84&lt;&gt;0,P84/G84,"")</f>
        <v>4.5</v>
      </c>
      <c r="R84" s="148">
        <f>IF(O84&lt;&gt;0,O84/P84,"")</f>
        <v>11</v>
      </c>
      <c r="S84" s="145">
        <v>1426</v>
      </c>
      <c r="T84" s="149">
        <f>IF(S84&lt;&gt;0,-(S84-O84)/S84,"")</f>
        <v>-0.9305750350631136</v>
      </c>
      <c r="U84" s="145">
        <v>644557.5</v>
      </c>
      <c r="V84" s="146">
        <v>76936</v>
      </c>
      <c r="W84" s="151">
        <f>IF(U84&lt;&gt;0,U84/V84,"")</f>
        <v>8.377840022876157</v>
      </c>
      <c r="X84" s="45"/>
    </row>
    <row r="85" spans="1:24" s="20" customFormat="1" ht="15" customHeight="1">
      <c r="A85" s="54">
        <v>81</v>
      </c>
      <c r="B85" s="150" t="s">
        <v>157</v>
      </c>
      <c r="C85" s="143">
        <v>39801</v>
      </c>
      <c r="D85" s="142" t="s">
        <v>48</v>
      </c>
      <c r="E85" s="173" t="s">
        <v>79</v>
      </c>
      <c r="F85" s="174">
        <v>19</v>
      </c>
      <c r="G85" s="144">
        <v>3</v>
      </c>
      <c r="H85" s="144">
        <v>35</v>
      </c>
      <c r="I85" s="145">
        <v>16</v>
      </c>
      <c r="J85" s="146">
        <v>2</v>
      </c>
      <c r="K85" s="145">
        <v>38</v>
      </c>
      <c r="L85" s="146">
        <v>5</v>
      </c>
      <c r="M85" s="145">
        <v>44</v>
      </c>
      <c r="N85" s="146">
        <v>6</v>
      </c>
      <c r="O85" s="193">
        <f>+I85+K85+M85</f>
        <v>98</v>
      </c>
      <c r="P85" s="194">
        <f>+J85+L85+N85</f>
        <v>13</v>
      </c>
      <c r="Q85" s="147">
        <f>+P85/G85</f>
        <v>4.333333333333333</v>
      </c>
      <c r="R85" s="148">
        <f>+O85/P85</f>
        <v>7.538461538461538</v>
      </c>
      <c r="S85" s="145">
        <v>234</v>
      </c>
      <c r="T85" s="149">
        <f>(+S85-O85)/S85</f>
        <v>0.5811965811965812</v>
      </c>
      <c r="U85" s="145">
        <v>148738</v>
      </c>
      <c r="V85" s="146">
        <v>14743</v>
      </c>
      <c r="W85" s="151">
        <f>+U85/V85</f>
        <v>10.088720070541951</v>
      </c>
      <c r="X85" s="45"/>
    </row>
    <row r="86" spans="1:24" s="20" customFormat="1" ht="15" customHeight="1">
      <c r="A86" s="54">
        <v>82</v>
      </c>
      <c r="B86" s="150" t="s">
        <v>158</v>
      </c>
      <c r="C86" s="143">
        <v>39745</v>
      </c>
      <c r="D86" s="142" t="s">
        <v>116</v>
      </c>
      <c r="E86" s="173" t="s">
        <v>159</v>
      </c>
      <c r="F86" s="174">
        <v>104</v>
      </c>
      <c r="G86" s="144">
        <v>1</v>
      </c>
      <c r="H86" s="144">
        <v>25</v>
      </c>
      <c r="I86" s="145">
        <v>16</v>
      </c>
      <c r="J86" s="146">
        <v>2</v>
      </c>
      <c r="K86" s="145">
        <v>25</v>
      </c>
      <c r="L86" s="146">
        <v>3</v>
      </c>
      <c r="M86" s="145">
        <v>57</v>
      </c>
      <c r="N86" s="146">
        <v>7</v>
      </c>
      <c r="O86" s="193">
        <f aca="true" t="shared" si="15" ref="O86:P90">I86+K86+M86</f>
        <v>98</v>
      </c>
      <c r="P86" s="194">
        <f t="shared" si="15"/>
        <v>12</v>
      </c>
      <c r="Q86" s="147">
        <f>IF(O86&lt;&gt;0,P86/G86,"")</f>
        <v>12</v>
      </c>
      <c r="R86" s="148">
        <f>IF(O86&lt;&gt;0,O86/P86,"")</f>
        <v>8.166666666666666</v>
      </c>
      <c r="S86" s="145">
        <v>264</v>
      </c>
      <c r="T86" s="149">
        <f>IF(S86&lt;&gt;0,-(S86-O86)/S86,"")</f>
        <v>-0.6287878787878788</v>
      </c>
      <c r="U86" s="145">
        <v>2769729</v>
      </c>
      <c r="V86" s="146">
        <v>370099</v>
      </c>
      <c r="W86" s="151">
        <f>IF(U86&lt;&gt;0,U86/V86,"")</f>
        <v>7.483751644830167</v>
      </c>
      <c r="X86" s="45"/>
    </row>
    <row r="87" spans="1:24" s="20" customFormat="1" ht="15" customHeight="1">
      <c r="A87" s="54">
        <v>83</v>
      </c>
      <c r="B87" s="150" t="s">
        <v>160</v>
      </c>
      <c r="C87" s="143">
        <v>39808</v>
      </c>
      <c r="D87" s="142" t="s">
        <v>116</v>
      </c>
      <c r="E87" s="173" t="s">
        <v>161</v>
      </c>
      <c r="F87" s="174">
        <v>198</v>
      </c>
      <c r="G87" s="144">
        <v>1</v>
      </c>
      <c r="H87" s="144">
        <v>17</v>
      </c>
      <c r="I87" s="145">
        <v>33</v>
      </c>
      <c r="J87" s="146">
        <v>3</v>
      </c>
      <c r="K87" s="145">
        <v>22</v>
      </c>
      <c r="L87" s="146">
        <v>2</v>
      </c>
      <c r="M87" s="145">
        <v>42</v>
      </c>
      <c r="N87" s="146">
        <v>4</v>
      </c>
      <c r="O87" s="193">
        <f t="shared" si="15"/>
        <v>97</v>
      </c>
      <c r="P87" s="194">
        <f t="shared" si="15"/>
        <v>9</v>
      </c>
      <c r="Q87" s="147">
        <f>IF(O87&lt;&gt;0,P87/G87,"")</f>
        <v>9</v>
      </c>
      <c r="R87" s="148">
        <f>IF(O87&lt;&gt;0,O87/P87,"")</f>
        <v>10.777777777777779</v>
      </c>
      <c r="S87" s="145">
        <v>233</v>
      </c>
      <c r="T87" s="149">
        <f>IF(S87&lt;&gt;0,-(S87-O87)/S87,"")</f>
        <v>-0.5836909871244635</v>
      </c>
      <c r="U87" s="145">
        <v>1762481</v>
      </c>
      <c r="V87" s="146">
        <v>228476</v>
      </c>
      <c r="W87" s="151">
        <f>IF(U87&lt;&gt;0,U87/V87,"")</f>
        <v>7.714075001313049</v>
      </c>
      <c r="X87" s="45"/>
    </row>
    <row r="88" spans="1:24" s="20" customFormat="1" ht="15" customHeight="1">
      <c r="A88" s="54">
        <v>84</v>
      </c>
      <c r="B88" s="150" t="s">
        <v>162</v>
      </c>
      <c r="C88" s="143">
        <v>39927</v>
      </c>
      <c r="D88" s="142" t="s">
        <v>116</v>
      </c>
      <c r="E88" s="173" t="s">
        <v>163</v>
      </c>
      <c r="F88" s="174">
        <v>62</v>
      </c>
      <c r="G88" s="144">
        <v>1</v>
      </c>
      <c r="H88" s="144">
        <v>17</v>
      </c>
      <c r="I88" s="145">
        <v>8</v>
      </c>
      <c r="J88" s="146">
        <v>2</v>
      </c>
      <c r="K88" s="145">
        <v>36</v>
      </c>
      <c r="L88" s="146">
        <v>7</v>
      </c>
      <c r="M88" s="145">
        <v>36</v>
      </c>
      <c r="N88" s="146">
        <v>7</v>
      </c>
      <c r="O88" s="193">
        <f t="shared" si="15"/>
        <v>80</v>
      </c>
      <c r="P88" s="194">
        <f t="shared" si="15"/>
        <v>16</v>
      </c>
      <c r="Q88" s="147">
        <f>IF(O88&lt;&gt;0,P88/G88,"")</f>
        <v>16</v>
      </c>
      <c r="R88" s="148">
        <f>IF(O88&lt;&gt;0,O88/P88,"")</f>
        <v>5</v>
      </c>
      <c r="S88" s="145">
        <v>102</v>
      </c>
      <c r="T88" s="149">
        <f>IF(S88&lt;&gt;0,-(S88-O88)/S88,"")</f>
        <v>-0.21568627450980393</v>
      </c>
      <c r="U88" s="145">
        <v>315595.75</v>
      </c>
      <c r="V88" s="146">
        <v>43260</v>
      </c>
      <c r="W88" s="151">
        <f>IF(U88&lt;&gt;0,U88/V88,"")</f>
        <v>7.295324780397596</v>
      </c>
      <c r="X88" s="45"/>
    </row>
    <row r="89" spans="1:24" s="20" customFormat="1" ht="15" customHeight="1">
      <c r="A89" s="54">
        <v>85</v>
      </c>
      <c r="B89" s="150" t="s">
        <v>164</v>
      </c>
      <c r="C89" s="143">
        <v>39836</v>
      </c>
      <c r="D89" s="142" t="s">
        <v>116</v>
      </c>
      <c r="E89" s="173" t="s">
        <v>165</v>
      </c>
      <c r="F89" s="174">
        <v>86</v>
      </c>
      <c r="G89" s="144">
        <v>1</v>
      </c>
      <c r="H89" s="144">
        <v>17</v>
      </c>
      <c r="I89" s="145">
        <v>15</v>
      </c>
      <c r="J89" s="146">
        <v>3</v>
      </c>
      <c r="K89" s="145">
        <v>16</v>
      </c>
      <c r="L89" s="146">
        <v>3</v>
      </c>
      <c r="M89" s="145">
        <v>27</v>
      </c>
      <c r="N89" s="146">
        <v>5</v>
      </c>
      <c r="O89" s="193">
        <f t="shared" si="15"/>
        <v>58</v>
      </c>
      <c r="P89" s="194">
        <f t="shared" si="15"/>
        <v>11</v>
      </c>
      <c r="Q89" s="147">
        <f>IF(O89&lt;&gt;0,P89/G89,"")</f>
        <v>11</v>
      </c>
      <c r="R89" s="148">
        <f>IF(O89&lt;&gt;0,O89/P89,"")</f>
        <v>5.2727272727272725</v>
      </c>
      <c r="S89" s="145">
        <v>86</v>
      </c>
      <c r="T89" s="149">
        <f>IF(S89&lt;&gt;0,-(S89-O89)/S89,"")</f>
        <v>-0.32558139534883723</v>
      </c>
      <c r="U89" s="145">
        <v>1428111.5</v>
      </c>
      <c r="V89" s="146">
        <v>163149</v>
      </c>
      <c r="W89" s="151">
        <f>IF(U89&lt;&gt;0,U89/V89,"")</f>
        <v>8.753418654113725</v>
      </c>
      <c r="X89" s="45"/>
    </row>
    <row r="90" spans="1:24" s="20" customFormat="1" ht="15" customHeight="1" thickBot="1">
      <c r="A90" s="54">
        <v>86</v>
      </c>
      <c r="B90" s="157" t="s">
        <v>41</v>
      </c>
      <c r="C90" s="158">
        <v>39941</v>
      </c>
      <c r="D90" s="159" t="s">
        <v>32</v>
      </c>
      <c r="E90" s="175" t="s">
        <v>36</v>
      </c>
      <c r="F90" s="188">
        <v>48</v>
      </c>
      <c r="G90" s="160">
        <v>1</v>
      </c>
      <c r="H90" s="160">
        <v>15</v>
      </c>
      <c r="I90" s="161">
        <v>0</v>
      </c>
      <c r="J90" s="152">
        <v>0</v>
      </c>
      <c r="K90" s="161">
        <v>0</v>
      </c>
      <c r="L90" s="152">
        <v>0</v>
      </c>
      <c r="M90" s="161">
        <v>28</v>
      </c>
      <c r="N90" s="152">
        <v>4</v>
      </c>
      <c r="O90" s="195">
        <f t="shared" si="15"/>
        <v>28</v>
      </c>
      <c r="P90" s="196">
        <f t="shared" si="15"/>
        <v>4</v>
      </c>
      <c r="Q90" s="155">
        <f>P90/G90</f>
        <v>4</v>
      </c>
      <c r="R90" s="156">
        <f>M90/N90</f>
        <v>7</v>
      </c>
      <c r="S90" s="161">
        <v>90</v>
      </c>
      <c r="T90" s="153">
        <f>-(S90-O90)/S90</f>
        <v>-0.6888888888888889</v>
      </c>
      <c r="U90" s="161">
        <v>171629.25</v>
      </c>
      <c r="V90" s="152">
        <v>23008</v>
      </c>
      <c r="W90" s="162">
        <f>U90/V90</f>
        <v>7.459546679415856</v>
      </c>
      <c r="X90" s="45"/>
    </row>
    <row r="91" spans="1:28" s="23" customFormat="1" ht="15">
      <c r="A91" s="1"/>
      <c r="B91" s="201"/>
      <c r="C91" s="202"/>
      <c r="D91" s="202"/>
      <c r="E91" s="203"/>
      <c r="F91" s="3"/>
      <c r="G91" s="3"/>
      <c r="H91" s="4"/>
      <c r="I91" s="126"/>
      <c r="J91" s="131"/>
      <c r="K91" s="126"/>
      <c r="L91" s="131"/>
      <c r="M91" s="126"/>
      <c r="N91" s="131"/>
      <c r="O91" s="127"/>
      <c r="P91" s="137"/>
      <c r="Q91" s="131"/>
      <c r="R91" s="5"/>
      <c r="S91" s="126"/>
      <c r="T91" s="6"/>
      <c r="U91" s="126"/>
      <c r="V91" s="131"/>
      <c r="W91" s="5"/>
      <c r="AB91" s="23" t="s">
        <v>18</v>
      </c>
    </row>
    <row r="92" spans="1:24" s="27" customFormat="1" ht="18">
      <c r="A92" s="24"/>
      <c r="B92" s="25"/>
      <c r="C92" s="26"/>
      <c r="F92" s="28"/>
      <c r="G92" s="29"/>
      <c r="H92" s="30"/>
      <c r="I92" s="32"/>
      <c r="J92" s="132"/>
      <c r="K92" s="32"/>
      <c r="L92" s="132"/>
      <c r="M92" s="32"/>
      <c r="N92" s="132"/>
      <c r="O92" s="32"/>
      <c r="P92" s="132"/>
      <c r="Q92" s="132"/>
      <c r="R92" s="31"/>
      <c r="S92" s="32"/>
      <c r="T92" s="33"/>
      <c r="U92" s="32"/>
      <c r="V92" s="132"/>
      <c r="W92" s="31"/>
      <c r="X92" s="34"/>
    </row>
    <row r="93" spans="4:23" ht="18">
      <c r="D93" s="199"/>
      <c r="E93" s="200"/>
      <c r="F93" s="200"/>
      <c r="G93" s="200"/>
      <c r="S93" s="207" t="s">
        <v>0</v>
      </c>
      <c r="T93" s="207"/>
      <c r="U93" s="207"/>
      <c r="V93" s="207"/>
      <c r="W93" s="207"/>
    </row>
    <row r="94" spans="4:23" ht="18">
      <c r="D94" s="40"/>
      <c r="E94" s="41"/>
      <c r="F94" s="42"/>
      <c r="G94" s="42"/>
      <c r="S94" s="207"/>
      <c r="T94" s="207"/>
      <c r="U94" s="207"/>
      <c r="V94" s="207"/>
      <c r="W94" s="207"/>
    </row>
    <row r="95" spans="19:23" ht="18">
      <c r="S95" s="207"/>
      <c r="T95" s="207"/>
      <c r="U95" s="207"/>
      <c r="V95" s="207"/>
      <c r="W95" s="207"/>
    </row>
    <row r="96" spans="16:23" ht="18">
      <c r="P96" s="204" t="s">
        <v>25</v>
      </c>
      <c r="Q96" s="205"/>
      <c r="R96" s="205"/>
      <c r="S96" s="205"/>
      <c r="T96" s="205"/>
      <c r="U96" s="205"/>
      <c r="V96" s="205"/>
      <c r="W96" s="205"/>
    </row>
    <row r="97" spans="16:23" ht="18">
      <c r="P97" s="205"/>
      <c r="Q97" s="205"/>
      <c r="R97" s="205"/>
      <c r="S97" s="205"/>
      <c r="T97" s="205"/>
      <c r="U97" s="205"/>
      <c r="V97" s="205"/>
      <c r="W97" s="205"/>
    </row>
    <row r="98" spans="16:23" ht="18">
      <c r="P98" s="205"/>
      <c r="Q98" s="205"/>
      <c r="R98" s="205"/>
      <c r="S98" s="205"/>
      <c r="T98" s="205"/>
      <c r="U98" s="205"/>
      <c r="V98" s="205"/>
      <c r="W98" s="205"/>
    </row>
    <row r="99" spans="16:23" ht="18">
      <c r="P99" s="205"/>
      <c r="Q99" s="205"/>
      <c r="R99" s="205"/>
      <c r="S99" s="205"/>
      <c r="T99" s="205"/>
      <c r="U99" s="205"/>
      <c r="V99" s="205"/>
      <c r="W99" s="205"/>
    </row>
    <row r="100" spans="16:23" ht="18">
      <c r="P100" s="205"/>
      <c r="Q100" s="205"/>
      <c r="R100" s="205"/>
      <c r="S100" s="205"/>
      <c r="T100" s="205"/>
      <c r="U100" s="205"/>
      <c r="V100" s="205"/>
      <c r="W100" s="205"/>
    </row>
    <row r="101" spans="16:23" ht="18">
      <c r="P101" s="205"/>
      <c r="Q101" s="205"/>
      <c r="R101" s="205"/>
      <c r="S101" s="205"/>
      <c r="T101" s="205"/>
      <c r="U101" s="205"/>
      <c r="V101" s="205"/>
      <c r="W101" s="205"/>
    </row>
    <row r="102" spans="16:23" ht="18">
      <c r="P102" s="206" t="s">
        <v>12</v>
      </c>
      <c r="Q102" s="205"/>
      <c r="R102" s="205"/>
      <c r="S102" s="205"/>
      <c r="T102" s="205"/>
      <c r="U102" s="205"/>
      <c r="V102" s="205"/>
      <c r="W102" s="205"/>
    </row>
    <row r="103" spans="16:23" ht="18">
      <c r="P103" s="205"/>
      <c r="Q103" s="205"/>
      <c r="R103" s="205"/>
      <c r="S103" s="205"/>
      <c r="T103" s="205"/>
      <c r="U103" s="205"/>
      <c r="V103" s="205"/>
      <c r="W103" s="205"/>
    </row>
    <row r="104" spans="16:23" ht="18">
      <c r="P104" s="205"/>
      <c r="Q104" s="205"/>
      <c r="R104" s="205"/>
      <c r="S104" s="205"/>
      <c r="T104" s="205"/>
      <c r="U104" s="205"/>
      <c r="V104" s="205"/>
      <c r="W104" s="205"/>
    </row>
    <row r="105" spans="16:23" ht="18">
      <c r="P105" s="205"/>
      <c r="Q105" s="205"/>
      <c r="R105" s="205"/>
      <c r="S105" s="205"/>
      <c r="T105" s="205"/>
      <c r="U105" s="205"/>
      <c r="V105" s="205"/>
      <c r="W105" s="205"/>
    </row>
    <row r="106" spans="16:23" ht="18">
      <c r="P106" s="205"/>
      <c r="Q106" s="205"/>
      <c r="R106" s="205"/>
      <c r="S106" s="205"/>
      <c r="T106" s="205"/>
      <c r="U106" s="205"/>
      <c r="V106" s="205"/>
      <c r="W106" s="205"/>
    </row>
    <row r="107" spans="16:23" ht="18">
      <c r="P107" s="205"/>
      <c r="Q107" s="205"/>
      <c r="R107" s="205"/>
      <c r="S107" s="205"/>
      <c r="T107" s="205"/>
      <c r="U107" s="205"/>
      <c r="V107" s="205"/>
      <c r="W107" s="205"/>
    </row>
    <row r="108" spans="16:23" ht="18">
      <c r="P108" s="205"/>
      <c r="Q108" s="205"/>
      <c r="R108" s="205"/>
      <c r="S108" s="205"/>
      <c r="T108" s="205"/>
      <c r="U108" s="205"/>
      <c r="V108" s="205"/>
      <c r="W108" s="205"/>
    </row>
  </sheetData>
  <sheetProtection/>
  <mergeCells count="19">
    <mergeCell ref="U3:W3"/>
    <mergeCell ref="B3:B4"/>
    <mergeCell ref="C3:C4"/>
    <mergeCell ref="E3:E4"/>
    <mergeCell ref="H3:H4"/>
    <mergeCell ref="D3:D4"/>
    <mergeCell ref="M3:N3"/>
    <mergeCell ref="K3:L3"/>
    <mergeCell ref="O3:R3"/>
    <mergeCell ref="D93:G93"/>
    <mergeCell ref="B91:E91"/>
    <mergeCell ref="P96:W101"/>
    <mergeCell ref="P102:W108"/>
    <mergeCell ref="S93:W95"/>
    <mergeCell ref="A2:W2"/>
    <mergeCell ref="S3:T3"/>
    <mergeCell ref="F3:F4"/>
    <mergeCell ref="I3:J3"/>
    <mergeCell ref="G3:G4"/>
  </mergeCells>
  <printOptions/>
  <pageMargins left="0.3" right="0.13" top="1" bottom="1" header="0.5" footer="0.5"/>
  <pageSetup orientation="portrait" paperSize="9" scale="35" r:id="rId2"/>
  <ignoredErrors>
    <ignoredError sqref="X6:X7 X36:X41 X20:X27 X90 X13:X18 X47:X49" formula="1" unlockedFormula="1"/>
    <ignoredError sqref="X28:X35 X9:X12" unlockedFormula="1"/>
    <ignoredError sqref="N91:W91 O33:V39 W6:W13 O57:V63 O10:V13 W42:W51 O14:V32 O42:P51 V42:V51 Q52:U56 V52:V56 O52:P56 W40:W41 W52:W56 Q42:U51 W33:W39 Q40:U41 O75:U85 O64:U74 W75:W85"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26" zoomScaleNormal="126" zoomScalePageLayoutView="0" workbookViewId="0" topLeftCell="A1">
      <selection activeCell="B3" sqref="B3:B4"/>
    </sheetView>
  </sheetViews>
  <sheetFormatPr defaultColWidth="39.8515625" defaultRowHeight="12.75"/>
  <cols>
    <col min="1" max="1" width="4.00390625" style="119" bestFit="1" customWidth="1"/>
    <col min="2" max="2" width="42.7109375" style="118" customWidth="1"/>
    <col min="3" max="3" width="9.421875" style="116" customWidth="1"/>
    <col min="4" max="4" width="10.421875" style="118" customWidth="1"/>
    <col min="5" max="5" width="18.140625" style="120" hidden="1" customWidth="1"/>
    <col min="6" max="6" width="6.28125" style="116" hidden="1" customWidth="1"/>
    <col min="7" max="7" width="8.140625" style="116" customWidth="1"/>
    <col min="8" max="8" width="8.57421875" style="116" customWidth="1"/>
    <col min="9" max="9" width="11.00390625" style="117" hidden="1" customWidth="1"/>
    <col min="10" max="10" width="7.421875" style="118" hidden="1" customWidth="1"/>
    <col min="11" max="11" width="11.00390625" style="117" hidden="1" customWidth="1"/>
    <col min="12" max="12" width="8.00390625" style="118" hidden="1" customWidth="1"/>
    <col min="13" max="13" width="12.140625" style="117" hidden="1" customWidth="1"/>
    <col min="14" max="14" width="8.00390625" style="118" hidden="1" customWidth="1"/>
    <col min="15" max="15" width="12.140625" style="121" bestFit="1" customWidth="1"/>
    <col min="16" max="16" width="8.00390625" style="118" bestFit="1" customWidth="1"/>
    <col min="17" max="17" width="10.7109375" style="118" hidden="1" customWidth="1"/>
    <col min="18" max="18" width="7.7109375" style="123" hidden="1" customWidth="1"/>
    <col min="19" max="19" width="12.140625" style="124" hidden="1" customWidth="1"/>
    <col min="20" max="20" width="0.5625" style="118" hidden="1" customWidth="1"/>
    <col min="21" max="21" width="15.57421875" style="117" bestFit="1" customWidth="1"/>
    <col min="22" max="22" width="10.421875" style="125" bestFit="1" customWidth="1"/>
    <col min="23" max="23" width="7.28125" style="123" bestFit="1" customWidth="1"/>
    <col min="24" max="24" width="39.8515625" style="122" customWidth="1"/>
    <col min="25" max="27" width="39.8515625" style="118" customWidth="1"/>
    <col min="28" max="28" width="2.00390625" style="118" bestFit="1" customWidth="1"/>
    <col min="29" max="16384" width="39.8515625" style="118" customWidth="1"/>
  </cols>
  <sheetData>
    <row r="1" spans="1:15" s="67" customFormat="1" ht="99" customHeight="1">
      <c r="A1" s="55"/>
      <c r="B1" s="56"/>
      <c r="C1" s="57"/>
      <c r="D1" s="58"/>
      <c r="E1" s="58"/>
      <c r="F1" s="59"/>
      <c r="G1" s="59"/>
      <c r="H1" s="59"/>
      <c r="I1" s="60"/>
      <c r="J1" s="61"/>
      <c r="K1" s="62"/>
      <c r="L1" s="63"/>
      <c r="M1" s="64"/>
      <c r="N1" s="65"/>
      <c r="O1" s="66"/>
    </row>
    <row r="2" spans="1:23" s="68" customFormat="1" ht="27.75" thickBot="1">
      <c r="A2" s="220" t="s">
        <v>13</v>
      </c>
      <c r="B2" s="221"/>
      <c r="C2" s="221"/>
      <c r="D2" s="221"/>
      <c r="E2" s="221"/>
      <c r="F2" s="221"/>
      <c r="G2" s="221"/>
      <c r="H2" s="221"/>
      <c r="I2" s="221"/>
      <c r="J2" s="221"/>
      <c r="K2" s="221"/>
      <c r="L2" s="221"/>
      <c r="M2" s="221"/>
      <c r="N2" s="221"/>
      <c r="O2" s="221"/>
      <c r="P2" s="221"/>
      <c r="Q2" s="221"/>
      <c r="R2" s="221"/>
      <c r="S2" s="221"/>
      <c r="T2" s="221"/>
      <c r="U2" s="221"/>
      <c r="V2" s="221"/>
      <c r="W2" s="221"/>
    </row>
    <row r="3" spans="1:23" s="70" customFormat="1" ht="16.5" customHeight="1">
      <c r="A3" s="69"/>
      <c r="B3" s="222" t="s">
        <v>14</v>
      </c>
      <c r="C3" s="224" t="s">
        <v>20</v>
      </c>
      <c r="D3" s="226" t="s">
        <v>4</v>
      </c>
      <c r="E3" s="226" t="s">
        <v>1</v>
      </c>
      <c r="F3" s="226" t="s">
        <v>21</v>
      </c>
      <c r="G3" s="226" t="s">
        <v>22</v>
      </c>
      <c r="H3" s="226" t="s">
        <v>23</v>
      </c>
      <c r="I3" s="229" t="s">
        <v>5</v>
      </c>
      <c r="J3" s="229"/>
      <c r="K3" s="229" t="s">
        <v>6</v>
      </c>
      <c r="L3" s="229"/>
      <c r="M3" s="229" t="s">
        <v>7</v>
      </c>
      <c r="N3" s="229"/>
      <c r="O3" s="230" t="s">
        <v>24</v>
      </c>
      <c r="P3" s="230"/>
      <c r="Q3" s="230"/>
      <c r="R3" s="230"/>
      <c r="S3" s="229" t="s">
        <v>3</v>
      </c>
      <c r="T3" s="229"/>
      <c r="U3" s="230" t="s">
        <v>15</v>
      </c>
      <c r="V3" s="230"/>
      <c r="W3" s="231"/>
    </row>
    <row r="4" spans="1:23" s="70" customFormat="1" ht="37.5" customHeight="1" thickBot="1">
      <c r="A4" s="71"/>
      <c r="B4" s="223"/>
      <c r="C4" s="225"/>
      <c r="D4" s="227"/>
      <c r="E4" s="227"/>
      <c r="F4" s="228"/>
      <c r="G4" s="228"/>
      <c r="H4" s="228"/>
      <c r="I4" s="72" t="s">
        <v>10</v>
      </c>
      <c r="J4" s="73" t="s">
        <v>9</v>
      </c>
      <c r="K4" s="72" t="s">
        <v>10</v>
      </c>
      <c r="L4" s="73" t="s">
        <v>9</v>
      </c>
      <c r="M4" s="72" t="s">
        <v>10</v>
      </c>
      <c r="N4" s="73" t="s">
        <v>9</v>
      </c>
      <c r="O4" s="74" t="s">
        <v>10</v>
      </c>
      <c r="P4" s="75" t="s">
        <v>9</v>
      </c>
      <c r="Q4" s="75" t="s">
        <v>16</v>
      </c>
      <c r="R4" s="76" t="s">
        <v>17</v>
      </c>
      <c r="S4" s="72" t="s">
        <v>10</v>
      </c>
      <c r="T4" s="77" t="s">
        <v>8</v>
      </c>
      <c r="U4" s="72" t="s">
        <v>10</v>
      </c>
      <c r="V4" s="73" t="s">
        <v>9</v>
      </c>
      <c r="W4" s="78" t="s">
        <v>17</v>
      </c>
    </row>
    <row r="5" spans="1:24" s="79" customFormat="1" ht="15.75" customHeight="1">
      <c r="A5" s="2">
        <v>1</v>
      </c>
      <c r="B5" s="176" t="s">
        <v>67</v>
      </c>
      <c r="C5" s="177">
        <v>39995</v>
      </c>
      <c r="D5" s="178" t="s">
        <v>27</v>
      </c>
      <c r="E5" s="179" t="s">
        <v>28</v>
      </c>
      <c r="F5" s="180">
        <v>209</v>
      </c>
      <c r="G5" s="181">
        <v>163</v>
      </c>
      <c r="H5" s="181">
        <v>7</v>
      </c>
      <c r="I5" s="182">
        <v>57891.25</v>
      </c>
      <c r="J5" s="183">
        <v>7419</v>
      </c>
      <c r="K5" s="182">
        <v>92164.5</v>
      </c>
      <c r="L5" s="183">
        <v>10988</v>
      </c>
      <c r="M5" s="182">
        <v>95677.25</v>
      </c>
      <c r="N5" s="183">
        <v>11451</v>
      </c>
      <c r="O5" s="191">
        <f>I5+K5+M5</f>
        <v>245733</v>
      </c>
      <c r="P5" s="192">
        <f>J5+L5+N5</f>
        <v>29858</v>
      </c>
      <c r="Q5" s="184">
        <f>P5/G5</f>
        <v>183.17791411042944</v>
      </c>
      <c r="R5" s="185">
        <f>+O5/P5</f>
        <v>8.230055596490052</v>
      </c>
      <c r="S5" s="182">
        <v>267773.25</v>
      </c>
      <c r="T5" s="186">
        <f>-(S5-O5)/S5</f>
        <v>-0.082309379297596</v>
      </c>
      <c r="U5" s="182">
        <v>9730085.5</v>
      </c>
      <c r="V5" s="183">
        <v>1185401</v>
      </c>
      <c r="W5" s="187">
        <f>U5/V5</f>
        <v>8.208264966876188</v>
      </c>
      <c r="X5" s="70"/>
    </row>
    <row r="6" spans="1:24" s="79" customFormat="1" ht="16.5" customHeight="1">
      <c r="A6" s="2">
        <v>2</v>
      </c>
      <c r="B6" s="150" t="s">
        <v>101</v>
      </c>
      <c r="C6" s="143">
        <v>40032</v>
      </c>
      <c r="D6" s="142" t="s">
        <v>2</v>
      </c>
      <c r="E6" s="173" t="s">
        <v>11</v>
      </c>
      <c r="F6" s="174">
        <v>96</v>
      </c>
      <c r="G6" s="144">
        <v>96</v>
      </c>
      <c r="H6" s="144">
        <v>2</v>
      </c>
      <c r="I6" s="145">
        <v>47601</v>
      </c>
      <c r="J6" s="146">
        <v>5475</v>
      </c>
      <c r="K6" s="145">
        <v>63087</v>
      </c>
      <c r="L6" s="146">
        <v>6365</v>
      </c>
      <c r="M6" s="145">
        <v>75169</v>
      </c>
      <c r="N6" s="146">
        <v>7690</v>
      </c>
      <c r="O6" s="193">
        <f>+M6+K6+I6</f>
        <v>185857</v>
      </c>
      <c r="P6" s="194">
        <f>+N6+L6+J6</f>
        <v>19530</v>
      </c>
      <c r="Q6" s="147">
        <f>P6/G6</f>
        <v>203.4375</v>
      </c>
      <c r="R6" s="148">
        <f>+O6/P6</f>
        <v>9.516487455197133</v>
      </c>
      <c r="S6" s="145">
        <v>330583</v>
      </c>
      <c r="T6" s="149">
        <f>-(S6-O6)/S6</f>
        <v>-0.43779020699794</v>
      </c>
      <c r="U6" s="145">
        <v>723291</v>
      </c>
      <c r="V6" s="146">
        <v>78924</v>
      </c>
      <c r="W6" s="151">
        <f>+U6/V6</f>
        <v>9.164398662003952</v>
      </c>
      <c r="X6" s="70"/>
    </row>
    <row r="7" spans="1:24" s="79" customFormat="1" ht="15.75" customHeight="1" thickBot="1">
      <c r="A7" s="48">
        <v>3</v>
      </c>
      <c r="B7" s="157" t="s">
        <v>110</v>
      </c>
      <c r="C7" s="158">
        <v>40039</v>
      </c>
      <c r="D7" s="159" t="s">
        <v>26</v>
      </c>
      <c r="E7" s="175" t="s">
        <v>95</v>
      </c>
      <c r="F7" s="188">
        <v>68</v>
      </c>
      <c r="G7" s="160">
        <v>68</v>
      </c>
      <c r="H7" s="160">
        <v>1</v>
      </c>
      <c r="I7" s="161">
        <v>36964</v>
      </c>
      <c r="J7" s="152">
        <v>3373</v>
      </c>
      <c r="K7" s="161">
        <v>46406</v>
      </c>
      <c r="L7" s="152">
        <v>4314</v>
      </c>
      <c r="M7" s="161">
        <v>55376</v>
      </c>
      <c r="N7" s="152">
        <v>5032</v>
      </c>
      <c r="O7" s="195">
        <f aca="true" t="shared" si="0" ref="O7:P9">+I7+K7+M7</f>
        <v>138746</v>
      </c>
      <c r="P7" s="196">
        <f t="shared" si="0"/>
        <v>12719</v>
      </c>
      <c r="Q7" s="155">
        <f>IF(O7&lt;&gt;0,P7/G7,"")</f>
        <v>187.0441176470588</v>
      </c>
      <c r="R7" s="156">
        <f>IF(O7&lt;&gt;0,O7/P7,"")</f>
        <v>10.908561993867442</v>
      </c>
      <c r="S7" s="161"/>
      <c r="T7" s="153">
        <f>IF(S7&lt;&gt;0,-(S7-O7)/S7,"")</f>
      </c>
      <c r="U7" s="161">
        <v>142334</v>
      </c>
      <c r="V7" s="152">
        <v>12902</v>
      </c>
      <c r="W7" s="162">
        <f>U7/V7</f>
        <v>11.031933033638195</v>
      </c>
      <c r="X7" s="80"/>
    </row>
    <row r="8" spans="1:25" s="83" customFormat="1" ht="15.75" customHeight="1">
      <c r="A8" s="81">
        <v>4</v>
      </c>
      <c r="B8" s="163" t="s">
        <v>77</v>
      </c>
      <c r="C8" s="164">
        <v>40009</v>
      </c>
      <c r="D8" s="165" t="s">
        <v>26</v>
      </c>
      <c r="E8" s="189" t="s">
        <v>95</v>
      </c>
      <c r="F8" s="190">
        <v>190</v>
      </c>
      <c r="G8" s="166">
        <v>154</v>
      </c>
      <c r="H8" s="166">
        <v>5</v>
      </c>
      <c r="I8" s="167">
        <v>33261</v>
      </c>
      <c r="J8" s="168">
        <v>4452</v>
      </c>
      <c r="K8" s="167">
        <v>42477</v>
      </c>
      <c r="L8" s="168">
        <v>5339</v>
      </c>
      <c r="M8" s="167">
        <v>43154</v>
      </c>
      <c r="N8" s="168">
        <v>5418</v>
      </c>
      <c r="O8" s="197">
        <f t="shared" si="0"/>
        <v>118892</v>
      </c>
      <c r="P8" s="198">
        <f t="shared" si="0"/>
        <v>15209</v>
      </c>
      <c r="Q8" s="169">
        <f>IF(O8&lt;&gt;0,P8/G8,"")</f>
        <v>98.75974025974025</v>
      </c>
      <c r="R8" s="170">
        <f>IF(O8&lt;&gt;0,O8/P8,"")</f>
        <v>7.817213492011309</v>
      </c>
      <c r="S8" s="167">
        <v>187944</v>
      </c>
      <c r="T8" s="171">
        <f>IF(S8&lt;&gt;0,-(S8-O8)/S8,"")</f>
        <v>-0.3674073128165837</v>
      </c>
      <c r="U8" s="167">
        <v>4560730</v>
      </c>
      <c r="V8" s="168">
        <v>565904</v>
      </c>
      <c r="W8" s="172">
        <f>U8/V8</f>
        <v>8.059193785518392</v>
      </c>
      <c r="X8" s="80"/>
      <c r="Y8" s="82"/>
    </row>
    <row r="9" spans="1:24" s="67" customFormat="1" ht="15.75" customHeight="1">
      <c r="A9" s="2">
        <v>5</v>
      </c>
      <c r="B9" s="150" t="s">
        <v>111</v>
      </c>
      <c r="C9" s="143">
        <v>40025</v>
      </c>
      <c r="D9" s="142" t="s">
        <v>26</v>
      </c>
      <c r="E9" s="173" t="s">
        <v>33</v>
      </c>
      <c r="F9" s="174">
        <v>66</v>
      </c>
      <c r="G9" s="144">
        <v>66</v>
      </c>
      <c r="H9" s="144">
        <v>3</v>
      </c>
      <c r="I9" s="145">
        <v>27785</v>
      </c>
      <c r="J9" s="146">
        <v>2634</v>
      </c>
      <c r="K9" s="145">
        <v>38719</v>
      </c>
      <c r="L9" s="146">
        <v>3597</v>
      </c>
      <c r="M9" s="145">
        <v>45134</v>
      </c>
      <c r="N9" s="146">
        <v>4168</v>
      </c>
      <c r="O9" s="193">
        <f t="shared" si="0"/>
        <v>111638</v>
      </c>
      <c r="P9" s="194">
        <f t="shared" si="0"/>
        <v>10399</v>
      </c>
      <c r="Q9" s="147">
        <f>IF(O9&lt;&gt;0,P9/G9,"")</f>
        <v>157.56060606060606</v>
      </c>
      <c r="R9" s="148">
        <f>IF(O9&lt;&gt;0,O9/P9,"")</f>
        <v>10.735455332243484</v>
      </c>
      <c r="S9" s="145">
        <v>147583</v>
      </c>
      <c r="T9" s="149">
        <f>IF(S9&lt;&gt;0,-(S9-O9)/S9,"")</f>
        <v>-0.24355786235542035</v>
      </c>
      <c r="U9" s="145">
        <v>745348</v>
      </c>
      <c r="V9" s="146">
        <v>74031</v>
      </c>
      <c r="W9" s="151">
        <f>U9/V9</f>
        <v>10.06805257257095</v>
      </c>
      <c r="X9" s="80"/>
    </row>
    <row r="10" spans="1:24" s="67" customFormat="1" ht="15.75" customHeight="1">
      <c r="A10" s="2">
        <v>6</v>
      </c>
      <c r="B10" s="150" t="s">
        <v>102</v>
      </c>
      <c r="C10" s="143">
        <v>40032</v>
      </c>
      <c r="D10" s="142" t="s">
        <v>2</v>
      </c>
      <c r="E10" s="173" t="s">
        <v>103</v>
      </c>
      <c r="F10" s="174">
        <v>31</v>
      </c>
      <c r="G10" s="144">
        <v>31</v>
      </c>
      <c r="H10" s="144">
        <v>2</v>
      </c>
      <c r="I10" s="145">
        <v>13192</v>
      </c>
      <c r="J10" s="146">
        <v>1028</v>
      </c>
      <c r="K10" s="145">
        <v>22253</v>
      </c>
      <c r="L10" s="146">
        <v>1746</v>
      </c>
      <c r="M10" s="145">
        <v>22850</v>
      </c>
      <c r="N10" s="146">
        <v>1714</v>
      </c>
      <c r="O10" s="193">
        <f>+M10+K10+I10</f>
        <v>58295</v>
      </c>
      <c r="P10" s="194">
        <f>+N10+L10+J10</f>
        <v>4488</v>
      </c>
      <c r="Q10" s="147">
        <f>P10/G10</f>
        <v>144.7741935483871</v>
      </c>
      <c r="R10" s="148">
        <f>+O10/P10</f>
        <v>12.989081996434937</v>
      </c>
      <c r="S10" s="145">
        <v>70232</v>
      </c>
      <c r="T10" s="149">
        <f>-(S10-O10)/S10</f>
        <v>-0.16996525800205034</v>
      </c>
      <c r="U10" s="145">
        <v>178483</v>
      </c>
      <c r="V10" s="146">
        <v>14241</v>
      </c>
      <c r="W10" s="151">
        <f>+U10/V10</f>
        <v>12.533038410224002</v>
      </c>
      <c r="X10" s="83"/>
    </row>
    <row r="11" spans="1:24" s="67" customFormat="1" ht="15.75" customHeight="1">
      <c r="A11" s="2">
        <v>7</v>
      </c>
      <c r="B11" s="150" t="s">
        <v>80</v>
      </c>
      <c r="C11" s="143">
        <v>40018</v>
      </c>
      <c r="D11" s="142" t="s">
        <v>26</v>
      </c>
      <c r="E11" s="173" t="s">
        <v>19</v>
      </c>
      <c r="F11" s="174">
        <v>70</v>
      </c>
      <c r="G11" s="144">
        <v>56</v>
      </c>
      <c r="H11" s="144">
        <v>4</v>
      </c>
      <c r="I11" s="145">
        <v>12965</v>
      </c>
      <c r="J11" s="146">
        <v>1387</v>
      </c>
      <c r="K11" s="145">
        <v>17819</v>
      </c>
      <c r="L11" s="146">
        <v>1902</v>
      </c>
      <c r="M11" s="145">
        <v>21138</v>
      </c>
      <c r="N11" s="146">
        <v>2272</v>
      </c>
      <c r="O11" s="193">
        <f>+I11+K11+M11</f>
        <v>51922</v>
      </c>
      <c r="P11" s="194">
        <f>+J11+L11+N11</f>
        <v>5561</v>
      </c>
      <c r="Q11" s="147">
        <f>IF(O11&lt;&gt;0,P11/G11,"")</f>
        <v>99.30357142857143</v>
      </c>
      <c r="R11" s="148">
        <f>IF(O11&lt;&gt;0,O11/P11,"")</f>
        <v>9.336809926272252</v>
      </c>
      <c r="S11" s="145">
        <v>118044</v>
      </c>
      <c r="T11" s="149">
        <f>IF(S11&lt;&gt;0,-(S11-O11)/S11,"")</f>
        <v>-0.5601470638067162</v>
      </c>
      <c r="U11" s="145">
        <v>845879</v>
      </c>
      <c r="V11" s="146">
        <v>89763</v>
      </c>
      <c r="W11" s="151">
        <f>U11/V11</f>
        <v>9.423470695052528</v>
      </c>
      <c r="X11" s="82"/>
    </row>
    <row r="12" spans="1:25" s="67" customFormat="1" ht="15.75" customHeight="1">
      <c r="A12" s="2">
        <v>8</v>
      </c>
      <c r="B12" s="150" t="s">
        <v>112</v>
      </c>
      <c r="C12" s="143">
        <v>40039</v>
      </c>
      <c r="D12" s="142" t="s">
        <v>27</v>
      </c>
      <c r="E12" s="173" t="s">
        <v>75</v>
      </c>
      <c r="F12" s="174">
        <v>25</v>
      </c>
      <c r="G12" s="144">
        <v>25</v>
      </c>
      <c r="H12" s="144">
        <v>1</v>
      </c>
      <c r="I12" s="145">
        <v>9991.75</v>
      </c>
      <c r="J12" s="146">
        <v>890</v>
      </c>
      <c r="K12" s="145">
        <v>16776.75</v>
      </c>
      <c r="L12" s="146">
        <v>1437</v>
      </c>
      <c r="M12" s="145">
        <v>20477.25</v>
      </c>
      <c r="N12" s="146">
        <v>1761</v>
      </c>
      <c r="O12" s="193">
        <f>I12+K12+M12</f>
        <v>47245.75</v>
      </c>
      <c r="P12" s="194">
        <f>J12+L12+N12</f>
        <v>4088</v>
      </c>
      <c r="Q12" s="147">
        <f>P12/G12</f>
        <v>163.52</v>
      </c>
      <c r="R12" s="148">
        <f>+O12/P12</f>
        <v>11.557179549902152</v>
      </c>
      <c r="S12" s="145"/>
      <c r="T12" s="149"/>
      <c r="U12" s="145">
        <v>47245.75</v>
      </c>
      <c r="V12" s="146">
        <v>4088</v>
      </c>
      <c r="W12" s="151">
        <f>U12/V12</f>
        <v>11.557179549902152</v>
      </c>
      <c r="X12" s="84"/>
      <c r="Y12" s="82"/>
    </row>
    <row r="13" spans="1:25" s="67" customFormat="1" ht="15.75" customHeight="1">
      <c r="A13" s="2">
        <v>9</v>
      </c>
      <c r="B13" s="150" t="s">
        <v>72</v>
      </c>
      <c r="C13" s="143">
        <v>40004</v>
      </c>
      <c r="D13" s="142" t="s">
        <v>2</v>
      </c>
      <c r="E13" s="173" t="s">
        <v>30</v>
      </c>
      <c r="F13" s="174">
        <v>68</v>
      </c>
      <c r="G13" s="144">
        <v>66</v>
      </c>
      <c r="H13" s="144">
        <v>6</v>
      </c>
      <c r="I13" s="145">
        <v>5881</v>
      </c>
      <c r="J13" s="146">
        <v>933</v>
      </c>
      <c r="K13" s="145">
        <v>6927</v>
      </c>
      <c r="L13" s="146">
        <v>1020</v>
      </c>
      <c r="M13" s="145">
        <v>9248</v>
      </c>
      <c r="N13" s="146">
        <v>1337</v>
      </c>
      <c r="O13" s="193">
        <f>+M13+K13+I13</f>
        <v>22056</v>
      </c>
      <c r="P13" s="194">
        <f>+N13+L13+J13</f>
        <v>3290</v>
      </c>
      <c r="Q13" s="147">
        <f>P13/G13</f>
        <v>49.84848484848485</v>
      </c>
      <c r="R13" s="148">
        <f>+O13/P13</f>
        <v>6.703951367781155</v>
      </c>
      <c r="S13" s="145">
        <v>36423</v>
      </c>
      <c r="T13" s="149">
        <f>-(S13-O13)/S13</f>
        <v>-0.39444856272135737</v>
      </c>
      <c r="U13" s="145">
        <v>1128459</v>
      </c>
      <c r="V13" s="146">
        <v>117429</v>
      </c>
      <c r="W13" s="151">
        <f>+U13/V13</f>
        <v>9.60971310323685</v>
      </c>
      <c r="X13" s="82"/>
      <c r="Y13" s="82"/>
    </row>
    <row r="14" spans="1:25" s="67" customFormat="1" ht="15.75" customHeight="1">
      <c r="A14" s="2">
        <v>10</v>
      </c>
      <c r="B14" s="150" t="s">
        <v>73</v>
      </c>
      <c r="C14" s="143">
        <v>40004</v>
      </c>
      <c r="D14" s="142" t="s">
        <v>26</v>
      </c>
      <c r="E14" s="173" t="s">
        <v>95</v>
      </c>
      <c r="F14" s="174">
        <v>60</v>
      </c>
      <c r="G14" s="144">
        <v>40</v>
      </c>
      <c r="H14" s="144">
        <v>6</v>
      </c>
      <c r="I14" s="145">
        <v>5067</v>
      </c>
      <c r="J14" s="146">
        <v>525</v>
      </c>
      <c r="K14" s="145">
        <v>6782</v>
      </c>
      <c r="L14" s="146">
        <v>664</v>
      </c>
      <c r="M14" s="145">
        <v>9531</v>
      </c>
      <c r="N14" s="146">
        <v>943</v>
      </c>
      <c r="O14" s="193">
        <f>+I14+K14+M14</f>
        <v>21380</v>
      </c>
      <c r="P14" s="194">
        <f>+J14+L14+N14</f>
        <v>2132</v>
      </c>
      <c r="Q14" s="147">
        <f>IF(O14&lt;&gt;0,P14/G14,"")</f>
        <v>53.3</v>
      </c>
      <c r="R14" s="148">
        <f>IF(O14&lt;&gt;0,O14/P14,"")</f>
        <v>10.028142589118199</v>
      </c>
      <c r="S14" s="145">
        <v>31868</v>
      </c>
      <c r="T14" s="149">
        <f>IF(S14&lt;&gt;0,-(S14-O14)/S14,"")</f>
        <v>-0.329107568720974</v>
      </c>
      <c r="U14" s="145">
        <v>761081</v>
      </c>
      <c r="V14" s="146">
        <v>81037</v>
      </c>
      <c r="W14" s="151">
        <f>U14/V14</f>
        <v>9.391771659859076</v>
      </c>
      <c r="X14" s="82"/>
      <c r="Y14" s="82"/>
    </row>
    <row r="15" spans="1:25" s="67" customFormat="1" ht="15.75" customHeight="1">
      <c r="A15" s="2">
        <v>11</v>
      </c>
      <c r="B15" s="150" t="s">
        <v>84</v>
      </c>
      <c r="C15" s="143">
        <v>40025</v>
      </c>
      <c r="D15" s="142" t="s">
        <v>27</v>
      </c>
      <c r="E15" s="173" t="s">
        <v>85</v>
      </c>
      <c r="F15" s="174">
        <v>35</v>
      </c>
      <c r="G15" s="144">
        <v>33</v>
      </c>
      <c r="H15" s="144">
        <v>3</v>
      </c>
      <c r="I15" s="145">
        <v>4166.5</v>
      </c>
      <c r="J15" s="146">
        <v>589</v>
      </c>
      <c r="K15" s="145">
        <v>6124</v>
      </c>
      <c r="L15" s="146">
        <v>769</v>
      </c>
      <c r="M15" s="145">
        <v>7746.5</v>
      </c>
      <c r="N15" s="146">
        <v>1049</v>
      </c>
      <c r="O15" s="193">
        <f aca="true" t="shared" si="1" ref="O15:P17">I15+K15+M15</f>
        <v>18037</v>
      </c>
      <c r="P15" s="194">
        <f t="shared" si="1"/>
        <v>2407</v>
      </c>
      <c r="Q15" s="147">
        <f>P15/G15</f>
        <v>72.93939393939394</v>
      </c>
      <c r="R15" s="148">
        <f>+O15/P15</f>
        <v>7.493560448691317</v>
      </c>
      <c r="S15" s="145">
        <v>32033.25</v>
      </c>
      <c r="T15" s="149">
        <f>-(S15-O15)/S15</f>
        <v>-0.4369288161519671</v>
      </c>
      <c r="U15" s="145">
        <v>156345</v>
      </c>
      <c r="V15" s="146">
        <v>17949</v>
      </c>
      <c r="W15" s="151">
        <f>U15/V15</f>
        <v>8.710513120508105</v>
      </c>
      <c r="X15" s="82"/>
      <c r="Y15" s="82"/>
    </row>
    <row r="16" spans="1:25" s="67" customFormat="1" ht="15.75" customHeight="1">
      <c r="A16" s="2">
        <v>12</v>
      </c>
      <c r="B16" s="150" t="s">
        <v>113</v>
      </c>
      <c r="C16" s="143">
        <v>40039</v>
      </c>
      <c r="D16" s="142" t="s">
        <v>27</v>
      </c>
      <c r="E16" s="173" t="s">
        <v>114</v>
      </c>
      <c r="F16" s="174">
        <v>8</v>
      </c>
      <c r="G16" s="144">
        <v>8</v>
      </c>
      <c r="H16" s="144">
        <v>1</v>
      </c>
      <c r="I16" s="145">
        <v>4653</v>
      </c>
      <c r="J16" s="146">
        <v>351</v>
      </c>
      <c r="K16" s="145">
        <v>5599.5</v>
      </c>
      <c r="L16" s="146">
        <v>425</v>
      </c>
      <c r="M16" s="145">
        <v>7256.25</v>
      </c>
      <c r="N16" s="146">
        <v>552</v>
      </c>
      <c r="O16" s="193">
        <f t="shared" si="1"/>
        <v>17508.75</v>
      </c>
      <c r="P16" s="194">
        <f t="shared" si="1"/>
        <v>1328</v>
      </c>
      <c r="Q16" s="147">
        <f>P16/G16</f>
        <v>166</v>
      </c>
      <c r="R16" s="148">
        <f>+O16/P16</f>
        <v>13.184299698795181</v>
      </c>
      <c r="S16" s="145"/>
      <c r="T16" s="149"/>
      <c r="U16" s="145">
        <v>17508.75</v>
      </c>
      <c r="V16" s="146">
        <v>1328</v>
      </c>
      <c r="W16" s="151">
        <f>U16/V16</f>
        <v>13.184299698795181</v>
      </c>
      <c r="X16" s="82"/>
      <c r="Y16" s="82"/>
    </row>
    <row r="17" spans="1:25" s="67" customFormat="1" ht="15.75" customHeight="1">
      <c r="A17" s="2">
        <v>13</v>
      </c>
      <c r="B17" s="150" t="s">
        <v>115</v>
      </c>
      <c r="C17" s="143">
        <v>40011</v>
      </c>
      <c r="D17" s="142" t="s">
        <v>116</v>
      </c>
      <c r="E17" s="173" t="s">
        <v>117</v>
      </c>
      <c r="F17" s="174">
        <v>20</v>
      </c>
      <c r="G17" s="144">
        <v>20</v>
      </c>
      <c r="H17" s="144">
        <v>5</v>
      </c>
      <c r="I17" s="145">
        <v>3531.5</v>
      </c>
      <c r="J17" s="146">
        <v>497</v>
      </c>
      <c r="K17" s="145">
        <v>4319.5</v>
      </c>
      <c r="L17" s="146">
        <v>631</v>
      </c>
      <c r="M17" s="145">
        <v>5663</v>
      </c>
      <c r="N17" s="146">
        <v>833</v>
      </c>
      <c r="O17" s="193">
        <f t="shared" si="1"/>
        <v>13514</v>
      </c>
      <c r="P17" s="194">
        <f t="shared" si="1"/>
        <v>1961</v>
      </c>
      <c r="Q17" s="147">
        <f>IF(O17&lt;&gt;0,P17/G17,"")</f>
        <v>98.05</v>
      </c>
      <c r="R17" s="148">
        <f>IF(O17&lt;&gt;0,O17/P17,"")</f>
        <v>6.891381947985722</v>
      </c>
      <c r="S17" s="145">
        <v>16221.25</v>
      </c>
      <c r="T17" s="149">
        <f>IF(S17&lt;&gt;0,-(S17-O17)/S17,"")</f>
        <v>-0.1668952762579949</v>
      </c>
      <c r="U17" s="145">
        <v>312735.5</v>
      </c>
      <c r="V17" s="146">
        <v>30741</v>
      </c>
      <c r="W17" s="151">
        <f>IF(U17&lt;&gt;0,U17/V17,"")</f>
        <v>10.1732376955857</v>
      </c>
      <c r="X17" s="82"/>
      <c r="Y17" s="82"/>
    </row>
    <row r="18" spans="1:25" s="67" customFormat="1" ht="15.75" customHeight="1">
      <c r="A18" s="2">
        <v>14</v>
      </c>
      <c r="B18" s="150" t="s">
        <v>78</v>
      </c>
      <c r="C18" s="143">
        <v>39988</v>
      </c>
      <c r="D18" s="142" t="s">
        <v>2</v>
      </c>
      <c r="E18" s="173" t="s">
        <v>11</v>
      </c>
      <c r="F18" s="174">
        <v>137</v>
      </c>
      <c r="G18" s="144">
        <v>51</v>
      </c>
      <c r="H18" s="144">
        <v>9</v>
      </c>
      <c r="I18" s="145">
        <v>2624</v>
      </c>
      <c r="J18" s="146">
        <v>443</v>
      </c>
      <c r="K18" s="145">
        <v>4865</v>
      </c>
      <c r="L18" s="146">
        <v>964</v>
      </c>
      <c r="M18" s="145">
        <v>5336</v>
      </c>
      <c r="N18" s="146">
        <v>875</v>
      </c>
      <c r="O18" s="193">
        <f>+M18+K18+I18</f>
        <v>12825</v>
      </c>
      <c r="P18" s="194">
        <f>+N18+L18+J18</f>
        <v>2282</v>
      </c>
      <c r="Q18" s="147">
        <f aca="true" t="shared" si="2" ref="Q18:Q24">P18/G18</f>
        <v>44.745098039215684</v>
      </c>
      <c r="R18" s="148">
        <f aca="true" t="shared" si="3" ref="R18:R24">+O18/P18</f>
        <v>5.620070113935145</v>
      </c>
      <c r="S18" s="145">
        <v>22354</v>
      </c>
      <c r="T18" s="149">
        <f aca="true" t="shared" si="4" ref="T18:T24">-(S18-O18)/S18</f>
        <v>-0.4262771763442784</v>
      </c>
      <c r="U18" s="145">
        <v>2812567</v>
      </c>
      <c r="V18" s="146">
        <v>341342</v>
      </c>
      <c r="W18" s="151">
        <f>+U18/V18</f>
        <v>8.239733170837459</v>
      </c>
      <c r="X18" s="82"/>
      <c r="Y18" s="82"/>
    </row>
    <row r="19" spans="1:25" s="67" customFormat="1" ht="15.75" customHeight="1">
      <c r="A19" s="2">
        <v>15</v>
      </c>
      <c r="B19" s="150" t="s">
        <v>81</v>
      </c>
      <c r="C19" s="143">
        <v>40018</v>
      </c>
      <c r="D19" s="142" t="s">
        <v>27</v>
      </c>
      <c r="E19" s="173" t="s">
        <v>59</v>
      </c>
      <c r="F19" s="174">
        <v>15</v>
      </c>
      <c r="G19" s="144">
        <v>15</v>
      </c>
      <c r="H19" s="144">
        <v>4</v>
      </c>
      <c r="I19" s="145">
        <v>1611</v>
      </c>
      <c r="J19" s="146">
        <v>243</v>
      </c>
      <c r="K19" s="145">
        <v>3261</v>
      </c>
      <c r="L19" s="146">
        <v>490</v>
      </c>
      <c r="M19" s="145">
        <v>4877</v>
      </c>
      <c r="N19" s="146">
        <v>748</v>
      </c>
      <c r="O19" s="193">
        <f aca="true" t="shared" si="5" ref="O19:P22">I19+K19+M19</f>
        <v>9749</v>
      </c>
      <c r="P19" s="194">
        <f t="shared" si="5"/>
        <v>1481</v>
      </c>
      <c r="Q19" s="147">
        <f t="shared" si="2"/>
        <v>98.73333333333333</v>
      </c>
      <c r="R19" s="148">
        <f t="shared" si="3"/>
        <v>6.582714382174206</v>
      </c>
      <c r="S19" s="145">
        <v>6942.5</v>
      </c>
      <c r="T19" s="149">
        <f t="shared" si="4"/>
        <v>0.40424918977313645</v>
      </c>
      <c r="U19" s="145">
        <v>83263.5</v>
      </c>
      <c r="V19" s="146">
        <v>10026</v>
      </c>
      <c r="W19" s="151">
        <f>U19/V19</f>
        <v>8.30475763016158</v>
      </c>
      <c r="X19" s="82"/>
      <c r="Y19" s="82"/>
    </row>
    <row r="20" spans="1:25" s="67" customFormat="1" ht="15.75" customHeight="1">
      <c r="A20" s="2">
        <v>16</v>
      </c>
      <c r="B20" s="150" t="s">
        <v>74</v>
      </c>
      <c r="C20" s="143">
        <v>40004</v>
      </c>
      <c r="D20" s="142" t="s">
        <v>27</v>
      </c>
      <c r="E20" s="173" t="s">
        <v>75</v>
      </c>
      <c r="F20" s="174">
        <v>20</v>
      </c>
      <c r="G20" s="144">
        <v>20</v>
      </c>
      <c r="H20" s="144">
        <v>6</v>
      </c>
      <c r="I20" s="145">
        <v>1727</v>
      </c>
      <c r="J20" s="146">
        <v>304</v>
      </c>
      <c r="K20" s="145">
        <v>3294</v>
      </c>
      <c r="L20" s="146">
        <v>494</v>
      </c>
      <c r="M20" s="145">
        <v>4345.5</v>
      </c>
      <c r="N20" s="146">
        <v>643</v>
      </c>
      <c r="O20" s="193">
        <f t="shared" si="5"/>
        <v>9366.5</v>
      </c>
      <c r="P20" s="194">
        <f t="shared" si="5"/>
        <v>1441</v>
      </c>
      <c r="Q20" s="147">
        <f t="shared" si="2"/>
        <v>72.05</v>
      </c>
      <c r="R20" s="148">
        <f t="shared" si="3"/>
        <v>6.5</v>
      </c>
      <c r="S20" s="145">
        <v>5022.5</v>
      </c>
      <c r="T20" s="149">
        <f t="shared" si="4"/>
        <v>0.8649079143852663</v>
      </c>
      <c r="U20" s="145">
        <v>92822.5</v>
      </c>
      <c r="V20" s="146">
        <v>12250</v>
      </c>
      <c r="W20" s="151">
        <f>U20/V20</f>
        <v>7.57734693877551</v>
      </c>
      <c r="X20" s="82"/>
      <c r="Y20" s="82"/>
    </row>
    <row r="21" spans="1:24" s="67" customFormat="1" ht="15.75" customHeight="1">
      <c r="A21" s="2">
        <v>17</v>
      </c>
      <c r="B21" s="150" t="s">
        <v>37</v>
      </c>
      <c r="C21" s="143">
        <v>39934</v>
      </c>
      <c r="D21" s="142" t="s">
        <v>27</v>
      </c>
      <c r="E21" s="173" t="s">
        <v>38</v>
      </c>
      <c r="F21" s="174">
        <v>10</v>
      </c>
      <c r="G21" s="144">
        <v>10</v>
      </c>
      <c r="H21" s="144">
        <v>16</v>
      </c>
      <c r="I21" s="145">
        <v>1662.5</v>
      </c>
      <c r="J21" s="146">
        <v>221</v>
      </c>
      <c r="K21" s="145">
        <v>3189.5</v>
      </c>
      <c r="L21" s="146">
        <v>395</v>
      </c>
      <c r="M21" s="145">
        <v>4147.5</v>
      </c>
      <c r="N21" s="146">
        <v>511</v>
      </c>
      <c r="O21" s="193">
        <f t="shared" si="5"/>
        <v>8999.5</v>
      </c>
      <c r="P21" s="194">
        <f t="shared" si="5"/>
        <v>1127</v>
      </c>
      <c r="Q21" s="147">
        <f t="shared" si="2"/>
        <v>112.7</v>
      </c>
      <c r="R21" s="148">
        <f t="shared" si="3"/>
        <v>7.9853593611357585</v>
      </c>
      <c r="S21" s="145">
        <v>4232</v>
      </c>
      <c r="T21" s="149">
        <f t="shared" si="4"/>
        <v>1.1265359168241966</v>
      </c>
      <c r="U21" s="145">
        <v>148395.25</v>
      </c>
      <c r="V21" s="146">
        <v>21274</v>
      </c>
      <c r="W21" s="151">
        <f>U21/V21</f>
        <v>6.975427752185767</v>
      </c>
      <c r="X21" s="82"/>
    </row>
    <row r="22" spans="1:24" s="67" customFormat="1" ht="15.75" customHeight="1">
      <c r="A22" s="2">
        <v>18</v>
      </c>
      <c r="B22" s="150" t="s">
        <v>86</v>
      </c>
      <c r="C22" s="143">
        <v>40025</v>
      </c>
      <c r="D22" s="142" t="s">
        <v>27</v>
      </c>
      <c r="E22" s="173" t="s">
        <v>87</v>
      </c>
      <c r="F22" s="174">
        <v>10</v>
      </c>
      <c r="G22" s="144">
        <v>10</v>
      </c>
      <c r="H22" s="144">
        <v>3</v>
      </c>
      <c r="I22" s="145">
        <v>1652.5</v>
      </c>
      <c r="J22" s="146">
        <v>218</v>
      </c>
      <c r="K22" s="145">
        <v>2572.5</v>
      </c>
      <c r="L22" s="146">
        <v>335</v>
      </c>
      <c r="M22" s="145">
        <v>2455</v>
      </c>
      <c r="N22" s="146">
        <v>318</v>
      </c>
      <c r="O22" s="193">
        <f t="shared" si="5"/>
        <v>6680</v>
      </c>
      <c r="P22" s="194">
        <f t="shared" si="5"/>
        <v>871</v>
      </c>
      <c r="Q22" s="147">
        <f t="shared" si="2"/>
        <v>87.1</v>
      </c>
      <c r="R22" s="148">
        <f t="shared" si="3"/>
        <v>7.669345579793341</v>
      </c>
      <c r="S22" s="145">
        <v>6821.5</v>
      </c>
      <c r="T22" s="149">
        <f t="shared" si="4"/>
        <v>-0.02074323829069853</v>
      </c>
      <c r="U22" s="145">
        <v>41980.25</v>
      </c>
      <c r="V22" s="146">
        <v>4086</v>
      </c>
      <c r="W22" s="151">
        <f>U22/V22</f>
        <v>10.274167890357317</v>
      </c>
      <c r="X22" s="82"/>
    </row>
    <row r="23" spans="1:24" s="67" customFormat="1" ht="15.75" customHeight="1">
      <c r="A23" s="2">
        <v>19</v>
      </c>
      <c r="B23" s="150" t="s">
        <v>70</v>
      </c>
      <c r="C23" s="143">
        <v>39997</v>
      </c>
      <c r="D23" s="142" t="s">
        <v>71</v>
      </c>
      <c r="E23" s="173" t="s">
        <v>83</v>
      </c>
      <c r="F23" s="174">
        <v>10</v>
      </c>
      <c r="G23" s="144">
        <v>10</v>
      </c>
      <c r="H23" s="144">
        <v>7</v>
      </c>
      <c r="I23" s="145">
        <v>1367</v>
      </c>
      <c r="J23" s="146">
        <v>215</v>
      </c>
      <c r="K23" s="145">
        <v>2201</v>
      </c>
      <c r="L23" s="146">
        <v>319</v>
      </c>
      <c r="M23" s="145">
        <v>2671</v>
      </c>
      <c r="N23" s="146">
        <v>387</v>
      </c>
      <c r="O23" s="193">
        <f>SUM(I23+K23+M23)</f>
        <v>6239</v>
      </c>
      <c r="P23" s="194">
        <f>SUM(J23+L23+N23)</f>
        <v>921</v>
      </c>
      <c r="Q23" s="147">
        <f t="shared" si="2"/>
        <v>92.1</v>
      </c>
      <c r="R23" s="148">
        <f t="shared" si="3"/>
        <v>6.774158523344191</v>
      </c>
      <c r="S23" s="145">
        <v>6153.5</v>
      </c>
      <c r="T23" s="149">
        <f t="shared" si="4"/>
        <v>0.013894531567400666</v>
      </c>
      <c r="U23" s="145">
        <v>113428</v>
      </c>
      <c r="V23" s="146">
        <v>14736</v>
      </c>
      <c r="W23" s="151">
        <f>U23/V23</f>
        <v>7.697339847991314</v>
      </c>
      <c r="X23" s="82"/>
    </row>
    <row r="24" spans="1:24" s="67" customFormat="1" ht="18">
      <c r="A24" s="2">
        <v>20</v>
      </c>
      <c r="B24" s="150" t="s">
        <v>62</v>
      </c>
      <c r="C24" s="143">
        <v>39983</v>
      </c>
      <c r="D24" s="142" t="s">
        <v>2</v>
      </c>
      <c r="E24" s="173" t="s">
        <v>30</v>
      </c>
      <c r="F24" s="174">
        <v>60</v>
      </c>
      <c r="G24" s="144">
        <v>19</v>
      </c>
      <c r="H24" s="144">
        <v>9</v>
      </c>
      <c r="I24" s="145">
        <v>1404</v>
      </c>
      <c r="J24" s="146">
        <v>229</v>
      </c>
      <c r="K24" s="145">
        <v>1916</v>
      </c>
      <c r="L24" s="146">
        <v>305</v>
      </c>
      <c r="M24" s="145">
        <v>2670</v>
      </c>
      <c r="N24" s="146">
        <v>424</v>
      </c>
      <c r="O24" s="193">
        <f>+M24+K24+I24</f>
        <v>5990</v>
      </c>
      <c r="P24" s="194">
        <f>+N24+L24+J24</f>
        <v>958</v>
      </c>
      <c r="Q24" s="147">
        <f t="shared" si="2"/>
        <v>50.421052631578945</v>
      </c>
      <c r="R24" s="148">
        <f t="shared" si="3"/>
        <v>6.252609603340292</v>
      </c>
      <c r="S24" s="145">
        <v>9319</v>
      </c>
      <c r="T24" s="149">
        <f t="shared" si="4"/>
        <v>-0.3572271702972422</v>
      </c>
      <c r="U24" s="145">
        <v>530438</v>
      </c>
      <c r="V24" s="146">
        <v>67360</v>
      </c>
      <c r="W24" s="151">
        <f>+U24/V24</f>
        <v>7.874673396674584</v>
      </c>
      <c r="X24" s="82"/>
    </row>
    <row r="25" spans="1:28" s="91" customFormat="1" ht="15">
      <c r="A25" s="1"/>
      <c r="B25" s="235"/>
      <c r="C25" s="235"/>
      <c r="D25" s="236"/>
      <c r="E25" s="236"/>
      <c r="F25" s="85"/>
      <c r="G25" s="85"/>
      <c r="H25" s="86"/>
      <c r="I25" s="87"/>
      <c r="J25" s="88"/>
      <c r="K25" s="87"/>
      <c r="L25" s="88"/>
      <c r="M25" s="87"/>
      <c r="N25" s="88"/>
      <c r="O25" s="87"/>
      <c r="P25" s="88"/>
      <c r="Q25" s="88" t="e">
        <f>O25/G25</f>
        <v>#DIV/0!</v>
      </c>
      <c r="R25" s="89" t="e">
        <f>O25/P25</f>
        <v>#DIV/0!</v>
      </c>
      <c r="S25" s="87"/>
      <c r="T25" s="90"/>
      <c r="U25" s="87"/>
      <c r="V25" s="88"/>
      <c r="W25" s="89"/>
      <c r="AB25" s="91" t="s">
        <v>18</v>
      </c>
    </row>
    <row r="26" spans="1:24" s="93" customFormat="1" ht="18">
      <c r="A26" s="92"/>
      <c r="G26" s="94"/>
      <c r="H26" s="95"/>
      <c r="I26" s="96"/>
      <c r="J26" s="97"/>
      <c r="K26" s="96"/>
      <c r="L26" s="97"/>
      <c r="M26" s="96"/>
      <c r="N26" s="97"/>
      <c r="O26" s="96"/>
      <c r="P26" s="97"/>
      <c r="Q26" s="98"/>
      <c r="R26" s="99"/>
      <c r="S26" s="100"/>
      <c r="T26" s="101"/>
      <c r="U26" s="100"/>
      <c r="V26" s="102"/>
      <c r="W26" s="99"/>
      <c r="X26" s="103"/>
    </row>
    <row r="27" spans="1:24" s="110" customFormat="1" ht="18">
      <c r="A27" s="104"/>
      <c r="B27" s="83"/>
      <c r="C27" s="105"/>
      <c r="D27" s="237"/>
      <c r="E27" s="238"/>
      <c r="F27" s="238"/>
      <c r="G27" s="238"/>
      <c r="H27" s="108"/>
      <c r="I27" s="109"/>
      <c r="K27" s="109"/>
      <c r="M27" s="109"/>
      <c r="O27" s="111"/>
      <c r="R27" s="112"/>
      <c r="S27" s="239" t="s">
        <v>0</v>
      </c>
      <c r="T27" s="239"/>
      <c r="U27" s="239"/>
      <c r="V27" s="239"/>
      <c r="W27" s="239"/>
      <c r="X27" s="113"/>
    </row>
    <row r="28" spans="1:24" s="110" customFormat="1" ht="18">
      <c r="A28" s="104"/>
      <c r="B28" s="83"/>
      <c r="C28" s="105"/>
      <c r="D28" s="106"/>
      <c r="E28" s="107"/>
      <c r="F28" s="107"/>
      <c r="G28" s="114"/>
      <c r="H28" s="108"/>
      <c r="M28" s="109"/>
      <c r="O28" s="111"/>
      <c r="R28" s="112"/>
      <c r="S28" s="239"/>
      <c r="T28" s="239"/>
      <c r="U28" s="239"/>
      <c r="V28" s="239"/>
      <c r="W28" s="239"/>
      <c r="X28" s="113"/>
    </row>
    <row r="29" spans="1:24" s="110" customFormat="1" ht="18">
      <c r="A29" s="104"/>
      <c r="G29" s="108"/>
      <c r="H29" s="108"/>
      <c r="M29" s="109"/>
      <c r="O29" s="111"/>
      <c r="R29" s="112"/>
      <c r="S29" s="239"/>
      <c r="T29" s="239"/>
      <c r="U29" s="239"/>
      <c r="V29" s="239"/>
      <c r="W29" s="239"/>
      <c r="X29" s="113"/>
    </row>
    <row r="30" spans="1:24" s="110" customFormat="1" ht="30" customHeight="1">
      <c r="A30" s="104"/>
      <c r="C30" s="108"/>
      <c r="E30" s="115"/>
      <c r="F30" s="108"/>
      <c r="G30" s="108"/>
      <c r="H30" s="108"/>
      <c r="I30" s="109"/>
      <c r="K30" s="109"/>
      <c r="M30" s="109"/>
      <c r="O30" s="111"/>
      <c r="P30" s="232" t="s">
        <v>25</v>
      </c>
      <c r="Q30" s="233"/>
      <c r="R30" s="233"/>
      <c r="S30" s="233"/>
      <c r="T30" s="233"/>
      <c r="U30" s="233"/>
      <c r="V30" s="233"/>
      <c r="W30" s="233"/>
      <c r="X30" s="113"/>
    </row>
    <row r="31" spans="1:24" s="110" customFormat="1" ht="30" customHeight="1">
      <c r="A31" s="104"/>
      <c r="C31" s="108"/>
      <c r="E31" s="115"/>
      <c r="F31" s="108"/>
      <c r="G31" s="108"/>
      <c r="H31" s="108"/>
      <c r="I31" s="109"/>
      <c r="K31" s="109"/>
      <c r="M31" s="109"/>
      <c r="O31" s="111"/>
      <c r="P31" s="233"/>
      <c r="Q31" s="233"/>
      <c r="R31" s="233"/>
      <c r="S31" s="233"/>
      <c r="T31" s="233"/>
      <c r="U31" s="233"/>
      <c r="V31" s="233"/>
      <c r="W31" s="233"/>
      <c r="X31" s="113"/>
    </row>
    <row r="32" spans="1:24" s="110" customFormat="1" ht="30" customHeight="1">
      <c r="A32" s="104"/>
      <c r="C32" s="108"/>
      <c r="E32" s="115"/>
      <c r="F32" s="108"/>
      <c r="G32" s="108"/>
      <c r="H32" s="108"/>
      <c r="I32" s="109"/>
      <c r="K32" s="109"/>
      <c r="M32" s="109"/>
      <c r="O32" s="111"/>
      <c r="P32" s="233"/>
      <c r="Q32" s="233"/>
      <c r="R32" s="233"/>
      <c r="S32" s="233"/>
      <c r="T32" s="233"/>
      <c r="U32" s="233"/>
      <c r="V32" s="233"/>
      <c r="W32" s="233"/>
      <c r="X32" s="113"/>
    </row>
    <row r="33" spans="1:24" s="110" customFormat="1" ht="30" customHeight="1">
      <c r="A33" s="104"/>
      <c r="C33" s="108"/>
      <c r="E33" s="115"/>
      <c r="F33" s="108"/>
      <c r="G33" s="108"/>
      <c r="H33" s="108"/>
      <c r="I33" s="109"/>
      <c r="K33" s="109"/>
      <c r="M33" s="109"/>
      <c r="O33" s="111"/>
      <c r="P33" s="233"/>
      <c r="Q33" s="233"/>
      <c r="R33" s="233"/>
      <c r="S33" s="233"/>
      <c r="T33" s="233"/>
      <c r="U33" s="233"/>
      <c r="V33" s="233"/>
      <c r="W33" s="233"/>
      <c r="X33" s="113"/>
    </row>
    <row r="34" spans="1:24" s="110" customFormat="1" ht="30" customHeight="1">
      <c r="A34" s="104"/>
      <c r="C34" s="108"/>
      <c r="E34" s="115"/>
      <c r="F34" s="108"/>
      <c r="G34" s="108"/>
      <c r="H34" s="108"/>
      <c r="I34" s="109"/>
      <c r="K34" s="109"/>
      <c r="M34" s="109"/>
      <c r="O34" s="111"/>
      <c r="P34" s="233"/>
      <c r="Q34" s="233"/>
      <c r="R34" s="233"/>
      <c r="S34" s="233"/>
      <c r="T34" s="233"/>
      <c r="U34" s="233"/>
      <c r="V34" s="233"/>
      <c r="W34" s="233"/>
      <c r="X34" s="113"/>
    </row>
    <row r="35" spans="1:24" s="110" customFormat="1" ht="45" customHeight="1">
      <c r="A35" s="104"/>
      <c r="C35" s="108"/>
      <c r="E35" s="115"/>
      <c r="F35" s="108"/>
      <c r="G35" s="116"/>
      <c r="H35" s="116"/>
      <c r="I35" s="117"/>
      <c r="J35" s="118"/>
      <c r="K35" s="117"/>
      <c r="L35" s="118"/>
      <c r="M35" s="117"/>
      <c r="N35" s="118"/>
      <c r="O35" s="111"/>
      <c r="P35" s="233"/>
      <c r="Q35" s="233"/>
      <c r="R35" s="233"/>
      <c r="S35" s="233"/>
      <c r="T35" s="233"/>
      <c r="U35" s="233"/>
      <c r="V35" s="233"/>
      <c r="W35" s="233"/>
      <c r="X35" s="113"/>
    </row>
    <row r="36" spans="1:24" s="110" customFormat="1" ht="33" customHeight="1">
      <c r="A36" s="104"/>
      <c r="C36" s="108"/>
      <c r="E36" s="115"/>
      <c r="F36" s="108"/>
      <c r="G36" s="116"/>
      <c r="H36" s="116"/>
      <c r="I36" s="117"/>
      <c r="J36" s="118"/>
      <c r="K36" s="117"/>
      <c r="L36" s="118"/>
      <c r="M36" s="117"/>
      <c r="N36" s="118"/>
      <c r="O36" s="111"/>
      <c r="P36" s="234" t="s">
        <v>12</v>
      </c>
      <c r="Q36" s="233"/>
      <c r="R36" s="233"/>
      <c r="S36" s="233"/>
      <c r="T36" s="233"/>
      <c r="U36" s="233"/>
      <c r="V36" s="233"/>
      <c r="W36" s="233"/>
      <c r="X36" s="113"/>
    </row>
    <row r="37" spans="1:24" s="110" customFormat="1" ht="33" customHeight="1">
      <c r="A37" s="104"/>
      <c r="C37" s="108"/>
      <c r="E37" s="115"/>
      <c r="F37" s="108"/>
      <c r="G37" s="116"/>
      <c r="H37" s="116"/>
      <c r="I37" s="117"/>
      <c r="J37" s="118"/>
      <c r="K37" s="117"/>
      <c r="L37" s="118"/>
      <c r="M37" s="117"/>
      <c r="N37" s="118"/>
      <c r="O37" s="111"/>
      <c r="P37" s="233"/>
      <c r="Q37" s="233"/>
      <c r="R37" s="233"/>
      <c r="S37" s="233"/>
      <c r="T37" s="233"/>
      <c r="U37" s="233"/>
      <c r="V37" s="233"/>
      <c r="W37" s="233"/>
      <c r="X37" s="113"/>
    </row>
    <row r="38" spans="1:24" s="110" customFormat="1" ht="33" customHeight="1">
      <c r="A38" s="104"/>
      <c r="C38" s="108"/>
      <c r="E38" s="115"/>
      <c r="F38" s="108"/>
      <c r="G38" s="116"/>
      <c r="H38" s="116"/>
      <c r="I38" s="117"/>
      <c r="J38" s="118"/>
      <c r="K38" s="117"/>
      <c r="L38" s="118"/>
      <c r="M38" s="117"/>
      <c r="N38" s="118"/>
      <c r="O38" s="111"/>
      <c r="P38" s="233"/>
      <c r="Q38" s="233"/>
      <c r="R38" s="233"/>
      <c r="S38" s="233"/>
      <c r="T38" s="233"/>
      <c r="U38" s="233"/>
      <c r="V38" s="233"/>
      <c r="W38" s="233"/>
      <c r="X38" s="113"/>
    </row>
    <row r="39" spans="1:24" s="110" customFormat="1" ht="33" customHeight="1">
      <c r="A39" s="104"/>
      <c r="C39" s="108"/>
      <c r="E39" s="115"/>
      <c r="F39" s="108"/>
      <c r="G39" s="116"/>
      <c r="H39" s="116"/>
      <c r="I39" s="117"/>
      <c r="J39" s="118"/>
      <c r="K39" s="117"/>
      <c r="L39" s="118"/>
      <c r="M39" s="117"/>
      <c r="N39" s="118"/>
      <c r="O39" s="111"/>
      <c r="P39" s="233"/>
      <c r="Q39" s="233"/>
      <c r="R39" s="233"/>
      <c r="S39" s="233"/>
      <c r="T39" s="233"/>
      <c r="U39" s="233"/>
      <c r="V39" s="233"/>
      <c r="W39" s="233"/>
      <c r="X39" s="113"/>
    </row>
    <row r="40" spans="1:24" s="110" customFormat="1" ht="33" customHeight="1">
      <c r="A40" s="104"/>
      <c r="C40" s="108"/>
      <c r="E40" s="115"/>
      <c r="F40" s="108"/>
      <c r="G40" s="116"/>
      <c r="H40" s="116"/>
      <c r="I40" s="117"/>
      <c r="J40" s="118"/>
      <c r="K40" s="117"/>
      <c r="L40" s="118"/>
      <c r="M40" s="117"/>
      <c r="N40" s="118"/>
      <c r="O40" s="111"/>
      <c r="P40" s="233"/>
      <c r="Q40" s="233"/>
      <c r="R40" s="233"/>
      <c r="S40" s="233"/>
      <c r="T40" s="233"/>
      <c r="U40" s="233"/>
      <c r="V40" s="233"/>
      <c r="W40" s="233"/>
      <c r="X40" s="113"/>
    </row>
    <row r="41" spans="16:23" ht="33" customHeight="1">
      <c r="P41" s="233"/>
      <c r="Q41" s="233"/>
      <c r="R41" s="233"/>
      <c r="S41" s="233"/>
      <c r="T41" s="233"/>
      <c r="U41" s="233"/>
      <c r="V41" s="233"/>
      <c r="W41" s="233"/>
    </row>
    <row r="42" spans="16:23" ht="33" customHeight="1">
      <c r="P42" s="233"/>
      <c r="Q42" s="233"/>
      <c r="R42" s="233"/>
      <c r="S42" s="233"/>
      <c r="T42" s="233"/>
      <c r="U42" s="233"/>
      <c r="V42" s="233"/>
      <c r="W42" s="233"/>
    </row>
  </sheetData>
  <sheetProtection/>
  <mergeCells count="20">
    <mergeCell ref="B25:C25"/>
    <mergeCell ref="D25:E25"/>
    <mergeCell ref="D27:G27"/>
    <mergeCell ref="S27:W29"/>
    <mergeCell ref="M3:N3"/>
    <mergeCell ref="O3:R3"/>
    <mergeCell ref="S3:T3"/>
    <mergeCell ref="U3:W3"/>
    <mergeCell ref="P30:W35"/>
    <mergeCell ref="P36:W42"/>
    <mergeCell ref="A2:W2"/>
    <mergeCell ref="B3:B4"/>
    <mergeCell ref="C3:C4"/>
    <mergeCell ref="D3:D4"/>
    <mergeCell ref="E3:E4"/>
    <mergeCell ref="F3:F4"/>
    <mergeCell ref="G3:G4"/>
    <mergeCell ref="H3:H4"/>
    <mergeCell ref="I3:J3"/>
    <mergeCell ref="K3:L3"/>
  </mergeCells>
  <printOptions/>
  <pageMargins left="0.75" right="0.75" top="1" bottom="1" header="0.5" footer="0.5"/>
  <pageSetup horizontalDpi="600" verticalDpi="600" orientation="portrait" paperSize="9" r:id="rId2"/>
  <ignoredErrors>
    <ignoredError sqref="W25 V25" unlockedFormula="1"/>
    <ignoredError sqref="O10:U14 O15:U20 W6:W1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2009-08-17T20:48:34Z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