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5-07 Jun (we 23)" sheetId="1" r:id="rId1"/>
    <sheet name="05-07 Jun (Top 20)" sheetId="2" r:id="rId2"/>
  </sheets>
  <definedNames>
    <definedName name="_xlnm.Print_Area" localSheetId="0">'05-07 Jun (we 23)'!$A$1:$W$85</definedName>
  </definedNames>
  <calcPr fullCalcOnLoad="1"/>
</workbook>
</file>

<file path=xl/sharedStrings.xml><?xml version="1.0" encoding="utf-8"?>
<sst xmlns="http://schemas.openxmlformats.org/spreadsheetml/2006/main" count="316" uniqueCount="137">
  <si>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</si>
  <si>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</si>
  <si>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</si>
  <si>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</si>
  <si>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</si>
  <si>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</si>
  <si>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</si>
  <si>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</si>
  <si>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</si>
  <si>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</si>
  <si>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</si>
  <si>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</si>
  <si>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</si>
  <si>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</si>
  <si>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</si>
  <si>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</si>
  <si>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</si>
  <si>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</si>
  <si>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</si>
  <si>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</si>
  <si>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</si>
  <si>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</si>
  <si>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</si>
  <si>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</si>
  <si>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</si>
  <si>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</si>
  <si>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</si>
  <si>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</si>
  <si>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</si>
  <si>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</si>
  <si>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BOLT - 3D</t>
  </si>
  <si>
    <t>UNIVERSAL</t>
  </si>
  <si>
    <t>TWILIGHT</t>
  </si>
  <si>
    <t>OZEN</t>
  </si>
  <si>
    <t>MADAGASCAR 2</t>
  </si>
  <si>
    <t>GNOMES AND TROLLS: THE SECRET CHAMBER</t>
  </si>
  <si>
    <t>CINEMATEQUE</t>
  </si>
  <si>
    <t>SPRI</t>
  </si>
  <si>
    <t>HOTEL FOR DOGS</t>
  </si>
  <si>
    <t>WRESTLER, THE</t>
  </si>
  <si>
    <t>OXFORD MURDERS, THE</t>
  </si>
  <si>
    <t>CAPITOL</t>
  </si>
  <si>
    <t>FAST AND THE FURIOUS</t>
  </si>
  <si>
    <t>MARLEY AND ME</t>
  </si>
  <si>
    <t>SPLINTER</t>
  </si>
  <si>
    <t>ALL THE BOYS LOVE MANDY LANE</t>
  </si>
  <si>
    <t>FILMPOP</t>
  </si>
  <si>
    <t>OZEN-UMUT</t>
  </si>
  <si>
    <t>KNOWING</t>
  </si>
  <si>
    <t>READER, THE</t>
  </si>
  <si>
    <t>WEINSTEIN CO.</t>
  </si>
  <si>
    <t>STATE OF PLAY</t>
  </si>
  <si>
    <t>PINK PANTHER 2</t>
  </si>
  <si>
    <t>OUTLANDER</t>
  </si>
  <si>
    <t>KIZ KARDESIM: MOMMO</t>
  </si>
  <si>
    <t>AT YAPIM</t>
  </si>
  <si>
    <t>HE'S JUST NOT THAT INTO YOU</t>
  </si>
  <si>
    <t>FRIDAY THE 13TH</t>
  </si>
  <si>
    <t>BEVERLY HILLS CHIHUAHUA</t>
  </si>
  <si>
    <t xml:space="preserve">SOLA MEDIA </t>
  </si>
  <si>
    <t>X-MEN ORIGINS: WOLVERINE</t>
  </si>
  <si>
    <t>KELEBEK</t>
  </si>
  <si>
    <t>MARTYRS</t>
  </si>
  <si>
    <t xml:space="preserve">BIR FILM   </t>
  </si>
  <si>
    <t>BENİM VE ROZ'UN SONBAHARI</t>
  </si>
  <si>
    <t>GALA AJANS</t>
  </si>
  <si>
    <t>SPOT FILM</t>
  </si>
  <si>
    <t>SADDAM'IN ASKERLERİ</t>
  </si>
  <si>
    <t>CINEGROUP</t>
  </si>
  <si>
    <t>STAR TREK</t>
  </si>
  <si>
    <t>CRANK 2: HIGH VOLTAGE</t>
  </si>
  <si>
    <t>USTA</t>
  </si>
  <si>
    <t>CINEFILM</t>
  </si>
  <si>
    <t>FILMPARK</t>
  </si>
  <si>
    <t>CLIVE BARKER'S BOOK OF BLOOD</t>
  </si>
  <si>
    <t>MILK</t>
  </si>
  <si>
    <t>MEDYAVIZYON</t>
  </si>
  <si>
    <t>FOCUS</t>
  </si>
  <si>
    <t>BAŞKA SEMTİN ÇOCUKLARI</t>
  </si>
  <si>
    <t>BULUT FILM</t>
  </si>
  <si>
    <t>NOKTA</t>
  </si>
  <si>
    <t>MARATHON-SARMASIK SANATLAR</t>
  </si>
  <si>
    <t>7.SANAT</t>
  </si>
  <si>
    <t>ALİ'NİN SEKİZ GÜNÜ</t>
  </si>
  <si>
    <t>SAN FILM</t>
  </si>
  <si>
    <t>DİLBER'İN SEKİZ GÜNÜ</t>
  </si>
  <si>
    <t>BIR FILM-MARS PRODUCTIONS</t>
  </si>
  <si>
    <t>ANGELS &amp; DEMONS</t>
  </si>
  <si>
    <t>ADAB-I MUAŞERET</t>
  </si>
  <si>
    <t>YERLI FILM</t>
  </si>
  <si>
    <t>CORALINE</t>
  </si>
  <si>
    <t>HANNAH MONTANA</t>
  </si>
  <si>
    <t>FIRTINA</t>
  </si>
  <si>
    <t>YAPIM 13</t>
  </si>
  <si>
    <t>LISSI AND THE WILD EMPEROR</t>
  </si>
  <si>
    <t>MONSTERS VS. ALIENS</t>
  </si>
  <si>
    <t>NIGHT AT THE MUSEUM 2</t>
  </si>
  <si>
    <t>MY BEST FRIEND'S GIRL</t>
  </si>
  <si>
    <t>HADİGARİ CUMHUR</t>
  </si>
  <si>
    <t>METAFOR</t>
  </si>
  <si>
    <t>APPALOOSA</t>
  </si>
  <si>
    <t>NEW LINE</t>
  </si>
  <si>
    <t>UNINVITED</t>
  </si>
  <si>
    <t>PUSH</t>
  </si>
  <si>
    <t>ROADSIDE ROMEO</t>
  </si>
  <si>
    <t>PINEMA</t>
  </si>
  <si>
    <t>ICON MEDYA</t>
  </si>
  <si>
    <t>EASY VIRTUE</t>
  </si>
  <si>
    <t>R FILM</t>
  </si>
  <si>
    <t>NEUE ROAD MOVIES</t>
  </si>
  <si>
    <t>HOW TO LOSE FRIENDS AND ALIENATE PEOPLE</t>
  </si>
  <si>
    <t>SUNSHINE BARRY AND THE DISCO WORMS</t>
  </si>
  <si>
    <t>DEVRİM ARABALARI</t>
  </si>
  <si>
    <t>EKIP FILM</t>
  </si>
  <si>
    <t>FROZEN RIVER</t>
  </si>
  <si>
    <t>DELİ DELİ OLMA</t>
  </si>
  <si>
    <t>AYDIN FILM</t>
  </si>
  <si>
    <t>ISSIZ ADAM</t>
  </si>
  <si>
    <t>MOST PRODUCTION</t>
  </si>
  <si>
    <t>KUZEY</t>
  </si>
  <si>
    <t>PALERMO SHOOTING</t>
  </si>
  <si>
    <t>TERMINATOR: SALVATION</t>
  </si>
  <si>
    <t>BLINDNESS</t>
  </si>
  <si>
    <t>FOCUS FEATURES</t>
  </si>
  <si>
    <t>ANYTHING FOR HER</t>
  </si>
  <si>
    <t>FILMA</t>
  </si>
  <si>
    <t>HEXE LILLI, DER DRACHE UND DAS MAGISCHE BUCH</t>
  </si>
  <si>
    <t>BLUE EYES FICTION</t>
  </si>
  <si>
    <t>AVSAR FILM</t>
  </si>
  <si>
    <t>SOMEONE BEHIND YOU</t>
  </si>
  <si>
    <t>HAYALET FILM</t>
  </si>
  <si>
    <t>ERMAN FILM-MARS PRODUCTIONS</t>
  </si>
  <si>
    <t>SECRET OF MOONACRE, THE</t>
  </si>
  <si>
    <t>HUNGER</t>
  </si>
  <si>
    <t>24,04,09</t>
  </si>
  <si>
    <t>SANAI NEFISE</t>
  </si>
  <si>
    <t>SINETEL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</si>
</sst>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wrapText="1"/>
      <protection/>
    </xf>
    <xf numFmtId="185" fontId="16" fillId="0" borderId="32"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50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573375" y="0"/>
          <a:ext cx="2905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4880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440025" y="419100"/>
          <a:ext cx="28956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23
</a:t>
          </a:r>
          <a:r>
            <a:rPr lang="en-US" cap="none" sz="2000" b="0" i="0" u="none" baseline="0">
              <a:solidFill>
                <a:srgbClr val="000000"/>
              </a:solidFill>
              <a:latin typeface="Impact"/>
              <a:ea typeface="Impact"/>
              <a:cs typeface="Impact"/>
            </a:rPr>
            <a:t>05 - 07 JUN'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87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72350" y="0"/>
          <a:ext cx="2533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202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5819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202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629525" y="581025"/>
          <a:ext cx="173355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23
</a:t>
          </a:r>
          <a:r>
            <a:rPr lang="en-US" cap="none" sz="1200" b="0" i="0" u="none" baseline="0">
              <a:solidFill>
                <a:srgbClr val="000000"/>
              </a:solidFill>
              <a:latin typeface="Impact"/>
              <a:ea typeface="Impact"/>
              <a:cs typeface="Impact"/>
            </a:rPr>
            <a:t>05 - 11 JUN'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5"/>
  <sheetViews>
    <sheetView tabSelected="1" zoomScale="62" zoomScaleNormal="62" zoomScalePageLayoutView="0" workbookViewId="0" topLeftCell="A1">
      <selection activeCell="A34" sqref="A34:IV34"/>
    </sheetView>
  </sheetViews>
  <sheetFormatPr defaultColWidth="39.8515625" defaultRowHeight="12.75"/>
  <cols>
    <col min="1" max="1" width="3.57421875" style="35" bestFit="1" customWidth="1"/>
    <col min="2" max="2" width="45.8515625" style="36" bestFit="1" customWidth="1"/>
    <col min="3" max="3" width="10.00390625" style="37" bestFit="1" customWidth="1"/>
    <col min="4" max="4" width="12.7109375" style="21" customWidth="1"/>
    <col min="5" max="5" width="13.140625" style="21" customWidth="1"/>
    <col min="6" max="6" width="6.8515625" style="38" customWidth="1"/>
    <col min="7" max="7" width="8.421875" style="38" customWidth="1"/>
    <col min="8" max="8" width="9.57421875" style="38" bestFit="1" customWidth="1"/>
    <col min="9" max="9" width="13.00390625" style="43" bestFit="1" customWidth="1"/>
    <col min="10" max="10" width="9.00390625" style="133" bestFit="1" customWidth="1"/>
    <col min="11" max="11" width="13.00390625" style="43" bestFit="1" customWidth="1"/>
    <col min="12" max="12" width="8.57421875" style="133" bestFit="1" customWidth="1"/>
    <col min="13" max="13" width="13.00390625" style="43" bestFit="1" customWidth="1"/>
    <col min="14" max="14" width="9.28125" style="133" bestFit="1" customWidth="1"/>
    <col min="15" max="15" width="13.8515625" style="128" bestFit="1" customWidth="1"/>
    <col min="16" max="16" width="9.28125" style="138" bestFit="1" customWidth="1"/>
    <col min="17" max="17" width="9.7109375" style="133" customWidth="1"/>
    <col min="18" max="18" width="8.421875" style="39" bestFit="1" customWidth="1"/>
    <col min="19" max="19" width="14.28125" style="43" bestFit="1" customWidth="1"/>
    <col min="20" max="20" width="9.7109375" style="53" customWidth="1"/>
    <col min="21" max="21" width="16.8515625" style="43" bestFit="1" customWidth="1"/>
    <col min="22" max="22" width="12.00390625" style="133" bestFit="1" customWidth="1"/>
    <col min="23" max="23" width="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10" t="s">
        <v>13</v>
      </c>
      <c r="B2" s="211"/>
      <c r="C2" s="211"/>
      <c r="D2" s="211"/>
      <c r="E2" s="211"/>
      <c r="F2" s="211"/>
      <c r="G2" s="211"/>
      <c r="H2" s="211"/>
      <c r="I2" s="211"/>
      <c r="J2" s="211"/>
      <c r="K2" s="211"/>
      <c r="L2" s="211"/>
      <c r="M2" s="211"/>
      <c r="N2" s="211"/>
      <c r="O2" s="211"/>
      <c r="P2" s="211"/>
      <c r="Q2" s="211"/>
      <c r="R2" s="211"/>
      <c r="S2" s="211"/>
      <c r="T2" s="211"/>
      <c r="U2" s="211"/>
      <c r="V2" s="211"/>
      <c r="W2" s="211"/>
    </row>
    <row r="3" spans="1:24" s="19" customFormat="1" ht="20.25" customHeight="1">
      <c r="A3" s="46"/>
      <c r="B3" s="193" t="s">
        <v>14</v>
      </c>
      <c r="C3" s="195" t="s">
        <v>20</v>
      </c>
      <c r="D3" s="197" t="s">
        <v>4</v>
      </c>
      <c r="E3" s="197" t="s">
        <v>1</v>
      </c>
      <c r="F3" s="197" t="s">
        <v>21</v>
      </c>
      <c r="G3" s="197" t="s">
        <v>22</v>
      </c>
      <c r="H3" s="197" t="s">
        <v>23</v>
      </c>
      <c r="I3" s="200" t="s">
        <v>5</v>
      </c>
      <c r="J3" s="200"/>
      <c r="K3" s="200" t="s">
        <v>6</v>
      </c>
      <c r="L3" s="200"/>
      <c r="M3" s="200" t="s">
        <v>7</v>
      </c>
      <c r="N3" s="200"/>
      <c r="O3" s="191" t="s">
        <v>24</v>
      </c>
      <c r="P3" s="191"/>
      <c r="Q3" s="191"/>
      <c r="R3" s="191"/>
      <c r="S3" s="200" t="s">
        <v>3</v>
      </c>
      <c r="T3" s="200"/>
      <c r="U3" s="191" t="s">
        <v>15</v>
      </c>
      <c r="V3" s="191"/>
      <c r="W3" s="192"/>
      <c r="X3" s="44"/>
    </row>
    <row r="4" spans="1:24" s="19" customFormat="1" ht="29.25" thickBot="1">
      <c r="A4" s="47"/>
      <c r="B4" s="194"/>
      <c r="C4" s="196"/>
      <c r="D4" s="198"/>
      <c r="E4" s="198"/>
      <c r="F4" s="199"/>
      <c r="G4" s="199"/>
      <c r="H4" s="199"/>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121</v>
      </c>
      <c r="C5" s="177">
        <v>39969</v>
      </c>
      <c r="D5" s="178" t="s">
        <v>26</v>
      </c>
      <c r="E5" s="179" t="s">
        <v>37</v>
      </c>
      <c r="F5" s="180">
        <v>152</v>
      </c>
      <c r="G5" s="181">
        <v>300</v>
      </c>
      <c r="H5" s="181">
        <v>1</v>
      </c>
      <c r="I5" s="182">
        <v>267484</v>
      </c>
      <c r="J5" s="183">
        <v>27556</v>
      </c>
      <c r="K5" s="182">
        <v>307689</v>
      </c>
      <c r="L5" s="183">
        <v>31344</v>
      </c>
      <c r="M5" s="182">
        <v>268025</v>
      </c>
      <c r="N5" s="183">
        <v>27904</v>
      </c>
      <c r="O5" s="182">
        <f>+I5+K5+M5</f>
        <v>843198</v>
      </c>
      <c r="P5" s="183">
        <f>+J5+L5+N5</f>
        <v>86804</v>
      </c>
      <c r="Q5" s="184">
        <f aca="true" t="shared" si="0" ref="Q5:Q36">IF(O5&lt;&gt;0,P5/G5,"")</f>
        <v>289.3466666666667</v>
      </c>
      <c r="R5" s="185">
        <f aca="true" t="shared" si="1" ref="R5:R36">IF(O5&lt;&gt;0,O5/P5,"")</f>
        <v>9.713815031565366</v>
      </c>
      <c r="S5" s="182"/>
      <c r="T5" s="186">
        <f>IF(S5&lt;&gt;0,-(S5-O5)/S5,"")</f>
      </c>
      <c r="U5" s="182">
        <v>843198</v>
      </c>
      <c r="V5" s="183">
        <v>86804</v>
      </c>
      <c r="W5" s="187">
        <f aca="true" t="shared" si="2" ref="W5:W36">U5/V5</f>
        <v>9.713815031565366</v>
      </c>
      <c r="X5" s="44"/>
    </row>
    <row r="6" spans="1:24" s="19" customFormat="1" ht="15" customHeight="1">
      <c r="A6" s="2">
        <v>2</v>
      </c>
      <c r="B6" s="150" t="s">
        <v>87</v>
      </c>
      <c r="C6" s="143">
        <v>39948</v>
      </c>
      <c r="D6" s="142" t="s">
        <v>26</v>
      </c>
      <c r="E6" s="173" t="s">
        <v>37</v>
      </c>
      <c r="F6" s="174">
        <v>187</v>
      </c>
      <c r="G6" s="144">
        <v>180</v>
      </c>
      <c r="H6" s="144">
        <v>4</v>
      </c>
      <c r="I6" s="145">
        <v>94327</v>
      </c>
      <c r="J6" s="146">
        <v>10986</v>
      </c>
      <c r="K6" s="145">
        <v>136288</v>
      </c>
      <c r="L6" s="146">
        <v>15323</v>
      </c>
      <c r="M6" s="145">
        <v>127203</v>
      </c>
      <c r="N6" s="146">
        <v>14227</v>
      </c>
      <c r="O6" s="145">
        <f>+I6+K6+M6</f>
        <v>357818</v>
      </c>
      <c r="P6" s="146">
        <f>+J6+L6+N6</f>
        <v>40536</v>
      </c>
      <c r="Q6" s="147">
        <f t="shared" si="0"/>
        <v>225.2</v>
      </c>
      <c r="R6" s="148">
        <f t="shared" si="1"/>
        <v>8.827165975922636</v>
      </c>
      <c r="S6" s="145">
        <v>495543</v>
      </c>
      <c r="T6" s="149">
        <f>IF(S6&lt;&gt;0,-(S6-O6)/S6,"")</f>
        <v>-0.27792744524693114</v>
      </c>
      <c r="U6" s="145">
        <v>4806724</v>
      </c>
      <c r="V6" s="146">
        <v>539566</v>
      </c>
      <c r="W6" s="151">
        <f t="shared" si="2"/>
        <v>8.908500535615662</v>
      </c>
      <c r="X6" s="44"/>
    </row>
    <row r="7" spans="1:24" s="20" customFormat="1" ht="15" customHeight="1" thickBot="1">
      <c r="A7" s="154">
        <v>3</v>
      </c>
      <c r="B7" s="157" t="s">
        <v>88</v>
      </c>
      <c r="C7" s="158">
        <v>39948</v>
      </c>
      <c r="D7" s="159" t="s">
        <v>76</v>
      </c>
      <c r="E7" s="175" t="s">
        <v>89</v>
      </c>
      <c r="F7" s="188">
        <v>151</v>
      </c>
      <c r="G7" s="160">
        <v>133</v>
      </c>
      <c r="H7" s="160">
        <v>4</v>
      </c>
      <c r="I7" s="161">
        <v>39701.25</v>
      </c>
      <c r="J7" s="152">
        <v>6717</v>
      </c>
      <c r="K7" s="161">
        <v>72955.5</v>
      </c>
      <c r="L7" s="152">
        <v>12226</v>
      </c>
      <c r="M7" s="161">
        <v>71308.5</v>
      </c>
      <c r="N7" s="152">
        <v>11934</v>
      </c>
      <c r="O7" s="161">
        <f>I7+K7+M7</f>
        <v>183965.25</v>
      </c>
      <c r="P7" s="152">
        <f>J7+L7+N7</f>
        <v>30877</v>
      </c>
      <c r="Q7" s="155">
        <f t="shared" si="0"/>
        <v>232.1578947368421</v>
      </c>
      <c r="R7" s="156">
        <f t="shared" si="1"/>
        <v>5.958002720471549</v>
      </c>
      <c r="S7" s="161">
        <v>50145.5</v>
      </c>
      <c r="T7" s="153">
        <f>IF(S7&lt;&gt;0,-(S7-O7)/S7,"")</f>
        <v>2.6686292887696803</v>
      </c>
      <c r="U7" s="161">
        <v>678918.25</v>
      </c>
      <c r="V7" s="152">
        <v>102914</v>
      </c>
      <c r="W7" s="162">
        <f t="shared" si="2"/>
        <v>6.596947451269992</v>
      </c>
      <c r="X7" s="45"/>
    </row>
    <row r="8" spans="1:24" s="20" customFormat="1" ht="15" customHeight="1">
      <c r="A8" s="54">
        <v>4</v>
      </c>
      <c r="B8" s="163" t="s">
        <v>96</v>
      </c>
      <c r="C8" s="164">
        <v>39955</v>
      </c>
      <c r="D8" s="165" t="s">
        <v>27</v>
      </c>
      <c r="E8" s="189" t="s">
        <v>28</v>
      </c>
      <c r="F8" s="190">
        <v>88</v>
      </c>
      <c r="G8" s="166">
        <v>88</v>
      </c>
      <c r="H8" s="166">
        <v>3</v>
      </c>
      <c r="I8" s="167">
        <v>24905.75</v>
      </c>
      <c r="J8" s="168">
        <v>3112</v>
      </c>
      <c r="K8" s="167">
        <v>45377.25</v>
      </c>
      <c r="L8" s="168">
        <v>5399</v>
      </c>
      <c r="M8" s="167">
        <v>34562.75</v>
      </c>
      <c r="N8" s="168">
        <v>4095</v>
      </c>
      <c r="O8" s="167">
        <f>I8+K8+M8</f>
        <v>104845.75</v>
      </c>
      <c r="P8" s="168">
        <f>J8+L8+N8</f>
        <v>12606</v>
      </c>
      <c r="Q8" s="169">
        <f t="shared" si="0"/>
        <v>143.25</v>
      </c>
      <c r="R8" s="170">
        <f t="shared" si="1"/>
        <v>8.317130731397747</v>
      </c>
      <c r="S8" s="167">
        <v>134754.25</v>
      </c>
      <c r="T8" s="171">
        <f>-(S8-O8)/S8</f>
        <v>-0.22194847286820268</v>
      </c>
      <c r="U8" s="167">
        <v>556772</v>
      </c>
      <c r="V8" s="168">
        <v>60860</v>
      </c>
      <c r="W8" s="172">
        <f t="shared" si="2"/>
        <v>9.148406178113703</v>
      </c>
      <c r="X8" s="45"/>
    </row>
    <row r="9" spans="1:24" s="20" customFormat="1" ht="15" customHeight="1">
      <c r="A9" s="54">
        <v>5</v>
      </c>
      <c r="B9" s="150" t="s">
        <v>102</v>
      </c>
      <c r="C9" s="143">
        <v>39962</v>
      </c>
      <c r="D9" s="142" t="s">
        <v>2</v>
      </c>
      <c r="E9" s="173" t="s">
        <v>11</v>
      </c>
      <c r="F9" s="174">
        <v>60</v>
      </c>
      <c r="G9" s="144">
        <v>60</v>
      </c>
      <c r="H9" s="144">
        <v>2</v>
      </c>
      <c r="I9" s="145">
        <v>26335</v>
      </c>
      <c r="J9" s="146">
        <v>2848</v>
      </c>
      <c r="K9" s="145">
        <v>36566</v>
      </c>
      <c r="L9" s="146">
        <v>3802</v>
      </c>
      <c r="M9" s="145">
        <v>37533</v>
      </c>
      <c r="N9" s="146">
        <v>3801</v>
      </c>
      <c r="O9" s="145">
        <f>+M9+K9+I9</f>
        <v>100434</v>
      </c>
      <c r="P9" s="146">
        <f>+N9+L9+J9</f>
        <v>10451</v>
      </c>
      <c r="Q9" s="147">
        <f t="shared" si="0"/>
        <v>174.18333333333334</v>
      </c>
      <c r="R9" s="148">
        <f t="shared" si="1"/>
        <v>9.609989474691417</v>
      </c>
      <c r="S9" s="145">
        <v>115541</v>
      </c>
      <c r="T9" s="149">
        <f>IF(S9&lt;&gt;0,-(S9-O9)/S9,"")</f>
        <v>-0.1307501233328429</v>
      </c>
      <c r="U9" s="145">
        <v>298997</v>
      </c>
      <c r="V9" s="146">
        <v>32403</v>
      </c>
      <c r="W9" s="151">
        <f t="shared" si="2"/>
        <v>9.22744807579545</v>
      </c>
      <c r="X9" s="45"/>
    </row>
    <row r="10" spans="1:24" s="20" customFormat="1" ht="15" customHeight="1">
      <c r="A10" s="54">
        <v>6</v>
      </c>
      <c r="B10" s="150" t="s">
        <v>104</v>
      </c>
      <c r="C10" s="143">
        <v>39962</v>
      </c>
      <c r="D10" s="142" t="s">
        <v>105</v>
      </c>
      <c r="E10" s="173" t="s">
        <v>106</v>
      </c>
      <c r="F10" s="174">
        <v>72</v>
      </c>
      <c r="G10" s="144">
        <v>72</v>
      </c>
      <c r="H10" s="144">
        <v>2</v>
      </c>
      <c r="I10" s="145">
        <v>11757</v>
      </c>
      <c r="J10" s="146">
        <v>1744</v>
      </c>
      <c r="K10" s="145">
        <v>21951</v>
      </c>
      <c r="L10" s="146">
        <v>2697</v>
      </c>
      <c r="M10" s="145">
        <v>18771</v>
      </c>
      <c r="N10" s="146">
        <v>2239</v>
      </c>
      <c r="O10" s="145">
        <f>+I10+K10+M10</f>
        <v>52479</v>
      </c>
      <c r="P10" s="146">
        <f>+J10+L10+N10</f>
        <v>6680</v>
      </c>
      <c r="Q10" s="147">
        <f t="shared" si="0"/>
        <v>92.77777777777777</v>
      </c>
      <c r="R10" s="148">
        <f t="shared" si="1"/>
        <v>7.856137724550898</v>
      </c>
      <c r="S10" s="145">
        <v>62743</v>
      </c>
      <c r="T10" s="149">
        <f>IF(S10&lt;&gt;0,-(S10-O10)/S10,"")</f>
        <v>-0.16358796997274597</v>
      </c>
      <c r="U10" s="145">
        <v>144424</v>
      </c>
      <c r="V10" s="146">
        <v>17452</v>
      </c>
      <c r="W10" s="151">
        <f t="shared" si="2"/>
        <v>8.275498510199403</v>
      </c>
      <c r="X10" s="45"/>
    </row>
    <row r="11" spans="1:24" s="20" customFormat="1" ht="15" customHeight="1">
      <c r="A11" s="54">
        <v>7</v>
      </c>
      <c r="B11" s="150" t="s">
        <v>122</v>
      </c>
      <c r="C11" s="143">
        <v>39969</v>
      </c>
      <c r="D11" s="142" t="s">
        <v>27</v>
      </c>
      <c r="E11" s="173" t="s">
        <v>123</v>
      </c>
      <c r="F11" s="174">
        <v>20</v>
      </c>
      <c r="G11" s="144">
        <v>20</v>
      </c>
      <c r="H11" s="144">
        <v>1</v>
      </c>
      <c r="I11" s="145">
        <v>9337.75</v>
      </c>
      <c r="J11" s="146">
        <v>772</v>
      </c>
      <c r="K11" s="145">
        <v>13517</v>
      </c>
      <c r="L11" s="146">
        <v>1114</v>
      </c>
      <c r="M11" s="145">
        <v>14988.75</v>
      </c>
      <c r="N11" s="146">
        <v>1157</v>
      </c>
      <c r="O11" s="145">
        <f aca="true" t="shared" si="3" ref="O11:P13">I11+K11+M11</f>
        <v>37843.5</v>
      </c>
      <c r="P11" s="146">
        <f t="shared" si="3"/>
        <v>3043</v>
      </c>
      <c r="Q11" s="147">
        <f t="shared" si="0"/>
        <v>152.15</v>
      </c>
      <c r="R11" s="148">
        <f t="shared" si="1"/>
        <v>12.436247124548144</v>
      </c>
      <c r="S11" s="145"/>
      <c r="T11" s="149"/>
      <c r="U11" s="145">
        <v>37843.5</v>
      </c>
      <c r="V11" s="146">
        <v>3043</v>
      </c>
      <c r="W11" s="151">
        <f t="shared" si="2"/>
        <v>12.436247124548144</v>
      </c>
      <c r="X11" s="45"/>
    </row>
    <row r="12" spans="1:24" s="20" customFormat="1" ht="15" customHeight="1">
      <c r="A12" s="54">
        <v>8</v>
      </c>
      <c r="B12" s="150" t="s">
        <v>103</v>
      </c>
      <c r="C12" s="143">
        <v>39962</v>
      </c>
      <c r="D12" s="142" t="s">
        <v>27</v>
      </c>
      <c r="E12" s="173" t="s">
        <v>19</v>
      </c>
      <c r="F12" s="174">
        <v>62</v>
      </c>
      <c r="G12" s="144">
        <v>62</v>
      </c>
      <c r="H12" s="144">
        <v>2</v>
      </c>
      <c r="I12" s="145">
        <v>9329.25</v>
      </c>
      <c r="J12" s="146">
        <v>1009</v>
      </c>
      <c r="K12" s="145">
        <v>13674.75</v>
      </c>
      <c r="L12" s="146">
        <v>1454</v>
      </c>
      <c r="M12" s="145">
        <v>14471.75</v>
      </c>
      <c r="N12" s="146">
        <v>1513</v>
      </c>
      <c r="O12" s="145">
        <f t="shared" si="3"/>
        <v>37475.75</v>
      </c>
      <c r="P12" s="146">
        <f t="shared" si="3"/>
        <v>3976</v>
      </c>
      <c r="Q12" s="147">
        <f t="shared" si="0"/>
        <v>64.12903225806451</v>
      </c>
      <c r="R12" s="148">
        <f t="shared" si="1"/>
        <v>9.425490442655935</v>
      </c>
      <c r="S12" s="145">
        <v>74712</v>
      </c>
      <c r="T12" s="149">
        <f>-(S12-O12)/S12</f>
        <v>-0.4983971784987686</v>
      </c>
      <c r="U12" s="145">
        <v>156902.75</v>
      </c>
      <c r="V12" s="146">
        <v>16562</v>
      </c>
      <c r="W12" s="151">
        <f t="shared" si="2"/>
        <v>9.473659582176065</v>
      </c>
      <c r="X12" s="45"/>
    </row>
    <row r="13" spans="1:24" s="20" customFormat="1" ht="15" customHeight="1">
      <c r="A13" s="54">
        <v>9</v>
      </c>
      <c r="B13" s="150" t="s">
        <v>97</v>
      </c>
      <c r="C13" s="143">
        <v>39955</v>
      </c>
      <c r="D13" s="142" t="s">
        <v>27</v>
      </c>
      <c r="E13" s="173" t="s">
        <v>19</v>
      </c>
      <c r="F13" s="174">
        <v>49</v>
      </c>
      <c r="G13" s="144">
        <v>48</v>
      </c>
      <c r="H13" s="144">
        <v>3</v>
      </c>
      <c r="I13" s="145">
        <v>9330</v>
      </c>
      <c r="J13" s="146">
        <v>1004</v>
      </c>
      <c r="K13" s="145">
        <v>13646.5</v>
      </c>
      <c r="L13" s="146">
        <v>1465</v>
      </c>
      <c r="M13" s="145">
        <v>14255</v>
      </c>
      <c r="N13" s="146">
        <v>1546</v>
      </c>
      <c r="O13" s="145">
        <f t="shared" si="3"/>
        <v>37231.5</v>
      </c>
      <c r="P13" s="146">
        <f t="shared" si="3"/>
        <v>4015</v>
      </c>
      <c r="Q13" s="147">
        <f t="shared" si="0"/>
        <v>83.64583333333333</v>
      </c>
      <c r="R13" s="148">
        <f t="shared" si="1"/>
        <v>9.273100871731009</v>
      </c>
      <c r="S13" s="145">
        <v>78095.75</v>
      </c>
      <c r="T13" s="149">
        <f>-(S13-O13)/S13</f>
        <v>-0.5232583079104817</v>
      </c>
      <c r="U13" s="145">
        <v>317309</v>
      </c>
      <c r="V13" s="146">
        <v>31505</v>
      </c>
      <c r="W13" s="151">
        <f t="shared" si="2"/>
        <v>10.071702904300905</v>
      </c>
      <c r="X13" s="45"/>
    </row>
    <row r="14" spans="1:24" s="20" customFormat="1" ht="15" customHeight="1">
      <c r="A14" s="54">
        <v>10</v>
      </c>
      <c r="B14" s="150" t="s">
        <v>90</v>
      </c>
      <c r="C14" s="143">
        <v>39948</v>
      </c>
      <c r="D14" s="142" t="s">
        <v>2</v>
      </c>
      <c r="E14" s="173" t="s">
        <v>31</v>
      </c>
      <c r="F14" s="174">
        <v>46</v>
      </c>
      <c r="G14" s="144">
        <v>28</v>
      </c>
      <c r="H14" s="144">
        <v>4</v>
      </c>
      <c r="I14" s="145">
        <v>5724</v>
      </c>
      <c r="J14" s="146">
        <v>446</v>
      </c>
      <c r="K14" s="145">
        <v>12316</v>
      </c>
      <c r="L14" s="146">
        <v>966</v>
      </c>
      <c r="M14" s="145">
        <v>9867</v>
      </c>
      <c r="N14" s="146">
        <v>789</v>
      </c>
      <c r="O14" s="145">
        <f>+M14+K14+I14</f>
        <v>27907</v>
      </c>
      <c r="P14" s="146">
        <f>+N14+L14+J14</f>
        <v>2201</v>
      </c>
      <c r="Q14" s="147">
        <f t="shared" si="0"/>
        <v>78.60714285714286</v>
      </c>
      <c r="R14" s="148">
        <f t="shared" si="1"/>
        <v>12.679236710586098</v>
      </c>
      <c r="S14" s="145">
        <v>48672</v>
      </c>
      <c r="T14" s="149">
        <f>IF(S14&lt;&gt;0,-(S14-O14)/S14,"")</f>
        <v>-0.42663132807363574</v>
      </c>
      <c r="U14" s="145">
        <v>417570</v>
      </c>
      <c r="V14" s="146">
        <v>35400</v>
      </c>
      <c r="W14" s="151">
        <f t="shared" si="2"/>
        <v>11.795762711864407</v>
      </c>
      <c r="X14" s="45"/>
    </row>
    <row r="15" spans="1:24" s="20" customFormat="1" ht="15" customHeight="1">
      <c r="A15" s="54">
        <v>11</v>
      </c>
      <c r="B15" s="150" t="s">
        <v>107</v>
      </c>
      <c r="C15" s="143">
        <v>39962</v>
      </c>
      <c r="D15" s="142" t="s">
        <v>76</v>
      </c>
      <c r="E15" s="173" t="s">
        <v>108</v>
      </c>
      <c r="F15" s="174">
        <v>10</v>
      </c>
      <c r="G15" s="144">
        <v>10</v>
      </c>
      <c r="H15" s="144">
        <v>2</v>
      </c>
      <c r="I15" s="145">
        <v>4797.25</v>
      </c>
      <c r="J15" s="146">
        <v>367</v>
      </c>
      <c r="K15" s="145">
        <v>6749.5</v>
      </c>
      <c r="L15" s="146">
        <v>503</v>
      </c>
      <c r="M15" s="145">
        <v>6547.5</v>
      </c>
      <c r="N15" s="146">
        <v>489</v>
      </c>
      <c r="O15" s="145">
        <f>I15+K15+M15</f>
        <v>18094.25</v>
      </c>
      <c r="P15" s="146">
        <f>J15+L15+N15</f>
        <v>1359</v>
      </c>
      <c r="Q15" s="147">
        <f t="shared" si="0"/>
        <v>135.9</v>
      </c>
      <c r="R15" s="148">
        <f t="shared" si="1"/>
        <v>13.314385577630611</v>
      </c>
      <c r="S15" s="145">
        <v>33094</v>
      </c>
      <c r="T15" s="149">
        <f>IF(S15&lt;&gt;0,-(S15-O15)/S15,"")</f>
        <v>-0.4532468121109567</v>
      </c>
      <c r="U15" s="145">
        <v>69246.5</v>
      </c>
      <c r="V15" s="146">
        <v>5415</v>
      </c>
      <c r="W15" s="151">
        <f t="shared" si="2"/>
        <v>12.787903970452447</v>
      </c>
      <c r="X15" s="45"/>
    </row>
    <row r="16" spans="1:24" s="20" customFormat="1" ht="15" customHeight="1">
      <c r="A16" s="54">
        <v>12</v>
      </c>
      <c r="B16" s="150" t="s">
        <v>124</v>
      </c>
      <c r="C16" s="143">
        <v>39969</v>
      </c>
      <c r="D16" s="142" t="s">
        <v>27</v>
      </c>
      <c r="E16" s="173" t="s">
        <v>125</v>
      </c>
      <c r="F16" s="174">
        <v>15</v>
      </c>
      <c r="G16" s="144">
        <v>15</v>
      </c>
      <c r="H16" s="144">
        <v>1</v>
      </c>
      <c r="I16" s="145">
        <v>3469.5</v>
      </c>
      <c r="J16" s="146">
        <v>302</v>
      </c>
      <c r="K16" s="145">
        <v>6170.5</v>
      </c>
      <c r="L16" s="146">
        <v>516</v>
      </c>
      <c r="M16" s="145">
        <v>7115.5</v>
      </c>
      <c r="N16" s="146">
        <v>584</v>
      </c>
      <c r="O16" s="145">
        <f>I16+K16+M16</f>
        <v>16755.5</v>
      </c>
      <c r="P16" s="146">
        <f>J16+L16+N16</f>
        <v>1402</v>
      </c>
      <c r="Q16" s="147">
        <f t="shared" si="0"/>
        <v>93.46666666666667</v>
      </c>
      <c r="R16" s="148">
        <f t="shared" si="1"/>
        <v>11.95114122681883</v>
      </c>
      <c r="S16" s="145"/>
      <c r="T16" s="149"/>
      <c r="U16" s="145">
        <v>16755.5</v>
      </c>
      <c r="V16" s="146">
        <v>1402</v>
      </c>
      <c r="W16" s="151">
        <f t="shared" si="2"/>
        <v>11.95114122681883</v>
      </c>
      <c r="X16" s="45"/>
    </row>
    <row r="17" spans="1:24" s="20" customFormat="1" ht="15" customHeight="1">
      <c r="A17" s="54">
        <v>13</v>
      </c>
      <c r="B17" s="150" t="s">
        <v>71</v>
      </c>
      <c r="C17" s="143">
        <v>39941</v>
      </c>
      <c r="D17" s="142" t="s">
        <v>72</v>
      </c>
      <c r="E17" s="173" t="s">
        <v>73</v>
      </c>
      <c r="F17" s="174">
        <v>104</v>
      </c>
      <c r="G17" s="144">
        <v>35</v>
      </c>
      <c r="H17" s="144">
        <v>5</v>
      </c>
      <c r="I17" s="145">
        <v>3401</v>
      </c>
      <c r="J17" s="146">
        <v>517</v>
      </c>
      <c r="K17" s="145">
        <v>5526</v>
      </c>
      <c r="L17" s="146">
        <v>821</v>
      </c>
      <c r="M17" s="145">
        <v>5940</v>
      </c>
      <c r="N17" s="146">
        <v>908</v>
      </c>
      <c r="O17" s="145">
        <f>+I17+K17+M17</f>
        <v>14867</v>
      </c>
      <c r="P17" s="146">
        <f>+J17+L17+N17</f>
        <v>2246</v>
      </c>
      <c r="Q17" s="147">
        <f t="shared" si="0"/>
        <v>64.17142857142858</v>
      </c>
      <c r="R17" s="148">
        <f t="shared" si="1"/>
        <v>6.619323241317899</v>
      </c>
      <c r="S17" s="145">
        <v>20203.5</v>
      </c>
      <c r="T17" s="149">
        <f>IF(S17&lt;&gt;0,-(S17-O17)/S17,"")</f>
        <v>-0.2641374019353082</v>
      </c>
      <c r="U17" s="145">
        <v>496397.3</v>
      </c>
      <c r="V17" s="146">
        <v>63211</v>
      </c>
      <c r="W17" s="151">
        <f t="shared" si="2"/>
        <v>7.853020834981253</v>
      </c>
      <c r="X17" s="45"/>
    </row>
    <row r="18" spans="1:24" s="20" customFormat="1" ht="15" customHeight="1">
      <c r="A18" s="54">
        <v>14</v>
      </c>
      <c r="B18" s="150" t="s">
        <v>69</v>
      </c>
      <c r="C18" s="143">
        <v>39941</v>
      </c>
      <c r="D18" s="142" t="s">
        <v>2</v>
      </c>
      <c r="E18" s="173" t="s">
        <v>11</v>
      </c>
      <c r="F18" s="174">
        <v>80</v>
      </c>
      <c r="G18" s="144">
        <v>44</v>
      </c>
      <c r="H18" s="144">
        <v>5</v>
      </c>
      <c r="I18" s="145">
        <v>3222</v>
      </c>
      <c r="J18" s="146">
        <v>505</v>
      </c>
      <c r="K18" s="145">
        <v>4674</v>
      </c>
      <c r="L18" s="146">
        <v>682</v>
      </c>
      <c r="M18" s="145">
        <v>3835</v>
      </c>
      <c r="N18" s="146">
        <v>555</v>
      </c>
      <c r="O18" s="145">
        <f>+M18+K18+I18</f>
        <v>11731</v>
      </c>
      <c r="P18" s="146">
        <f>+N18+L18+J18</f>
        <v>1742</v>
      </c>
      <c r="Q18" s="147">
        <f t="shared" si="0"/>
        <v>39.59090909090909</v>
      </c>
      <c r="R18" s="148">
        <f t="shared" si="1"/>
        <v>6.734213547646384</v>
      </c>
      <c r="S18" s="145">
        <v>30260</v>
      </c>
      <c r="T18" s="149">
        <f>IF(S18&lt;&gt;0,-(S18-O18)/S18,"")</f>
        <v>-0.612326503635162</v>
      </c>
      <c r="U18" s="145">
        <v>780211</v>
      </c>
      <c r="V18" s="146">
        <v>79700</v>
      </c>
      <c r="W18" s="151">
        <f t="shared" si="2"/>
        <v>9.78934755332497</v>
      </c>
      <c r="X18" s="45"/>
    </row>
    <row r="19" spans="1:24" s="20" customFormat="1" ht="15" customHeight="1">
      <c r="A19" s="54">
        <v>15</v>
      </c>
      <c r="B19" s="150" t="s">
        <v>126</v>
      </c>
      <c r="C19" s="143">
        <v>39955</v>
      </c>
      <c r="D19" s="142" t="s">
        <v>136</v>
      </c>
      <c r="E19" s="173" t="s">
        <v>127</v>
      </c>
      <c r="F19" s="174">
        <v>51</v>
      </c>
      <c r="G19" s="144">
        <v>51</v>
      </c>
      <c r="H19" s="144">
        <v>3</v>
      </c>
      <c r="I19" s="145">
        <v>3607.5</v>
      </c>
      <c r="J19" s="146">
        <v>684</v>
      </c>
      <c r="K19" s="145">
        <v>4462</v>
      </c>
      <c r="L19" s="146">
        <v>770</v>
      </c>
      <c r="M19" s="145">
        <v>3447</v>
      </c>
      <c r="N19" s="146">
        <v>607</v>
      </c>
      <c r="O19" s="145">
        <f>SUM(I19+K19+M19)</f>
        <v>11516.5</v>
      </c>
      <c r="P19" s="146">
        <f>SUM(J19+L19+N19)</f>
        <v>2061</v>
      </c>
      <c r="Q19" s="147">
        <f t="shared" si="0"/>
        <v>40.411764705882355</v>
      </c>
      <c r="R19" s="148">
        <f t="shared" si="1"/>
        <v>5.587821445900048</v>
      </c>
      <c r="S19" s="145">
        <v>21253.5</v>
      </c>
      <c r="T19" s="149">
        <f>IF(S19&lt;&gt;0,-(S19-O19)/S19,"")</f>
        <v>-0.4581363069612064</v>
      </c>
      <c r="U19" s="145">
        <v>94682</v>
      </c>
      <c r="V19" s="146">
        <v>12519</v>
      </c>
      <c r="W19" s="151">
        <f t="shared" si="2"/>
        <v>7.563064142503395</v>
      </c>
      <c r="X19" s="45"/>
    </row>
    <row r="20" spans="1:24" s="20" customFormat="1" ht="15" customHeight="1">
      <c r="A20" s="54">
        <v>16</v>
      </c>
      <c r="B20" s="150" t="s">
        <v>70</v>
      </c>
      <c r="C20" s="143">
        <v>39941</v>
      </c>
      <c r="D20" s="142" t="s">
        <v>26</v>
      </c>
      <c r="E20" s="173" t="s">
        <v>19</v>
      </c>
      <c r="F20" s="174">
        <v>79</v>
      </c>
      <c r="G20" s="144">
        <v>30</v>
      </c>
      <c r="H20" s="144">
        <v>5</v>
      </c>
      <c r="I20" s="145">
        <v>3086</v>
      </c>
      <c r="J20" s="146">
        <v>553</v>
      </c>
      <c r="K20" s="145">
        <v>3729</v>
      </c>
      <c r="L20" s="146">
        <v>607</v>
      </c>
      <c r="M20" s="145">
        <v>4403</v>
      </c>
      <c r="N20" s="146">
        <v>701</v>
      </c>
      <c r="O20" s="145">
        <f>+I20+K20+M20</f>
        <v>11218</v>
      </c>
      <c r="P20" s="146">
        <f>+J20+L20+N20</f>
        <v>1861</v>
      </c>
      <c r="Q20" s="147">
        <f t="shared" si="0"/>
        <v>62.03333333333333</v>
      </c>
      <c r="R20" s="148">
        <f t="shared" si="1"/>
        <v>6.027941966684578</v>
      </c>
      <c r="S20" s="145">
        <v>20529</v>
      </c>
      <c r="T20" s="149">
        <f>IF(S20&lt;&gt;0,-(S20-O20)/S20,"")</f>
        <v>-0.4535535096692484</v>
      </c>
      <c r="U20" s="145">
        <v>606128</v>
      </c>
      <c r="V20" s="146">
        <v>70503</v>
      </c>
      <c r="W20" s="151">
        <f t="shared" si="2"/>
        <v>8.597194445626426</v>
      </c>
      <c r="X20" s="45"/>
    </row>
    <row r="21" spans="1:24" s="20" customFormat="1" ht="15" customHeight="1">
      <c r="A21" s="54">
        <v>17</v>
      </c>
      <c r="B21" s="150" t="s">
        <v>91</v>
      </c>
      <c r="C21" s="143">
        <v>39948</v>
      </c>
      <c r="D21" s="142" t="s">
        <v>2</v>
      </c>
      <c r="E21" s="173" t="s">
        <v>29</v>
      </c>
      <c r="F21" s="174">
        <v>33</v>
      </c>
      <c r="G21" s="144">
        <v>29</v>
      </c>
      <c r="H21" s="144">
        <v>4</v>
      </c>
      <c r="I21" s="145">
        <v>2208</v>
      </c>
      <c r="J21" s="146">
        <v>327</v>
      </c>
      <c r="K21" s="145">
        <v>4480</v>
      </c>
      <c r="L21" s="146">
        <v>652</v>
      </c>
      <c r="M21" s="145">
        <v>4082</v>
      </c>
      <c r="N21" s="146">
        <v>581</v>
      </c>
      <c r="O21" s="145">
        <f>+M21+K21+I21</f>
        <v>10770</v>
      </c>
      <c r="P21" s="146">
        <f>+N21+L21+J21</f>
        <v>1560</v>
      </c>
      <c r="Q21" s="147">
        <f t="shared" si="0"/>
        <v>53.793103448275865</v>
      </c>
      <c r="R21" s="148">
        <f t="shared" si="1"/>
        <v>6.903846153846154</v>
      </c>
      <c r="S21" s="145">
        <v>19260</v>
      </c>
      <c r="T21" s="149">
        <f>IF(S21&lt;&gt;0,-(S21-O21)/S21,"")</f>
        <v>-0.440809968847352</v>
      </c>
      <c r="U21" s="145">
        <v>254634</v>
      </c>
      <c r="V21" s="146">
        <v>25354</v>
      </c>
      <c r="W21" s="151">
        <f t="shared" si="2"/>
        <v>10.043149010018142</v>
      </c>
      <c r="X21" s="45"/>
    </row>
    <row r="22" spans="1:24" s="20" customFormat="1" ht="15" customHeight="1">
      <c r="A22" s="2">
        <v>18</v>
      </c>
      <c r="B22" s="150" t="s">
        <v>60</v>
      </c>
      <c r="C22" s="143">
        <v>39934</v>
      </c>
      <c r="D22" s="142" t="s">
        <v>27</v>
      </c>
      <c r="E22" s="173" t="s">
        <v>28</v>
      </c>
      <c r="F22" s="174">
        <v>110</v>
      </c>
      <c r="G22" s="144">
        <v>48</v>
      </c>
      <c r="H22" s="144">
        <v>6</v>
      </c>
      <c r="I22" s="145">
        <v>2532.5</v>
      </c>
      <c r="J22" s="146">
        <v>480</v>
      </c>
      <c r="K22" s="145">
        <v>3272.5</v>
      </c>
      <c r="L22" s="146">
        <v>607</v>
      </c>
      <c r="M22" s="145">
        <v>3072.5</v>
      </c>
      <c r="N22" s="146">
        <v>573</v>
      </c>
      <c r="O22" s="145">
        <f>I22+K22+M22</f>
        <v>8877.5</v>
      </c>
      <c r="P22" s="146">
        <f>J22+L22+N22</f>
        <v>1660</v>
      </c>
      <c r="Q22" s="147">
        <f t="shared" si="0"/>
        <v>34.583333333333336</v>
      </c>
      <c r="R22" s="148">
        <f t="shared" si="1"/>
        <v>5.34789156626506</v>
      </c>
      <c r="S22" s="145">
        <v>24124.5</v>
      </c>
      <c r="T22" s="149">
        <f>-(S22-O22)/S22</f>
        <v>-0.6320130987170719</v>
      </c>
      <c r="U22" s="145">
        <v>1385511.25</v>
      </c>
      <c r="V22" s="146">
        <v>153783</v>
      </c>
      <c r="W22" s="151">
        <f t="shared" si="2"/>
        <v>9.009521533589538</v>
      </c>
      <c r="X22" s="45"/>
    </row>
    <row r="23" spans="1:24" s="20" customFormat="1" ht="15" customHeight="1">
      <c r="A23" s="2">
        <v>19</v>
      </c>
      <c r="B23" s="150" t="s">
        <v>98</v>
      </c>
      <c r="C23" s="143">
        <v>39955</v>
      </c>
      <c r="D23" s="142" t="s">
        <v>68</v>
      </c>
      <c r="E23" s="173" t="s">
        <v>99</v>
      </c>
      <c r="F23" s="174">
        <v>71</v>
      </c>
      <c r="G23" s="144">
        <v>41</v>
      </c>
      <c r="H23" s="144">
        <v>3</v>
      </c>
      <c r="I23" s="145">
        <v>1460</v>
      </c>
      <c r="J23" s="146">
        <v>245</v>
      </c>
      <c r="K23" s="145">
        <v>2164</v>
      </c>
      <c r="L23" s="146">
        <v>349</v>
      </c>
      <c r="M23" s="145">
        <v>2184</v>
      </c>
      <c r="N23" s="146">
        <v>338</v>
      </c>
      <c r="O23" s="145">
        <f>M23+K23+I23</f>
        <v>5808</v>
      </c>
      <c r="P23" s="146">
        <f>J23+L23+N23</f>
        <v>932</v>
      </c>
      <c r="Q23" s="147">
        <f t="shared" si="0"/>
        <v>22.73170731707317</v>
      </c>
      <c r="R23" s="148">
        <f t="shared" si="1"/>
        <v>6.23175965665236</v>
      </c>
      <c r="S23" s="145">
        <v>13449.5</v>
      </c>
      <c r="T23" s="149">
        <f>IF(S23&lt;&gt;0,-(S23-O23)/S23,"")</f>
        <v>-0.5681623852187814</v>
      </c>
      <c r="U23" s="145">
        <v>84946.5</v>
      </c>
      <c r="V23" s="146">
        <v>10790</v>
      </c>
      <c r="W23" s="151">
        <f t="shared" si="2"/>
        <v>7.872706209453197</v>
      </c>
      <c r="X23" s="45"/>
    </row>
    <row r="24" spans="1:24" s="20" customFormat="1" ht="15" customHeight="1">
      <c r="A24" s="54">
        <v>20</v>
      </c>
      <c r="B24" s="150" t="s">
        <v>74</v>
      </c>
      <c r="C24" s="143">
        <v>39941</v>
      </c>
      <c r="D24" s="142" t="s">
        <v>33</v>
      </c>
      <c r="E24" s="173" t="s">
        <v>47</v>
      </c>
      <c r="F24" s="174">
        <v>48</v>
      </c>
      <c r="G24" s="144">
        <v>29</v>
      </c>
      <c r="H24" s="144">
        <v>5</v>
      </c>
      <c r="I24" s="145">
        <v>1416.5</v>
      </c>
      <c r="J24" s="146">
        <v>253</v>
      </c>
      <c r="K24" s="145">
        <v>1767</v>
      </c>
      <c r="L24" s="146">
        <v>305</v>
      </c>
      <c r="M24" s="145">
        <v>2273.5</v>
      </c>
      <c r="N24" s="146">
        <v>384</v>
      </c>
      <c r="O24" s="145">
        <f>I24+K24+M24</f>
        <v>5457</v>
      </c>
      <c r="P24" s="146">
        <f>J24+L24+N24</f>
        <v>942</v>
      </c>
      <c r="Q24" s="147">
        <f t="shared" si="0"/>
        <v>32.48275862068966</v>
      </c>
      <c r="R24" s="148">
        <f t="shared" si="1"/>
        <v>5.792993630573249</v>
      </c>
      <c r="S24" s="145">
        <v>10298.5</v>
      </c>
      <c r="T24" s="149">
        <f>IF(S24&lt;&gt;0,-(S24-O24)/S24,"")</f>
        <v>-0.47011700733116474</v>
      </c>
      <c r="U24" s="145">
        <v>145318.75</v>
      </c>
      <c r="V24" s="146">
        <v>18541</v>
      </c>
      <c r="W24" s="151">
        <f t="shared" si="2"/>
        <v>7.837697535192277</v>
      </c>
      <c r="X24" s="45"/>
    </row>
    <row r="25" spans="1:24" s="20" customFormat="1" ht="15" customHeight="1">
      <c r="A25" s="54">
        <v>21</v>
      </c>
      <c r="B25" s="150" t="s">
        <v>111</v>
      </c>
      <c r="C25" s="143">
        <v>39926</v>
      </c>
      <c r="D25" s="142" t="s">
        <v>27</v>
      </c>
      <c r="E25" s="173" t="s">
        <v>59</v>
      </c>
      <c r="F25" s="174">
        <v>40</v>
      </c>
      <c r="G25" s="144">
        <v>31</v>
      </c>
      <c r="H25" s="144">
        <v>7</v>
      </c>
      <c r="I25" s="145">
        <v>2038</v>
      </c>
      <c r="J25" s="146">
        <v>343</v>
      </c>
      <c r="K25" s="145">
        <v>1454.5</v>
      </c>
      <c r="L25" s="146">
        <v>244</v>
      </c>
      <c r="M25" s="145">
        <v>1671</v>
      </c>
      <c r="N25" s="146">
        <v>278</v>
      </c>
      <c r="O25" s="145">
        <f>I25+K25+M25</f>
        <v>5163.5</v>
      </c>
      <c r="P25" s="146">
        <f>J25+L25+N25</f>
        <v>865</v>
      </c>
      <c r="Q25" s="147">
        <f t="shared" si="0"/>
        <v>27.903225806451612</v>
      </c>
      <c r="R25" s="148">
        <f t="shared" si="1"/>
        <v>5.969364161849711</v>
      </c>
      <c r="S25" s="145">
        <v>3826.5</v>
      </c>
      <c r="T25" s="149">
        <f>-(S25-O25)/S25</f>
        <v>0.3494054619103619</v>
      </c>
      <c r="U25" s="145">
        <v>175875.5</v>
      </c>
      <c r="V25" s="146">
        <v>23056</v>
      </c>
      <c r="W25" s="151">
        <f t="shared" si="2"/>
        <v>7.628187890353921</v>
      </c>
      <c r="X25" s="45"/>
    </row>
    <row r="26" spans="1:24" s="20" customFormat="1" ht="15" customHeight="1">
      <c r="A26" s="54">
        <v>22</v>
      </c>
      <c r="B26" s="150" t="s">
        <v>48</v>
      </c>
      <c r="C26" s="143">
        <v>39913</v>
      </c>
      <c r="D26" s="142" t="s">
        <v>26</v>
      </c>
      <c r="E26" s="173" t="s">
        <v>19</v>
      </c>
      <c r="F26" s="174">
        <v>102</v>
      </c>
      <c r="G26" s="144">
        <v>13</v>
      </c>
      <c r="H26" s="144">
        <v>9</v>
      </c>
      <c r="I26" s="145">
        <v>1254</v>
      </c>
      <c r="J26" s="146">
        <v>192</v>
      </c>
      <c r="K26" s="145">
        <v>1510</v>
      </c>
      <c r="L26" s="146">
        <v>234</v>
      </c>
      <c r="M26" s="145">
        <v>2253</v>
      </c>
      <c r="N26" s="146">
        <v>471</v>
      </c>
      <c r="O26" s="145">
        <f>+I26+K26+M26</f>
        <v>5017</v>
      </c>
      <c r="P26" s="146">
        <f>+J26+L26+N26</f>
        <v>897</v>
      </c>
      <c r="Q26" s="147">
        <f t="shared" si="0"/>
        <v>69</v>
      </c>
      <c r="R26" s="148">
        <f t="shared" si="1"/>
        <v>5.593088071348941</v>
      </c>
      <c r="S26" s="145">
        <v>6259</v>
      </c>
      <c r="T26" s="149">
        <f>IF(S26&lt;&gt;0,-(S26-O26)/S26,"")</f>
        <v>-0.1984342546732705</v>
      </c>
      <c r="U26" s="145">
        <v>2773659</v>
      </c>
      <c r="V26" s="146">
        <v>323468</v>
      </c>
      <c r="W26" s="151">
        <f t="shared" si="2"/>
        <v>8.574755462673279</v>
      </c>
      <c r="X26" s="45"/>
    </row>
    <row r="27" spans="1:24" s="20" customFormat="1" ht="15" customHeight="1">
      <c r="A27" s="54">
        <v>23</v>
      </c>
      <c r="B27" s="150" t="s">
        <v>62</v>
      </c>
      <c r="C27" s="143">
        <v>39934</v>
      </c>
      <c r="D27" s="142" t="s">
        <v>27</v>
      </c>
      <c r="E27" s="173" t="s">
        <v>63</v>
      </c>
      <c r="F27" s="174">
        <v>10</v>
      </c>
      <c r="G27" s="144">
        <v>9</v>
      </c>
      <c r="H27" s="144">
        <v>6</v>
      </c>
      <c r="I27" s="145">
        <v>1102</v>
      </c>
      <c r="J27" s="146">
        <v>195</v>
      </c>
      <c r="K27" s="145">
        <v>1783.5</v>
      </c>
      <c r="L27" s="146">
        <v>307</v>
      </c>
      <c r="M27" s="145">
        <v>2073.5</v>
      </c>
      <c r="N27" s="146">
        <v>349</v>
      </c>
      <c r="O27" s="145">
        <f>I27+K27+M27</f>
        <v>4959</v>
      </c>
      <c r="P27" s="146">
        <f>J27+L27+N27</f>
        <v>851</v>
      </c>
      <c r="Q27" s="147">
        <f t="shared" si="0"/>
        <v>94.55555555555556</v>
      </c>
      <c r="R27" s="148">
        <f t="shared" si="1"/>
        <v>5.827262044653349</v>
      </c>
      <c r="S27" s="145">
        <v>3842.75</v>
      </c>
      <c r="T27" s="149">
        <f>-(S27-O27)/S27</f>
        <v>0.2904820766378245</v>
      </c>
      <c r="U27" s="145">
        <v>66252.25</v>
      </c>
      <c r="V27" s="146">
        <v>8289</v>
      </c>
      <c r="W27" s="151">
        <f t="shared" si="2"/>
        <v>7.9927916515864394</v>
      </c>
      <c r="X27" s="45"/>
    </row>
    <row r="28" spans="1:24" s="20" customFormat="1" ht="15" customHeight="1">
      <c r="A28" s="54">
        <v>24</v>
      </c>
      <c r="B28" s="150" t="s">
        <v>44</v>
      </c>
      <c r="C28" s="143">
        <v>39906</v>
      </c>
      <c r="D28" s="142" t="s">
        <v>26</v>
      </c>
      <c r="E28" s="173" t="s">
        <v>128</v>
      </c>
      <c r="F28" s="174">
        <v>25</v>
      </c>
      <c r="G28" s="144">
        <v>13</v>
      </c>
      <c r="H28" s="144">
        <v>10</v>
      </c>
      <c r="I28" s="145">
        <v>1290</v>
      </c>
      <c r="J28" s="146">
        <v>252</v>
      </c>
      <c r="K28" s="145">
        <v>1490</v>
      </c>
      <c r="L28" s="146">
        <v>284</v>
      </c>
      <c r="M28" s="145">
        <v>1536</v>
      </c>
      <c r="N28" s="146">
        <v>292</v>
      </c>
      <c r="O28" s="145">
        <f>+I28+K28+M28</f>
        <v>4316</v>
      </c>
      <c r="P28" s="146">
        <f>+J28+L28+N28</f>
        <v>828</v>
      </c>
      <c r="Q28" s="147">
        <f t="shared" si="0"/>
        <v>63.69230769230769</v>
      </c>
      <c r="R28" s="148">
        <f t="shared" si="1"/>
        <v>5.21256038647343</v>
      </c>
      <c r="S28" s="145">
        <v>9878</v>
      </c>
      <c r="T28" s="149">
        <f>IF(S28&lt;&gt;0,-(S28-O28)/S28,"")</f>
        <v>-0.5630694472565296</v>
      </c>
      <c r="U28" s="145">
        <v>212665</v>
      </c>
      <c r="V28" s="146">
        <v>28747</v>
      </c>
      <c r="W28" s="151">
        <f t="shared" si="2"/>
        <v>7.397815424218179</v>
      </c>
      <c r="X28" s="45"/>
    </row>
    <row r="29" spans="1:24" s="20" customFormat="1" ht="15" customHeight="1">
      <c r="A29" s="54">
        <v>25</v>
      </c>
      <c r="B29" s="150" t="s">
        <v>54</v>
      </c>
      <c r="C29" s="143">
        <v>39920</v>
      </c>
      <c r="D29" s="142" t="s">
        <v>27</v>
      </c>
      <c r="E29" s="173" t="s">
        <v>55</v>
      </c>
      <c r="F29" s="174">
        <v>43</v>
      </c>
      <c r="G29" s="144">
        <v>23</v>
      </c>
      <c r="H29" s="144">
        <v>8</v>
      </c>
      <c r="I29" s="145">
        <v>897.5</v>
      </c>
      <c r="J29" s="146">
        <v>179</v>
      </c>
      <c r="K29" s="145">
        <v>1607</v>
      </c>
      <c r="L29" s="146">
        <v>300</v>
      </c>
      <c r="M29" s="145">
        <v>1672.5</v>
      </c>
      <c r="N29" s="146">
        <v>315</v>
      </c>
      <c r="O29" s="145">
        <f>I29+K29+M29</f>
        <v>4177</v>
      </c>
      <c r="P29" s="146">
        <f>J29+L29+N29</f>
        <v>794</v>
      </c>
      <c r="Q29" s="147">
        <f t="shared" si="0"/>
        <v>34.52173913043478</v>
      </c>
      <c r="R29" s="148">
        <f t="shared" si="1"/>
        <v>5.260705289672544</v>
      </c>
      <c r="S29" s="145">
        <v>4051</v>
      </c>
      <c r="T29" s="149">
        <f>-(S29-O29)/S29</f>
        <v>0.03110343125154283</v>
      </c>
      <c r="U29" s="145">
        <v>231380</v>
      </c>
      <c r="V29" s="146">
        <v>36582</v>
      </c>
      <c r="W29" s="151">
        <f t="shared" si="2"/>
        <v>6.324968563774534</v>
      </c>
      <c r="X29" s="45"/>
    </row>
    <row r="30" spans="1:24" s="20" customFormat="1" ht="15" customHeight="1">
      <c r="A30" s="54">
        <v>26</v>
      </c>
      <c r="B30" s="150" t="s">
        <v>75</v>
      </c>
      <c r="C30" s="143">
        <v>39941</v>
      </c>
      <c r="D30" s="142" t="s">
        <v>76</v>
      </c>
      <c r="E30" s="173" t="s">
        <v>77</v>
      </c>
      <c r="F30" s="174">
        <v>10</v>
      </c>
      <c r="G30" s="144">
        <v>10</v>
      </c>
      <c r="H30" s="144">
        <v>5</v>
      </c>
      <c r="I30" s="145">
        <v>932.5</v>
      </c>
      <c r="J30" s="146">
        <v>120</v>
      </c>
      <c r="K30" s="145">
        <v>1709</v>
      </c>
      <c r="L30" s="146">
        <v>201</v>
      </c>
      <c r="M30" s="145">
        <v>1315.5</v>
      </c>
      <c r="N30" s="146">
        <v>156</v>
      </c>
      <c r="O30" s="145">
        <f>I30+K30+M30</f>
        <v>3957</v>
      </c>
      <c r="P30" s="146">
        <f>J30+L30+N30</f>
        <v>477</v>
      </c>
      <c r="Q30" s="147">
        <f t="shared" si="0"/>
        <v>47.7</v>
      </c>
      <c r="R30" s="148">
        <f t="shared" si="1"/>
        <v>8.29559748427673</v>
      </c>
      <c r="S30" s="145">
        <v>9328.5</v>
      </c>
      <c r="T30" s="149">
        <f>IF(S30&lt;&gt;0,-(S30-O30)/S30,"")</f>
        <v>-0.5758160475960765</v>
      </c>
      <c r="U30" s="145">
        <v>102936.25</v>
      </c>
      <c r="V30" s="146">
        <v>9538</v>
      </c>
      <c r="W30" s="151">
        <f t="shared" si="2"/>
        <v>10.792225833508073</v>
      </c>
      <c r="X30" s="45"/>
    </row>
    <row r="31" spans="1:24" s="20" customFormat="1" ht="15" customHeight="1">
      <c r="A31" s="2">
        <v>27</v>
      </c>
      <c r="B31" s="150" t="s">
        <v>56</v>
      </c>
      <c r="C31" s="143">
        <v>39927</v>
      </c>
      <c r="D31" s="142" t="s">
        <v>26</v>
      </c>
      <c r="E31" s="173" t="s">
        <v>19</v>
      </c>
      <c r="F31" s="174">
        <v>65</v>
      </c>
      <c r="G31" s="144">
        <v>12</v>
      </c>
      <c r="H31" s="144">
        <v>7</v>
      </c>
      <c r="I31" s="145">
        <v>1148</v>
      </c>
      <c r="J31" s="146">
        <v>203</v>
      </c>
      <c r="K31" s="145">
        <v>1364</v>
      </c>
      <c r="L31" s="146">
        <v>231</v>
      </c>
      <c r="M31" s="145">
        <v>1362</v>
      </c>
      <c r="N31" s="146">
        <v>227</v>
      </c>
      <c r="O31" s="145">
        <f>+I31+K31+M31</f>
        <v>3874</v>
      </c>
      <c r="P31" s="146">
        <f>+J31+L31+N31</f>
        <v>661</v>
      </c>
      <c r="Q31" s="147">
        <f t="shared" si="0"/>
        <v>55.083333333333336</v>
      </c>
      <c r="R31" s="148">
        <f t="shared" si="1"/>
        <v>5.860816944024206</v>
      </c>
      <c r="S31" s="145">
        <v>14094</v>
      </c>
      <c r="T31" s="149">
        <f>IF(S31&lt;&gt;0,-(S31-O31)/S31,"")</f>
        <v>-0.725131261529729</v>
      </c>
      <c r="U31" s="145">
        <v>1438858</v>
      </c>
      <c r="V31" s="146">
        <v>149348</v>
      </c>
      <c r="W31" s="151">
        <f t="shared" si="2"/>
        <v>9.6342635991108</v>
      </c>
      <c r="X31" s="45"/>
    </row>
    <row r="32" spans="1:24" s="20" customFormat="1" ht="15" customHeight="1">
      <c r="A32" s="2">
        <v>28</v>
      </c>
      <c r="B32" s="150" t="s">
        <v>78</v>
      </c>
      <c r="C32" s="143">
        <v>39927</v>
      </c>
      <c r="D32" s="142" t="s">
        <v>76</v>
      </c>
      <c r="E32" s="173" t="s">
        <v>79</v>
      </c>
      <c r="F32" s="174">
        <v>62</v>
      </c>
      <c r="G32" s="144">
        <v>4</v>
      </c>
      <c r="H32" s="144">
        <v>7</v>
      </c>
      <c r="I32" s="145">
        <v>640</v>
      </c>
      <c r="J32" s="146">
        <v>118</v>
      </c>
      <c r="K32" s="145">
        <v>1453</v>
      </c>
      <c r="L32" s="146">
        <v>280</v>
      </c>
      <c r="M32" s="145">
        <v>1512</v>
      </c>
      <c r="N32" s="146">
        <v>291</v>
      </c>
      <c r="O32" s="145">
        <f>I32+K32+M32</f>
        <v>3605</v>
      </c>
      <c r="P32" s="146">
        <f>J32+L32+N32</f>
        <v>689</v>
      </c>
      <c r="Q32" s="147">
        <f t="shared" si="0"/>
        <v>172.25</v>
      </c>
      <c r="R32" s="148">
        <f t="shared" si="1"/>
        <v>5.2322206095791</v>
      </c>
      <c r="S32" s="145">
        <v>1761</v>
      </c>
      <c r="T32" s="149">
        <f>IF(S32&lt;&gt;0,-(S32-O32)/S32,"")</f>
        <v>1.0471323111868256</v>
      </c>
      <c r="U32" s="145">
        <v>309892.75</v>
      </c>
      <c r="V32" s="146">
        <v>42223</v>
      </c>
      <c r="W32" s="151">
        <f t="shared" si="2"/>
        <v>7.339429931553893</v>
      </c>
      <c r="X32" s="45"/>
    </row>
    <row r="33" spans="1:24" s="20" customFormat="1" ht="15" customHeight="1" thickBot="1">
      <c r="A33" s="154">
        <v>29</v>
      </c>
      <c r="B33" s="150" t="s">
        <v>40</v>
      </c>
      <c r="C33" s="143">
        <v>39899</v>
      </c>
      <c r="D33" s="142" t="s">
        <v>27</v>
      </c>
      <c r="E33" s="173" t="s">
        <v>41</v>
      </c>
      <c r="F33" s="174">
        <v>20</v>
      </c>
      <c r="G33" s="144">
        <v>8</v>
      </c>
      <c r="H33" s="144">
        <v>11</v>
      </c>
      <c r="I33" s="145">
        <v>290</v>
      </c>
      <c r="J33" s="146">
        <v>40</v>
      </c>
      <c r="K33" s="145">
        <v>1201</v>
      </c>
      <c r="L33" s="146">
        <v>151</v>
      </c>
      <c r="M33" s="145">
        <v>1169</v>
      </c>
      <c r="N33" s="146">
        <v>154</v>
      </c>
      <c r="O33" s="145">
        <f>I33+K33+M33</f>
        <v>2660</v>
      </c>
      <c r="P33" s="146">
        <f>J33+L33+N33</f>
        <v>345</v>
      </c>
      <c r="Q33" s="147">
        <f t="shared" si="0"/>
        <v>43.125</v>
      </c>
      <c r="R33" s="148">
        <f t="shared" si="1"/>
        <v>7.7101449275362315</v>
      </c>
      <c r="S33" s="145">
        <v>937</v>
      </c>
      <c r="T33" s="149">
        <f>-(S33-O33)/S33</f>
        <v>1.8388473852721452</v>
      </c>
      <c r="U33" s="145">
        <v>148923</v>
      </c>
      <c r="V33" s="146">
        <v>17357</v>
      </c>
      <c r="W33" s="151">
        <f t="shared" si="2"/>
        <v>8.579996543181425</v>
      </c>
      <c r="X33" s="45"/>
    </row>
    <row r="34" spans="1:24" s="20" customFormat="1" ht="15" customHeight="1">
      <c r="A34" s="54">
        <v>30</v>
      </c>
      <c r="B34" s="150" t="s">
        <v>67</v>
      </c>
      <c r="C34" s="143">
        <v>39934</v>
      </c>
      <c r="D34" s="142" t="s">
        <v>68</v>
      </c>
      <c r="E34" s="173" t="s">
        <v>82</v>
      </c>
      <c r="F34" s="174">
        <v>41</v>
      </c>
      <c r="G34" s="144">
        <v>14</v>
      </c>
      <c r="H34" s="144">
        <v>6</v>
      </c>
      <c r="I34" s="145">
        <v>747</v>
      </c>
      <c r="J34" s="146">
        <v>145</v>
      </c>
      <c r="K34" s="145">
        <v>768</v>
      </c>
      <c r="L34" s="146">
        <v>151</v>
      </c>
      <c r="M34" s="145">
        <v>1006</v>
      </c>
      <c r="N34" s="146">
        <v>199</v>
      </c>
      <c r="O34" s="145">
        <f>M34+K34+I34</f>
        <v>2521</v>
      </c>
      <c r="P34" s="146">
        <f>J34+L34+N34</f>
        <v>495</v>
      </c>
      <c r="Q34" s="147">
        <f t="shared" si="0"/>
        <v>35.357142857142854</v>
      </c>
      <c r="R34" s="148">
        <f t="shared" si="1"/>
        <v>5.092929292929293</v>
      </c>
      <c r="S34" s="145">
        <v>2446</v>
      </c>
      <c r="T34" s="149">
        <f>IF(S34&lt;&gt;0,-(S34-O34)/S34,"")</f>
        <v>0.030662305805396566</v>
      </c>
      <c r="U34" s="145">
        <v>110698.75</v>
      </c>
      <c r="V34" s="146">
        <v>18381</v>
      </c>
      <c r="W34" s="151">
        <f t="shared" si="2"/>
        <v>6.0224552527065995</v>
      </c>
      <c r="X34" s="45"/>
    </row>
    <row r="35" spans="1:24" s="20" customFormat="1" ht="15" customHeight="1">
      <c r="A35" s="54">
        <v>31</v>
      </c>
      <c r="B35" s="150" t="s">
        <v>129</v>
      </c>
      <c r="C35" s="143">
        <v>39969</v>
      </c>
      <c r="D35" s="142" t="s">
        <v>76</v>
      </c>
      <c r="E35" s="173" t="s">
        <v>130</v>
      </c>
      <c r="F35" s="174">
        <v>2</v>
      </c>
      <c r="G35" s="144">
        <v>2</v>
      </c>
      <c r="H35" s="144">
        <v>1</v>
      </c>
      <c r="I35" s="145">
        <v>431</v>
      </c>
      <c r="J35" s="146">
        <v>45</v>
      </c>
      <c r="K35" s="145">
        <v>874.25</v>
      </c>
      <c r="L35" s="146">
        <v>85</v>
      </c>
      <c r="M35" s="145">
        <v>1130.5</v>
      </c>
      <c r="N35" s="146">
        <v>104</v>
      </c>
      <c r="O35" s="145">
        <f>I35+K35+M35</f>
        <v>2435.75</v>
      </c>
      <c r="P35" s="146">
        <f>J35+L35+N35</f>
        <v>234</v>
      </c>
      <c r="Q35" s="147">
        <f t="shared" si="0"/>
        <v>117</v>
      </c>
      <c r="R35" s="148">
        <f t="shared" si="1"/>
        <v>10.409188034188034</v>
      </c>
      <c r="S35" s="145"/>
      <c r="T35" s="149">
        <f>IF(S35&lt;&gt;0,-(S35-O35)/S35,"")</f>
      </c>
      <c r="U35" s="145">
        <v>2435.75</v>
      </c>
      <c r="V35" s="146">
        <v>234</v>
      </c>
      <c r="W35" s="151">
        <f t="shared" si="2"/>
        <v>10.409188034188034</v>
      </c>
      <c r="X35" s="45"/>
    </row>
    <row r="36" spans="1:24" s="20" customFormat="1" ht="15" customHeight="1">
      <c r="A36" s="54">
        <v>32</v>
      </c>
      <c r="B36" s="150" t="s">
        <v>80</v>
      </c>
      <c r="C36" s="143">
        <v>39941</v>
      </c>
      <c r="D36" s="142" t="s">
        <v>27</v>
      </c>
      <c r="E36" s="173" t="s">
        <v>81</v>
      </c>
      <c r="F36" s="174">
        <v>26</v>
      </c>
      <c r="G36" s="144">
        <v>10</v>
      </c>
      <c r="H36" s="144">
        <v>5</v>
      </c>
      <c r="I36" s="145">
        <v>289</v>
      </c>
      <c r="J36" s="146">
        <v>66</v>
      </c>
      <c r="K36" s="145">
        <v>1062</v>
      </c>
      <c r="L36" s="146">
        <v>215</v>
      </c>
      <c r="M36" s="145">
        <v>961.5</v>
      </c>
      <c r="N36" s="146">
        <v>200</v>
      </c>
      <c r="O36" s="145">
        <f>I36+K36+M36</f>
        <v>2312.5</v>
      </c>
      <c r="P36" s="146">
        <f>J36+L36+N36</f>
        <v>481</v>
      </c>
      <c r="Q36" s="147">
        <f t="shared" si="0"/>
        <v>48.1</v>
      </c>
      <c r="R36" s="148">
        <f t="shared" si="1"/>
        <v>4.8076923076923075</v>
      </c>
      <c r="S36" s="145">
        <v>2003</v>
      </c>
      <c r="T36" s="149">
        <f>-(S36-O36)/S36</f>
        <v>0.154518222666001</v>
      </c>
      <c r="U36" s="145">
        <v>64550.5</v>
      </c>
      <c r="V36" s="146">
        <v>8171</v>
      </c>
      <c r="W36" s="151">
        <f t="shared" si="2"/>
        <v>7.899951046383552</v>
      </c>
      <c r="X36" s="45"/>
    </row>
    <row r="37" spans="1:24" s="20" customFormat="1" ht="15" customHeight="1">
      <c r="A37" s="54">
        <v>33</v>
      </c>
      <c r="B37" s="150" t="s">
        <v>112</v>
      </c>
      <c r="C37" s="143">
        <v>39745</v>
      </c>
      <c r="D37" s="142" t="s">
        <v>105</v>
      </c>
      <c r="E37" s="173" t="s">
        <v>113</v>
      </c>
      <c r="F37" s="174">
        <v>72</v>
      </c>
      <c r="G37" s="144">
        <v>12</v>
      </c>
      <c r="H37" s="144">
        <v>33</v>
      </c>
      <c r="I37" s="145">
        <v>560</v>
      </c>
      <c r="J37" s="146">
        <v>105</v>
      </c>
      <c r="K37" s="145">
        <v>809</v>
      </c>
      <c r="L37" s="146">
        <v>134</v>
      </c>
      <c r="M37" s="145">
        <v>670</v>
      </c>
      <c r="N37" s="146">
        <v>121</v>
      </c>
      <c r="O37" s="145">
        <f>+I37+K37+M37</f>
        <v>2039</v>
      </c>
      <c r="P37" s="146">
        <f>+J37+L37+N37</f>
        <v>360</v>
      </c>
      <c r="Q37" s="147">
        <f aca="true" t="shared" si="4" ref="Q37:Q67">IF(O37&lt;&gt;0,P37/G37,"")</f>
        <v>30</v>
      </c>
      <c r="R37" s="148">
        <f aca="true" t="shared" si="5" ref="R37:R67">IF(O37&lt;&gt;0,O37/P37,"")</f>
        <v>5.663888888888889</v>
      </c>
      <c r="S37" s="145">
        <v>2055</v>
      </c>
      <c r="T37" s="149">
        <f>IF(S37&lt;&gt;0,-(S37-O37)/S37,"")</f>
        <v>-0.007785888077858881</v>
      </c>
      <c r="U37" s="145">
        <v>1643335</v>
      </c>
      <c r="V37" s="146">
        <v>185740</v>
      </c>
      <c r="W37" s="151">
        <f aca="true" t="shared" si="6" ref="W37:W67">U37/V37</f>
        <v>8.847501884354473</v>
      </c>
      <c r="X37" s="45"/>
    </row>
    <row r="38" spans="1:24" s="20" customFormat="1" ht="15" customHeight="1">
      <c r="A38" s="54">
        <v>34</v>
      </c>
      <c r="B38" s="150" t="s">
        <v>45</v>
      </c>
      <c r="C38" s="143">
        <v>39906</v>
      </c>
      <c r="D38" s="142" t="s">
        <v>27</v>
      </c>
      <c r="E38" s="173" t="s">
        <v>46</v>
      </c>
      <c r="F38" s="174">
        <v>20</v>
      </c>
      <c r="G38" s="144">
        <v>9</v>
      </c>
      <c r="H38" s="144">
        <v>10</v>
      </c>
      <c r="I38" s="145">
        <v>324.5</v>
      </c>
      <c r="J38" s="146">
        <v>53</v>
      </c>
      <c r="K38" s="145">
        <v>701</v>
      </c>
      <c r="L38" s="146">
        <v>102</v>
      </c>
      <c r="M38" s="145">
        <v>994.5</v>
      </c>
      <c r="N38" s="146">
        <v>148</v>
      </c>
      <c r="O38" s="145">
        <f>I38+K38+M38</f>
        <v>2020</v>
      </c>
      <c r="P38" s="146">
        <f>J38+L38+N38</f>
        <v>303</v>
      </c>
      <c r="Q38" s="147">
        <f t="shared" si="4"/>
        <v>33.666666666666664</v>
      </c>
      <c r="R38" s="148">
        <f t="shared" si="5"/>
        <v>6.666666666666667</v>
      </c>
      <c r="S38" s="145">
        <v>3346.5</v>
      </c>
      <c r="T38" s="149">
        <f>-(S38-O38)/S38</f>
        <v>-0.39638428208576126</v>
      </c>
      <c r="U38" s="145">
        <v>137132</v>
      </c>
      <c r="V38" s="146">
        <v>19613</v>
      </c>
      <c r="W38" s="151">
        <f t="shared" si="6"/>
        <v>6.991893132106256</v>
      </c>
      <c r="X38" s="45"/>
    </row>
    <row r="39" spans="1:24" s="20" customFormat="1" ht="15" customHeight="1">
      <c r="A39" s="54">
        <v>35</v>
      </c>
      <c r="B39" s="150" t="s">
        <v>35</v>
      </c>
      <c r="C39" s="143">
        <v>39878</v>
      </c>
      <c r="D39" s="142" t="s">
        <v>27</v>
      </c>
      <c r="E39" s="173" t="s">
        <v>36</v>
      </c>
      <c r="F39" s="174">
        <v>39</v>
      </c>
      <c r="G39" s="144">
        <v>8</v>
      </c>
      <c r="H39" s="144">
        <v>14</v>
      </c>
      <c r="I39" s="145">
        <v>1002.5</v>
      </c>
      <c r="J39" s="146">
        <v>157</v>
      </c>
      <c r="K39" s="145">
        <v>557</v>
      </c>
      <c r="L39" s="146">
        <v>103</v>
      </c>
      <c r="M39" s="145">
        <v>427</v>
      </c>
      <c r="N39" s="146">
        <v>86</v>
      </c>
      <c r="O39" s="145">
        <f>I39+K39+M39</f>
        <v>1986.5</v>
      </c>
      <c r="P39" s="146">
        <f>J39+L39+N39</f>
        <v>346</v>
      </c>
      <c r="Q39" s="147">
        <f t="shared" si="4"/>
        <v>43.25</v>
      </c>
      <c r="R39" s="148">
        <f t="shared" si="5"/>
        <v>5.741329479768786</v>
      </c>
      <c r="S39" s="145">
        <v>764.5</v>
      </c>
      <c r="T39" s="149">
        <f>-(S39-O39)/S39</f>
        <v>1.5984303466317855</v>
      </c>
      <c r="U39" s="145">
        <v>423762.5</v>
      </c>
      <c r="V39" s="146">
        <v>57885</v>
      </c>
      <c r="W39" s="151">
        <f t="shared" si="6"/>
        <v>7.320765310529498</v>
      </c>
      <c r="X39" s="45"/>
    </row>
    <row r="40" spans="1:24" s="20" customFormat="1" ht="15" customHeight="1">
      <c r="A40" s="54">
        <v>36</v>
      </c>
      <c r="B40" s="150" t="s">
        <v>95</v>
      </c>
      <c r="C40" s="143">
        <v>39913</v>
      </c>
      <c r="D40" s="142" t="s">
        <v>2</v>
      </c>
      <c r="E40" s="173" t="s">
        <v>11</v>
      </c>
      <c r="F40" s="174">
        <v>95</v>
      </c>
      <c r="G40" s="144">
        <v>13</v>
      </c>
      <c r="H40" s="144">
        <v>9</v>
      </c>
      <c r="I40" s="145">
        <v>428</v>
      </c>
      <c r="J40" s="146">
        <v>97</v>
      </c>
      <c r="K40" s="145">
        <v>496</v>
      </c>
      <c r="L40" s="146">
        <v>116</v>
      </c>
      <c r="M40" s="145">
        <v>875</v>
      </c>
      <c r="N40" s="146">
        <v>151</v>
      </c>
      <c r="O40" s="145">
        <f>+M40+K40+I40</f>
        <v>1799</v>
      </c>
      <c r="P40" s="146">
        <f>+N40+L40+J40</f>
        <v>364</v>
      </c>
      <c r="Q40" s="147">
        <f t="shared" si="4"/>
        <v>28</v>
      </c>
      <c r="R40" s="148">
        <f t="shared" si="5"/>
        <v>4.9423076923076925</v>
      </c>
      <c r="S40" s="145">
        <v>1656</v>
      </c>
      <c r="T40" s="149">
        <f>IF(S40&lt;&gt;0,-(S40-O40)/S40,"")</f>
        <v>0.08635265700483091</v>
      </c>
      <c r="U40" s="145">
        <v>1591693</v>
      </c>
      <c r="V40" s="146">
        <v>147069</v>
      </c>
      <c r="W40" s="151">
        <f t="shared" si="6"/>
        <v>10.822763464768238</v>
      </c>
      <c r="X40" s="45"/>
    </row>
    <row r="41" spans="1:24" s="20" customFormat="1" ht="15" customHeight="1">
      <c r="A41" s="54">
        <v>37</v>
      </c>
      <c r="B41" s="150" t="s">
        <v>58</v>
      </c>
      <c r="C41" s="143">
        <v>39927</v>
      </c>
      <c r="D41" s="142" t="s">
        <v>2</v>
      </c>
      <c r="E41" s="173" t="s">
        <v>29</v>
      </c>
      <c r="F41" s="174">
        <v>48</v>
      </c>
      <c r="G41" s="144">
        <v>6</v>
      </c>
      <c r="H41" s="144">
        <v>7</v>
      </c>
      <c r="I41" s="145">
        <v>269</v>
      </c>
      <c r="J41" s="146">
        <v>80</v>
      </c>
      <c r="K41" s="145">
        <v>651</v>
      </c>
      <c r="L41" s="146">
        <v>134</v>
      </c>
      <c r="M41" s="145">
        <v>514</v>
      </c>
      <c r="N41" s="146">
        <v>118</v>
      </c>
      <c r="O41" s="145">
        <f>+M41+K41+I41</f>
        <v>1434</v>
      </c>
      <c r="P41" s="146">
        <f>+N41+L41+J41</f>
        <v>332</v>
      </c>
      <c r="Q41" s="147">
        <f t="shared" si="4"/>
        <v>55.333333333333336</v>
      </c>
      <c r="R41" s="148">
        <f t="shared" si="5"/>
        <v>4.319277108433735</v>
      </c>
      <c r="S41" s="145">
        <v>1667</v>
      </c>
      <c r="T41" s="149">
        <f>IF(S41&lt;&gt;0,-(S41-O41)/S41,"")</f>
        <v>-0.13977204559088183</v>
      </c>
      <c r="U41" s="145">
        <v>227277</v>
      </c>
      <c r="V41" s="146">
        <v>24794</v>
      </c>
      <c r="W41" s="151">
        <f t="shared" si="6"/>
        <v>9.166612890215374</v>
      </c>
      <c r="X41" s="45"/>
    </row>
    <row r="42" spans="1:24" s="20" customFormat="1" ht="15" customHeight="1">
      <c r="A42" s="54">
        <v>38</v>
      </c>
      <c r="B42" s="150" t="s">
        <v>32</v>
      </c>
      <c r="C42" s="143">
        <v>39829</v>
      </c>
      <c r="D42" s="142" t="s">
        <v>27</v>
      </c>
      <c r="E42" s="173" t="s">
        <v>19</v>
      </c>
      <c r="F42" s="174">
        <v>80</v>
      </c>
      <c r="G42" s="144">
        <v>3</v>
      </c>
      <c r="H42" s="144">
        <v>21</v>
      </c>
      <c r="I42" s="145">
        <v>383</v>
      </c>
      <c r="J42" s="146">
        <v>72</v>
      </c>
      <c r="K42" s="145">
        <v>450</v>
      </c>
      <c r="L42" s="146">
        <v>88</v>
      </c>
      <c r="M42" s="145">
        <v>390</v>
      </c>
      <c r="N42" s="146">
        <v>72</v>
      </c>
      <c r="O42" s="145">
        <f>I42+K42+M42</f>
        <v>1223</v>
      </c>
      <c r="P42" s="146">
        <f>J42+L42+N42</f>
        <v>232</v>
      </c>
      <c r="Q42" s="147">
        <f t="shared" si="4"/>
        <v>77.33333333333333</v>
      </c>
      <c r="R42" s="148">
        <f t="shared" si="5"/>
        <v>5.271551724137931</v>
      </c>
      <c r="S42" s="145">
        <v>1094</v>
      </c>
      <c r="T42" s="149">
        <f>-(S42-O42)/S42</f>
        <v>0.11791590493601463</v>
      </c>
      <c r="U42" s="145">
        <v>2387610</v>
      </c>
      <c r="V42" s="146">
        <v>285370</v>
      </c>
      <c r="W42" s="151">
        <f t="shared" si="6"/>
        <v>8.366716893857097</v>
      </c>
      <c r="X42" s="45"/>
    </row>
    <row r="43" spans="1:24" s="20" customFormat="1" ht="15" customHeight="1">
      <c r="A43" s="54">
        <v>39</v>
      </c>
      <c r="B43" s="150" t="s">
        <v>57</v>
      </c>
      <c r="C43" s="143">
        <v>39927</v>
      </c>
      <c r="D43" s="142" t="s">
        <v>2</v>
      </c>
      <c r="E43" s="173" t="s">
        <v>11</v>
      </c>
      <c r="F43" s="174">
        <v>80</v>
      </c>
      <c r="G43" s="144">
        <v>7</v>
      </c>
      <c r="H43" s="144">
        <v>7</v>
      </c>
      <c r="I43" s="145">
        <v>302</v>
      </c>
      <c r="J43" s="146">
        <v>48</v>
      </c>
      <c r="K43" s="145">
        <v>574</v>
      </c>
      <c r="L43" s="146">
        <v>77</v>
      </c>
      <c r="M43" s="145">
        <v>341</v>
      </c>
      <c r="N43" s="146">
        <v>53</v>
      </c>
      <c r="O43" s="145">
        <f>+M43+K43+I43</f>
        <v>1217</v>
      </c>
      <c r="P43" s="146">
        <f>+N43+L43+J43</f>
        <v>178</v>
      </c>
      <c r="Q43" s="147">
        <f t="shared" si="4"/>
        <v>25.428571428571427</v>
      </c>
      <c r="R43" s="148">
        <f t="shared" si="5"/>
        <v>6.837078651685394</v>
      </c>
      <c r="S43" s="145">
        <v>3845</v>
      </c>
      <c r="T43" s="149">
        <f aca="true" t="shared" si="7" ref="T43:T48">IF(S43&lt;&gt;0,-(S43-O43)/S43,"")</f>
        <v>-0.6834850455136541</v>
      </c>
      <c r="U43" s="145">
        <v>657270</v>
      </c>
      <c r="V43" s="146">
        <v>81577</v>
      </c>
      <c r="W43" s="151">
        <f t="shared" si="6"/>
        <v>8.057050394106183</v>
      </c>
      <c r="X43" s="45"/>
    </row>
    <row r="44" spans="1:24" s="20" customFormat="1" ht="15" customHeight="1">
      <c r="A44" s="2">
        <v>40</v>
      </c>
      <c r="B44" s="150" t="s">
        <v>120</v>
      </c>
      <c r="C44" s="143">
        <v>39962</v>
      </c>
      <c r="D44" s="142" t="s">
        <v>131</v>
      </c>
      <c r="E44" s="173" t="s">
        <v>109</v>
      </c>
      <c r="F44" s="174">
        <v>4</v>
      </c>
      <c r="G44" s="144">
        <v>1</v>
      </c>
      <c r="H44" s="144">
        <v>2</v>
      </c>
      <c r="I44" s="145">
        <v>192</v>
      </c>
      <c r="J44" s="146">
        <v>21</v>
      </c>
      <c r="K44" s="145">
        <v>494</v>
      </c>
      <c r="L44" s="146">
        <v>53</v>
      </c>
      <c r="M44" s="145">
        <v>438</v>
      </c>
      <c r="N44" s="146">
        <v>46</v>
      </c>
      <c r="O44" s="145">
        <f>+I44+K44+M44</f>
        <v>1124</v>
      </c>
      <c r="P44" s="146">
        <f>+J44+L44+N44</f>
        <v>120</v>
      </c>
      <c r="Q44" s="147">
        <f t="shared" si="4"/>
        <v>120</v>
      </c>
      <c r="R44" s="148">
        <f t="shared" si="5"/>
        <v>9.366666666666667</v>
      </c>
      <c r="S44" s="145">
        <v>6260</v>
      </c>
      <c r="T44" s="149">
        <f t="shared" si="7"/>
        <v>-0.8204472843450479</v>
      </c>
      <c r="U44" s="145">
        <v>10655</v>
      </c>
      <c r="V44" s="146">
        <v>977</v>
      </c>
      <c r="W44" s="151">
        <f t="shared" si="6"/>
        <v>10.905834186284544</v>
      </c>
      <c r="X44" s="45"/>
    </row>
    <row r="45" spans="1:24" s="20" customFormat="1" ht="15" customHeight="1">
      <c r="A45" s="2">
        <v>41</v>
      </c>
      <c r="B45" s="150" t="s">
        <v>64</v>
      </c>
      <c r="C45" s="143">
        <v>39934</v>
      </c>
      <c r="D45" s="142" t="s">
        <v>33</v>
      </c>
      <c r="E45" s="173" t="s">
        <v>65</v>
      </c>
      <c r="F45" s="174">
        <v>31</v>
      </c>
      <c r="G45" s="144">
        <v>7</v>
      </c>
      <c r="H45" s="144">
        <v>6</v>
      </c>
      <c r="I45" s="145">
        <v>311.5</v>
      </c>
      <c r="J45" s="146">
        <v>95</v>
      </c>
      <c r="K45" s="145">
        <v>371</v>
      </c>
      <c r="L45" s="146">
        <v>84</v>
      </c>
      <c r="M45" s="145">
        <v>441</v>
      </c>
      <c r="N45" s="146">
        <v>96</v>
      </c>
      <c r="O45" s="145">
        <f>SUM(I45+K45+M45)</f>
        <v>1123.5</v>
      </c>
      <c r="P45" s="146">
        <f>SUM(J45+L45+N45)</f>
        <v>275</v>
      </c>
      <c r="Q45" s="147">
        <f t="shared" si="4"/>
        <v>39.285714285714285</v>
      </c>
      <c r="R45" s="148">
        <f t="shared" si="5"/>
        <v>4.085454545454546</v>
      </c>
      <c r="S45" s="145">
        <v>2446.5</v>
      </c>
      <c r="T45" s="149">
        <f t="shared" si="7"/>
        <v>-0.5407725321888412</v>
      </c>
      <c r="U45" s="145">
        <v>59805</v>
      </c>
      <c r="V45" s="146">
        <v>9840</v>
      </c>
      <c r="W45" s="151">
        <f t="shared" si="6"/>
        <v>6.077743902439025</v>
      </c>
      <c r="X45" s="45"/>
    </row>
    <row r="46" spans="1:24" s="20" customFormat="1" ht="15" customHeight="1" thickBot="1">
      <c r="A46" s="154">
        <v>42</v>
      </c>
      <c r="B46" s="150" t="s">
        <v>52</v>
      </c>
      <c r="C46" s="143">
        <v>39920</v>
      </c>
      <c r="D46" s="142" t="s">
        <v>26</v>
      </c>
      <c r="E46" s="173" t="s">
        <v>37</v>
      </c>
      <c r="F46" s="174">
        <v>67</v>
      </c>
      <c r="G46" s="144">
        <v>4</v>
      </c>
      <c r="H46" s="144">
        <v>8</v>
      </c>
      <c r="I46" s="145">
        <v>245</v>
      </c>
      <c r="J46" s="146">
        <v>32</v>
      </c>
      <c r="K46" s="145">
        <v>404</v>
      </c>
      <c r="L46" s="146">
        <v>50</v>
      </c>
      <c r="M46" s="145">
        <v>452</v>
      </c>
      <c r="N46" s="146">
        <v>51</v>
      </c>
      <c r="O46" s="145">
        <f>+I46+K46+M46</f>
        <v>1101</v>
      </c>
      <c r="P46" s="146">
        <f>+J46+L46+N46</f>
        <v>133</v>
      </c>
      <c r="Q46" s="147">
        <f t="shared" si="4"/>
        <v>33.25</v>
      </c>
      <c r="R46" s="148">
        <f t="shared" si="5"/>
        <v>8.278195488721805</v>
      </c>
      <c r="S46" s="145">
        <v>820</v>
      </c>
      <c r="T46" s="149">
        <f t="shared" si="7"/>
        <v>0.3426829268292683</v>
      </c>
      <c r="U46" s="145">
        <v>476829</v>
      </c>
      <c r="V46" s="146">
        <v>50091</v>
      </c>
      <c r="W46" s="151">
        <f t="shared" si="6"/>
        <v>9.519254955980117</v>
      </c>
      <c r="X46" s="45"/>
    </row>
    <row r="47" spans="1:24" s="20" customFormat="1" ht="15" customHeight="1">
      <c r="A47" s="54">
        <v>43</v>
      </c>
      <c r="B47" s="150" t="s">
        <v>83</v>
      </c>
      <c r="C47" s="143">
        <v>39941</v>
      </c>
      <c r="D47" s="142" t="s">
        <v>76</v>
      </c>
      <c r="E47" s="173" t="s">
        <v>84</v>
      </c>
      <c r="F47" s="174">
        <v>10</v>
      </c>
      <c r="G47" s="144">
        <v>8</v>
      </c>
      <c r="H47" s="144">
        <v>5</v>
      </c>
      <c r="I47" s="145">
        <v>211</v>
      </c>
      <c r="J47" s="146">
        <v>41</v>
      </c>
      <c r="K47" s="145">
        <v>332</v>
      </c>
      <c r="L47" s="146">
        <v>64</v>
      </c>
      <c r="M47" s="145">
        <v>386</v>
      </c>
      <c r="N47" s="146">
        <v>75</v>
      </c>
      <c r="O47" s="145">
        <f>I47+K47+M47</f>
        <v>929</v>
      </c>
      <c r="P47" s="146">
        <f>J47+L47+N47</f>
        <v>180</v>
      </c>
      <c r="Q47" s="147">
        <f t="shared" si="4"/>
        <v>22.5</v>
      </c>
      <c r="R47" s="148">
        <f t="shared" si="5"/>
        <v>5.161111111111111</v>
      </c>
      <c r="S47" s="145">
        <v>825</v>
      </c>
      <c r="T47" s="149">
        <f t="shared" si="7"/>
        <v>0.12606060606060607</v>
      </c>
      <c r="U47" s="145">
        <v>11814.5</v>
      </c>
      <c r="V47" s="146">
        <v>1688</v>
      </c>
      <c r="W47" s="151">
        <f t="shared" si="6"/>
        <v>6.999111374407583</v>
      </c>
      <c r="X47" s="45"/>
    </row>
    <row r="48" spans="1:24" s="20" customFormat="1" ht="15" customHeight="1">
      <c r="A48" s="54">
        <v>44</v>
      </c>
      <c r="B48" s="150" t="s">
        <v>117</v>
      </c>
      <c r="C48" s="143">
        <v>39759</v>
      </c>
      <c r="D48" s="142" t="s">
        <v>72</v>
      </c>
      <c r="E48" s="173" t="s">
        <v>118</v>
      </c>
      <c r="F48" s="174">
        <v>156</v>
      </c>
      <c r="G48" s="144">
        <v>1</v>
      </c>
      <c r="H48" s="144">
        <v>26</v>
      </c>
      <c r="I48" s="145">
        <v>170</v>
      </c>
      <c r="J48" s="146">
        <v>34</v>
      </c>
      <c r="K48" s="145">
        <v>270</v>
      </c>
      <c r="L48" s="146">
        <v>54</v>
      </c>
      <c r="M48" s="145">
        <v>475</v>
      </c>
      <c r="N48" s="146">
        <v>95</v>
      </c>
      <c r="O48" s="145">
        <v>890</v>
      </c>
      <c r="P48" s="146">
        <v>178</v>
      </c>
      <c r="Q48" s="147">
        <f t="shared" si="4"/>
        <v>178</v>
      </c>
      <c r="R48" s="148">
        <f t="shared" si="5"/>
        <v>5</v>
      </c>
      <c r="S48" s="145">
        <v>915</v>
      </c>
      <c r="T48" s="149">
        <f t="shared" si="7"/>
        <v>-0.0273224043715847</v>
      </c>
      <c r="U48" s="145">
        <v>23375374.5</v>
      </c>
      <c r="V48" s="146">
        <v>2780514</v>
      </c>
      <c r="W48" s="151">
        <f t="shared" si="6"/>
        <v>8.406853732799044</v>
      </c>
      <c r="X48" s="45"/>
    </row>
    <row r="49" spans="1:24" s="20" customFormat="1" ht="15" customHeight="1">
      <c r="A49" s="54">
        <v>45</v>
      </c>
      <c r="B49" s="150" t="s">
        <v>132</v>
      </c>
      <c r="C49" s="143">
        <v>39920</v>
      </c>
      <c r="D49" s="142" t="s">
        <v>27</v>
      </c>
      <c r="E49" s="173" t="s">
        <v>19</v>
      </c>
      <c r="F49" s="174">
        <v>133</v>
      </c>
      <c r="G49" s="144">
        <v>6</v>
      </c>
      <c r="H49" s="144">
        <v>6</v>
      </c>
      <c r="I49" s="145">
        <v>456</v>
      </c>
      <c r="J49" s="146">
        <v>97</v>
      </c>
      <c r="K49" s="145">
        <v>190</v>
      </c>
      <c r="L49" s="146">
        <v>42</v>
      </c>
      <c r="M49" s="145">
        <v>232</v>
      </c>
      <c r="N49" s="146">
        <v>51</v>
      </c>
      <c r="O49" s="145">
        <f aca="true" t="shared" si="8" ref="O49:P52">I49+K49+M49</f>
        <v>878</v>
      </c>
      <c r="P49" s="146">
        <f t="shared" si="8"/>
        <v>190</v>
      </c>
      <c r="Q49" s="147">
        <f t="shared" si="4"/>
        <v>31.666666666666668</v>
      </c>
      <c r="R49" s="148">
        <f t="shared" si="5"/>
        <v>4.621052631578947</v>
      </c>
      <c r="S49" s="145"/>
      <c r="T49" s="149"/>
      <c r="U49" s="145">
        <v>1028413</v>
      </c>
      <c r="V49" s="146">
        <v>128028</v>
      </c>
      <c r="W49" s="151">
        <f t="shared" si="6"/>
        <v>8.032719405130127</v>
      </c>
      <c r="X49" s="45"/>
    </row>
    <row r="50" spans="1:24" s="20" customFormat="1" ht="15" customHeight="1">
      <c r="A50" s="54">
        <v>46</v>
      </c>
      <c r="B50" s="150" t="s">
        <v>43</v>
      </c>
      <c r="C50" s="143">
        <v>39906</v>
      </c>
      <c r="D50" s="142" t="s">
        <v>27</v>
      </c>
      <c r="E50" s="173" t="s">
        <v>28</v>
      </c>
      <c r="F50" s="174">
        <v>73</v>
      </c>
      <c r="G50" s="144">
        <v>4</v>
      </c>
      <c r="H50" s="144">
        <v>10</v>
      </c>
      <c r="I50" s="145">
        <v>106</v>
      </c>
      <c r="J50" s="146">
        <v>16</v>
      </c>
      <c r="K50" s="145">
        <v>286</v>
      </c>
      <c r="L50" s="146">
        <v>44</v>
      </c>
      <c r="M50" s="145">
        <v>358.75</v>
      </c>
      <c r="N50" s="146">
        <v>58</v>
      </c>
      <c r="O50" s="145">
        <f t="shared" si="8"/>
        <v>750.75</v>
      </c>
      <c r="P50" s="146">
        <f t="shared" si="8"/>
        <v>118</v>
      </c>
      <c r="Q50" s="147">
        <f t="shared" si="4"/>
        <v>29.5</v>
      </c>
      <c r="R50" s="148">
        <f t="shared" si="5"/>
        <v>6.362288135593221</v>
      </c>
      <c r="S50" s="145">
        <v>729</v>
      </c>
      <c r="T50" s="149">
        <f>-(S50-O50)/S50</f>
        <v>0.029835390946502057</v>
      </c>
      <c r="U50" s="145">
        <v>503122.5</v>
      </c>
      <c r="V50" s="146">
        <v>54404</v>
      </c>
      <c r="W50" s="151">
        <f t="shared" si="6"/>
        <v>9.247895375340049</v>
      </c>
      <c r="X50" s="45"/>
    </row>
    <row r="51" spans="1:24" s="20" customFormat="1" ht="15" customHeight="1">
      <c r="A51" s="54">
        <v>47</v>
      </c>
      <c r="B51" s="150" t="s">
        <v>85</v>
      </c>
      <c r="C51" s="143">
        <v>39927</v>
      </c>
      <c r="D51" s="142" t="s">
        <v>76</v>
      </c>
      <c r="E51" s="173" t="s">
        <v>84</v>
      </c>
      <c r="F51" s="174">
        <v>10</v>
      </c>
      <c r="G51" s="144">
        <v>3</v>
      </c>
      <c r="H51" s="144">
        <v>7</v>
      </c>
      <c r="I51" s="145">
        <v>169</v>
      </c>
      <c r="J51" s="146">
        <v>27</v>
      </c>
      <c r="K51" s="145">
        <v>278</v>
      </c>
      <c r="L51" s="146">
        <v>51</v>
      </c>
      <c r="M51" s="145">
        <v>291</v>
      </c>
      <c r="N51" s="146">
        <v>45</v>
      </c>
      <c r="O51" s="145">
        <f t="shared" si="8"/>
        <v>738</v>
      </c>
      <c r="P51" s="146">
        <f t="shared" si="8"/>
        <v>123</v>
      </c>
      <c r="Q51" s="147">
        <f t="shared" si="4"/>
        <v>41</v>
      </c>
      <c r="R51" s="148">
        <f t="shared" si="5"/>
        <v>6</v>
      </c>
      <c r="S51" s="145">
        <v>1017</v>
      </c>
      <c r="T51" s="149">
        <f>IF(S51&lt;&gt;0,-(S51-O51)/S51,"")</f>
        <v>-0.2743362831858407</v>
      </c>
      <c r="U51" s="145">
        <v>17513.5</v>
      </c>
      <c r="V51" s="146">
        <v>2534</v>
      </c>
      <c r="W51" s="151">
        <f t="shared" si="6"/>
        <v>6.911404893449093</v>
      </c>
      <c r="X51" s="45"/>
    </row>
    <row r="52" spans="1:24" s="20" customFormat="1" ht="15" customHeight="1">
      <c r="A52" s="54">
        <v>48</v>
      </c>
      <c r="B52" s="150" t="s">
        <v>49</v>
      </c>
      <c r="C52" s="143">
        <v>39913</v>
      </c>
      <c r="D52" s="142" t="s">
        <v>27</v>
      </c>
      <c r="E52" s="173" t="s">
        <v>50</v>
      </c>
      <c r="F52" s="174">
        <v>32</v>
      </c>
      <c r="G52" s="144">
        <v>5</v>
      </c>
      <c r="H52" s="144">
        <v>9</v>
      </c>
      <c r="I52" s="145">
        <v>179</v>
      </c>
      <c r="J52" s="146">
        <v>27</v>
      </c>
      <c r="K52" s="145">
        <v>284.5</v>
      </c>
      <c r="L52" s="146">
        <v>45</v>
      </c>
      <c r="M52" s="145">
        <v>265</v>
      </c>
      <c r="N52" s="146">
        <v>40</v>
      </c>
      <c r="O52" s="145">
        <f t="shared" si="8"/>
        <v>728.5</v>
      </c>
      <c r="P52" s="146">
        <f t="shared" si="8"/>
        <v>112</v>
      </c>
      <c r="Q52" s="147">
        <f t="shared" si="4"/>
        <v>22.4</v>
      </c>
      <c r="R52" s="148">
        <f t="shared" si="5"/>
        <v>6.504464285714286</v>
      </c>
      <c r="S52" s="145">
        <v>1603</v>
      </c>
      <c r="T52" s="149">
        <f>-(S52-O52)/S52</f>
        <v>-0.5455396132252027</v>
      </c>
      <c r="U52" s="145">
        <v>478968</v>
      </c>
      <c r="V52" s="146">
        <v>48456</v>
      </c>
      <c r="W52" s="151">
        <f t="shared" si="6"/>
        <v>9.884596334819218</v>
      </c>
      <c r="X52" s="45"/>
    </row>
    <row r="53" spans="1:24" s="20" customFormat="1" ht="15" customHeight="1">
      <c r="A53" s="54">
        <v>49</v>
      </c>
      <c r="B53" s="150" t="s">
        <v>94</v>
      </c>
      <c r="C53" s="143">
        <v>39843</v>
      </c>
      <c r="D53" s="142" t="s">
        <v>33</v>
      </c>
      <c r="E53" s="173" t="s">
        <v>66</v>
      </c>
      <c r="F53" s="174">
        <v>50</v>
      </c>
      <c r="G53" s="144">
        <v>1</v>
      </c>
      <c r="H53" s="144">
        <v>17</v>
      </c>
      <c r="I53" s="145">
        <v>164</v>
      </c>
      <c r="J53" s="146">
        <v>41</v>
      </c>
      <c r="K53" s="145">
        <v>180</v>
      </c>
      <c r="L53" s="146">
        <v>45</v>
      </c>
      <c r="M53" s="145">
        <v>360</v>
      </c>
      <c r="N53" s="146">
        <v>90</v>
      </c>
      <c r="O53" s="145">
        <f>SUM(I53+K53+M53)</f>
        <v>704</v>
      </c>
      <c r="P53" s="146">
        <f>SUM(J53+L53+N53)</f>
        <v>176</v>
      </c>
      <c r="Q53" s="147">
        <f t="shared" si="4"/>
        <v>176</v>
      </c>
      <c r="R53" s="148">
        <f t="shared" si="5"/>
        <v>4</v>
      </c>
      <c r="S53" s="145">
        <v>151.5</v>
      </c>
      <c r="T53" s="149">
        <f>IF(S53&lt;&gt;0,-(S53-O53)/S53,"")</f>
        <v>3.6468646864686467</v>
      </c>
      <c r="U53" s="145">
        <v>256992.5</v>
      </c>
      <c r="V53" s="146">
        <v>33098</v>
      </c>
      <c r="W53" s="151">
        <f t="shared" si="6"/>
        <v>7.764593026768989</v>
      </c>
      <c r="X53" s="45"/>
    </row>
    <row r="54" spans="1:24" s="20" customFormat="1" ht="15" customHeight="1">
      <c r="A54" s="54">
        <v>50</v>
      </c>
      <c r="B54" s="150" t="s">
        <v>115</v>
      </c>
      <c r="C54" s="143">
        <v>39920</v>
      </c>
      <c r="D54" s="142" t="s">
        <v>105</v>
      </c>
      <c r="E54" s="173" t="s">
        <v>116</v>
      </c>
      <c r="F54" s="174">
        <v>132</v>
      </c>
      <c r="G54" s="144">
        <v>4</v>
      </c>
      <c r="H54" s="144">
        <v>8</v>
      </c>
      <c r="I54" s="145">
        <v>150</v>
      </c>
      <c r="J54" s="146">
        <v>24</v>
      </c>
      <c r="K54" s="145">
        <v>192</v>
      </c>
      <c r="L54" s="146">
        <v>29</v>
      </c>
      <c r="M54" s="145">
        <v>338</v>
      </c>
      <c r="N54" s="146">
        <v>54</v>
      </c>
      <c r="O54" s="145">
        <f>+I54+K54+M54</f>
        <v>680</v>
      </c>
      <c r="P54" s="146">
        <f>+J54+L54+N54</f>
        <v>107</v>
      </c>
      <c r="Q54" s="147">
        <f t="shared" si="4"/>
        <v>26.75</v>
      </c>
      <c r="R54" s="148">
        <f t="shared" si="5"/>
        <v>6.355140186915888</v>
      </c>
      <c r="S54" s="145">
        <v>996</v>
      </c>
      <c r="T54" s="149">
        <f>IF(S54&lt;&gt;0,-(S54-O54)/S54,"")</f>
        <v>-0.3172690763052209</v>
      </c>
      <c r="U54" s="145">
        <v>888042</v>
      </c>
      <c r="V54" s="146">
        <v>112006</v>
      </c>
      <c r="W54" s="151">
        <f t="shared" si="6"/>
        <v>7.9285216863382315</v>
      </c>
      <c r="X54" s="45"/>
    </row>
    <row r="55" spans="1:24" s="20" customFormat="1" ht="15" customHeight="1">
      <c r="A55" s="54">
        <v>51</v>
      </c>
      <c r="B55" s="150" t="s">
        <v>114</v>
      </c>
      <c r="C55" s="143">
        <v>39934</v>
      </c>
      <c r="D55" s="142" t="s">
        <v>27</v>
      </c>
      <c r="E55" s="173" t="s">
        <v>63</v>
      </c>
      <c r="F55" s="174">
        <v>1</v>
      </c>
      <c r="G55" s="144">
        <v>1</v>
      </c>
      <c r="H55" s="144">
        <v>2</v>
      </c>
      <c r="I55" s="145">
        <v>200</v>
      </c>
      <c r="J55" s="146">
        <v>40</v>
      </c>
      <c r="K55" s="145">
        <v>245</v>
      </c>
      <c r="L55" s="146">
        <v>49</v>
      </c>
      <c r="M55" s="145">
        <v>230</v>
      </c>
      <c r="N55" s="146">
        <v>46</v>
      </c>
      <c r="O55" s="145">
        <f>I55+K55+M55</f>
        <v>675</v>
      </c>
      <c r="P55" s="146">
        <f>J55+L55+N55</f>
        <v>135</v>
      </c>
      <c r="Q55" s="147">
        <f t="shared" si="4"/>
        <v>135</v>
      </c>
      <c r="R55" s="148">
        <f t="shared" si="5"/>
        <v>5</v>
      </c>
      <c r="S55" s="145">
        <v>1155</v>
      </c>
      <c r="T55" s="149">
        <f>-(S55-O55)/S55</f>
        <v>-0.4155844155844156</v>
      </c>
      <c r="U55" s="145">
        <v>2730</v>
      </c>
      <c r="V55" s="146">
        <v>546</v>
      </c>
      <c r="W55" s="151">
        <f t="shared" si="6"/>
        <v>5</v>
      </c>
      <c r="X55" s="45"/>
    </row>
    <row r="56" spans="1:24" s="20" customFormat="1" ht="15" customHeight="1">
      <c r="A56" s="54">
        <v>52</v>
      </c>
      <c r="B56" s="150" t="s">
        <v>133</v>
      </c>
      <c r="C56" s="143">
        <v>39892</v>
      </c>
      <c r="D56" s="142" t="s">
        <v>27</v>
      </c>
      <c r="E56" s="173" t="s">
        <v>119</v>
      </c>
      <c r="F56" s="174">
        <v>5</v>
      </c>
      <c r="G56" s="144">
        <v>2</v>
      </c>
      <c r="H56" s="144">
        <v>11</v>
      </c>
      <c r="I56" s="145">
        <v>121</v>
      </c>
      <c r="J56" s="146">
        <v>22</v>
      </c>
      <c r="K56" s="145">
        <v>210</v>
      </c>
      <c r="L56" s="146">
        <v>35</v>
      </c>
      <c r="M56" s="145">
        <v>220</v>
      </c>
      <c r="N56" s="146">
        <v>37</v>
      </c>
      <c r="O56" s="145">
        <f>I56+K56+M56</f>
        <v>551</v>
      </c>
      <c r="P56" s="146">
        <f>J56+L56+N56</f>
        <v>94</v>
      </c>
      <c r="Q56" s="147">
        <f t="shared" si="4"/>
        <v>47</v>
      </c>
      <c r="R56" s="148">
        <f t="shared" si="5"/>
        <v>5.861702127659575</v>
      </c>
      <c r="S56" s="145"/>
      <c r="T56" s="149"/>
      <c r="U56" s="145">
        <v>52543</v>
      </c>
      <c r="V56" s="146">
        <v>7509</v>
      </c>
      <c r="W56" s="151">
        <f t="shared" si="6"/>
        <v>6.997336529497936</v>
      </c>
      <c r="X56" s="45"/>
    </row>
    <row r="57" spans="1:24" s="20" customFormat="1" ht="15" customHeight="1">
      <c r="A57" s="2">
        <v>53</v>
      </c>
      <c r="B57" s="150" t="s">
        <v>92</v>
      </c>
      <c r="C57" s="143">
        <v>39766</v>
      </c>
      <c r="D57" s="142" t="s">
        <v>33</v>
      </c>
      <c r="E57" s="173" t="s">
        <v>93</v>
      </c>
      <c r="F57" s="174">
        <v>24</v>
      </c>
      <c r="G57" s="144">
        <v>1</v>
      </c>
      <c r="H57" s="144">
        <v>27</v>
      </c>
      <c r="I57" s="145">
        <v>60</v>
      </c>
      <c r="J57" s="146">
        <v>7</v>
      </c>
      <c r="K57" s="145">
        <v>240</v>
      </c>
      <c r="L57" s="146">
        <v>28</v>
      </c>
      <c r="M57" s="145">
        <v>226</v>
      </c>
      <c r="N57" s="146">
        <v>25</v>
      </c>
      <c r="O57" s="145">
        <f>SUM(I57+K57+M57)</f>
        <v>526</v>
      </c>
      <c r="P57" s="146">
        <f>SUM(J57+L57+N57)</f>
        <v>60</v>
      </c>
      <c r="Q57" s="147">
        <f t="shared" si="4"/>
        <v>60</v>
      </c>
      <c r="R57" s="148">
        <f t="shared" si="5"/>
        <v>8.766666666666667</v>
      </c>
      <c r="S57" s="145">
        <v>319</v>
      </c>
      <c r="T57" s="149">
        <f>IF(S57&lt;&gt;0,-(S57-O57)/S57,"")</f>
        <v>0.6489028213166145</v>
      </c>
      <c r="U57" s="145">
        <v>297833</v>
      </c>
      <c r="V57" s="146">
        <v>56756</v>
      </c>
      <c r="W57" s="151">
        <f t="shared" si="6"/>
        <v>5.247603777574177</v>
      </c>
      <c r="X57" s="45"/>
    </row>
    <row r="58" spans="1:24" s="20" customFormat="1" ht="15" customHeight="1">
      <c r="A58" s="2">
        <v>54</v>
      </c>
      <c r="B58" s="150" t="s">
        <v>51</v>
      </c>
      <c r="C58" s="143">
        <v>39920</v>
      </c>
      <c r="D58" s="142" t="s">
        <v>2</v>
      </c>
      <c r="E58" s="173" t="s">
        <v>31</v>
      </c>
      <c r="F58" s="174">
        <v>65</v>
      </c>
      <c r="G58" s="144">
        <v>2</v>
      </c>
      <c r="H58" s="144">
        <v>8</v>
      </c>
      <c r="I58" s="145">
        <v>138</v>
      </c>
      <c r="J58" s="146">
        <v>28</v>
      </c>
      <c r="K58" s="145">
        <v>209</v>
      </c>
      <c r="L58" s="146">
        <v>46</v>
      </c>
      <c r="M58" s="145">
        <v>156</v>
      </c>
      <c r="N58" s="146">
        <v>29</v>
      </c>
      <c r="O58" s="145">
        <f>+M58+K58+I58</f>
        <v>503</v>
      </c>
      <c r="P58" s="146">
        <f>+N58+L58+J58</f>
        <v>103</v>
      </c>
      <c r="Q58" s="147">
        <f t="shared" si="4"/>
        <v>51.5</v>
      </c>
      <c r="R58" s="148">
        <f t="shared" si="5"/>
        <v>4.883495145631068</v>
      </c>
      <c r="S58" s="145">
        <v>750</v>
      </c>
      <c r="T58" s="149">
        <f>IF(S58&lt;&gt;0,-(S58-O58)/S58,"")</f>
        <v>-0.3293333333333333</v>
      </c>
      <c r="U58" s="145">
        <v>697219</v>
      </c>
      <c r="V58" s="146">
        <v>69598</v>
      </c>
      <c r="W58" s="151">
        <f t="shared" si="6"/>
        <v>10.017802235696427</v>
      </c>
      <c r="X58" s="45"/>
    </row>
    <row r="59" spans="1:24" s="20" customFormat="1" ht="15" customHeight="1" thickBot="1">
      <c r="A59" s="154">
        <v>55</v>
      </c>
      <c r="B59" s="150" t="s">
        <v>42</v>
      </c>
      <c r="C59" s="143">
        <v>39906</v>
      </c>
      <c r="D59" s="142" t="s">
        <v>2</v>
      </c>
      <c r="E59" s="173" t="s">
        <v>31</v>
      </c>
      <c r="F59" s="174">
        <v>96</v>
      </c>
      <c r="G59" s="144">
        <v>2</v>
      </c>
      <c r="H59" s="144">
        <v>10</v>
      </c>
      <c r="I59" s="145">
        <v>262</v>
      </c>
      <c r="J59" s="146">
        <v>41</v>
      </c>
      <c r="K59" s="145">
        <v>143</v>
      </c>
      <c r="L59" s="146">
        <v>23</v>
      </c>
      <c r="M59" s="145">
        <v>45</v>
      </c>
      <c r="N59" s="146">
        <v>9</v>
      </c>
      <c r="O59" s="145">
        <f>+M59+K59+I59</f>
        <v>450</v>
      </c>
      <c r="P59" s="146">
        <f>+N59+L59+J59</f>
        <v>73</v>
      </c>
      <c r="Q59" s="147">
        <f t="shared" si="4"/>
        <v>36.5</v>
      </c>
      <c r="R59" s="148">
        <f t="shared" si="5"/>
        <v>6.164383561643835</v>
      </c>
      <c r="S59" s="145">
        <v>332</v>
      </c>
      <c r="T59" s="149">
        <f>IF(S59&lt;&gt;0,-(S59-O59)/S59,"")</f>
        <v>0.35542168674698793</v>
      </c>
      <c r="U59" s="145">
        <v>3168345</v>
      </c>
      <c r="V59" s="146">
        <v>378966</v>
      </c>
      <c r="W59" s="151">
        <f t="shared" si="6"/>
        <v>8.360499358781526</v>
      </c>
      <c r="X59" s="45"/>
    </row>
    <row r="60" spans="1:24" s="20" customFormat="1" ht="15" customHeight="1">
      <c r="A60" s="54">
        <v>56</v>
      </c>
      <c r="B60" s="150" t="s">
        <v>39</v>
      </c>
      <c r="C60" s="143">
        <v>39892</v>
      </c>
      <c r="D60" s="142" t="s">
        <v>27</v>
      </c>
      <c r="E60" s="173" t="s">
        <v>86</v>
      </c>
      <c r="F60" s="174">
        <v>18</v>
      </c>
      <c r="G60" s="144">
        <v>4</v>
      </c>
      <c r="H60" s="144">
        <v>12</v>
      </c>
      <c r="I60" s="145">
        <v>86</v>
      </c>
      <c r="J60" s="146">
        <v>16</v>
      </c>
      <c r="K60" s="145">
        <v>167</v>
      </c>
      <c r="L60" s="146">
        <v>30</v>
      </c>
      <c r="M60" s="145">
        <v>186</v>
      </c>
      <c r="N60" s="146">
        <v>33</v>
      </c>
      <c r="O60" s="145">
        <f aca="true" t="shared" si="9" ref="O60:P63">I60+K60+M60</f>
        <v>439</v>
      </c>
      <c r="P60" s="146">
        <f t="shared" si="9"/>
        <v>79</v>
      </c>
      <c r="Q60" s="147">
        <f t="shared" si="4"/>
        <v>19.75</v>
      </c>
      <c r="R60" s="148">
        <f t="shared" si="5"/>
        <v>5.556962025316456</v>
      </c>
      <c r="S60" s="145">
        <v>1791.5</v>
      </c>
      <c r="T60" s="149">
        <f>-(S60-O60)/S60</f>
        <v>-0.7549539492045771</v>
      </c>
      <c r="U60" s="145">
        <v>124360.5</v>
      </c>
      <c r="V60" s="146">
        <v>14333</v>
      </c>
      <c r="W60" s="151">
        <f t="shared" si="6"/>
        <v>8.676515732924022</v>
      </c>
      <c r="X60" s="45"/>
    </row>
    <row r="61" spans="1:24" s="20" customFormat="1" ht="15" customHeight="1">
      <c r="A61" s="54">
        <v>57</v>
      </c>
      <c r="B61" s="150" t="s">
        <v>100</v>
      </c>
      <c r="C61" s="143">
        <v>39913</v>
      </c>
      <c r="D61" s="142" t="s">
        <v>27</v>
      </c>
      <c r="E61" s="173" t="s">
        <v>101</v>
      </c>
      <c r="F61" s="174">
        <v>25</v>
      </c>
      <c r="G61" s="144">
        <v>3</v>
      </c>
      <c r="H61" s="144">
        <v>8</v>
      </c>
      <c r="I61" s="145">
        <v>63</v>
      </c>
      <c r="J61" s="146">
        <v>11</v>
      </c>
      <c r="K61" s="145">
        <v>167</v>
      </c>
      <c r="L61" s="146">
        <v>33</v>
      </c>
      <c r="M61" s="145">
        <v>163</v>
      </c>
      <c r="N61" s="146">
        <v>32</v>
      </c>
      <c r="O61" s="145">
        <f t="shared" si="9"/>
        <v>393</v>
      </c>
      <c r="P61" s="146">
        <f t="shared" si="9"/>
        <v>76</v>
      </c>
      <c r="Q61" s="147">
        <f t="shared" si="4"/>
        <v>25.333333333333332</v>
      </c>
      <c r="R61" s="148">
        <f t="shared" si="5"/>
        <v>5.171052631578948</v>
      </c>
      <c r="S61" s="145">
        <v>769</v>
      </c>
      <c r="T61" s="149">
        <f>-(S61-O61)/S61</f>
        <v>-0.4889466840052016</v>
      </c>
      <c r="U61" s="145">
        <v>40502.5</v>
      </c>
      <c r="V61" s="146">
        <v>4386</v>
      </c>
      <c r="W61" s="151">
        <f t="shared" si="6"/>
        <v>9.234496124031008</v>
      </c>
      <c r="X61" s="45"/>
    </row>
    <row r="62" spans="1:24" s="20" customFormat="1" ht="15" customHeight="1">
      <c r="A62" s="54">
        <v>58</v>
      </c>
      <c r="B62" s="150" t="s">
        <v>53</v>
      </c>
      <c r="C62" s="143">
        <v>39913</v>
      </c>
      <c r="D62" s="142" t="s">
        <v>33</v>
      </c>
      <c r="E62" s="173" t="s">
        <v>47</v>
      </c>
      <c r="F62" s="174">
        <v>58</v>
      </c>
      <c r="G62" s="144">
        <v>2</v>
      </c>
      <c r="H62" s="144">
        <v>9</v>
      </c>
      <c r="I62" s="145">
        <v>73</v>
      </c>
      <c r="J62" s="146">
        <v>16</v>
      </c>
      <c r="K62" s="145">
        <v>90</v>
      </c>
      <c r="L62" s="146">
        <v>19</v>
      </c>
      <c r="M62" s="145">
        <v>134</v>
      </c>
      <c r="N62" s="146">
        <v>31</v>
      </c>
      <c r="O62" s="145">
        <f t="shared" si="9"/>
        <v>297</v>
      </c>
      <c r="P62" s="146">
        <f t="shared" si="9"/>
        <v>66</v>
      </c>
      <c r="Q62" s="147">
        <f t="shared" si="4"/>
        <v>33</v>
      </c>
      <c r="R62" s="148">
        <f t="shared" si="5"/>
        <v>4.5</v>
      </c>
      <c r="S62" s="145">
        <v>90</v>
      </c>
      <c r="T62" s="149">
        <f aca="true" t="shared" si="10" ref="T62:T67">IF(S62&lt;&gt;0,-(S62-O62)/S62,"")</f>
        <v>2.3</v>
      </c>
      <c r="U62" s="145">
        <v>212490.75</v>
      </c>
      <c r="V62" s="146">
        <v>26812</v>
      </c>
      <c r="W62" s="151">
        <f t="shared" si="6"/>
        <v>7.925210726540355</v>
      </c>
      <c r="X62" s="45"/>
    </row>
    <row r="63" spans="1:24" s="20" customFormat="1" ht="15" customHeight="1">
      <c r="A63" s="54">
        <v>59</v>
      </c>
      <c r="B63" s="150" t="s">
        <v>110</v>
      </c>
      <c r="C63" s="143" t="s">
        <v>134</v>
      </c>
      <c r="D63" s="142" t="s">
        <v>33</v>
      </c>
      <c r="E63" s="173" t="s">
        <v>47</v>
      </c>
      <c r="F63" s="174">
        <v>25</v>
      </c>
      <c r="G63" s="144">
        <v>2</v>
      </c>
      <c r="H63" s="144">
        <v>7</v>
      </c>
      <c r="I63" s="145">
        <v>65</v>
      </c>
      <c r="J63" s="146">
        <v>12</v>
      </c>
      <c r="K63" s="145">
        <v>92</v>
      </c>
      <c r="L63" s="146">
        <v>17</v>
      </c>
      <c r="M63" s="145">
        <v>49</v>
      </c>
      <c r="N63" s="146">
        <v>9</v>
      </c>
      <c r="O63" s="145">
        <f t="shared" si="9"/>
        <v>206</v>
      </c>
      <c r="P63" s="146">
        <f t="shared" si="9"/>
        <v>38</v>
      </c>
      <c r="Q63" s="147">
        <f t="shared" si="4"/>
        <v>19</v>
      </c>
      <c r="R63" s="148">
        <f t="shared" si="5"/>
        <v>5.421052631578948</v>
      </c>
      <c r="S63" s="145">
        <v>4381.5</v>
      </c>
      <c r="T63" s="149">
        <f t="shared" si="10"/>
        <v>-0.9529841378523337</v>
      </c>
      <c r="U63" s="145">
        <v>104076.5</v>
      </c>
      <c r="V63" s="146">
        <v>11969</v>
      </c>
      <c r="W63" s="151">
        <f t="shared" si="6"/>
        <v>8.695505054724705</v>
      </c>
      <c r="X63" s="45"/>
    </row>
    <row r="64" spans="1:24" s="20" customFormat="1" ht="15" customHeight="1">
      <c r="A64" s="54">
        <v>60</v>
      </c>
      <c r="B64" s="150" t="s">
        <v>61</v>
      </c>
      <c r="C64" s="143">
        <v>39934</v>
      </c>
      <c r="D64" s="142" t="s">
        <v>33</v>
      </c>
      <c r="E64" s="173" t="s">
        <v>135</v>
      </c>
      <c r="F64" s="174">
        <v>125</v>
      </c>
      <c r="G64" s="144">
        <v>3</v>
      </c>
      <c r="H64" s="144">
        <v>6</v>
      </c>
      <c r="I64" s="145">
        <v>36</v>
      </c>
      <c r="J64" s="146">
        <v>6</v>
      </c>
      <c r="K64" s="145">
        <v>99</v>
      </c>
      <c r="L64" s="146">
        <v>19</v>
      </c>
      <c r="M64" s="145">
        <v>68</v>
      </c>
      <c r="N64" s="146">
        <v>16</v>
      </c>
      <c r="O64" s="145">
        <f>SUM(I64+K64+M64)</f>
        <v>203</v>
      </c>
      <c r="P64" s="146">
        <f>SUM(J64+L64+N64)</f>
        <v>41</v>
      </c>
      <c r="Q64" s="147">
        <f t="shared" si="4"/>
        <v>13.666666666666666</v>
      </c>
      <c r="R64" s="148">
        <f t="shared" si="5"/>
        <v>4.951219512195122</v>
      </c>
      <c r="S64" s="145">
        <v>523</v>
      </c>
      <c r="T64" s="149">
        <f t="shared" si="10"/>
        <v>-0.6118546845124283</v>
      </c>
      <c r="U64" s="145">
        <v>190674.75</v>
      </c>
      <c r="V64" s="146">
        <v>28197</v>
      </c>
      <c r="W64" s="151">
        <f t="shared" si="6"/>
        <v>6.762235344185552</v>
      </c>
      <c r="X64" s="45"/>
    </row>
    <row r="65" spans="1:24" s="20" customFormat="1" ht="15" customHeight="1">
      <c r="A65" s="54">
        <v>61</v>
      </c>
      <c r="B65" s="150" t="s">
        <v>30</v>
      </c>
      <c r="C65" s="143">
        <v>39808</v>
      </c>
      <c r="D65" s="142" t="s">
        <v>2</v>
      </c>
      <c r="E65" s="173" t="s">
        <v>29</v>
      </c>
      <c r="F65" s="174">
        <v>112</v>
      </c>
      <c r="G65" s="144">
        <v>1</v>
      </c>
      <c r="H65" s="144">
        <v>24</v>
      </c>
      <c r="I65" s="145">
        <v>30</v>
      </c>
      <c r="J65" s="146">
        <v>5</v>
      </c>
      <c r="K65" s="145">
        <v>124</v>
      </c>
      <c r="L65" s="146">
        <v>20</v>
      </c>
      <c r="M65" s="145">
        <v>38</v>
      </c>
      <c r="N65" s="146">
        <v>6</v>
      </c>
      <c r="O65" s="145">
        <f aca="true" t="shared" si="11" ref="O65:P67">+M65+K65+I65</f>
        <v>192</v>
      </c>
      <c r="P65" s="146">
        <f t="shared" si="11"/>
        <v>31</v>
      </c>
      <c r="Q65" s="147">
        <f t="shared" si="4"/>
        <v>31</v>
      </c>
      <c r="R65" s="148">
        <f t="shared" si="5"/>
        <v>6.193548387096774</v>
      </c>
      <c r="S65" s="145">
        <v>704</v>
      </c>
      <c r="T65" s="149">
        <f t="shared" si="10"/>
        <v>-0.7272727272727273</v>
      </c>
      <c r="U65" s="145">
        <v>2064523</v>
      </c>
      <c r="V65" s="146">
        <v>216773</v>
      </c>
      <c r="W65" s="151">
        <f t="shared" si="6"/>
        <v>9.52389365834306</v>
      </c>
      <c r="X65" s="45"/>
    </row>
    <row r="66" spans="1:24" s="20" customFormat="1" ht="15" customHeight="1">
      <c r="A66" s="54">
        <v>62</v>
      </c>
      <c r="B66" s="150" t="s">
        <v>38</v>
      </c>
      <c r="C66" s="143">
        <v>39885</v>
      </c>
      <c r="D66" s="142" t="s">
        <v>2</v>
      </c>
      <c r="E66" s="173" t="s">
        <v>11</v>
      </c>
      <c r="F66" s="174">
        <v>51</v>
      </c>
      <c r="G66" s="144">
        <v>1</v>
      </c>
      <c r="H66" s="144">
        <v>12</v>
      </c>
      <c r="I66" s="145">
        <v>20</v>
      </c>
      <c r="J66" s="146">
        <v>2</v>
      </c>
      <c r="K66" s="145">
        <v>40</v>
      </c>
      <c r="L66" s="146">
        <v>4</v>
      </c>
      <c r="M66" s="145">
        <v>30</v>
      </c>
      <c r="N66" s="146">
        <v>3</v>
      </c>
      <c r="O66" s="145">
        <f t="shared" si="11"/>
        <v>90</v>
      </c>
      <c r="P66" s="146">
        <f t="shared" si="11"/>
        <v>9</v>
      </c>
      <c r="Q66" s="147">
        <f t="shared" si="4"/>
        <v>9</v>
      </c>
      <c r="R66" s="148">
        <f t="shared" si="5"/>
        <v>10</v>
      </c>
      <c r="S66" s="145">
        <v>439</v>
      </c>
      <c r="T66" s="149">
        <f t="shared" si="10"/>
        <v>-0.7949886104783599</v>
      </c>
      <c r="U66" s="145">
        <v>548890</v>
      </c>
      <c r="V66" s="146">
        <v>64080</v>
      </c>
      <c r="W66" s="151">
        <f t="shared" si="6"/>
        <v>8.565699126092385</v>
      </c>
      <c r="X66" s="45"/>
    </row>
    <row r="67" spans="1:24" s="20" customFormat="1" ht="15" customHeight="1" thickBot="1">
      <c r="A67" s="54">
        <v>63</v>
      </c>
      <c r="B67" s="157" t="s">
        <v>34</v>
      </c>
      <c r="C67" s="158">
        <v>39780</v>
      </c>
      <c r="D67" s="159" t="s">
        <v>2</v>
      </c>
      <c r="E67" s="175" t="s">
        <v>11</v>
      </c>
      <c r="F67" s="188">
        <v>121</v>
      </c>
      <c r="G67" s="160">
        <v>1</v>
      </c>
      <c r="H67" s="160">
        <v>28</v>
      </c>
      <c r="I67" s="161">
        <v>20</v>
      </c>
      <c r="J67" s="152">
        <v>5</v>
      </c>
      <c r="K67" s="161">
        <v>16</v>
      </c>
      <c r="L67" s="152">
        <v>4</v>
      </c>
      <c r="M67" s="161">
        <v>0</v>
      </c>
      <c r="N67" s="152">
        <v>0</v>
      </c>
      <c r="O67" s="161">
        <f t="shared" si="11"/>
        <v>36</v>
      </c>
      <c r="P67" s="152">
        <f t="shared" si="11"/>
        <v>9</v>
      </c>
      <c r="Q67" s="155">
        <f t="shared" si="4"/>
        <v>9</v>
      </c>
      <c r="R67" s="156">
        <f t="shared" si="5"/>
        <v>4</v>
      </c>
      <c r="S67" s="161">
        <v>16</v>
      </c>
      <c r="T67" s="153">
        <f t="shared" si="10"/>
        <v>1.25</v>
      </c>
      <c r="U67" s="161">
        <v>3471128</v>
      </c>
      <c r="V67" s="152">
        <v>409946</v>
      </c>
      <c r="W67" s="162">
        <f t="shared" si="6"/>
        <v>8.467281056529396</v>
      </c>
      <c r="X67" s="45"/>
    </row>
    <row r="68" spans="1:28" s="23" customFormat="1" ht="15">
      <c r="A68" s="1"/>
      <c r="B68" s="203"/>
      <c r="C68" s="204"/>
      <c r="D68" s="204"/>
      <c r="E68" s="205"/>
      <c r="F68" s="3"/>
      <c r="G68" s="3"/>
      <c r="H68" s="4"/>
      <c r="I68" s="126"/>
      <c r="J68" s="131"/>
      <c r="K68" s="126"/>
      <c r="L68" s="131"/>
      <c r="M68" s="126"/>
      <c r="N68" s="131"/>
      <c r="O68" s="127"/>
      <c r="P68" s="137"/>
      <c r="Q68" s="131"/>
      <c r="R68" s="5"/>
      <c r="S68" s="126"/>
      <c r="T68" s="6"/>
      <c r="U68" s="126"/>
      <c r="V68" s="131"/>
      <c r="W68" s="5"/>
      <c r="AB68" s="23" t="s">
        <v>18</v>
      </c>
    </row>
    <row r="69" spans="1:24" s="27" customFormat="1" ht="18">
      <c r="A69" s="24"/>
      <c r="B69" s="25"/>
      <c r="C69" s="26"/>
      <c r="F69" s="28"/>
      <c r="G69" s="29"/>
      <c r="H69" s="30"/>
      <c r="I69" s="32"/>
      <c r="J69" s="132"/>
      <c r="K69" s="32"/>
      <c r="L69" s="132"/>
      <c r="M69" s="32"/>
      <c r="N69" s="132"/>
      <c r="O69" s="32"/>
      <c r="P69" s="132"/>
      <c r="Q69" s="132"/>
      <c r="R69" s="31"/>
      <c r="S69" s="32"/>
      <c r="T69" s="33"/>
      <c r="U69" s="32"/>
      <c r="V69" s="132"/>
      <c r="W69" s="31"/>
      <c r="X69" s="34"/>
    </row>
    <row r="70" spans="4:23" ht="18">
      <c r="D70" s="201"/>
      <c r="E70" s="202"/>
      <c r="F70" s="202"/>
      <c r="G70" s="202"/>
      <c r="S70" s="209" t="s">
        <v>0</v>
      </c>
      <c r="T70" s="209"/>
      <c r="U70" s="209"/>
      <c r="V70" s="209"/>
      <c r="W70" s="209"/>
    </row>
    <row r="71" spans="4:23" ht="18">
      <c r="D71" s="40"/>
      <c r="E71" s="41"/>
      <c r="F71" s="42"/>
      <c r="G71" s="42"/>
      <c r="S71" s="209"/>
      <c r="T71" s="209"/>
      <c r="U71" s="209"/>
      <c r="V71" s="209"/>
      <c r="W71" s="209"/>
    </row>
    <row r="72" spans="19:23" ht="18">
      <c r="S72" s="209"/>
      <c r="T72" s="209"/>
      <c r="U72" s="209"/>
      <c r="V72" s="209"/>
      <c r="W72" s="209"/>
    </row>
    <row r="73" spans="16:23" ht="18">
      <c r="P73" s="206" t="s">
        <v>25</v>
      </c>
      <c r="Q73" s="207"/>
      <c r="R73" s="207"/>
      <c r="S73" s="207"/>
      <c r="T73" s="207"/>
      <c r="U73" s="207"/>
      <c r="V73" s="207"/>
      <c r="W73" s="207"/>
    </row>
    <row r="74" spans="16:23" ht="18">
      <c r="P74" s="207"/>
      <c r="Q74" s="207"/>
      <c r="R74" s="207"/>
      <c r="S74" s="207"/>
      <c r="T74" s="207"/>
      <c r="U74" s="207"/>
      <c r="V74" s="207"/>
      <c r="W74" s="207"/>
    </row>
    <row r="75" spans="16:23" ht="18">
      <c r="P75" s="207"/>
      <c r="Q75" s="207"/>
      <c r="R75" s="207"/>
      <c r="S75" s="207"/>
      <c r="T75" s="207"/>
      <c r="U75" s="207"/>
      <c r="V75" s="207"/>
      <c r="W75" s="207"/>
    </row>
    <row r="76" spans="16:23" ht="18">
      <c r="P76" s="207"/>
      <c r="Q76" s="207"/>
      <c r="R76" s="207"/>
      <c r="S76" s="207"/>
      <c r="T76" s="207"/>
      <c r="U76" s="207"/>
      <c r="V76" s="207"/>
      <c r="W76" s="207"/>
    </row>
    <row r="77" spans="16:23" ht="18">
      <c r="P77" s="207"/>
      <c r="Q77" s="207"/>
      <c r="R77" s="207"/>
      <c r="S77" s="207"/>
      <c r="T77" s="207"/>
      <c r="U77" s="207"/>
      <c r="V77" s="207"/>
      <c r="W77" s="207"/>
    </row>
    <row r="78" spans="16:23" ht="18">
      <c r="P78" s="207"/>
      <c r="Q78" s="207"/>
      <c r="R78" s="207"/>
      <c r="S78" s="207"/>
      <c r="T78" s="207"/>
      <c r="U78" s="207"/>
      <c r="V78" s="207"/>
      <c r="W78" s="207"/>
    </row>
    <row r="79" spans="16:23" ht="18">
      <c r="P79" s="208" t="s">
        <v>12</v>
      </c>
      <c r="Q79" s="207"/>
      <c r="R79" s="207"/>
      <c r="S79" s="207"/>
      <c r="T79" s="207"/>
      <c r="U79" s="207"/>
      <c r="V79" s="207"/>
      <c r="W79" s="207"/>
    </row>
    <row r="80" spans="16:23" ht="18">
      <c r="P80" s="207"/>
      <c r="Q80" s="207"/>
      <c r="R80" s="207"/>
      <c r="S80" s="207"/>
      <c r="T80" s="207"/>
      <c r="U80" s="207"/>
      <c r="V80" s="207"/>
      <c r="W80" s="207"/>
    </row>
    <row r="81" spans="16:23" ht="18">
      <c r="P81" s="207"/>
      <c r="Q81" s="207"/>
      <c r="R81" s="207"/>
      <c r="S81" s="207"/>
      <c r="T81" s="207"/>
      <c r="U81" s="207"/>
      <c r="V81" s="207"/>
      <c r="W81" s="207"/>
    </row>
    <row r="82" spans="16:23" ht="18">
      <c r="P82" s="207"/>
      <c r="Q82" s="207"/>
      <c r="R82" s="207"/>
      <c r="S82" s="207"/>
      <c r="T82" s="207"/>
      <c r="U82" s="207"/>
      <c r="V82" s="207"/>
      <c r="W82" s="207"/>
    </row>
    <row r="83" spans="16:23" ht="18">
      <c r="P83" s="207"/>
      <c r="Q83" s="207"/>
      <c r="R83" s="207"/>
      <c r="S83" s="207"/>
      <c r="T83" s="207"/>
      <c r="U83" s="207"/>
      <c r="V83" s="207"/>
      <c r="W83" s="207"/>
    </row>
    <row r="84" spans="16:23" ht="18">
      <c r="P84" s="207"/>
      <c r="Q84" s="207"/>
      <c r="R84" s="207"/>
      <c r="S84" s="207"/>
      <c r="T84" s="207"/>
      <c r="U84" s="207"/>
      <c r="V84" s="207"/>
      <c r="W84" s="207"/>
    </row>
    <row r="85" spans="16:23" ht="18">
      <c r="P85" s="207"/>
      <c r="Q85" s="207"/>
      <c r="R85" s="207"/>
      <c r="S85" s="207"/>
      <c r="T85" s="207"/>
      <c r="U85" s="207"/>
      <c r="V85" s="207"/>
      <c r="W85" s="207"/>
    </row>
  </sheetData>
  <sheetProtection/>
  <mergeCells count="19">
    <mergeCell ref="D70:G70"/>
    <mergeCell ref="B68:E68"/>
    <mergeCell ref="P73:W78"/>
    <mergeCell ref="P79:W85"/>
    <mergeCell ref="S70:W72"/>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6:X7 X36:X41 X20:X27 X47:X50 X13:X17 X18" formula="1" unlockedFormula="1"/>
    <ignoredError sqref="X28:X35 X9:X12" unlockedFormula="1"/>
    <ignoredError sqref="N68:W68 N8:T42 O45:V6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10.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3.00390625" style="121" bestFit="1" customWidth="1"/>
    <col min="16" max="16" width="8.710937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0.28125" style="125" bestFit="1" customWidth="1"/>
    <col min="23" max="23" width="7.140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3" t="s">
        <v>13</v>
      </c>
      <c r="B2" s="224"/>
      <c r="C2" s="224"/>
      <c r="D2" s="224"/>
      <c r="E2" s="224"/>
      <c r="F2" s="224"/>
      <c r="G2" s="224"/>
      <c r="H2" s="224"/>
      <c r="I2" s="224"/>
      <c r="J2" s="224"/>
      <c r="K2" s="224"/>
      <c r="L2" s="224"/>
      <c r="M2" s="224"/>
      <c r="N2" s="224"/>
      <c r="O2" s="224"/>
      <c r="P2" s="224"/>
      <c r="Q2" s="224"/>
      <c r="R2" s="224"/>
      <c r="S2" s="224"/>
      <c r="T2" s="224"/>
      <c r="U2" s="224"/>
      <c r="V2" s="224"/>
      <c r="W2" s="224"/>
    </row>
    <row r="3" spans="1:23" s="70" customFormat="1" ht="16.5" customHeight="1">
      <c r="A3" s="69"/>
      <c r="B3" s="225" t="s">
        <v>14</v>
      </c>
      <c r="C3" s="227" t="s">
        <v>20</v>
      </c>
      <c r="D3" s="229" t="s">
        <v>4</v>
      </c>
      <c r="E3" s="229" t="s">
        <v>1</v>
      </c>
      <c r="F3" s="229" t="s">
        <v>21</v>
      </c>
      <c r="G3" s="229" t="s">
        <v>22</v>
      </c>
      <c r="H3" s="229" t="s">
        <v>23</v>
      </c>
      <c r="I3" s="217" t="s">
        <v>5</v>
      </c>
      <c r="J3" s="217"/>
      <c r="K3" s="217" t="s">
        <v>6</v>
      </c>
      <c r="L3" s="217"/>
      <c r="M3" s="217" t="s">
        <v>7</v>
      </c>
      <c r="N3" s="217"/>
      <c r="O3" s="218" t="s">
        <v>24</v>
      </c>
      <c r="P3" s="218"/>
      <c r="Q3" s="218"/>
      <c r="R3" s="218"/>
      <c r="S3" s="217" t="s">
        <v>3</v>
      </c>
      <c r="T3" s="217"/>
      <c r="U3" s="218" t="s">
        <v>15</v>
      </c>
      <c r="V3" s="218"/>
      <c r="W3" s="219"/>
    </row>
    <row r="4" spans="1:23" s="70" customFormat="1" ht="37.5" customHeight="1" thickBot="1">
      <c r="A4" s="71"/>
      <c r="B4" s="226"/>
      <c r="C4" s="228"/>
      <c r="D4" s="230"/>
      <c r="E4" s="230"/>
      <c r="F4" s="231"/>
      <c r="G4" s="231"/>
      <c r="H4" s="231"/>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121</v>
      </c>
      <c r="C5" s="177">
        <v>39969</v>
      </c>
      <c r="D5" s="178" t="s">
        <v>26</v>
      </c>
      <c r="E5" s="179" t="s">
        <v>37</v>
      </c>
      <c r="F5" s="180">
        <v>152</v>
      </c>
      <c r="G5" s="181">
        <v>300</v>
      </c>
      <c r="H5" s="181">
        <v>1</v>
      </c>
      <c r="I5" s="182">
        <v>267484</v>
      </c>
      <c r="J5" s="183">
        <v>27556</v>
      </c>
      <c r="K5" s="182">
        <v>307689</v>
      </c>
      <c r="L5" s="183">
        <v>31344</v>
      </c>
      <c r="M5" s="182">
        <v>268025</v>
      </c>
      <c r="N5" s="183">
        <v>27904</v>
      </c>
      <c r="O5" s="182">
        <f>+I5+K5+M5</f>
        <v>843198</v>
      </c>
      <c r="P5" s="183">
        <f>+J5+L5+N5</f>
        <v>86804</v>
      </c>
      <c r="Q5" s="184">
        <f aca="true" t="shared" si="0" ref="Q5:Q24">IF(O5&lt;&gt;0,P5/G5,"")</f>
        <v>289.3466666666667</v>
      </c>
      <c r="R5" s="185">
        <f aca="true" t="shared" si="1" ref="R5:R24">IF(O5&lt;&gt;0,O5/P5,"")</f>
        <v>9.713815031565366</v>
      </c>
      <c r="S5" s="182"/>
      <c r="T5" s="186">
        <f>IF(S5&lt;&gt;0,-(S5-O5)/S5,"")</f>
      </c>
      <c r="U5" s="182">
        <v>843198</v>
      </c>
      <c r="V5" s="183">
        <v>86804</v>
      </c>
      <c r="W5" s="187">
        <f aca="true" t="shared" si="2" ref="W5:W24">U5/V5</f>
        <v>9.713815031565366</v>
      </c>
      <c r="X5" s="70"/>
    </row>
    <row r="6" spans="1:24" s="79" customFormat="1" ht="16.5" customHeight="1">
      <c r="A6" s="2">
        <v>2</v>
      </c>
      <c r="B6" s="150" t="s">
        <v>87</v>
      </c>
      <c r="C6" s="143">
        <v>39948</v>
      </c>
      <c r="D6" s="142" t="s">
        <v>26</v>
      </c>
      <c r="E6" s="173" t="s">
        <v>37</v>
      </c>
      <c r="F6" s="174">
        <v>187</v>
      </c>
      <c r="G6" s="144">
        <v>180</v>
      </c>
      <c r="H6" s="144">
        <v>4</v>
      </c>
      <c r="I6" s="145">
        <v>94327</v>
      </c>
      <c r="J6" s="146">
        <v>10986</v>
      </c>
      <c r="K6" s="145">
        <v>136288</v>
      </c>
      <c r="L6" s="146">
        <v>15323</v>
      </c>
      <c r="M6" s="145">
        <v>127203</v>
      </c>
      <c r="N6" s="146">
        <v>14227</v>
      </c>
      <c r="O6" s="145">
        <f>+I6+K6+M6</f>
        <v>357818</v>
      </c>
      <c r="P6" s="146">
        <f>+J6+L6+N6</f>
        <v>40536</v>
      </c>
      <c r="Q6" s="147">
        <f t="shared" si="0"/>
        <v>225.2</v>
      </c>
      <c r="R6" s="148">
        <f t="shared" si="1"/>
        <v>8.827165975922636</v>
      </c>
      <c r="S6" s="145">
        <v>495543</v>
      </c>
      <c r="T6" s="149">
        <f>IF(S6&lt;&gt;0,-(S6-O6)/S6,"")</f>
        <v>-0.27792744524693114</v>
      </c>
      <c r="U6" s="145">
        <v>4806724</v>
      </c>
      <c r="V6" s="146">
        <v>539566</v>
      </c>
      <c r="W6" s="151">
        <f t="shared" si="2"/>
        <v>8.908500535615662</v>
      </c>
      <c r="X6" s="70"/>
    </row>
    <row r="7" spans="1:24" s="79" customFormat="1" ht="15.75" customHeight="1" thickBot="1">
      <c r="A7" s="48">
        <v>3</v>
      </c>
      <c r="B7" s="157" t="s">
        <v>88</v>
      </c>
      <c r="C7" s="158">
        <v>39948</v>
      </c>
      <c r="D7" s="159" t="s">
        <v>76</v>
      </c>
      <c r="E7" s="175" t="s">
        <v>89</v>
      </c>
      <c r="F7" s="188">
        <v>151</v>
      </c>
      <c r="G7" s="160">
        <v>133</v>
      </c>
      <c r="H7" s="160">
        <v>4</v>
      </c>
      <c r="I7" s="161">
        <v>39701.25</v>
      </c>
      <c r="J7" s="152">
        <v>6717</v>
      </c>
      <c r="K7" s="161">
        <v>72955.5</v>
      </c>
      <c r="L7" s="152">
        <v>12226</v>
      </c>
      <c r="M7" s="161">
        <v>71308.5</v>
      </c>
      <c r="N7" s="152">
        <v>11934</v>
      </c>
      <c r="O7" s="161">
        <f>I7+K7+M7</f>
        <v>183965.25</v>
      </c>
      <c r="P7" s="152">
        <f>J7+L7+N7</f>
        <v>30877</v>
      </c>
      <c r="Q7" s="155">
        <f t="shared" si="0"/>
        <v>232.1578947368421</v>
      </c>
      <c r="R7" s="156">
        <f t="shared" si="1"/>
        <v>5.958002720471549</v>
      </c>
      <c r="S7" s="161">
        <v>50145.5</v>
      </c>
      <c r="T7" s="153">
        <f>IF(S7&lt;&gt;0,-(S7-O7)/S7,"")</f>
        <v>2.6686292887696803</v>
      </c>
      <c r="U7" s="161">
        <v>678918.25</v>
      </c>
      <c r="V7" s="152">
        <v>102914</v>
      </c>
      <c r="W7" s="162">
        <f t="shared" si="2"/>
        <v>6.596947451269992</v>
      </c>
      <c r="X7" s="80"/>
    </row>
    <row r="8" spans="1:25" s="83" customFormat="1" ht="15.75" customHeight="1">
      <c r="A8" s="81">
        <v>4</v>
      </c>
      <c r="B8" s="163" t="s">
        <v>96</v>
      </c>
      <c r="C8" s="164">
        <v>39955</v>
      </c>
      <c r="D8" s="165" t="s">
        <v>27</v>
      </c>
      <c r="E8" s="189" t="s">
        <v>28</v>
      </c>
      <c r="F8" s="190">
        <v>88</v>
      </c>
      <c r="G8" s="166">
        <v>88</v>
      </c>
      <c r="H8" s="166">
        <v>3</v>
      </c>
      <c r="I8" s="167">
        <v>24905.75</v>
      </c>
      <c r="J8" s="168">
        <v>3112</v>
      </c>
      <c r="K8" s="167">
        <v>45377.25</v>
      </c>
      <c r="L8" s="168">
        <v>5399</v>
      </c>
      <c r="M8" s="167">
        <v>34562.75</v>
      </c>
      <c r="N8" s="168">
        <v>4095</v>
      </c>
      <c r="O8" s="167">
        <f>I8+K8+M8</f>
        <v>104845.75</v>
      </c>
      <c r="P8" s="168">
        <f>J8+L8+N8</f>
        <v>12606</v>
      </c>
      <c r="Q8" s="169">
        <f t="shared" si="0"/>
        <v>143.25</v>
      </c>
      <c r="R8" s="170">
        <f t="shared" si="1"/>
        <v>8.317130731397747</v>
      </c>
      <c r="S8" s="167">
        <v>134754.25</v>
      </c>
      <c r="T8" s="171">
        <f>-(S8-O8)/S8</f>
        <v>-0.22194847286820268</v>
      </c>
      <c r="U8" s="167">
        <v>556772</v>
      </c>
      <c r="V8" s="168">
        <v>60860</v>
      </c>
      <c r="W8" s="172">
        <f t="shared" si="2"/>
        <v>9.148406178113703</v>
      </c>
      <c r="X8" s="80"/>
      <c r="Y8" s="82"/>
    </row>
    <row r="9" spans="1:24" s="67" customFormat="1" ht="15.75" customHeight="1">
      <c r="A9" s="2">
        <v>5</v>
      </c>
      <c r="B9" s="150" t="s">
        <v>102</v>
      </c>
      <c r="C9" s="143">
        <v>39962</v>
      </c>
      <c r="D9" s="142" t="s">
        <v>2</v>
      </c>
      <c r="E9" s="173" t="s">
        <v>11</v>
      </c>
      <c r="F9" s="174">
        <v>60</v>
      </c>
      <c r="G9" s="144">
        <v>60</v>
      </c>
      <c r="H9" s="144">
        <v>2</v>
      </c>
      <c r="I9" s="145">
        <v>26335</v>
      </c>
      <c r="J9" s="146">
        <v>2848</v>
      </c>
      <c r="K9" s="145">
        <v>36566</v>
      </c>
      <c r="L9" s="146">
        <v>3802</v>
      </c>
      <c r="M9" s="145">
        <v>37533</v>
      </c>
      <c r="N9" s="146">
        <v>3801</v>
      </c>
      <c r="O9" s="145">
        <f>+M9+K9+I9</f>
        <v>100434</v>
      </c>
      <c r="P9" s="146">
        <f>+N9+L9+J9</f>
        <v>10451</v>
      </c>
      <c r="Q9" s="147">
        <f t="shared" si="0"/>
        <v>174.18333333333334</v>
      </c>
      <c r="R9" s="148">
        <f t="shared" si="1"/>
        <v>9.609989474691417</v>
      </c>
      <c r="S9" s="145">
        <v>115541</v>
      </c>
      <c r="T9" s="149">
        <f>IF(S9&lt;&gt;0,-(S9-O9)/S9,"")</f>
        <v>-0.1307501233328429</v>
      </c>
      <c r="U9" s="145">
        <v>298997</v>
      </c>
      <c r="V9" s="146">
        <v>32403</v>
      </c>
      <c r="W9" s="151">
        <f t="shared" si="2"/>
        <v>9.22744807579545</v>
      </c>
      <c r="X9" s="80"/>
    </row>
    <row r="10" spans="1:24" s="67" customFormat="1" ht="15.75" customHeight="1">
      <c r="A10" s="2">
        <v>6</v>
      </c>
      <c r="B10" s="150" t="s">
        <v>104</v>
      </c>
      <c r="C10" s="143">
        <v>39962</v>
      </c>
      <c r="D10" s="142" t="s">
        <v>105</v>
      </c>
      <c r="E10" s="173" t="s">
        <v>106</v>
      </c>
      <c r="F10" s="174">
        <v>72</v>
      </c>
      <c r="G10" s="144">
        <v>72</v>
      </c>
      <c r="H10" s="144">
        <v>2</v>
      </c>
      <c r="I10" s="145">
        <v>11757</v>
      </c>
      <c r="J10" s="146">
        <v>1744</v>
      </c>
      <c r="K10" s="145">
        <v>21951</v>
      </c>
      <c r="L10" s="146">
        <v>2697</v>
      </c>
      <c r="M10" s="145">
        <v>18771</v>
      </c>
      <c r="N10" s="146">
        <v>2239</v>
      </c>
      <c r="O10" s="145">
        <f>+I10+K10+M10</f>
        <v>52479</v>
      </c>
      <c r="P10" s="146">
        <f>+J10+L10+N10</f>
        <v>6680</v>
      </c>
      <c r="Q10" s="147">
        <f t="shared" si="0"/>
        <v>92.77777777777777</v>
      </c>
      <c r="R10" s="148">
        <f t="shared" si="1"/>
        <v>7.856137724550898</v>
      </c>
      <c r="S10" s="145">
        <v>62743</v>
      </c>
      <c r="T10" s="149">
        <f>IF(S10&lt;&gt;0,-(S10-O10)/S10,"")</f>
        <v>-0.16358796997274597</v>
      </c>
      <c r="U10" s="145">
        <v>144424</v>
      </c>
      <c r="V10" s="146">
        <v>17452</v>
      </c>
      <c r="W10" s="151">
        <f t="shared" si="2"/>
        <v>8.275498510199403</v>
      </c>
      <c r="X10" s="83"/>
    </row>
    <row r="11" spans="1:24" s="67" customFormat="1" ht="15.75" customHeight="1">
      <c r="A11" s="2">
        <v>7</v>
      </c>
      <c r="B11" s="150" t="s">
        <v>122</v>
      </c>
      <c r="C11" s="143">
        <v>39969</v>
      </c>
      <c r="D11" s="142" t="s">
        <v>27</v>
      </c>
      <c r="E11" s="173" t="s">
        <v>123</v>
      </c>
      <c r="F11" s="174">
        <v>20</v>
      </c>
      <c r="G11" s="144">
        <v>20</v>
      </c>
      <c r="H11" s="144">
        <v>1</v>
      </c>
      <c r="I11" s="145">
        <v>9337.75</v>
      </c>
      <c r="J11" s="146">
        <v>772</v>
      </c>
      <c r="K11" s="145">
        <v>13517</v>
      </c>
      <c r="L11" s="146">
        <v>1114</v>
      </c>
      <c r="M11" s="145">
        <v>14988.75</v>
      </c>
      <c r="N11" s="146">
        <v>1157</v>
      </c>
      <c r="O11" s="145">
        <f aca="true" t="shared" si="3" ref="O11:P13">I11+K11+M11</f>
        <v>37843.5</v>
      </c>
      <c r="P11" s="146">
        <f t="shared" si="3"/>
        <v>3043</v>
      </c>
      <c r="Q11" s="147">
        <f t="shared" si="0"/>
        <v>152.15</v>
      </c>
      <c r="R11" s="148">
        <f t="shared" si="1"/>
        <v>12.436247124548144</v>
      </c>
      <c r="S11" s="145"/>
      <c r="T11" s="149"/>
      <c r="U11" s="145">
        <v>37843.5</v>
      </c>
      <c r="V11" s="146">
        <v>3043</v>
      </c>
      <c r="W11" s="151">
        <f t="shared" si="2"/>
        <v>12.436247124548144</v>
      </c>
      <c r="X11" s="82"/>
    </row>
    <row r="12" spans="1:25" s="67" customFormat="1" ht="15.75" customHeight="1">
      <c r="A12" s="2">
        <v>8</v>
      </c>
      <c r="B12" s="150" t="s">
        <v>103</v>
      </c>
      <c r="C12" s="143">
        <v>39962</v>
      </c>
      <c r="D12" s="142" t="s">
        <v>27</v>
      </c>
      <c r="E12" s="173" t="s">
        <v>19</v>
      </c>
      <c r="F12" s="174">
        <v>62</v>
      </c>
      <c r="G12" s="144">
        <v>62</v>
      </c>
      <c r="H12" s="144">
        <v>2</v>
      </c>
      <c r="I12" s="145">
        <v>9329.25</v>
      </c>
      <c r="J12" s="146">
        <v>1009</v>
      </c>
      <c r="K12" s="145">
        <v>13674.75</v>
      </c>
      <c r="L12" s="146">
        <v>1454</v>
      </c>
      <c r="M12" s="145">
        <v>14471.75</v>
      </c>
      <c r="N12" s="146">
        <v>1513</v>
      </c>
      <c r="O12" s="145">
        <f t="shared" si="3"/>
        <v>37475.75</v>
      </c>
      <c r="P12" s="146">
        <f t="shared" si="3"/>
        <v>3976</v>
      </c>
      <c r="Q12" s="147">
        <f t="shared" si="0"/>
        <v>64.12903225806451</v>
      </c>
      <c r="R12" s="148">
        <f t="shared" si="1"/>
        <v>9.425490442655935</v>
      </c>
      <c r="S12" s="145">
        <v>74712</v>
      </c>
      <c r="T12" s="149">
        <f>-(S12-O12)/S12</f>
        <v>-0.4983971784987686</v>
      </c>
      <c r="U12" s="145">
        <v>156902.75</v>
      </c>
      <c r="V12" s="146">
        <v>16562</v>
      </c>
      <c r="W12" s="151">
        <f t="shared" si="2"/>
        <v>9.473659582176065</v>
      </c>
      <c r="X12" s="84"/>
      <c r="Y12" s="82"/>
    </row>
    <row r="13" spans="1:25" s="67" customFormat="1" ht="15.75" customHeight="1">
      <c r="A13" s="2">
        <v>9</v>
      </c>
      <c r="B13" s="150" t="s">
        <v>97</v>
      </c>
      <c r="C13" s="143">
        <v>39955</v>
      </c>
      <c r="D13" s="142" t="s">
        <v>27</v>
      </c>
      <c r="E13" s="173" t="s">
        <v>19</v>
      </c>
      <c r="F13" s="174">
        <v>49</v>
      </c>
      <c r="G13" s="144">
        <v>48</v>
      </c>
      <c r="H13" s="144">
        <v>3</v>
      </c>
      <c r="I13" s="145">
        <v>9330</v>
      </c>
      <c r="J13" s="146">
        <v>1004</v>
      </c>
      <c r="K13" s="145">
        <v>13646.5</v>
      </c>
      <c r="L13" s="146">
        <v>1465</v>
      </c>
      <c r="M13" s="145">
        <v>14255</v>
      </c>
      <c r="N13" s="146">
        <v>1546</v>
      </c>
      <c r="O13" s="145">
        <f t="shared" si="3"/>
        <v>37231.5</v>
      </c>
      <c r="P13" s="146">
        <f t="shared" si="3"/>
        <v>4015</v>
      </c>
      <c r="Q13" s="147">
        <f t="shared" si="0"/>
        <v>83.64583333333333</v>
      </c>
      <c r="R13" s="148">
        <f t="shared" si="1"/>
        <v>9.273100871731009</v>
      </c>
      <c r="S13" s="145">
        <v>78095.75</v>
      </c>
      <c r="T13" s="149">
        <f>-(S13-O13)/S13</f>
        <v>-0.5232583079104817</v>
      </c>
      <c r="U13" s="145">
        <v>317309</v>
      </c>
      <c r="V13" s="146">
        <v>31505</v>
      </c>
      <c r="W13" s="151">
        <f t="shared" si="2"/>
        <v>10.071702904300905</v>
      </c>
      <c r="X13" s="82"/>
      <c r="Y13" s="82"/>
    </row>
    <row r="14" spans="1:25" s="67" customFormat="1" ht="15.75" customHeight="1">
      <c r="A14" s="2">
        <v>10</v>
      </c>
      <c r="B14" s="150" t="s">
        <v>90</v>
      </c>
      <c r="C14" s="143">
        <v>39948</v>
      </c>
      <c r="D14" s="142" t="s">
        <v>2</v>
      </c>
      <c r="E14" s="173" t="s">
        <v>31</v>
      </c>
      <c r="F14" s="174">
        <v>46</v>
      </c>
      <c r="G14" s="144">
        <v>28</v>
      </c>
      <c r="H14" s="144">
        <v>4</v>
      </c>
      <c r="I14" s="145">
        <v>5724</v>
      </c>
      <c r="J14" s="146">
        <v>446</v>
      </c>
      <c r="K14" s="145">
        <v>12316</v>
      </c>
      <c r="L14" s="146">
        <v>966</v>
      </c>
      <c r="M14" s="145">
        <v>9867</v>
      </c>
      <c r="N14" s="146">
        <v>789</v>
      </c>
      <c r="O14" s="145">
        <f>+M14+K14+I14</f>
        <v>27907</v>
      </c>
      <c r="P14" s="146">
        <f>+N14+L14+J14</f>
        <v>2201</v>
      </c>
      <c r="Q14" s="147">
        <f t="shared" si="0"/>
        <v>78.60714285714286</v>
      </c>
      <c r="R14" s="148">
        <f t="shared" si="1"/>
        <v>12.679236710586098</v>
      </c>
      <c r="S14" s="145">
        <v>48672</v>
      </c>
      <c r="T14" s="149">
        <f>IF(S14&lt;&gt;0,-(S14-O14)/S14,"")</f>
        <v>-0.42663132807363574</v>
      </c>
      <c r="U14" s="145">
        <v>417570</v>
      </c>
      <c r="V14" s="146">
        <v>35400</v>
      </c>
      <c r="W14" s="151">
        <f t="shared" si="2"/>
        <v>11.795762711864407</v>
      </c>
      <c r="X14" s="82"/>
      <c r="Y14" s="82"/>
    </row>
    <row r="15" spans="1:25" s="67" customFormat="1" ht="15.75" customHeight="1">
      <c r="A15" s="2">
        <v>11</v>
      </c>
      <c r="B15" s="150" t="s">
        <v>107</v>
      </c>
      <c r="C15" s="143">
        <v>39962</v>
      </c>
      <c r="D15" s="142" t="s">
        <v>76</v>
      </c>
      <c r="E15" s="173" t="s">
        <v>108</v>
      </c>
      <c r="F15" s="174">
        <v>10</v>
      </c>
      <c r="G15" s="144">
        <v>10</v>
      </c>
      <c r="H15" s="144">
        <v>2</v>
      </c>
      <c r="I15" s="145">
        <v>4797.25</v>
      </c>
      <c r="J15" s="146">
        <v>367</v>
      </c>
      <c r="K15" s="145">
        <v>6749.5</v>
      </c>
      <c r="L15" s="146">
        <v>503</v>
      </c>
      <c r="M15" s="145">
        <v>6547.5</v>
      </c>
      <c r="N15" s="146">
        <v>489</v>
      </c>
      <c r="O15" s="145">
        <f>I15+K15+M15</f>
        <v>18094.25</v>
      </c>
      <c r="P15" s="146">
        <f>J15+L15+N15</f>
        <v>1359</v>
      </c>
      <c r="Q15" s="147">
        <f t="shared" si="0"/>
        <v>135.9</v>
      </c>
      <c r="R15" s="148">
        <f t="shared" si="1"/>
        <v>13.314385577630611</v>
      </c>
      <c r="S15" s="145">
        <v>33094</v>
      </c>
      <c r="T15" s="149">
        <f>IF(S15&lt;&gt;0,-(S15-O15)/S15,"")</f>
        <v>-0.4532468121109567</v>
      </c>
      <c r="U15" s="145">
        <v>69246.5</v>
      </c>
      <c r="V15" s="146">
        <v>5415</v>
      </c>
      <c r="W15" s="151">
        <f t="shared" si="2"/>
        <v>12.787903970452447</v>
      </c>
      <c r="X15" s="82"/>
      <c r="Y15" s="82"/>
    </row>
    <row r="16" spans="1:25" s="67" customFormat="1" ht="15.75" customHeight="1">
      <c r="A16" s="2">
        <v>12</v>
      </c>
      <c r="B16" s="150" t="s">
        <v>124</v>
      </c>
      <c r="C16" s="143">
        <v>39969</v>
      </c>
      <c r="D16" s="142" t="s">
        <v>27</v>
      </c>
      <c r="E16" s="173" t="s">
        <v>125</v>
      </c>
      <c r="F16" s="174">
        <v>15</v>
      </c>
      <c r="G16" s="144">
        <v>15</v>
      </c>
      <c r="H16" s="144">
        <v>1</v>
      </c>
      <c r="I16" s="145">
        <v>3469.5</v>
      </c>
      <c r="J16" s="146">
        <v>302</v>
      </c>
      <c r="K16" s="145">
        <v>6170.5</v>
      </c>
      <c r="L16" s="146">
        <v>516</v>
      </c>
      <c r="M16" s="145">
        <v>7115.5</v>
      </c>
      <c r="N16" s="146">
        <v>584</v>
      </c>
      <c r="O16" s="145">
        <f>I16+K16+M16</f>
        <v>16755.5</v>
      </c>
      <c r="P16" s="146">
        <f>J16+L16+N16</f>
        <v>1402</v>
      </c>
      <c r="Q16" s="147">
        <f t="shared" si="0"/>
        <v>93.46666666666667</v>
      </c>
      <c r="R16" s="148">
        <f t="shared" si="1"/>
        <v>11.95114122681883</v>
      </c>
      <c r="S16" s="145"/>
      <c r="T16" s="149"/>
      <c r="U16" s="145">
        <v>16755.5</v>
      </c>
      <c r="V16" s="146">
        <v>1402</v>
      </c>
      <c r="W16" s="151">
        <f t="shared" si="2"/>
        <v>11.95114122681883</v>
      </c>
      <c r="X16" s="82"/>
      <c r="Y16" s="82"/>
    </row>
    <row r="17" spans="1:25" s="67" customFormat="1" ht="15.75" customHeight="1">
      <c r="A17" s="2">
        <v>13</v>
      </c>
      <c r="B17" s="150" t="s">
        <v>71</v>
      </c>
      <c r="C17" s="143">
        <v>39941</v>
      </c>
      <c r="D17" s="142" t="s">
        <v>72</v>
      </c>
      <c r="E17" s="173" t="s">
        <v>73</v>
      </c>
      <c r="F17" s="174">
        <v>104</v>
      </c>
      <c r="G17" s="144">
        <v>35</v>
      </c>
      <c r="H17" s="144">
        <v>5</v>
      </c>
      <c r="I17" s="145">
        <v>3401</v>
      </c>
      <c r="J17" s="146">
        <v>517</v>
      </c>
      <c r="K17" s="145">
        <v>5526</v>
      </c>
      <c r="L17" s="146">
        <v>821</v>
      </c>
      <c r="M17" s="145">
        <v>5940</v>
      </c>
      <c r="N17" s="146">
        <v>908</v>
      </c>
      <c r="O17" s="145">
        <f>+I17+K17+M17</f>
        <v>14867</v>
      </c>
      <c r="P17" s="146">
        <f>+J17+L17+N17</f>
        <v>2246</v>
      </c>
      <c r="Q17" s="147">
        <f t="shared" si="0"/>
        <v>64.17142857142858</v>
      </c>
      <c r="R17" s="148">
        <f t="shared" si="1"/>
        <v>6.619323241317899</v>
      </c>
      <c r="S17" s="145">
        <v>20203.5</v>
      </c>
      <c r="T17" s="149">
        <f>IF(S17&lt;&gt;0,-(S17-O17)/S17,"")</f>
        <v>-0.2641374019353082</v>
      </c>
      <c r="U17" s="145">
        <v>496397.3</v>
      </c>
      <c r="V17" s="146">
        <v>63211</v>
      </c>
      <c r="W17" s="151">
        <f t="shared" si="2"/>
        <v>7.853020834981253</v>
      </c>
      <c r="X17" s="82"/>
      <c r="Y17" s="82"/>
    </row>
    <row r="18" spans="1:25" s="67" customFormat="1" ht="15.75" customHeight="1">
      <c r="A18" s="2">
        <v>14</v>
      </c>
      <c r="B18" s="150" t="s">
        <v>69</v>
      </c>
      <c r="C18" s="143">
        <v>39941</v>
      </c>
      <c r="D18" s="142" t="s">
        <v>2</v>
      </c>
      <c r="E18" s="173" t="s">
        <v>11</v>
      </c>
      <c r="F18" s="174">
        <v>80</v>
      </c>
      <c r="G18" s="144">
        <v>44</v>
      </c>
      <c r="H18" s="144">
        <v>5</v>
      </c>
      <c r="I18" s="145">
        <v>3222</v>
      </c>
      <c r="J18" s="146">
        <v>505</v>
      </c>
      <c r="K18" s="145">
        <v>4674</v>
      </c>
      <c r="L18" s="146">
        <v>682</v>
      </c>
      <c r="M18" s="145">
        <v>3835</v>
      </c>
      <c r="N18" s="146">
        <v>555</v>
      </c>
      <c r="O18" s="145">
        <f>+M18+K18+I18</f>
        <v>11731</v>
      </c>
      <c r="P18" s="146">
        <f>+N18+L18+J18</f>
        <v>1742</v>
      </c>
      <c r="Q18" s="147">
        <f t="shared" si="0"/>
        <v>39.59090909090909</v>
      </c>
      <c r="R18" s="148">
        <f t="shared" si="1"/>
        <v>6.734213547646384</v>
      </c>
      <c r="S18" s="145">
        <v>30260</v>
      </c>
      <c r="T18" s="149">
        <f>IF(S18&lt;&gt;0,-(S18-O18)/S18,"")</f>
        <v>-0.612326503635162</v>
      </c>
      <c r="U18" s="145">
        <v>780211</v>
      </c>
      <c r="V18" s="146">
        <v>79700</v>
      </c>
      <c r="W18" s="151">
        <f t="shared" si="2"/>
        <v>9.78934755332497</v>
      </c>
      <c r="X18" s="82"/>
      <c r="Y18" s="82"/>
    </row>
    <row r="19" spans="1:25" s="67" customFormat="1" ht="15.75" customHeight="1">
      <c r="A19" s="2">
        <v>15</v>
      </c>
      <c r="B19" s="150" t="s">
        <v>126</v>
      </c>
      <c r="C19" s="143">
        <v>39955</v>
      </c>
      <c r="D19" s="142" t="s">
        <v>136</v>
      </c>
      <c r="E19" s="173" t="s">
        <v>127</v>
      </c>
      <c r="F19" s="174">
        <v>51</v>
      </c>
      <c r="G19" s="144">
        <v>51</v>
      </c>
      <c r="H19" s="144">
        <v>3</v>
      </c>
      <c r="I19" s="145">
        <v>3607.5</v>
      </c>
      <c r="J19" s="146">
        <v>684</v>
      </c>
      <c r="K19" s="145">
        <v>4462</v>
      </c>
      <c r="L19" s="146">
        <v>770</v>
      </c>
      <c r="M19" s="145">
        <v>3447</v>
      </c>
      <c r="N19" s="146">
        <v>607</v>
      </c>
      <c r="O19" s="145">
        <f>SUM(I19+K19+M19)</f>
        <v>11516.5</v>
      </c>
      <c r="P19" s="146">
        <f>SUM(J19+L19+N19)</f>
        <v>2061</v>
      </c>
      <c r="Q19" s="147">
        <f t="shared" si="0"/>
        <v>40.411764705882355</v>
      </c>
      <c r="R19" s="148">
        <f t="shared" si="1"/>
        <v>5.587821445900048</v>
      </c>
      <c r="S19" s="145">
        <v>21253.5</v>
      </c>
      <c r="T19" s="149">
        <f>IF(S19&lt;&gt;0,-(S19-O19)/S19,"")</f>
        <v>-0.4581363069612064</v>
      </c>
      <c r="U19" s="145">
        <v>94682</v>
      </c>
      <c r="V19" s="146">
        <v>12519</v>
      </c>
      <c r="W19" s="151">
        <f t="shared" si="2"/>
        <v>7.563064142503395</v>
      </c>
      <c r="X19" s="82"/>
      <c r="Y19" s="82"/>
    </row>
    <row r="20" spans="1:25" s="67" customFormat="1" ht="15.75" customHeight="1">
      <c r="A20" s="2">
        <v>16</v>
      </c>
      <c r="B20" s="150" t="s">
        <v>70</v>
      </c>
      <c r="C20" s="143">
        <v>39941</v>
      </c>
      <c r="D20" s="142" t="s">
        <v>26</v>
      </c>
      <c r="E20" s="173" t="s">
        <v>19</v>
      </c>
      <c r="F20" s="174">
        <v>79</v>
      </c>
      <c r="G20" s="144">
        <v>30</v>
      </c>
      <c r="H20" s="144">
        <v>5</v>
      </c>
      <c r="I20" s="145">
        <v>3086</v>
      </c>
      <c r="J20" s="146">
        <v>553</v>
      </c>
      <c r="K20" s="145">
        <v>3729</v>
      </c>
      <c r="L20" s="146">
        <v>607</v>
      </c>
      <c r="M20" s="145">
        <v>4403</v>
      </c>
      <c r="N20" s="146">
        <v>701</v>
      </c>
      <c r="O20" s="145">
        <f>+I20+K20+M20</f>
        <v>11218</v>
      </c>
      <c r="P20" s="146">
        <f>+J20+L20+N20</f>
        <v>1861</v>
      </c>
      <c r="Q20" s="147">
        <f t="shared" si="0"/>
        <v>62.03333333333333</v>
      </c>
      <c r="R20" s="148">
        <f t="shared" si="1"/>
        <v>6.027941966684578</v>
      </c>
      <c r="S20" s="145">
        <v>20529</v>
      </c>
      <c r="T20" s="149">
        <f>IF(S20&lt;&gt;0,-(S20-O20)/S20,"")</f>
        <v>-0.4535535096692484</v>
      </c>
      <c r="U20" s="145">
        <v>606128</v>
      </c>
      <c r="V20" s="146">
        <v>70503</v>
      </c>
      <c r="W20" s="151">
        <f t="shared" si="2"/>
        <v>8.597194445626426</v>
      </c>
      <c r="X20" s="82"/>
      <c r="Y20" s="82"/>
    </row>
    <row r="21" spans="1:24" s="67" customFormat="1" ht="15.75" customHeight="1">
      <c r="A21" s="2">
        <v>17</v>
      </c>
      <c r="B21" s="150" t="s">
        <v>91</v>
      </c>
      <c r="C21" s="143">
        <v>39948</v>
      </c>
      <c r="D21" s="142" t="s">
        <v>2</v>
      </c>
      <c r="E21" s="173" t="s">
        <v>29</v>
      </c>
      <c r="F21" s="174">
        <v>33</v>
      </c>
      <c r="G21" s="144">
        <v>29</v>
      </c>
      <c r="H21" s="144">
        <v>4</v>
      </c>
      <c r="I21" s="145">
        <v>2208</v>
      </c>
      <c r="J21" s="146">
        <v>327</v>
      </c>
      <c r="K21" s="145">
        <v>4480</v>
      </c>
      <c r="L21" s="146">
        <v>652</v>
      </c>
      <c r="M21" s="145">
        <v>4082</v>
      </c>
      <c r="N21" s="146">
        <v>581</v>
      </c>
      <c r="O21" s="145">
        <f>+M21+K21+I21</f>
        <v>10770</v>
      </c>
      <c r="P21" s="146">
        <f>+N21+L21+J21</f>
        <v>1560</v>
      </c>
      <c r="Q21" s="147">
        <f t="shared" si="0"/>
        <v>53.793103448275865</v>
      </c>
      <c r="R21" s="148">
        <f t="shared" si="1"/>
        <v>6.903846153846154</v>
      </c>
      <c r="S21" s="145">
        <v>19260</v>
      </c>
      <c r="T21" s="149">
        <f>IF(S21&lt;&gt;0,-(S21-O21)/S21,"")</f>
        <v>-0.440809968847352</v>
      </c>
      <c r="U21" s="145">
        <v>254634</v>
      </c>
      <c r="V21" s="146">
        <v>25354</v>
      </c>
      <c r="W21" s="151">
        <f t="shared" si="2"/>
        <v>10.043149010018142</v>
      </c>
      <c r="X21" s="82"/>
    </row>
    <row r="22" spans="1:24" s="67" customFormat="1" ht="15.75" customHeight="1">
      <c r="A22" s="2">
        <v>18</v>
      </c>
      <c r="B22" s="150" t="s">
        <v>60</v>
      </c>
      <c r="C22" s="143">
        <v>39934</v>
      </c>
      <c r="D22" s="142" t="s">
        <v>27</v>
      </c>
      <c r="E22" s="173" t="s">
        <v>28</v>
      </c>
      <c r="F22" s="174">
        <v>110</v>
      </c>
      <c r="G22" s="144">
        <v>48</v>
      </c>
      <c r="H22" s="144">
        <v>6</v>
      </c>
      <c r="I22" s="145">
        <v>2532.5</v>
      </c>
      <c r="J22" s="146">
        <v>480</v>
      </c>
      <c r="K22" s="145">
        <v>3272.5</v>
      </c>
      <c r="L22" s="146">
        <v>607</v>
      </c>
      <c r="M22" s="145">
        <v>3072.5</v>
      </c>
      <c r="N22" s="146">
        <v>573</v>
      </c>
      <c r="O22" s="145">
        <f>I22+K22+M22</f>
        <v>8877.5</v>
      </c>
      <c r="P22" s="146">
        <f>J22+L22+N22</f>
        <v>1660</v>
      </c>
      <c r="Q22" s="147">
        <f t="shared" si="0"/>
        <v>34.583333333333336</v>
      </c>
      <c r="R22" s="148">
        <f t="shared" si="1"/>
        <v>5.34789156626506</v>
      </c>
      <c r="S22" s="145">
        <v>24124.5</v>
      </c>
      <c r="T22" s="149">
        <f>-(S22-O22)/S22</f>
        <v>-0.6320130987170719</v>
      </c>
      <c r="U22" s="145">
        <v>1385511.25</v>
      </c>
      <c r="V22" s="146">
        <v>153783</v>
      </c>
      <c r="W22" s="151">
        <f t="shared" si="2"/>
        <v>9.009521533589538</v>
      </c>
      <c r="X22" s="82"/>
    </row>
    <row r="23" spans="1:24" s="67" customFormat="1" ht="15.75" customHeight="1">
      <c r="A23" s="2">
        <v>19</v>
      </c>
      <c r="B23" s="150" t="s">
        <v>98</v>
      </c>
      <c r="C23" s="143">
        <v>39955</v>
      </c>
      <c r="D23" s="142" t="s">
        <v>68</v>
      </c>
      <c r="E23" s="173" t="s">
        <v>99</v>
      </c>
      <c r="F23" s="174">
        <v>71</v>
      </c>
      <c r="G23" s="144">
        <v>41</v>
      </c>
      <c r="H23" s="144">
        <v>3</v>
      </c>
      <c r="I23" s="145">
        <v>1460</v>
      </c>
      <c r="J23" s="146">
        <v>245</v>
      </c>
      <c r="K23" s="145">
        <v>2164</v>
      </c>
      <c r="L23" s="146">
        <v>349</v>
      </c>
      <c r="M23" s="145">
        <v>2184</v>
      </c>
      <c r="N23" s="146">
        <v>338</v>
      </c>
      <c r="O23" s="145">
        <f>M23+K23+I23</f>
        <v>5808</v>
      </c>
      <c r="P23" s="146">
        <f>J23+L23+N23</f>
        <v>932</v>
      </c>
      <c r="Q23" s="147">
        <f t="shared" si="0"/>
        <v>22.73170731707317</v>
      </c>
      <c r="R23" s="148">
        <f t="shared" si="1"/>
        <v>6.23175965665236</v>
      </c>
      <c r="S23" s="145">
        <v>13449.5</v>
      </c>
      <c r="T23" s="149">
        <f>IF(S23&lt;&gt;0,-(S23-O23)/S23,"")</f>
        <v>-0.5681623852187814</v>
      </c>
      <c r="U23" s="145">
        <v>84946.5</v>
      </c>
      <c r="V23" s="146">
        <v>10790</v>
      </c>
      <c r="W23" s="151">
        <f t="shared" si="2"/>
        <v>7.872706209453197</v>
      </c>
      <c r="X23" s="82"/>
    </row>
    <row r="24" spans="1:24" s="67" customFormat="1" ht="18">
      <c r="A24" s="2">
        <v>20</v>
      </c>
      <c r="B24" s="150" t="s">
        <v>74</v>
      </c>
      <c r="C24" s="143">
        <v>39941</v>
      </c>
      <c r="D24" s="142" t="s">
        <v>33</v>
      </c>
      <c r="E24" s="173" t="s">
        <v>47</v>
      </c>
      <c r="F24" s="174">
        <v>48</v>
      </c>
      <c r="G24" s="144">
        <v>29</v>
      </c>
      <c r="H24" s="144">
        <v>5</v>
      </c>
      <c r="I24" s="145">
        <v>1416.5</v>
      </c>
      <c r="J24" s="146">
        <v>253</v>
      </c>
      <c r="K24" s="145">
        <v>1767</v>
      </c>
      <c r="L24" s="146">
        <v>305</v>
      </c>
      <c r="M24" s="145">
        <v>2273.5</v>
      </c>
      <c r="N24" s="146">
        <v>384</v>
      </c>
      <c r="O24" s="145">
        <f>I24+K24+M24</f>
        <v>5457</v>
      </c>
      <c r="P24" s="146">
        <f>J24+L24+N24</f>
        <v>942</v>
      </c>
      <c r="Q24" s="147">
        <f t="shared" si="0"/>
        <v>32.48275862068966</v>
      </c>
      <c r="R24" s="148">
        <f t="shared" si="1"/>
        <v>5.792993630573249</v>
      </c>
      <c r="S24" s="145">
        <v>10298.5</v>
      </c>
      <c r="T24" s="149">
        <f>IF(S24&lt;&gt;0,-(S24-O24)/S24,"")</f>
        <v>-0.47011700733116474</v>
      </c>
      <c r="U24" s="145">
        <v>145318.75</v>
      </c>
      <c r="V24" s="146">
        <v>18541</v>
      </c>
      <c r="W24" s="151">
        <f t="shared" si="2"/>
        <v>7.837697535192277</v>
      </c>
      <c r="X24" s="82"/>
    </row>
    <row r="25" spans="1:28" s="91" customFormat="1" ht="15">
      <c r="A25" s="1"/>
      <c r="B25" s="212"/>
      <c r="C25" s="212"/>
      <c r="D25" s="213"/>
      <c r="E25" s="213"/>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4"/>
      <c r="E27" s="215"/>
      <c r="F27" s="215"/>
      <c r="G27" s="215"/>
      <c r="H27" s="108"/>
      <c r="I27" s="109"/>
      <c r="K27" s="109"/>
      <c r="M27" s="109"/>
      <c r="O27" s="111"/>
      <c r="R27" s="112"/>
      <c r="S27" s="216" t="s">
        <v>0</v>
      </c>
      <c r="T27" s="216"/>
      <c r="U27" s="216"/>
      <c r="V27" s="216"/>
      <c r="W27" s="216"/>
      <c r="X27" s="113"/>
    </row>
    <row r="28" spans="1:24" s="110" customFormat="1" ht="18">
      <c r="A28" s="104"/>
      <c r="B28" s="83"/>
      <c r="C28" s="105"/>
      <c r="D28" s="106"/>
      <c r="E28" s="107"/>
      <c r="F28" s="107"/>
      <c r="G28" s="114"/>
      <c r="H28" s="108"/>
      <c r="M28" s="109"/>
      <c r="O28" s="111"/>
      <c r="R28" s="112"/>
      <c r="S28" s="216"/>
      <c r="T28" s="216"/>
      <c r="U28" s="216"/>
      <c r="V28" s="216"/>
      <c r="W28" s="216"/>
      <c r="X28" s="113"/>
    </row>
    <row r="29" spans="1:24" s="110" customFormat="1" ht="18">
      <c r="A29" s="104"/>
      <c r="G29" s="108"/>
      <c r="H29" s="108"/>
      <c r="M29" s="109"/>
      <c r="O29" s="111"/>
      <c r="R29" s="112"/>
      <c r="S29" s="216"/>
      <c r="T29" s="216"/>
      <c r="U29" s="216"/>
      <c r="V29" s="216"/>
      <c r="W29" s="216"/>
      <c r="X29" s="113"/>
    </row>
    <row r="30" spans="1:24" s="110" customFormat="1" ht="30" customHeight="1">
      <c r="A30" s="104"/>
      <c r="C30" s="108"/>
      <c r="E30" s="115"/>
      <c r="F30" s="108"/>
      <c r="G30" s="108"/>
      <c r="H30" s="108"/>
      <c r="I30" s="109"/>
      <c r="K30" s="109"/>
      <c r="M30" s="109"/>
      <c r="O30" s="111"/>
      <c r="P30" s="220" t="s">
        <v>25</v>
      </c>
      <c r="Q30" s="221"/>
      <c r="R30" s="221"/>
      <c r="S30" s="221"/>
      <c r="T30" s="221"/>
      <c r="U30" s="221"/>
      <c r="V30" s="221"/>
      <c r="W30" s="221"/>
      <c r="X30" s="113"/>
    </row>
    <row r="31" spans="1:24" s="110" customFormat="1" ht="30" customHeight="1">
      <c r="A31" s="104"/>
      <c r="C31" s="108"/>
      <c r="E31" s="115"/>
      <c r="F31" s="108"/>
      <c r="G31" s="108"/>
      <c r="H31" s="108"/>
      <c r="I31" s="109"/>
      <c r="K31" s="109"/>
      <c r="M31" s="109"/>
      <c r="O31" s="111"/>
      <c r="P31" s="221"/>
      <c r="Q31" s="221"/>
      <c r="R31" s="221"/>
      <c r="S31" s="221"/>
      <c r="T31" s="221"/>
      <c r="U31" s="221"/>
      <c r="V31" s="221"/>
      <c r="W31" s="221"/>
      <c r="X31" s="113"/>
    </row>
    <row r="32" spans="1:24" s="110" customFormat="1" ht="30" customHeight="1">
      <c r="A32" s="104"/>
      <c r="C32" s="108"/>
      <c r="E32" s="115"/>
      <c r="F32" s="108"/>
      <c r="G32" s="108"/>
      <c r="H32" s="108"/>
      <c r="I32" s="109"/>
      <c r="K32" s="109"/>
      <c r="M32" s="109"/>
      <c r="O32" s="111"/>
      <c r="P32" s="221"/>
      <c r="Q32" s="221"/>
      <c r="R32" s="221"/>
      <c r="S32" s="221"/>
      <c r="T32" s="221"/>
      <c r="U32" s="221"/>
      <c r="V32" s="221"/>
      <c r="W32" s="221"/>
      <c r="X32" s="113"/>
    </row>
    <row r="33" spans="1:24" s="110" customFormat="1" ht="30" customHeight="1">
      <c r="A33" s="104"/>
      <c r="C33" s="108"/>
      <c r="E33" s="115"/>
      <c r="F33" s="108"/>
      <c r="G33" s="108"/>
      <c r="H33" s="108"/>
      <c r="I33" s="109"/>
      <c r="K33" s="109"/>
      <c r="M33" s="109"/>
      <c r="O33" s="111"/>
      <c r="P33" s="221"/>
      <c r="Q33" s="221"/>
      <c r="R33" s="221"/>
      <c r="S33" s="221"/>
      <c r="T33" s="221"/>
      <c r="U33" s="221"/>
      <c r="V33" s="221"/>
      <c r="W33" s="221"/>
      <c r="X33" s="113"/>
    </row>
    <row r="34" spans="1:24" s="110" customFormat="1" ht="30" customHeight="1">
      <c r="A34" s="104"/>
      <c r="C34" s="108"/>
      <c r="E34" s="115"/>
      <c r="F34" s="108"/>
      <c r="G34" s="108"/>
      <c r="H34" s="108"/>
      <c r="I34" s="109"/>
      <c r="K34" s="109"/>
      <c r="M34" s="109"/>
      <c r="O34" s="111"/>
      <c r="P34" s="221"/>
      <c r="Q34" s="221"/>
      <c r="R34" s="221"/>
      <c r="S34" s="221"/>
      <c r="T34" s="221"/>
      <c r="U34" s="221"/>
      <c r="V34" s="221"/>
      <c r="W34" s="221"/>
      <c r="X34" s="113"/>
    </row>
    <row r="35" spans="1:24" s="110" customFormat="1" ht="45" customHeight="1">
      <c r="A35" s="104"/>
      <c r="C35" s="108"/>
      <c r="E35" s="115"/>
      <c r="F35" s="108"/>
      <c r="G35" s="116"/>
      <c r="H35" s="116"/>
      <c r="I35" s="117"/>
      <c r="J35" s="118"/>
      <c r="K35" s="117"/>
      <c r="L35" s="118"/>
      <c r="M35" s="117"/>
      <c r="N35" s="118"/>
      <c r="O35" s="111"/>
      <c r="P35" s="221"/>
      <c r="Q35" s="221"/>
      <c r="R35" s="221"/>
      <c r="S35" s="221"/>
      <c r="T35" s="221"/>
      <c r="U35" s="221"/>
      <c r="V35" s="221"/>
      <c r="W35" s="221"/>
      <c r="X35" s="113"/>
    </row>
    <row r="36" spans="1:24" s="110" customFormat="1" ht="33" customHeight="1">
      <c r="A36" s="104"/>
      <c r="C36" s="108"/>
      <c r="E36" s="115"/>
      <c r="F36" s="108"/>
      <c r="G36" s="116"/>
      <c r="H36" s="116"/>
      <c r="I36" s="117"/>
      <c r="J36" s="118"/>
      <c r="K36" s="117"/>
      <c r="L36" s="118"/>
      <c r="M36" s="117"/>
      <c r="N36" s="118"/>
      <c r="O36" s="111"/>
      <c r="P36" s="222" t="s">
        <v>12</v>
      </c>
      <c r="Q36" s="221"/>
      <c r="R36" s="221"/>
      <c r="S36" s="221"/>
      <c r="T36" s="221"/>
      <c r="U36" s="221"/>
      <c r="V36" s="221"/>
      <c r="W36" s="221"/>
      <c r="X36" s="113"/>
    </row>
    <row r="37" spans="1:24" s="110" customFormat="1" ht="33" customHeight="1">
      <c r="A37" s="104"/>
      <c r="C37" s="108"/>
      <c r="E37" s="115"/>
      <c r="F37" s="108"/>
      <c r="G37" s="116"/>
      <c r="H37" s="116"/>
      <c r="I37" s="117"/>
      <c r="J37" s="118"/>
      <c r="K37" s="117"/>
      <c r="L37" s="118"/>
      <c r="M37" s="117"/>
      <c r="N37" s="118"/>
      <c r="O37" s="111"/>
      <c r="P37" s="221"/>
      <c r="Q37" s="221"/>
      <c r="R37" s="221"/>
      <c r="S37" s="221"/>
      <c r="T37" s="221"/>
      <c r="U37" s="221"/>
      <c r="V37" s="221"/>
      <c r="W37" s="221"/>
      <c r="X37" s="113"/>
    </row>
    <row r="38" spans="1:24" s="110" customFormat="1" ht="33" customHeight="1">
      <c r="A38" s="104"/>
      <c r="C38" s="108"/>
      <c r="E38" s="115"/>
      <c r="F38" s="108"/>
      <c r="G38" s="116"/>
      <c r="H38" s="116"/>
      <c r="I38" s="117"/>
      <c r="J38" s="118"/>
      <c r="K38" s="117"/>
      <c r="L38" s="118"/>
      <c r="M38" s="117"/>
      <c r="N38" s="118"/>
      <c r="O38" s="111"/>
      <c r="P38" s="221"/>
      <c r="Q38" s="221"/>
      <c r="R38" s="221"/>
      <c r="S38" s="221"/>
      <c r="T38" s="221"/>
      <c r="U38" s="221"/>
      <c r="V38" s="221"/>
      <c r="W38" s="221"/>
      <c r="X38" s="113"/>
    </row>
    <row r="39" spans="1:24" s="110" customFormat="1" ht="33" customHeight="1">
      <c r="A39" s="104"/>
      <c r="C39" s="108"/>
      <c r="E39" s="115"/>
      <c r="F39" s="108"/>
      <c r="G39" s="116"/>
      <c r="H39" s="116"/>
      <c r="I39" s="117"/>
      <c r="J39" s="118"/>
      <c r="K39" s="117"/>
      <c r="L39" s="118"/>
      <c r="M39" s="117"/>
      <c r="N39" s="118"/>
      <c r="O39" s="111"/>
      <c r="P39" s="221"/>
      <c r="Q39" s="221"/>
      <c r="R39" s="221"/>
      <c r="S39" s="221"/>
      <c r="T39" s="221"/>
      <c r="U39" s="221"/>
      <c r="V39" s="221"/>
      <c r="W39" s="221"/>
      <c r="X39" s="113"/>
    </row>
    <row r="40" spans="1:24" s="110" customFormat="1" ht="33" customHeight="1">
      <c r="A40" s="104"/>
      <c r="C40" s="108"/>
      <c r="E40" s="115"/>
      <c r="F40" s="108"/>
      <c r="G40" s="116"/>
      <c r="H40" s="116"/>
      <c r="I40" s="117"/>
      <c r="J40" s="118"/>
      <c r="K40" s="117"/>
      <c r="L40" s="118"/>
      <c r="M40" s="117"/>
      <c r="N40" s="118"/>
      <c r="O40" s="111"/>
      <c r="P40" s="221"/>
      <c r="Q40" s="221"/>
      <c r="R40" s="221"/>
      <c r="S40" s="221"/>
      <c r="T40" s="221"/>
      <c r="U40" s="221"/>
      <c r="V40" s="221"/>
      <c r="W40" s="221"/>
      <c r="X40" s="113"/>
    </row>
    <row r="41" spans="16:23" ht="33" customHeight="1">
      <c r="P41" s="221"/>
      <c r="Q41" s="221"/>
      <c r="R41" s="221"/>
      <c r="S41" s="221"/>
      <c r="T41" s="221"/>
      <c r="U41" s="221"/>
      <c r="V41" s="221"/>
      <c r="W41" s="221"/>
    </row>
    <row r="42" spans="16:23" ht="33" customHeight="1">
      <c r="P42" s="221"/>
      <c r="Q42" s="221"/>
      <c r="R42" s="221"/>
      <c r="S42" s="221"/>
      <c r="T42" s="221"/>
      <c r="U42" s="221"/>
      <c r="V42" s="221"/>
      <c r="W42" s="221"/>
    </row>
  </sheetData>
  <sheetProtection/>
  <mergeCells count="20">
    <mergeCell ref="P30:W35"/>
    <mergeCell ref="P36:W42"/>
    <mergeCell ref="A2:W2"/>
    <mergeCell ref="B3:B4"/>
    <mergeCell ref="C3:C4"/>
    <mergeCell ref="D3:D4"/>
    <mergeCell ref="E3:E4"/>
    <mergeCell ref="F3:F4"/>
    <mergeCell ref="G3:G4"/>
    <mergeCell ref="H3:H4"/>
    <mergeCell ref="B25:C25"/>
    <mergeCell ref="D25:E25"/>
    <mergeCell ref="D27:G27"/>
    <mergeCell ref="S27:W29"/>
    <mergeCell ref="M3:N3"/>
    <mergeCell ref="O3:R3"/>
    <mergeCell ref="S3:T3"/>
    <mergeCell ref="U3:W3"/>
    <mergeCell ref="I3:J3"/>
    <mergeCell ref="K3:L3"/>
  </mergeCells>
  <printOptions/>
  <pageMargins left="0.75" right="0.75" top="1" bottom="1" header="0.5" footer="0.5"/>
  <pageSetup horizontalDpi="600" verticalDpi="600" orientation="portrait" paperSize="9" r:id="rId2"/>
  <ignoredErrors>
    <ignoredError sqref="W25 V25" unlockedFormula="1"/>
    <ignoredError sqref="O14:V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2009-06-12T22:04:24Z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