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7-19 Apr (we 16)" sheetId="1" r:id="rId1"/>
    <sheet name="17-19 Apr (Top 20)" sheetId="2" r:id="rId2"/>
  </sheets>
  <definedNames>
    <definedName name="_xlnm.Print_Area" localSheetId="0">'17-19 Apr (we 16)'!$A$1:$W$95</definedName>
  </definedNames>
  <calcPr fullCalcOnLoad="1"/>
</workbook>
</file>

<file path=xl/sharedStrings.xml><?xml version="1.0" encoding="utf-8"?>
<sst xmlns="http://schemas.openxmlformats.org/spreadsheetml/2006/main" count="344" uniqueCount="151">
  <si>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</si>
  <si>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</si>
  <si>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</si>
  <si>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</si>
  <si>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</si>
  <si>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</si>
  <si>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</si>
  <si>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</si>
  <si>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</si>
  <si>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</si>
  <si>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</si>
  <si>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</si>
  <si>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</si>
  <si>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</si>
  <si>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</si>
  <si>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</si>
  <si>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</si>
  <si>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</si>
  <si>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</si>
  <si>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</si>
  <si>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</si>
  <si>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</si>
  <si>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</si>
  <si>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</si>
  <si>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</si>
  <si>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</si>
  <si>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</si>
  <si>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WARNER BROS.</t>
  </si>
  <si>
    <t>TIGLON</t>
  </si>
  <si>
    <t>FOX</t>
  </si>
  <si>
    <t>PINEMA</t>
  </si>
  <si>
    <t>MEDYAVIZYON</t>
  </si>
  <si>
    <t>SONBAHAR</t>
  </si>
  <si>
    <t>KUZEY</t>
  </si>
  <si>
    <t>WALT DISNEY</t>
  </si>
  <si>
    <t>BOLT - 3D</t>
  </si>
  <si>
    <t>VICKY CRISTINA BARCELONA</t>
  </si>
  <si>
    <t>BIR FILM</t>
  </si>
  <si>
    <t>UNBORN, THE</t>
  </si>
  <si>
    <t>UNIVERSAL</t>
  </si>
  <si>
    <t>TWILIGHT</t>
  </si>
  <si>
    <t>OPEN SEASON 2</t>
  </si>
  <si>
    <t>SPHE</t>
  </si>
  <si>
    <t>OZEN</t>
  </si>
  <si>
    <t>GÜZ SANCISI</t>
  </si>
  <si>
    <t>C YAPIM</t>
  </si>
  <si>
    <t>INKHEART</t>
  </si>
  <si>
    <t>NEW LINE</t>
  </si>
  <si>
    <t>VALKYRIE</t>
  </si>
  <si>
    <t>CURIOUS CASE OF BENJAMIN BUTTON</t>
  </si>
  <si>
    <t>BED TIME STORIES</t>
  </si>
  <si>
    <t>RECEP İVEDİK 2</t>
  </si>
  <si>
    <t>BRIDE WARS</t>
  </si>
  <si>
    <t>AKSOY FILM-OZEN FILM</t>
  </si>
  <si>
    <t>NIKO: THE WAY TO THE STARS</t>
  </si>
  <si>
    <t>TELEPOOL</t>
  </si>
  <si>
    <t>SPIRIT, THE</t>
  </si>
  <si>
    <t>ODD LOT</t>
  </si>
  <si>
    <t>UMUT</t>
  </si>
  <si>
    <t>OZEN-HERMES</t>
  </si>
  <si>
    <t>REVOLUTIONARY ROAD</t>
  </si>
  <si>
    <t>FOUR CHRISTMASES</t>
  </si>
  <si>
    <t>GÖLGESİZLER</t>
  </si>
  <si>
    <t>NARSIST FILM</t>
  </si>
  <si>
    <t>MADAGASCAR 2</t>
  </si>
  <si>
    <t>GRAN TORINO</t>
  </si>
  <si>
    <t>GNOMES AND TROLLS: THE SECRET CHAMBER</t>
  </si>
  <si>
    <t>CINEMATEQUE</t>
  </si>
  <si>
    <t>DEFNE FILM</t>
  </si>
  <si>
    <t>YAŞAM ARSIZI</t>
  </si>
  <si>
    <t xml:space="preserve">UMUT SANAT </t>
  </si>
  <si>
    <t>GÜNEŞİ GÖRDÜM</t>
  </si>
  <si>
    <t>BOYUT FILM</t>
  </si>
  <si>
    <t>SEVEN POUNDS</t>
  </si>
  <si>
    <t>SPRI</t>
  </si>
  <si>
    <t>HOTEL FOR DOGS</t>
  </si>
  <si>
    <t>DUPLICITY</t>
  </si>
  <si>
    <t>SLUMDOG MILLIONAIRE</t>
  </si>
  <si>
    <t>CHANTIER-PINEMA</t>
  </si>
  <si>
    <t>PATHE</t>
  </si>
  <si>
    <t>RACE TO WITCH MOUNTAIN</t>
  </si>
  <si>
    <t>HORSEMEN</t>
  </si>
  <si>
    <t>WRESTLER, THE</t>
  </si>
  <si>
    <t>HUNGER</t>
  </si>
  <si>
    <t>GÖLGE</t>
  </si>
  <si>
    <t>LUP FILM</t>
  </si>
  <si>
    <t>TALE OF DESPERAUX, THE</t>
  </si>
  <si>
    <t>UNDERWORLD 3</t>
  </si>
  <si>
    <t>NEW IN TOWN</t>
  </si>
  <si>
    <t>OXFORD MURDERS, THE</t>
  </si>
  <si>
    <t>CAPITOL</t>
  </si>
  <si>
    <t>PUBLIC ENEMY NUMBER ONE</t>
  </si>
  <si>
    <t>TMC FILM</t>
  </si>
  <si>
    <t>HAYAT VAR</t>
  </si>
  <si>
    <t>ATLANTIK</t>
  </si>
  <si>
    <t>CONFESSION OF A SHOPAHOLIC</t>
  </si>
  <si>
    <t>MUTANT CHRONICLES, THE</t>
  </si>
  <si>
    <t>VOLTAGE</t>
  </si>
  <si>
    <t>D PRODUCTIONS</t>
  </si>
  <si>
    <t>FAST AND THE FURIOUS</t>
  </si>
  <si>
    <t>MARLEY AND ME</t>
  </si>
  <si>
    <t>THICK AS THIEVES</t>
  </si>
  <si>
    <t>SPLINTER</t>
  </si>
  <si>
    <t>AVSAR FILM</t>
  </si>
  <si>
    <t>YENGEÇ OYUNU</t>
  </si>
  <si>
    <t>ASYA FILM</t>
  </si>
  <si>
    <t>ALL THE BOYS LOVE MANDY LANE</t>
  </si>
  <si>
    <t>FILMPOP</t>
  </si>
  <si>
    <t xml:space="preserve">NO MAN'S LAND:THE RISE OF REEKER </t>
  </si>
  <si>
    <t>OZEN-UMUT</t>
  </si>
  <si>
    <t>SCAR</t>
  </si>
  <si>
    <t>SPOT FILM</t>
  </si>
  <si>
    <t>KNOWING</t>
  </si>
  <si>
    <t>MONSTERS VS. ALIENS</t>
  </si>
  <si>
    <t>READER, THE</t>
  </si>
  <si>
    <t>WEINSTEIN CO.</t>
  </si>
  <si>
    <t>SINETEL</t>
  </si>
  <si>
    <t>NU IMAGE FILMS</t>
  </si>
  <si>
    <t>APPALOOSA</t>
  </si>
  <si>
    <t>PI FILM</t>
  </si>
  <si>
    <t>GOKTEN 3 ELMA DUSTU</t>
  </si>
  <si>
    <t>BIR FILM-MARS PRODUCTIONS</t>
  </si>
  <si>
    <t>LISSI AND THE WILD EMPEROR</t>
  </si>
  <si>
    <t>AYAKTA KAL</t>
  </si>
  <si>
    <t>SECRET OF MOONACRE, THE</t>
  </si>
  <si>
    <t>STATE OF PLAY</t>
  </si>
  <si>
    <t>DELİ DELİ OLMA</t>
  </si>
  <si>
    <t>AYDIN FILM</t>
  </si>
  <si>
    <t>PINK PANTHER 2</t>
  </si>
  <si>
    <t>OUTLANDER</t>
  </si>
  <si>
    <t>KIZ KARDESIM: MOMMO</t>
  </si>
  <si>
    <t>AT YAPIM</t>
  </si>
  <si>
    <t>PAZAR: BIR TICARET MASALI</t>
  </si>
  <si>
    <t>SICAK</t>
  </si>
  <si>
    <t>ANS</t>
  </si>
  <si>
    <t>VİCDAN</t>
  </si>
  <si>
    <t>DENIZ FILM-FONO FILM</t>
  </si>
  <si>
    <t>FOX AND THE CHILD, THE</t>
  </si>
  <si>
    <t>ŞEYTANIN PABUCU</t>
  </si>
  <si>
    <t>MIA YAPIM</t>
  </si>
  <si>
    <t>FIDA FILM-AKSOY YAPIM</t>
  </si>
  <si>
    <t>ISSIZ ADAM</t>
  </si>
  <si>
    <t>CINEFILM</t>
  </si>
  <si>
    <t>MOST PRODUCTION</t>
  </si>
  <si>
    <t>DOUBT</t>
  </si>
  <si>
    <t>CHANGELING</t>
  </si>
  <si>
    <t>STUCK</t>
  </si>
  <si>
    <t>ERMAN FILM</t>
  </si>
  <si>
    <t>STORY OF LEO, THE</t>
  </si>
  <si>
    <t>TIYATROIL</t>
  </si>
  <si>
    <t>POSTA</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</si>
</sst>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2">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6023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668625" y="0"/>
          <a:ext cx="28956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58327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535275" y="419100"/>
          <a:ext cx="2886075"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16
</a:t>
          </a:r>
          <a:r>
            <a:rPr lang="en-US" cap="none" sz="2000" b="0" i="0" u="none" baseline="0">
              <a:solidFill>
                <a:srgbClr val="000000"/>
              </a:solidFill>
              <a:latin typeface="Impact"/>
              <a:ea typeface="Impact"/>
              <a:cs typeface="Impact"/>
            </a:rPr>
            <a:t>17 - 19 APR'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1062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200900" y="0"/>
          <a:ext cx="27241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448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067550" y="0"/>
          <a:ext cx="2324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4392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410450" y="409575"/>
          <a:ext cx="18859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448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067550" y="0"/>
          <a:ext cx="2324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43927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21</xdr:col>
      <xdr:colOff>47625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8143875" y="581025"/>
          <a:ext cx="1190625"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16
</a:t>
          </a:r>
          <a:r>
            <a:rPr lang="en-US" cap="none" sz="1200" b="0" i="0" u="none" baseline="0">
              <a:solidFill>
                <a:srgbClr val="000000"/>
              </a:solidFill>
              <a:latin typeface="Impact"/>
              <a:ea typeface="Impact"/>
              <a:cs typeface="Impact"/>
            </a:rPr>
            <a:t>17 - 19 APR'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5"/>
  <sheetViews>
    <sheetView tabSelected="1" zoomScale="64" zoomScaleNormal="64" zoomScalePageLayoutView="0" workbookViewId="0" topLeftCell="B1">
      <selection activeCell="B17" sqref="A17:IV17"/>
    </sheetView>
  </sheetViews>
  <sheetFormatPr defaultColWidth="39.8515625" defaultRowHeight="12.75"/>
  <cols>
    <col min="1" max="1" width="4.421875" style="35" bestFit="1" customWidth="1"/>
    <col min="2" max="2" width="46.140625" style="36" bestFit="1" customWidth="1"/>
    <col min="3" max="3" width="9.7109375" style="37" customWidth="1"/>
    <col min="4" max="4" width="11.8515625" style="21" customWidth="1"/>
    <col min="5" max="5" width="14.421875" style="21" customWidth="1"/>
    <col min="6" max="6" width="6.8515625" style="38" customWidth="1"/>
    <col min="7" max="7" width="8.421875" style="38" customWidth="1"/>
    <col min="8" max="8" width="10.140625" style="38" customWidth="1"/>
    <col min="9" max="9" width="13.28125" style="43" bestFit="1" customWidth="1"/>
    <col min="10" max="10" width="8.7109375" style="133" bestFit="1" customWidth="1"/>
    <col min="11" max="11" width="13.421875" style="43" bestFit="1" customWidth="1"/>
    <col min="12" max="12" width="8.7109375" style="133" bestFit="1" customWidth="1"/>
    <col min="13" max="13" width="13.28125" style="43" bestFit="1" customWidth="1"/>
    <col min="14" max="14" width="10.00390625" style="133" bestFit="1" customWidth="1"/>
    <col min="15" max="15" width="13.28125" style="128" bestFit="1" customWidth="1"/>
    <col min="16" max="16" width="9.140625" style="138" bestFit="1" customWidth="1"/>
    <col min="17" max="17" width="9.7109375" style="133" customWidth="1"/>
    <col min="18" max="18" width="7.57421875" style="39" bestFit="1" customWidth="1"/>
    <col min="19" max="19" width="13.8515625" style="43" bestFit="1" customWidth="1"/>
    <col min="20" max="20" width="10.140625" style="53" bestFit="1" customWidth="1"/>
    <col min="21" max="21" width="16.421875" style="43" bestFit="1" customWidth="1"/>
    <col min="22" max="22" width="11.8515625" style="133" bestFit="1" customWidth="1"/>
    <col min="23" max="23" width="7.5742187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00" t="s">
        <v>13</v>
      </c>
      <c r="B2" s="201"/>
      <c r="C2" s="201"/>
      <c r="D2" s="201"/>
      <c r="E2" s="201"/>
      <c r="F2" s="201"/>
      <c r="G2" s="201"/>
      <c r="H2" s="201"/>
      <c r="I2" s="201"/>
      <c r="J2" s="201"/>
      <c r="K2" s="201"/>
      <c r="L2" s="201"/>
      <c r="M2" s="201"/>
      <c r="N2" s="201"/>
      <c r="O2" s="201"/>
      <c r="P2" s="201"/>
      <c r="Q2" s="201"/>
      <c r="R2" s="201"/>
      <c r="S2" s="201"/>
      <c r="T2" s="201"/>
      <c r="U2" s="201"/>
      <c r="V2" s="201"/>
      <c r="W2" s="201"/>
    </row>
    <row r="3" spans="1:24" s="19" customFormat="1" ht="20.25" customHeight="1">
      <c r="A3" s="46"/>
      <c r="B3" s="207" t="s">
        <v>14</v>
      </c>
      <c r="C3" s="209" t="s">
        <v>20</v>
      </c>
      <c r="D3" s="203" t="s">
        <v>4</v>
      </c>
      <c r="E3" s="203" t="s">
        <v>1</v>
      </c>
      <c r="F3" s="203" t="s">
        <v>21</v>
      </c>
      <c r="G3" s="203" t="s">
        <v>22</v>
      </c>
      <c r="H3" s="203" t="s">
        <v>23</v>
      </c>
      <c r="I3" s="202" t="s">
        <v>5</v>
      </c>
      <c r="J3" s="202"/>
      <c r="K3" s="202" t="s">
        <v>6</v>
      </c>
      <c r="L3" s="202"/>
      <c r="M3" s="202" t="s">
        <v>7</v>
      </c>
      <c r="N3" s="202"/>
      <c r="O3" s="205" t="s">
        <v>24</v>
      </c>
      <c r="P3" s="205"/>
      <c r="Q3" s="205"/>
      <c r="R3" s="205"/>
      <c r="S3" s="202" t="s">
        <v>3</v>
      </c>
      <c r="T3" s="202"/>
      <c r="U3" s="205" t="s">
        <v>15</v>
      </c>
      <c r="V3" s="205"/>
      <c r="W3" s="206"/>
      <c r="X3" s="44"/>
    </row>
    <row r="4" spans="1:24" s="19" customFormat="1" ht="39" customHeight="1" thickBot="1">
      <c r="A4" s="47"/>
      <c r="B4" s="208"/>
      <c r="C4" s="210"/>
      <c r="D4" s="211"/>
      <c r="E4" s="211"/>
      <c r="F4" s="204"/>
      <c r="G4" s="204"/>
      <c r="H4" s="204"/>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71</v>
      </c>
      <c r="C5" s="177">
        <v>39884</v>
      </c>
      <c r="D5" s="178" t="s">
        <v>30</v>
      </c>
      <c r="E5" s="179" t="s">
        <v>72</v>
      </c>
      <c r="F5" s="180">
        <v>355</v>
      </c>
      <c r="G5" s="181">
        <v>259</v>
      </c>
      <c r="H5" s="181">
        <v>6</v>
      </c>
      <c r="I5" s="182">
        <v>74178</v>
      </c>
      <c r="J5" s="183">
        <v>9884</v>
      </c>
      <c r="K5" s="182">
        <v>294435</v>
      </c>
      <c r="L5" s="183">
        <v>36713</v>
      </c>
      <c r="M5" s="182">
        <v>306813</v>
      </c>
      <c r="N5" s="183">
        <v>37650</v>
      </c>
      <c r="O5" s="182">
        <f>+I5+K5+M5</f>
        <v>675426</v>
      </c>
      <c r="P5" s="183">
        <f>+J5+L5+N5</f>
        <v>84247</v>
      </c>
      <c r="Q5" s="184">
        <f>+P5/G5</f>
        <v>325.27799227799227</v>
      </c>
      <c r="R5" s="185">
        <f>+O5/P5</f>
        <v>8.017211295357699</v>
      </c>
      <c r="S5" s="182">
        <v>468491</v>
      </c>
      <c r="T5" s="186">
        <f>(+S5-O5)/S5</f>
        <v>-0.4417053902849788</v>
      </c>
      <c r="U5" s="182">
        <v>18303906</v>
      </c>
      <c r="V5" s="183">
        <v>2390784</v>
      </c>
      <c r="W5" s="187">
        <f>+U5/V5</f>
        <v>7.656026642306457</v>
      </c>
      <c r="X5" s="44"/>
    </row>
    <row r="6" spans="1:24" s="19" customFormat="1" ht="15" customHeight="1">
      <c r="A6" s="2">
        <v>2</v>
      </c>
      <c r="B6" s="150" t="s">
        <v>124</v>
      </c>
      <c r="C6" s="143">
        <v>39920</v>
      </c>
      <c r="D6" s="142" t="s">
        <v>28</v>
      </c>
      <c r="E6" s="173" t="s">
        <v>19</v>
      </c>
      <c r="F6" s="174">
        <v>133</v>
      </c>
      <c r="G6" s="144">
        <v>133</v>
      </c>
      <c r="H6" s="144">
        <v>1</v>
      </c>
      <c r="I6" s="145">
        <v>11145</v>
      </c>
      <c r="J6" s="146">
        <v>1189</v>
      </c>
      <c r="K6" s="145">
        <v>284850</v>
      </c>
      <c r="L6" s="146">
        <v>35584</v>
      </c>
      <c r="M6" s="145">
        <v>348150</v>
      </c>
      <c r="N6" s="146">
        <v>43492</v>
      </c>
      <c r="O6" s="145">
        <f>I6+K6+M6</f>
        <v>644145</v>
      </c>
      <c r="P6" s="146">
        <f>J6+L6+N6</f>
        <v>80265</v>
      </c>
      <c r="Q6" s="147">
        <f>P6/G6</f>
        <v>603.4962406015038</v>
      </c>
      <c r="R6" s="148">
        <f>+O6/P6</f>
        <v>8.025228929172117</v>
      </c>
      <c r="S6" s="145"/>
      <c r="T6" s="149"/>
      <c r="U6" s="145">
        <v>644145</v>
      </c>
      <c r="V6" s="146">
        <v>80265</v>
      </c>
      <c r="W6" s="151">
        <f>U6/V6</f>
        <v>8.025228929172117</v>
      </c>
      <c r="X6" s="44"/>
    </row>
    <row r="7" spans="1:24" s="20" customFormat="1" ht="15" customHeight="1" thickBot="1">
      <c r="A7" s="154">
        <v>3</v>
      </c>
      <c r="B7" s="157" t="s">
        <v>112</v>
      </c>
      <c r="C7" s="158">
        <v>39913</v>
      </c>
      <c r="D7" s="159" t="s">
        <v>26</v>
      </c>
      <c r="E7" s="175" t="s">
        <v>19</v>
      </c>
      <c r="F7" s="188">
        <v>102</v>
      </c>
      <c r="G7" s="160">
        <v>103</v>
      </c>
      <c r="H7" s="160">
        <v>2</v>
      </c>
      <c r="I7" s="161">
        <v>91168</v>
      </c>
      <c r="J7" s="152">
        <v>9309</v>
      </c>
      <c r="K7" s="161">
        <v>151890</v>
      </c>
      <c r="L7" s="152">
        <v>15485</v>
      </c>
      <c r="M7" s="161">
        <v>134834</v>
      </c>
      <c r="N7" s="152">
        <v>13735</v>
      </c>
      <c r="O7" s="161">
        <f>+I7+K7+M7</f>
        <v>377892</v>
      </c>
      <c r="P7" s="152">
        <f>+J7+L7+N7</f>
        <v>38529</v>
      </c>
      <c r="Q7" s="155">
        <f>IF(O7&lt;&gt;0,P7/G7,"")</f>
        <v>374.06796116504853</v>
      </c>
      <c r="R7" s="156">
        <f>IF(O7&lt;&gt;0,O7/P7,"")</f>
        <v>9.807988787666433</v>
      </c>
      <c r="S7" s="161">
        <v>498713</v>
      </c>
      <c r="T7" s="153">
        <f>IF(S7&lt;&gt;0,-(S7-O7)/S7,"")</f>
        <v>-0.242265591632863</v>
      </c>
      <c r="U7" s="161">
        <v>1354019</v>
      </c>
      <c r="V7" s="152">
        <v>149435</v>
      </c>
      <c r="W7" s="162">
        <f>U7/V7</f>
        <v>9.060922809248169</v>
      </c>
      <c r="X7" s="45"/>
    </row>
    <row r="8" spans="1:24" s="20" customFormat="1" ht="15" customHeight="1">
      <c r="A8" s="54">
        <v>4</v>
      </c>
      <c r="B8" s="163" t="s">
        <v>99</v>
      </c>
      <c r="C8" s="164">
        <v>39906</v>
      </c>
      <c r="D8" s="165" t="s">
        <v>2</v>
      </c>
      <c r="E8" s="189" t="s">
        <v>39</v>
      </c>
      <c r="F8" s="190">
        <v>96</v>
      </c>
      <c r="G8" s="166">
        <v>97</v>
      </c>
      <c r="H8" s="166">
        <v>3</v>
      </c>
      <c r="I8" s="167">
        <v>45213</v>
      </c>
      <c r="J8" s="168">
        <v>4704</v>
      </c>
      <c r="K8" s="167">
        <v>85316</v>
      </c>
      <c r="L8" s="168">
        <v>8906</v>
      </c>
      <c r="M8" s="167">
        <v>82134</v>
      </c>
      <c r="N8" s="168">
        <v>8618</v>
      </c>
      <c r="O8" s="167">
        <f aca="true" t="shared" si="0" ref="O8:P10">+M8+K8+I8</f>
        <v>212663</v>
      </c>
      <c r="P8" s="168">
        <f t="shared" si="0"/>
        <v>22228</v>
      </c>
      <c r="Q8" s="169">
        <f>+P8/G8</f>
        <v>229.15463917525773</v>
      </c>
      <c r="R8" s="170">
        <f>+O8/P8</f>
        <v>9.56734748965269</v>
      </c>
      <c r="S8" s="167">
        <v>371418</v>
      </c>
      <c r="T8" s="171">
        <f>IF(S8&lt;&gt;0,-(S8-O8)/S8,"")</f>
        <v>-0.42742947299269285</v>
      </c>
      <c r="U8" s="167">
        <v>2509030</v>
      </c>
      <c r="V8" s="168">
        <v>283791</v>
      </c>
      <c r="W8" s="172">
        <f>+U8/V8</f>
        <v>8.841118992498</v>
      </c>
      <c r="X8" s="45"/>
    </row>
    <row r="9" spans="1:24" s="20" customFormat="1" ht="15" customHeight="1">
      <c r="A9" s="54">
        <v>5</v>
      </c>
      <c r="B9" s="150" t="s">
        <v>113</v>
      </c>
      <c r="C9" s="143">
        <v>39913</v>
      </c>
      <c r="D9" s="142" t="s">
        <v>2</v>
      </c>
      <c r="E9" s="173" t="s">
        <v>11</v>
      </c>
      <c r="F9" s="174">
        <v>95</v>
      </c>
      <c r="G9" s="144">
        <v>107</v>
      </c>
      <c r="H9" s="144">
        <v>2</v>
      </c>
      <c r="I9" s="145">
        <v>36295</v>
      </c>
      <c r="J9" s="146">
        <v>3354</v>
      </c>
      <c r="K9" s="145">
        <v>98827</v>
      </c>
      <c r="L9" s="146">
        <v>9193</v>
      </c>
      <c r="M9" s="145">
        <v>74995</v>
      </c>
      <c r="N9" s="146">
        <v>7031</v>
      </c>
      <c r="O9" s="145">
        <f t="shared" si="0"/>
        <v>210117</v>
      </c>
      <c r="P9" s="146">
        <f t="shared" si="0"/>
        <v>19578</v>
      </c>
      <c r="Q9" s="147">
        <f>+P9/G9</f>
        <v>182.97196261682242</v>
      </c>
      <c r="R9" s="148">
        <f>+O9/P9</f>
        <v>10.732301562978854</v>
      </c>
      <c r="S9" s="145">
        <v>362095</v>
      </c>
      <c r="T9" s="149">
        <f>IF(S9&lt;&gt;0,-(S9-O9)/S9,"")</f>
        <v>-0.41971858214004615</v>
      </c>
      <c r="U9" s="145">
        <v>699845</v>
      </c>
      <c r="V9" s="146">
        <v>67742</v>
      </c>
      <c r="W9" s="151">
        <f>+U9/V9</f>
        <v>10.331035399013906</v>
      </c>
      <c r="X9" s="45"/>
    </row>
    <row r="10" spans="1:24" s="20" customFormat="1" ht="15" customHeight="1">
      <c r="A10" s="54">
        <v>6</v>
      </c>
      <c r="B10" s="150" t="s">
        <v>125</v>
      </c>
      <c r="C10" s="143">
        <v>39920</v>
      </c>
      <c r="D10" s="142" t="s">
        <v>2</v>
      </c>
      <c r="E10" s="173" t="s">
        <v>39</v>
      </c>
      <c r="F10" s="174">
        <v>65</v>
      </c>
      <c r="G10" s="144">
        <v>65</v>
      </c>
      <c r="H10" s="144">
        <v>1</v>
      </c>
      <c r="I10" s="145">
        <v>46405</v>
      </c>
      <c r="J10" s="146">
        <v>3939</v>
      </c>
      <c r="K10" s="145">
        <v>66727</v>
      </c>
      <c r="L10" s="146">
        <v>5824</v>
      </c>
      <c r="M10" s="145">
        <v>55618</v>
      </c>
      <c r="N10" s="146">
        <v>4871</v>
      </c>
      <c r="O10" s="145">
        <f t="shared" si="0"/>
        <v>168750</v>
      </c>
      <c r="P10" s="146">
        <f t="shared" si="0"/>
        <v>14634</v>
      </c>
      <c r="Q10" s="147">
        <f>+P10/G10</f>
        <v>225.13846153846154</v>
      </c>
      <c r="R10" s="148">
        <f>+O10/P10</f>
        <v>11.531365313653136</v>
      </c>
      <c r="S10" s="145"/>
      <c r="T10" s="149">
        <f>IF(S10&lt;&gt;0,-(S10-O10)/S10,"")</f>
      </c>
      <c r="U10" s="145">
        <v>168750</v>
      </c>
      <c r="V10" s="146">
        <v>14634</v>
      </c>
      <c r="W10" s="151">
        <f>+U10/V10</f>
        <v>11.531365313653136</v>
      </c>
      <c r="X10" s="45"/>
    </row>
    <row r="11" spans="1:24" s="20" customFormat="1" ht="15" customHeight="1">
      <c r="A11" s="54">
        <v>7</v>
      </c>
      <c r="B11" s="150" t="s">
        <v>126</v>
      </c>
      <c r="C11" s="143">
        <v>39920</v>
      </c>
      <c r="D11" s="142" t="s">
        <v>30</v>
      </c>
      <c r="E11" s="173" t="s">
        <v>127</v>
      </c>
      <c r="F11" s="174">
        <v>132</v>
      </c>
      <c r="G11" s="144">
        <v>133</v>
      </c>
      <c r="H11" s="144">
        <v>1</v>
      </c>
      <c r="I11" s="145">
        <v>30873</v>
      </c>
      <c r="J11" s="146">
        <v>3382</v>
      </c>
      <c r="K11" s="145">
        <v>62379</v>
      </c>
      <c r="L11" s="146">
        <v>6708</v>
      </c>
      <c r="M11" s="145">
        <v>67379</v>
      </c>
      <c r="N11" s="146">
        <v>7222</v>
      </c>
      <c r="O11" s="145">
        <f>+I11+K11+M11</f>
        <v>160631</v>
      </c>
      <c r="P11" s="146">
        <f>+J11+L11+N11</f>
        <v>17312</v>
      </c>
      <c r="Q11" s="147">
        <f>+P11/G11</f>
        <v>130.1654135338346</v>
      </c>
      <c r="R11" s="148">
        <f>+O11/P11</f>
        <v>9.278592883548983</v>
      </c>
      <c r="S11" s="145"/>
      <c r="T11" s="149"/>
      <c r="U11" s="145">
        <v>160631</v>
      </c>
      <c r="V11" s="146">
        <v>17312</v>
      </c>
      <c r="W11" s="151">
        <f>+U11/V11</f>
        <v>9.278592883548983</v>
      </c>
      <c r="X11" s="45"/>
    </row>
    <row r="12" spans="1:24" s="20" customFormat="1" ht="15" customHeight="1">
      <c r="A12" s="54">
        <v>8</v>
      </c>
      <c r="B12" s="150" t="s">
        <v>128</v>
      </c>
      <c r="C12" s="143">
        <v>39920</v>
      </c>
      <c r="D12" s="142" t="s">
        <v>26</v>
      </c>
      <c r="E12" s="173" t="s">
        <v>74</v>
      </c>
      <c r="F12" s="174">
        <v>67</v>
      </c>
      <c r="G12" s="144">
        <v>67</v>
      </c>
      <c r="H12" s="144">
        <v>1</v>
      </c>
      <c r="I12" s="145">
        <v>32605</v>
      </c>
      <c r="J12" s="146">
        <v>3030</v>
      </c>
      <c r="K12" s="145">
        <v>60280</v>
      </c>
      <c r="L12" s="146">
        <v>5568</v>
      </c>
      <c r="M12" s="145">
        <v>46710</v>
      </c>
      <c r="N12" s="146">
        <v>4412</v>
      </c>
      <c r="O12" s="145">
        <f>+I12+K12+M12</f>
        <v>139595</v>
      </c>
      <c r="P12" s="146">
        <f>+J12+L12+N12</f>
        <v>13010</v>
      </c>
      <c r="Q12" s="147">
        <f>IF(O12&lt;&gt;0,P12/G12,"")</f>
        <v>194.17910447761193</v>
      </c>
      <c r="R12" s="148">
        <f>IF(O12&lt;&gt;0,O12/P12,"")</f>
        <v>10.729823212913145</v>
      </c>
      <c r="S12" s="145"/>
      <c r="T12" s="149">
        <f>IF(S12&lt;&gt;0,-(S12-O12)/S12,"")</f>
      </c>
      <c r="U12" s="145">
        <v>139595</v>
      </c>
      <c r="V12" s="146">
        <v>13010</v>
      </c>
      <c r="W12" s="151">
        <f aca="true" t="shared" si="1" ref="W12:W26">U12/V12</f>
        <v>10.729823212913145</v>
      </c>
      <c r="X12" s="45"/>
    </row>
    <row r="13" spans="1:24" s="20" customFormat="1" ht="15" customHeight="1">
      <c r="A13" s="54">
        <v>9</v>
      </c>
      <c r="B13" s="150" t="s">
        <v>114</v>
      </c>
      <c r="C13" s="143">
        <v>39913</v>
      </c>
      <c r="D13" s="142" t="s">
        <v>28</v>
      </c>
      <c r="E13" s="173" t="s">
        <v>115</v>
      </c>
      <c r="F13" s="174">
        <v>32</v>
      </c>
      <c r="G13" s="144">
        <v>32</v>
      </c>
      <c r="H13" s="144">
        <v>2</v>
      </c>
      <c r="I13" s="145">
        <v>21085</v>
      </c>
      <c r="J13" s="146">
        <v>1753</v>
      </c>
      <c r="K13" s="145">
        <v>27055.75</v>
      </c>
      <c r="L13" s="146">
        <v>2264</v>
      </c>
      <c r="M13" s="145">
        <v>23901.75</v>
      </c>
      <c r="N13" s="146">
        <v>1976</v>
      </c>
      <c r="O13" s="145">
        <f>I13+K13+M13</f>
        <v>72042.5</v>
      </c>
      <c r="P13" s="146">
        <f>J13+L13+N13</f>
        <v>5993</v>
      </c>
      <c r="Q13" s="147">
        <f>P13/G13</f>
        <v>187.28125</v>
      </c>
      <c r="R13" s="148">
        <f>+O13/P13</f>
        <v>12.021107959285834</v>
      </c>
      <c r="S13" s="145">
        <v>122739.5</v>
      </c>
      <c r="T13" s="149">
        <f>-(S13-O13)/S13</f>
        <v>-0.41304551509497756</v>
      </c>
      <c r="U13" s="145">
        <v>288859.25</v>
      </c>
      <c r="V13" s="146">
        <v>25724</v>
      </c>
      <c r="W13" s="151">
        <f t="shared" si="1"/>
        <v>11.229173145700512</v>
      </c>
      <c r="X13" s="45"/>
    </row>
    <row r="14" spans="1:24" s="20" customFormat="1" ht="15" customHeight="1">
      <c r="A14" s="54">
        <v>10</v>
      </c>
      <c r="B14" s="150" t="s">
        <v>77</v>
      </c>
      <c r="C14" s="143">
        <v>39871</v>
      </c>
      <c r="D14" s="142" t="s">
        <v>78</v>
      </c>
      <c r="E14" s="173" t="s">
        <v>79</v>
      </c>
      <c r="F14" s="174">
        <v>57</v>
      </c>
      <c r="G14" s="144">
        <v>53</v>
      </c>
      <c r="H14" s="144">
        <v>8</v>
      </c>
      <c r="I14" s="145">
        <v>8258</v>
      </c>
      <c r="J14" s="146">
        <v>1546</v>
      </c>
      <c r="K14" s="145">
        <v>13313</v>
      </c>
      <c r="L14" s="146">
        <v>2404</v>
      </c>
      <c r="M14" s="145">
        <v>12365</v>
      </c>
      <c r="N14" s="146">
        <v>2214</v>
      </c>
      <c r="O14" s="145">
        <v>33936</v>
      </c>
      <c r="P14" s="146">
        <v>6164</v>
      </c>
      <c r="Q14" s="147">
        <f>IF(O14&lt;&gt;0,P14/G14,"")</f>
        <v>116.30188679245283</v>
      </c>
      <c r="R14" s="148">
        <f>IF(O14&lt;&gt;0,O14/P14,"")</f>
        <v>5.505515898767034</v>
      </c>
      <c r="S14" s="145">
        <v>46638</v>
      </c>
      <c r="T14" s="149">
        <f>IF(S14&lt;&gt;0,-(S14-O14)/S14,"")</f>
        <v>-0.27235301685320984</v>
      </c>
      <c r="U14" s="145">
        <v>3009399</v>
      </c>
      <c r="V14" s="146">
        <v>321096</v>
      </c>
      <c r="W14" s="151">
        <f t="shared" si="1"/>
        <v>9.372271843934524</v>
      </c>
      <c r="X14" s="45"/>
    </row>
    <row r="15" spans="1:24" s="20" customFormat="1" ht="15" customHeight="1">
      <c r="A15" s="54">
        <v>11</v>
      </c>
      <c r="B15" s="150" t="s">
        <v>100</v>
      </c>
      <c r="C15" s="143">
        <v>39906</v>
      </c>
      <c r="D15" s="142" t="s">
        <v>28</v>
      </c>
      <c r="E15" s="173" t="s">
        <v>29</v>
      </c>
      <c r="F15" s="174">
        <v>73</v>
      </c>
      <c r="G15" s="144">
        <v>65</v>
      </c>
      <c r="H15" s="144">
        <v>3</v>
      </c>
      <c r="I15" s="145">
        <v>6146</v>
      </c>
      <c r="J15" s="146">
        <v>705</v>
      </c>
      <c r="K15" s="145">
        <v>11685.5</v>
      </c>
      <c r="L15" s="146">
        <v>1304</v>
      </c>
      <c r="M15" s="145">
        <v>10839.5</v>
      </c>
      <c r="N15" s="146">
        <v>1210</v>
      </c>
      <c r="O15" s="145">
        <f aca="true" t="shared" si="2" ref="O15:P17">I15+K15+M15</f>
        <v>28671</v>
      </c>
      <c r="P15" s="146">
        <f t="shared" si="2"/>
        <v>3219</v>
      </c>
      <c r="Q15" s="147">
        <f>P15/G15</f>
        <v>49.52307692307692</v>
      </c>
      <c r="R15" s="148">
        <f>+O15/P15</f>
        <v>8.906803355079218</v>
      </c>
      <c r="S15" s="145">
        <v>88479</v>
      </c>
      <c r="T15" s="149">
        <f>-(S15-O15)/S15</f>
        <v>-0.6759570067473638</v>
      </c>
      <c r="U15" s="145">
        <v>433059.25</v>
      </c>
      <c r="V15" s="146">
        <v>43214</v>
      </c>
      <c r="W15" s="151">
        <f t="shared" si="1"/>
        <v>10.021272041468043</v>
      </c>
      <c r="X15" s="45"/>
    </row>
    <row r="16" spans="1:24" s="20" customFormat="1" ht="15" customHeight="1">
      <c r="A16" s="54">
        <v>12</v>
      </c>
      <c r="B16" s="150" t="s">
        <v>129</v>
      </c>
      <c r="C16" s="143">
        <v>39913</v>
      </c>
      <c r="D16" s="142" t="s">
        <v>43</v>
      </c>
      <c r="E16" s="173" t="s">
        <v>109</v>
      </c>
      <c r="F16" s="174">
        <v>58</v>
      </c>
      <c r="G16" s="144">
        <v>58</v>
      </c>
      <c r="H16" s="144">
        <v>2</v>
      </c>
      <c r="I16" s="145">
        <v>5317</v>
      </c>
      <c r="J16" s="146">
        <v>534</v>
      </c>
      <c r="K16" s="145">
        <v>10165</v>
      </c>
      <c r="L16" s="146">
        <v>1015</v>
      </c>
      <c r="M16" s="145">
        <v>11586.5</v>
      </c>
      <c r="N16" s="146">
        <v>1160</v>
      </c>
      <c r="O16" s="145">
        <f t="shared" si="2"/>
        <v>27068.5</v>
      </c>
      <c r="P16" s="146">
        <f t="shared" si="2"/>
        <v>2709</v>
      </c>
      <c r="Q16" s="147">
        <f>IF(O16&lt;&gt;0,P16/G16,"")</f>
        <v>46.706896551724135</v>
      </c>
      <c r="R16" s="148">
        <f>IF(O16&lt;&gt;0,O16/P16,"")</f>
        <v>9.992063492063492</v>
      </c>
      <c r="S16" s="145"/>
      <c r="T16" s="149">
        <f>IF(S16&lt;&gt;0,-(S16-O16)/S16,"")</f>
      </c>
      <c r="U16" s="145">
        <v>125798.5</v>
      </c>
      <c r="V16" s="146">
        <v>13261</v>
      </c>
      <c r="W16" s="151">
        <f t="shared" si="1"/>
        <v>9.486350953925044</v>
      </c>
      <c r="X16" s="45"/>
    </row>
    <row r="17" spans="1:24" s="20" customFormat="1" ht="15" customHeight="1">
      <c r="A17" s="54">
        <v>13</v>
      </c>
      <c r="B17" s="150" t="s">
        <v>130</v>
      </c>
      <c r="C17" s="143">
        <v>39920</v>
      </c>
      <c r="D17" s="142" t="s">
        <v>28</v>
      </c>
      <c r="E17" s="173" t="s">
        <v>131</v>
      </c>
      <c r="F17" s="174">
        <v>43</v>
      </c>
      <c r="G17" s="144">
        <v>43</v>
      </c>
      <c r="H17" s="144">
        <v>1</v>
      </c>
      <c r="I17" s="145">
        <v>5612.5</v>
      </c>
      <c r="J17" s="146">
        <v>680</v>
      </c>
      <c r="K17" s="145">
        <v>9812</v>
      </c>
      <c r="L17" s="146">
        <v>1147</v>
      </c>
      <c r="M17" s="145">
        <v>10602.75</v>
      </c>
      <c r="N17" s="146">
        <v>1198</v>
      </c>
      <c r="O17" s="145">
        <f t="shared" si="2"/>
        <v>26027.25</v>
      </c>
      <c r="P17" s="146">
        <f t="shared" si="2"/>
        <v>3025</v>
      </c>
      <c r="Q17" s="147">
        <f>P17/G17</f>
        <v>70.34883720930233</v>
      </c>
      <c r="R17" s="148">
        <f>+O17/P17</f>
        <v>8.60404958677686</v>
      </c>
      <c r="S17" s="145"/>
      <c r="T17" s="149"/>
      <c r="U17" s="145">
        <v>26027.25</v>
      </c>
      <c r="V17" s="146">
        <v>3025</v>
      </c>
      <c r="W17" s="151">
        <f t="shared" si="1"/>
        <v>8.60404958677686</v>
      </c>
      <c r="X17" s="45"/>
    </row>
    <row r="18" spans="1:24" s="20" customFormat="1" ht="15" customHeight="1">
      <c r="A18" s="54">
        <v>14</v>
      </c>
      <c r="B18" s="150" t="s">
        <v>87</v>
      </c>
      <c r="C18" s="143">
        <v>39899</v>
      </c>
      <c r="D18" s="142" t="s">
        <v>26</v>
      </c>
      <c r="E18" s="173" t="s">
        <v>74</v>
      </c>
      <c r="F18" s="174">
        <v>62</v>
      </c>
      <c r="G18" s="144">
        <v>45</v>
      </c>
      <c r="H18" s="144">
        <v>4</v>
      </c>
      <c r="I18" s="145">
        <v>5271</v>
      </c>
      <c r="J18" s="146">
        <v>836</v>
      </c>
      <c r="K18" s="145">
        <v>9685</v>
      </c>
      <c r="L18" s="146">
        <v>1550</v>
      </c>
      <c r="M18" s="145">
        <v>8591</v>
      </c>
      <c r="N18" s="146">
        <v>1351</v>
      </c>
      <c r="O18" s="145">
        <f>+I18+K18+M18</f>
        <v>23547</v>
      </c>
      <c r="P18" s="146">
        <f>+J18+L18+N18</f>
        <v>3737</v>
      </c>
      <c r="Q18" s="147">
        <f>IF(O18&lt;&gt;0,P18/G18,"")</f>
        <v>83.04444444444445</v>
      </c>
      <c r="R18" s="148">
        <f>IF(O18&lt;&gt;0,O18/P18,"")</f>
        <v>6.301043617875301</v>
      </c>
      <c r="S18" s="145">
        <v>20764</v>
      </c>
      <c r="T18" s="149">
        <f>IF(S18&lt;&gt;0,-(S18-O18)/S18,"")</f>
        <v>0.1340300520130996</v>
      </c>
      <c r="U18" s="145">
        <v>536482</v>
      </c>
      <c r="V18" s="146">
        <v>61956</v>
      </c>
      <c r="W18" s="151">
        <f t="shared" si="1"/>
        <v>8.659080637872039</v>
      </c>
      <c r="X18" s="45"/>
    </row>
    <row r="19" spans="1:24" s="20" customFormat="1" ht="15" customHeight="1">
      <c r="A19" s="54">
        <v>15</v>
      </c>
      <c r="B19" s="150" t="s">
        <v>102</v>
      </c>
      <c r="C19" s="143">
        <v>39906</v>
      </c>
      <c r="D19" s="142" t="s">
        <v>26</v>
      </c>
      <c r="E19" s="173" t="s">
        <v>103</v>
      </c>
      <c r="F19" s="174">
        <v>25</v>
      </c>
      <c r="G19" s="144">
        <v>13</v>
      </c>
      <c r="H19" s="144">
        <v>3</v>
      </c>
      <c r="I19" s="145">
        <v>2268</v>
      </c>
      <c r="J19" s="146">
        <v>289</v>
      </c>
      <c r="K19" s="145">
        <v>4583</v>
      </c>
      <c r="L19" s="146">
        <v>578</v>
      </c>
      <c r="M19" s="145">
        <v>4258</v>
      </c>
      <c r="N19" s="146">
        <v>553</v>
      </c>
      <c r="O19" s="145">
        <f>+I19+K19+M19</f>
        <v>11109</v>
      </c>
      <c r="P19" s="146">
        <f>+J19+L19+N19</f>
        <v>1420</v>
      </c>
      <c r="Q19" s="147">
        <f>IF(O19&lt;&gt;0,P19/G19,"")</f>
        <v>109.23076923076923</v>
      </c>
      <c r="R19" s="148">
        <f>IF(O19&lt;&gt;0,O19/P19,"")</f>
        <v>7.823239436619718</v>
      </c>
      <c r="S19" s="145">
        <v>20867</v>
      </c>
      <c r="T19" s="149">
        <f>IF(S19&lt;&gt;0,-(S19-O19)/S19,"")</f>
        <v>-0.46762831264676286</v>
      </c>
      <c r="U19" s="145">
        <v>131348</v>
      </c>
      <c r="V19" s="146">
        <v>14806</v>
      </c>
      <c r="W19" s="151">
        <f t="shared" si="1"/>
        <v>8.871268404700796</v>
      </c>
      <c r="X19" s="45"/>
    </row>
    <row r="20" spans="1:24" s="20" customFormat="1" ht="15" customHeight="1">
      <c r="A20" s="54">
        <v>16</v>
      </c>
      <c r="B20" s="150" t="s">
        <v>66</v>
      </c>
      <c r="C20" s="143">
        <v>39878</v>
      </c>
      <c r="D20" s="142" t="s">
        <v>28</v>
      </c>
      <c r="E20" s="173" t="s">
        <v>67</v>
      </c>
      <c r="F20" s="174">
        <v>39</v>
      </c>
      <c r="G20" s="144">
        <v>38</v>
      </c>
      <c r="H20" s="144">
        <v>7</v>
      </c>
      <c r="I20" s="145">
        <v>2144</v>
      </c>
      <c r="J20" s="146">
        <v>413</v>
      </c>
      <c r="K20" s="145">
        <v>4147.5</v>
      </c>
      <c r="L20" s="146">
        <v>737</v>
      </c>
      <c r="M20" s="145">
        <v>4213.5</v>
      </c>
      <c r="N20" s="146">
        <v>785</v>
      </c>
      <c r="O20" s="145">
        <f>I20+K20+M20</f>
        <v>10505</v>
      </c>
      <c r="P20" s="146">
        <f>J20+L20+N20</f>
        <v>1935</v>
      </c>
      <c r="Q20" s="147">
        <f>P20/G20</f>
        <v>50.921052631578945</v>
      </c>
      <c r="R20" s="148">
        <f>+O20/P20</f>
        <v>5.428940568475452</v>
      </c>
      <c r="S20" s="145">
        <v>8598</v>
      </c>
      <c r="T20" s="149">
        <f>-(S20-O20)/S20</f>
        <v>0.22179576645731566</v>
      </c>
      <c r="U20" s="145">
        <v>364950.5</v>
      </c>
      <c r="V20" s="146">
        <v>45149</v>
      </c>
      <c r="W20" s="151">
        <f t="shared" si="1"/>
        <v>8.08324658353452</v>
      </c>
      <c r="X20" s="45"/>
    </row>
    <row r="21" spans="1:24" s="20" customFormat="1" ht="15" customHeight="1">
      <c r="A21" s="54">
        <v>17</v>
      </c>
      <c r="B21" s="150" t="s">
        <v>101</v>
      </c>
      <c r="C21" s="143">
        <v>39906</v>
      </c>
      <c r="D21" s="142" t="s">
        <v>116</v>
      </c>
      <c r="E21" s="173" t="s">
        <v>117</v>
      </c>
      <c r="F21" s="174">
        <v>41</v>
      </c>
      <c r="G21" s="144">
        <v>37</v>
      </c>
      <c r="H21" s="144">
        <v>3</v>
      </c>
      <c r="I21" s="145">
        <v>1695</v>
      </c>
      <c r="J21" s="146">
        <v>259</v>
      </c>
      <c r="K21" s="145">
        <v>3950.5</v>
      </c>
      <c r="L21" s="146">
        <v>590</v>
      </c>
      <c r="M21" s="145">
        <v>3698.5</v>
      </c>
      <c r="N21" s="146">
        <v>561</v>
      </c>
      <c r="O21" s="145">
        <f>SUM(I21+K21+M21)</f>
        <v>9344</v>
      </c>
      <c r="P21" s="146">
        <f>SUM(J21+L21+N21)</f>
        <v>1410</v>
      </c>
      <c r="Q21" s="147">
        <f>IF(O21&lt;&gt;0,P21/G21,"")</f>
        <v>38.108108108108105</v>
      </c>
      <c r="R21" s="148">
        <f>IF(O21&lt;&gt;0,O21/P21,"")</f>
        <v>6.626950354609929</v>
      </c>
      <c r="S21" s="145">
        <v>25006.5</v>
      </c>
      <c r="T21" s="149">
        <f>IF(S21&lt;&gt;0,-(S21-O21)/S21,"")</f>
        <v>-0.6263371523403914</v>
      </c>
      <c r="U21" s="145">
        <v>187595.5</v>
      </c>
      <c r="V21" s="146">
        <v>19663</v>
      </c>
      <c r="W21" s="151">
        <f t="shared" si="1"/>
        <v>9.54053298072522</v>
      </c>
      <c r="X21" s="45"/>
    </row>
    <row r="22" spans="1:24" s="20" customFormat="1" ht="15" customHeight="1">
      <c r="A22" s="54">
        <v>18</v>
      </c>
      <c r="B22" s="150" t="s">
        <v>81</v>
      </c>
      <c r="C22" s="143">
        <v>39892</v>
      </c>
      <c r="D22" s="142" t="s">
        <v>26</v>
      </c>
      <c r="E22" s="173" t="s">
        <v>19</v>
      </c>
      <c r="F22" s="174">
        <v>48</v>
      </c>
      <c r="G22" s="144">
        <v>22</v>
      </c>
      <c r="H22" s="144">
        <v>5</v>
      </c>
      <c r="I22" s="145">
        <v>1686</v>
      </c>
      <c r="J22" s="146">
        <v>269</v>
      </c>
      <c r="K22" s="145">
        <v>3843</v>
      </c>
      <c r="L22" s="146">
        <v>595</v>
      </c>
      <c r="M22" s="145">
        <v>3710</v>
      </c>
      <c r="N22" s="146">
        <v>567</v>
      </c>
      <c r="O22" s="145">
        <f>+I22+K22+M22</f>
        <v>9239</v>
      </c>
      <c r="P22" s="146">
        <f>+J22+L22+N22</f>
        <v>1431</v>
      </c>
      <c r="Q22" s="147">
        <f>IF(O22&lt;&gt;0,P22/G22,"")</f>
        <v>65.04545454545455</v>
      </c>
      <c r="R22" s="148">
        <f>IF(O22&lt;&gt;0,O22/P22,"")</f>
        <v>6.456324248777079</v>
      </c>
      <c r="S22" s="145">
        <v>16960</v>
      </c>
      <c r="T22" s="149">
        <f>IF(S22&lt;&gt;0,-(S22-O22)/S22,"")</f>
        <v>-0.455247641509434</v>
      </c>
      <c r="U22" s="145">
        <v>478073</v>
      </c>
      <c r="V22" s="146">
        <v>59693</v>
      </c>
      <c r="W22" s="151">
        <f t="shared" si="1"/>
        <v>8.00886201062101</v>
      </c>
      <c r="X22" s="45"/>
    </row>
    <row r="23" spans="1:24" s="20" customFormat="1" ht="15" customHeight="1">
      <c r="A23" s="54">
        <v>19</v>
      </c>
      <c r="B23" s="150" t="s">
        <v>106</v>
      </c>
      <c r="C23" s="143">
        <v>39906</v>
      </c>
      <c r="D23" s="142" t="s">
        <v>28</v>
      </c>
      <c r="E23" s="173" t="s">
        <v>107</v>
      </c>
      <c r="F23" s="174">
        <v>20</v>
      </c>
      <c r="G23" s="144">
        <v>18</v>
      </c>
      <c r="H23" s="144">
        <v>3</v>
      </c>
      <c r="I23" s="145">
        <v>1128</v>
      </c>
      <c r="J23" s="146">
        <v>185</v>
      </c>
      <c r="K23" s="145">
        <v>3035</v>
      </c>
      <c r="L23" s="146">
        <v>474</v>
      </c>
      <c r="M23" s="145">
        <v>3305</v>
      </c>
      <c r="N23" s="146">
        <v>479</v>
      </c>
      <c r="O23" s="145">
        <f aca="true" t="shared" si="3" ref="O23:P26">I23+K23+M23</f>
        <v>7468</v>
      </c>
      <c r="P23" s="146">
        <f t="shared" si="3"/>
        <v>1138</v>
      </c>
      <c r="Q23" s="147">
        <f>P23/G23</f>
        <v>63.22222222222222</v>
      </c>
      <c r="R23" s="148">
        <f aca="true" t="shared" si="4" ref="R23:R32">+O23/P23</f>
        <v>6.562390158172232</v>
      </c>
      <c r="S23" s="145">
        <v>10536.5</v>
      </c>
      <c r="T23" s="149">
        <f>-(S23-O23)/S23</f>
        <v>-0.2912257390974232</v>
      </c>
      <c r="U23" s="145">
        <v>72095.5</v>
      </c>
      <c r="V23" s="146">
        <v>8114</v>
      </c>
      <c r="W23" s="151">
        <f t="shared" si="1"/>
        <v>8.885321666255853</v>
      </c>
      <c r="X23" s="45"/>
    </row>
    <row r="24" spans="1:24" s="20" customFormat="1" ht="15" customHeight="1">
      <c r="A24" s="54">
        <v>20</v>
      </c>
      <c r="B24" s="150" t="s">
        <v>40</v>
      </c>
      <c r="C24" s="143">
        <v>39829</v>
      </c>
      <c r="D24" s="142" t="s">
        <v>28</v>
      </c>
      <c r="E24" s="173" t="s">
        <v>19</v>
      </c>
      <c r="F24" s="174">
        <v>80</v>
      </c>
      <c r="G24" s="144">
        <v>14</v>
      </c>
      <c r="H24" s="144">
        <v>14</v>
      </c>
      <c r="I24" s="145">
        <v>1525</v>
      </c>
      <c r="J24" s="146">
        <v>256</v>
      </c>
      <c r="K24" s="145">
        <v>3027</v>
      </c>
      <c r="L24" s="146">
        <v>548</v>
      </c>
      <c r="M24" s="145">
        <v>2533</v>
      </c>
      <c r="N24" s="146">
        <v>404</v>
      </c>
      <c r="O24" s="145">
        <f t="shared" si="3"/>
        <v>7085</v>
      </c>
      <c r="P24" s="146">
        <f t="shared" si="3"/>
        <v>1208</v>
      </c>
      <c r="Q24" s="147">
        <f>P24/G24</f>
        <v>86.28571428571429</v>
      </c>
      <c r="R24" s="148">
        <f t="shared" si="4"/>
        <v>5.865066225165563</v>
      </c>
      <c r="S24" s="145">
        <v>7204</v>
      </c>
      <c r="T24" s="149">
        <f>-(S24-O24)/S24</f>
        <v>-0.016518600777345918</v>
      </c>
      <c r="U24" s="145">
        <v>2360052.5</v>
      </c>
      <c r="V24" s="146">
        <v>280005</v>
      </c>
      <c r="W24" s="151">
        <f t="shared" si="1"/>
        <v>8.428608417706826</v>
      </c>
      <c r="X24" s="45"/>
    </row>
    <row r="25" spans="1:24" s="20" customFormat="1" ht="15" customHeight="1">
      <c r="A25" s="54">
        <v>21</v>
      </c>
      <c r="B25" s="150" t="s">
        <v>54</v>
      </c>
      <c r="C25" s="143">
        <v>39864</v>
      </c>
      <c r="D25" s="142" t="s">
        <v>28</v>
      </c>
      <c r="E25" s="173" t="s">
        <v>55</v>
      </c>
      <c r="F25" s="174">
        <v>55</v>
      </c>
      <c r="G25" s="144">
        <v>35</v>
      </c>
      <c r="H25" s="144">
        <v>9</v>
      </c>
      <c r="I25" s="145">
        <v>1652</v>
      </c>
      <c r="J25" s="146">
        <v>448</v>
      </c>
      <c r="K25" s="145">
        <v>2614</v>
      </c>
      <c r="L25" s="146">
        <v>595</v>
      </c>
      <c r="M25" s="145">
        <v>2423</v>
      </c>
      <c r="N25" s="146">
        <v>507</v>
      </c>
      <c r="O25" s="145">
        <f t="shared" si="3"/>
        <v>6689</v>
      </c>
      <c r="P25" s="146">
        <f t="shared" si="3"/>
        <v>1550</v>
      </c>
      <c r="Q25" s="147">
        <f>P25/G25</f>
        <v>44.285714285714285</v>
      </c>
      <c r="R25" s="148">
        <f t="shared" si="4"/>
        <v>4.315483870967742</v>
      </c>
      <c r="S25" s="145">
        <v>8049</v>
      </c>
      <c r="T25" s="149">
        <f>-(S25-O25)/S25</f>
        <v>-0.16896508883091066</v>
      </c>
      <c r="U25" s="145">
        <v>521977.5</v>
      </c>
      <c r="V25" s="146">
        <v>68432</v>
      </c>
      <c r="W25" s="151">
        <f t="shared" si="1"/>
        <v>7.627681494037877</v>
      </c>
      <c r="X25" s="45"/>
    </row>
    <row r="26" spans="1:24" s="20" customFormat="1" ht="15" customHeight="1">
      <c r="A26" s="54">
        <v>22</v>
      </c>
      <c r="B26" s="150" t="s">
        <v>132</v>
      </c>
      <c r="C26" s="143">
        <v>39913</v>
      </c>
      <c r="D26" s="142" t="s">
        <v>28</v>
      </c>
      <c r="E26" s="173" t="s">
        <v>119</v>
      </c>
      <c r="F26" s="174">
        <v>8</v>
      </c>
      <c r="G26" s="144">
        <v>8</v>
      </c>
      <c r="H26" s="144">
        <v>2</v>
      </c>
      <c r="I26" s="145">
        <v>1525</v>
      </c>
      <c r="J26" s="146">
        <v>154</v>
      </c>
      <c r="K26" s="145">
        <v>2515</v>
      </c>
      <c r="L26" s="146">
        <v>249</v>
      </c>
      <c r="M26" s="145">
        <v>2046</v>
      </c>
      <c r="N26" s="146">
        <v>201</v>
      </c>
      <c r="O26" s="145">
        <f t="shared" si="3"/>
        <v>6086</v>
      </c>
      <c r="P26" s="146">
        <f t="shared" si="3"/>
        <v>604</v>
      </c>
      <c r="Q26" s="147">
        <f>P26/G26</f>
        <v>75.5</v>
      </c>
      <c r="R26" s="148">
        <f t="shared" si="4"/>
        <v>10.07615894039735</v>
      </c>
      <c r="S26" s="145">
        <v>10830.5</v>
      </c>
      <c r="T26" s="149">
        <f>-(S26-O26)/S26</f>
        <v>-0.4380684178939107</v>
      </c>
      <c r="U26" s="145">
        <v>27437.5</v>
      </c>
      <c r="V26" s="146">
        <v>2814</v>
      </c>
      <c r="W26" s="151">
        <f t="shared" si="1"/>
        <v>9.750355366027009</v>
      </c>
      <c r="X26" s="45"/>
    </row>
    <row r="27" spans="1:24" s="20" customFormat="1" ht="15" customHeight="1">
      <c r="A27" s="54">
        <v>23</v>
      </c>
      <c r="B27" s="150" t="s">
        <v>86</v>
      </c>
      <c r="C27" s="143">
        <v>39836</v>
      </c>
      <c r="D27" s="142" t="s">
        <v>2</v>
      </c>
      <c r="E27" s="173" t="s">
        <v>39</v>
      </c>
      <c r="F27" s="174">
        <v>108</v>
      </c>
      <c r="G27" s="144">
        <v>16</v>
      </c>
      <c r="H27" s="144">
        <v>13</v>
      </c>
      <c r="I27" s="145">
        <v>1490</v>
      </c>
      <c r="J27" s="146">
        <v>392</v>
      </c>
      <c r="K27" s="145">
        <v>2231</v>
      </c>
      <c r="L27" s="146">
        <v>501</v>
      </c>
      <c r="M27" s="145">
        <v>1718</v>
      </c>
      <c r="N27" s="146">
        <v>411</v>
      </c>
      <c r="O27" s="145">
        <f aca="true" t="shared" si="5" ref="O27:P31">+M27+K27+I27</f>
        <v>5439</v>
      </c>
      <c r="P27" s="146">
        <f t="shared" si="5"/>
        <v>1304</v>
      </c>
      <c r="Q27" s="147">
        <f>+P27/G27</f>
        <v>81.5</v>
      </c>
      <c r="R27" s="148">
        <f t="shared" si="4"/>
        <v>4.17101226993865</v>
      </c>
      <c r="S27" s="145">
        <v>1175</v>
      </c>
      <c r="T27" s="149">
        <f>IF(S27&lt;&gt;0,-(S27-O27)/S27,"")</f>
        <v>3.628936170212766</v>
      </c>
      <c r="U27" s="145">
        <v>2286552</v>
      </c>
      <c r="V27" s="146">
        <v>272944</v>
      </c>
      <c r="W27" s="151">
        <f>+U27/V27</f>
        <v>8.377366785860836</v>
      </c>
      <c r="X27" s="45"/>
    </row>
    <row r="28" spans="1:24" s="20" customFormat="1" ht="15" customHeight="1">
      <c r="A28" s="54">
        <v>24</v>
      </c>
      <c r="B28" s="150" t="s">
        <v>76</v>
      </c>
      <c r="C28" s="143">
        <v>39892</v>
      </c>
      <c r="D28" s="142" t="s">
        <v>2</v>
      </c>
      <c r="E28" s="173" t="s">
        <v>39</v>
      </c>
      <c r="F28" s="174">
        <v>60</v>
      </c>
      <c r="G28" s="144">
        <v>23</v>
      </c>
      <c r="H28" s="144">
        <v>4</v>
      </c>
      <c r="I28" s="145">
        <v>1405</v>
      </c>
      <c r="J28" s="146">
        <v>303</v>
      </c>
      <c r="K28" s="145">
        <v>2054</v>
      </c>
      <c r="L28" s="146">
        <v>334</v>
      </c>
      <c r="M28" s="145">
        <v>1929</v>
      </c>
      <c r="N28" s="146">
        <v>314</v>
      </c>
      <c r="O28" s="145">
        <f t="shared" si="5"/>
        <v>5388</v>
      </c>
      <c r="P28" s="146">
        <f t="shared" si="5"/>
        <v>951</v>
      </c>
      <c r="Q28" s="147">
        <f>+P28/G28</f>
        <v>41.34782608695652</v>
      </c>
      <c r="R28" s="148">
        <f t="shared" si="4"/>
        <v>5.665615141955836</v>
      </c>
      <c r="S28" s="145">
        <v>22539</v>
      </c>
      <c r="T28" s="149">
        <f>IF(S28&lt;&gt;0,-(S28-O28)/S28,"")</f>
        <v>-0.7609476906695062</v>
      </c>
      <c r="U28" s="145">
        <v>932450</v>
      </c>
      <c r="V28" s="146">
        <v>95423</v>
      </c>
      <c r="W28" s="151">
        <f>+U28/V28</f>
        <v>9.771753141276212</v>
      </c>
      <c r="X28" s="45"/>
    </row>
    <row r="29" spans="1:24" s="20" customFormat="1" ht="15" customHeight="1">
      <c r="A29" s="54">
        <v>25</v>
      </c>
      <c r="B29" s="150" t="s">
        <v>104</v>
      </c>
      <c r="C29" s="143">
        <v>39906</v>
      </c>
      <c r="D29" s="142" t="s">
        <v>2</v>
      </c>
      <c r="E29" s="173" t="s">
        <v>105</v>
      </c>
      <c r="F29" s="174">
        <v>51</v>
      </c>
      <c r="G29" s="144">
        <v>22</v>
      </c>
      <c r="H29" s="144">
        <v>3</v>
      </c>
      <c r="I29" s="145">
        <v>643</v>
      </c>
      <c r="J29" s="146">
        <v>97</v>
      </c>
      <c r="K29" s="145">
        <v>1123</v>
      </c>
      <c r="L29" s="146">
        <v>161</v>
      </c>
      <c r="M29" s="145">
        <v>1892</v>
      </c>
      <c r="N29" s="146">
        <v>268</v>
      </c>
      <c r="O29" s="145">
        <f t="shared" si="5"/>
        <v>3658</v>
      </c>
      <c r="P29" s="146">
        <f t="shared" si="5"/>
        <v>526</v>
      </c>
      <c r="Q29" s="147">
        <f>+P29/G29</f>
        <v>23.90909090909091</v>
      </c>
      <c r="R29" s="148">
        <f t="shared" si="4"/>
        <v>6.9543726235741445</v>
      </c>
      <c r="S29" s="145">
        <v>13271</v>
      </c>
      <c r="T29" s="149">
        <f>IF(S29&lt;&gt;0,-(S29-O29)/S29,"")</f>
        <v>-0.7243613894958933</v>
      </c>
      <c r="U29" s="145">
        <v>780665</v>
      </c>
      <c r="V29" s="146">
        <v>10245</v>
      </c>
      <c r="W29" s="151">
        <f>+U29/V29</f>
        <v>76.19960956564178</v>
      </c>
      <c r="X29" s="45"/>
    </row>
    <row r="30" spans="1:24" s="20" customFormat="1" ht="15" customHeight="1">
      <c r="A30" s="54">
        <v>26</v>
      </c>
      <c r="B30" s="150" t="s">
        <v>80</v>
      </c>
      <c r="C30" s="143">
        <v>39892</v>
      </c>
      <c r="D30" s="142" t="s">
        <v>2</v>
      </c>
      <c r="E30" s="173" t="s">
        <v>34</v>
      </c>
      <c r="F30" s="174">
        <v>70</v>
      </c>
      <c r="G30" s="144">
        <v>19</v>
      </c>
      <c r="H30" s="144">
        <v>5</v>
      </c>
      <c r="I30" s="145">
        <v>564</v>
      </c>
      <c r="J30" s="146">
        <v>107</v>
      </c>
      <c r="K30" s="145">
        <v>1252</v>
      </c>
      <c r="L30" s="146">
        <v>217</v>
      </c>
      <c r="M30" s="145">
        <v>1774</v>
      </c>
      <c r="N30" s="146">
        <v>323</v>
      </c>
      <c r="O30" s="145">
        <f t="shared" si="5"/>
        <v>3590</v>
      </c>
      <c r="P30" s="146">
        <f t="shared" si="5"/>
        <v>647</v>
      </c>
      <c r="Q30" s="147">
        <f>+P30/G30</f>
        <v>34.05263157894737</v>
      </c>
      <c r="R30" s="148">
        <f t="shared" si="4"/>
        <v>5.548686244204019</v>
      </c>
      <c r="S30" s="145">
        <v>11246</v>
      </c>
      <c r="T30" s="149">
        <f>IF(S30&lt;&gt;0,-(S30-O30)/S30,"")</f>
        <v>-0.680775386804197</v>
      </c>
      <c r="U30" s="145">
        <v>457516</v>
      </c>
      <c r="V30" s="146">
        <v>54900</v>
      </c>
      <c r="W30" s="151">
        <f>+U30/V30</f>
        <v>8.333624772313296</v>
      </c>
      <c r="X30" s="45"/>
    </row>
    <row r="31" spans="1:24" s="20" customFormat="1" ht="15" customHeight="1">
      <c r="A31" s="54">
        <v>27</v>
      </c>
      <c r="B31" s="150" t="s">
        <v>75</v>
      </c>
      <c r="C31" s="143">
        <v>39885</v>
      </c>
      <c r="D31" s="142" t="s">
        <v>2</v>
      </c>
      <c r="E31" s="173" t="s">
        <v>11</v>
      </c>
      <c r="F31" s="174">
        <v>51</v>
      </c>
      <c r="G31" s="144">
        <v>15</v>
      </c>
      <c r="H31" s="144">
        <v>6</v>
      </c>
      <c r="I31" s="145">
        <v>815</v>
      </c>
      <c r="J31" s="146">
        <v>130</v>
      </c>
      <c r="K31" s="145">
        <v>1285</v>
      </c>
      <c r="L31" s="146">
        <v>173</v>
      </c>
      <c r="M31" s="145">
        <v>1058</v>
      </c>
      <c r="N31" s="146">
        <v>141</v>
      </c>
      <c r="O31" s="145">
        <f t="shared" si="5"/>
        <v>3158</v>
      </c>
      <c r="P31" s="146">
        <f t="shared" si="5"/>
        <v>444</v>
      </c>
      <c r="Q31" s="147">
        <f>+P31/G31</f>
        <v>29.6</v>
      </c>
      <c r="R31" s="148">
        <f t="shared" si="4"/>
        <v>7.112612612612613</v>
      </c>
      <c r="S31" s="145">
        <v>7535</v>
      </c>
      <c r="T31" s="149">
        <f>IF(S31&lt;&gt;0,-(S31-O31)/S31,"")</f>
        <v>-0.5808891838088919</v>
      </c>
      <c r="U31" s="145">
        <v>531803</v>
      </c>
      <c r="V31" s="146">
        <v>60180</v>
      </c>
      <c r="W31" s="151">
        <f>+U31/V31</f>
        <v>8.83687271518777</v>
      </c>
      <c r="X31" s="45"/>
    </row>
    <row r="32" spans="1:24" s="20" customFormat="1" ht="15" customHeight="1">
      <c r="A32" s="54">
        <v>28</v>
      </c>
      <c r="B32" s="150" t="s">
        <v>89</v>
      </c>
      <c r="C32" s="143">
        <v>39899</v>
      </c>
      <c r="D32" s="142" t="s">
        <v>28</v>
      </c>
      <c r="E32" s="173" t="s">
        <v>90</v>
      </c>
      <c r="F32" s="174">
        <v>20</v>
      </c>
      <c r="G32" s="144">
        <v>14</v>
      </c>
      <c r="H32" s="144">
        <v>4</v>
      </c>
      <c r="I32" s="145">
        <v>844</v>
      </c>
      <c r="J32" s="146">
        <v>116</v>
      </c>
      <c r="K32" s="145">
        <v>1302</v>
      </c>
      <c r="L32" s="146">
        <v>178</v>
      </c>
      <c r="M32" s="145">
        <v>951</v>
      </c>
      <c r="N32" s="146">
        <v>128</v>
      </c>
      <c r="O32" s="145">
        <f>I32+K32+M32</f>
        <v>3097</v>
      </c>
      <c r="P32" s="146">
        <f>J32+L32+N32</f>
        <v>422</v>
      </c>
      <c r="Q32" s="147">
        <f>P32/G32</f>
        <v>30.142857142857142</v>
      </c>
      <c r="R32" s="148">
        <f t="shared" si="4"/>
        <v>7.338862559241706</v>
      </c>
      <c r="S32" s="145">
        <v>5000.5</v>
      </c>
      <c r="T32" s="149">
        <f>-(S32-O32)/S32</f>
        <v>-0.38066193380661933</v>
      </c>
      <c r="U32" s="145">
        <v>119490</v>
      </c>
      <c r="V32" s="146">
        <v>12579</v>
      </c>
      <c r="W32" s="151">
        <f>U32/V32</f>
        <v>9.499165275459099</v>
      </c>
      <c r="X32" s="45"/>
    </row>
    <row r="33" spans="1:24" s="20" customFormat="1" ht="15" customHeight="1">
      <c r="A33" s="54">
        <v>29</v>
      </c>
      <c r="B33" s="150" t="s">
        <v>84</v>
      </c>
      <c r="C33" s="143">
        <v>39892</v>
      </c>
      <c r="D33" s="142" t="s">
        <v>43</v>
      </c>
      <c r="E33" s="173" t="s">
        <v>85</v>
      </c>
      <c r="F33" s="174">
        <v>15</v>
      </c>
      <c r="G33" s="144">
        <v>14</v>
      </c>
      <c r="H33" s="144">
        <v>5</v>
      </c>
      <c r="I33" s="145">
        <v>460</v>
      </c>
      <c r="J33" s="146">
        <v>79</v>
      </c>
      <c r="K33" s="145">
        <v>1432</v>
      </c>
      <c r="L33" s="146">
        <v>244</v>
      </c>
      <c r="M33" s="145">
        <v>1176</v>
      </c>
      <c r="N33" s="146">
        <v>212</v>
      </c>
      <c r="O33" s="145">
        <f>I33+K33+M33</f>
        <v>3068</v>
      </c>
      <c r="P33" s="146">
        <f>SUM(J33+L33+N33)</f>
        <v>535</v>
      </c>
      <c r="Q33" s="147">
        <f>IF(O33&lt;&gt;0,P33/G33,"")</f>
        <v>38.214285714285715</v>
      </c>
      <c r="R33" s="148">
        <f>IF(O33&lt;&gt;0,O33/P33,"")</f>
        <v>5.734579439252337</v>
      </c>
      <c r="S33" s="145">
        <v>2203</v>
      </c>
      <c r="T33" s="149">
        <f>IF(S33&lt;&gt;0,-(S33-O33)/S33,"")</f>
        <v>0.3926463912846119</v>
      </c>
      <c r="U33" s="145">
        <v>38468.5</v>
      </c>
      <c r="V33" s="146">
        <v>5138</v>
      </c>
      <c r="W33" s="151">
        <f>U33/V33</f>
        <v>7.487057220708447</v>
      </c>
      <c r="X33" s="45"/>
    </row>
    <row r="34" spans="1:24" s="20" customFormat="1" ht="15" customHeight="1">
      <c r="A34" s="54">
        <v>30</v>
      </c>
      <c r="B34" s="150" t="s">
        <v>120</v>
      </c>
      <c r="C34" s="143">
        <v>39878</v>
      </c>
      <c r="D34" s="142" t="s">
        <v>28</v>
      </c>
      <c r="E34" s="173" t="s">
        <v>68</v>
      </c>
      <c r="F34" s="174">
        <v>23</v>
      </c>
      <c r="G34" s="144">
        <v>11</v>
      </c>
      <c r="H34" s="144">
        <v>7</v>
      </c>
      <c r="I34" s="145">
        <v>404</v>
      </c>
      <c r="J34" s="146">
        <v>73</v>
      </c>
      <c r="K34" s="145">
        <v>1061</v>
      </c>
      <c r="L34" s="146">
        <v>186</v>
      </c>
      <c r="M34" s="145">
        <v>860</v>
      </c>
      <c r="N34" s="146">
        <v>150</v>
      </c>
      <c r="O34" s="145">
        <f>I34+K34+M34</f>
        <v>2325</v>
      </c>
      <c r="P34" s="146">
        <f>J34+L34+N34</f>
        <v>409</v>
      </c>
      <c r="Q34" s="147">
        <f>P34/G34</f>
        <v>37.18181818181818</v>
      </c>
      <c r="R34" s="148">
        <f>+O34/P34</f>
        <v>5.684596577017115</v>
      </c>
      <c r="S34" s="145">
        <v>3870</v>
      </c>
      <c r="T34" s="149">
        <f>-(S34-O34)/S34</f>
        <v>-0.3992248062015504</v>
      </c>
      <c r="U34" s="145">
        <v>128818.5</v>
      </c>
      <c r="V34" s="146">
        <v>19238</v>
      </c>
      <c r="W34" s="151">
        <f>U34/V34</f>
        <v>6.6960442873479575</v>
      </c>
      <c r="X34" s="45"/>
    </row>
    <row r="35" spans="1:24" s="20" customFormat="1" ht="15" customHeight="1">
      <c r="A35" s="54">
        <v>31</v>
      </c>
      <c r="B35" s="150" t="s">
        <v>118</v>
      </c>
      <c r="C35" s="143">
        <v>39913</v>
      </c>
      <c r="D35" s="142" t="s">
        <v>28</v>
      </c>
      <c r="E35" s="173" t="s">
        <v>47</v>
      </c>
      <c r="F35" s="174">
        <v>25</v>
      </c>
      <c r="G35" s="144">
        <v>16</v>
      </c>
      <c r="H35" s="144">
        <v>2</v>
      </c>
      <c r="I35" s="145">
        <v>490.5</v>
      </c>
      <c r="J35" s="146">
        <v>48</v>
      </c>
      <c r="K35" s="145">
        <v>776</v>
      </c>
      <c r="L35" s="146">
        <v>79</v>
      </c>
      <c r="M35" s="145">
        <v>960</v>
      </c>
      <c r="N35" s="146">
        <v>93</v>
      </c>
      <c r="O35" s="145">
        <f>I35+K35+M35</f>
        <v>2226.5</v>
      </c>
      <c r="P35" s="146">
        <f>J35+L35+N35</f>
        <v>220</v>
      </c>
      <c r="Q35" s="147">
        <f>P35/G35</f>
        <v>13.75</v>
      </c>
      <c r="R35" s="148">
        <f>+O35/P35</f>
        <v>10.120454545454546</v>
      </c>
      <c r="S35" s="145">
        <v>15752.25</v>
      </c>
      <c r="T35" s="149">
        <f>-(S35-O35)/S35</f>
        <v>-0.858655112761669</v>
      </c>
      <c r="U35" s="145">
        <v>29498.5</v>
      </c>
      <c r="V35" s="146">
        <v>2665</v>
      </c>
      <c r="W35" s="151">
        <f>U35/V35</f>
        <v>11.068855534709193</v>
      </c>
      <c r="X35" s="45"/>
    </row>
    <row r="36" spans="1:24" s="20" customFormat="1" ht="15" customHeight="1">
      <c r="A36" s="54">
        <v>32</v>
      </c>
      <c r="B36" s="150" t="s">
        <v>73</v>
      </c>
      <c r="C36" s="143">
        <v>39885</v>
      </c>
      <c r="D36" s="142" t="s">
        <v>26</v>
      </c>
      <c r="E36" s="173" t="s">
        <v>74</v>
      </c>
      <c r="F36" s="174">
        <v>58</v>
      </c>
      <c r="G36" s="144">
        <v>9</v>
      </c>
      <c r="H36" s="144">
        <v>6</v>
      </c>
      <c r="I36" s="145">
        <v>383</v>
      </c>
      <c r="J36" s="146">
        <v>108</v>
      </c>
      <c r="K36" s="145">
        <v>751</v>
      </c>
      <c r="L36" s="146">
        <v>244</v>
      </c>
      <c r="M36" s="145">
        <v>679</v>
      </c>
      <c r="N36" s="146">
        <v>214</v>
      </c>
      <c r="O36" s="145">
        <f>+I36+K36+M36</f>
        <v>1813</v>
      </c>
      <c r="P36" s="146">
        <f>+J36+L36+N36</f>
        <v>566</v>
      </c>
      <c r="Q36" s="147">
        <f>IF(O36&lt;&gt;0,P36/G36,"")</f>
        <v>62.888888888888886</v>
      </c>
      <c r="R36" s="148">
        <f>IF(O36&lt;&gt;0,O36/P36,"")</f>
        <v>3.2031802120141344</v>
      </c>
      <c r="S36" s="145">
        <v>9128</v>
      </c>
      <c r="T36" s="149">
        <f>IF(S36&lt;&gt;0,-(S36-O36)/S36,"")</f>
        <v>-0.8013803680981595</v>
      </c>
      <c r="U36" s="145">
        <v>811998</v>
      </c>
      <c r="V36" s="146">
        <v>89731</v>
      </c>
      <c r="W36" s="151">
        <f>U36/V36</f>
        <v>9.049247194392128</v>
      </c>
      <c r="X36" s="45"/>
    </row>
    <row r="37" spans="1:24" s="20" customFormat="1" ht="15" customHeight="1">
      <c r="A37" s="54">
        <v>33</v>
      </c>
      <c r="B37" s="150" t="s">
        <v>91</v>
      </c>
      <c r="C37" s="143">
        <v>39899</v>
      </c>
      <c r="D37" s="142" t="s">
        <v>2</v>
      </c>
      <c r="E37" s="173" t="s">
        <v>92</v>
      </c>
      <c r="F37" s="174">
        <v>25</v>
      </c>
      <c r="G37" s="144">
        <v>8</v>
      </c>
      <c r="H37" s="144">
        <v>4</v>
      </c>
      <c r="I37" s="145">
        <v>304</v>
      </c>
      <c r="J37" s="146">
        <v>54</v>
      </c>
      <c r="K37" s="145">
        <v>673</v>
      </c>
      <c r="L37" s="146">
        <v>119</v>
      </c>
      <c r="M37" s="145">
        <v>622</v>
      </c>
      <c r="N37" s="146">
        <v>107</v>
      </c>
      <c r="O37" s="145">
        <f>+M37+K37+I37</f>
        <v>1599</v>
      </c>
      <c r="P37" s="146">
        <f>+N37+L37+J37</f>
        <v>280</v>
      </c>
      <c r="Q37" s="147">
        <f>+P37/G37</f>
        <v>35</v>
      </c>
      <c r="R37" s="148">
        <f>+O37/P37</f>
        <v>5.710714285714285</v>
      </c>
      <c r="S37" s="145">
        <v>1670</v>
      </c>
      <c r="T37" s="149">
        <f>IF(S37&lt;&gt;0,-(S37-O37)/S37,"")</f>
        <v>-0.04251497005988024</v>
      </c>
      <c r="U37" s="145">
        <v>40060</v>
      </c>
      <c r="V37" s="146">
        <v>4629</v>
      </c>
      <c r="W37" s="151">
        <f>+U37/V37</f>
        <v>8.654136962626918</v>
      </c>
      <c r="X37" s="45"/>
    </row>
    <row r="38" spans="1:24" s="20" customFormat="1" ht="15" customHeight="1">
      <c r="A38" s="54">
        <v>34</v>
      </c>
      <c r="B38" s="150" t="s">
        <v>133</v>
      </c>
      <c r="C38" s="143">
        <v>39801</v>
      </c>
      <c r="D38" s="142" t="s">
        <v>31</v>
      </c>
      <c r="E38" s="173" t="s">
        <v>134</v>
      </c>
      <c r="F38" s="174">
        <v>84</v>
      </c>
      <c r="G38" s="144">
        <v>1</v>
      </c>
      <c r="H38" s="144">
        <v>14</v>
      </c>
      <c r="I38" s="145">
        <v>260</v>
      </c>
      <c r="J38" s="146">
        <v>52</v>
      </c>
      <c r="K38" s="145">
        <v>625</v>
      </c>
      <c r="L38" s="146">
        <v>125</v>
      </c>
      <c r="M38" s="145">
        <v>625</v>
      </c>
      <c r="N38" s="146">
        <v>125</v>
      </c>
      <c r="O38" s="145">
        <f aca="true" t="shared" si="6" ref="O38:P42">I38+K38+M38</f>
        <v>1510</v>
      </c>
      <c r="P38" s="146">
        <f t="shared" si="6"/>
        <v>302</v>
      </c>
      <c r="Q38" s="147">
        <f>IF(O38&lt;&gt;0,P38/G38,"")</f>
        <v>302</v>
      </c>
      <c r="R38" s="148">
        <f>IF(O38&lt;&gt;0,O38/P38,"")</f>
        <v>5</v>
      </c>
      <c r="S38" s="145"/>
      <c r="T38" s="149">
        <f>IF(S38&lt;&gt;0,-(S38-O38)/S38,"")</f>
      </c>
      <c r="U38" s="145">
        <v>620272</v>
      </c>
      <c r="V38" s="146">
        <v>75221</v>
      </c>
      <c r="W38" s="151">
        <f aca="true" t="shared" si="7" ref="W38:W44">U38/V38</f>
        <v>8.245995134337486</v>
      </c>
      <c r="X38" s="45"/>
    </row>
    <row r="39" spans="1:24" s="20" customFormat="1" ht="15" customHeight="1">
      <c r="A39" s="54">
        <v>35</v>
      </c>
      <c r="B39" s="150" t="s">
        <v>135</v>
      </c>
      <c r="C39" s="143">
        <v>39731</v>
      </c>
      <c r="D39" s="142" t="s">
        <v>31</v>
      </c>
      <c r="E39" s="173" t="s">
        <v>136</v>
      </c>
      <c r="F39" s="174">
        <v>131</v>
      </c>
      <c r="G39" s="144">
        <v>1</v>
      </c>
      <c r="H39" s="144">
        <v>14</v>
      </c>
      <c r="I39" s="145">
        <v>260</v>
      </c>
      <c r="J39" s="146">
        <v>52</v>
      </c>
      <c r="K39" s="145">
        <v>625</v>
      </c>
      <c r="L39" s="146">
        <v>125</v>
      </c>
      <c r="M39" s="145">
        <v>625</v>
      </c>
      <c r="N39" s="146">
        <v>125</v>
      </c>
      <c r="O39" s="145">
        <f t="shared" si="6"/>
        <v>1510</v>
      </c>
      <c r="P39" s="146">
        <f t="shared" si="6"/>
        <v>302</v>
      </c>
      <c r="Q39" s="147">
        <f>IF(O39&lt;&gt;0,P39/G39,"")</f>
        <v>302</v>
      </c>
      <c r="R39" s="148">
        <f>IF(O39&lt;&gt;0,O39/P39,"")</f>
        <v>5</v>
      </c>
      <c r="S39" s="145"/>
      <c r="T39" s="149">
        <f>IF(S39&lt;&gt;0,-(S39-O39)/S39,"")</f>
      </c>
      <c r="U39" s="145">
        <v>1233584</v>
      </c>
      <c r="V39" s="146">
        <v>157841</v>
      </c>
      <c r="W39" s="151">
        <f t="shared" si="7"/>
        <v>7.8153584936740135</v>
      </c>
      <c r="X39" s="45"/>
    </row>
    <row r="40" spans="1:24" s="20" customFormat="1" ht="15" customHeight="1">
      <c r="A40" s="54">
        <v>36</v>
      </c>
      <c r="B40" s="150" t="s">
        <v>82</v>
      </c>
      <c r="C40" s="143">
        <v>39892</v>
      </c>
      <c r="D40" s="142" t="s">
        <v>28</v>
      </c>
      <c r="E40" s="173" t="s">
        <v>121</v>
      </c>
      <c r="F40" s="174">
        <v>18</v>
      </c>
      <c r="G40" s="144">
        <v>8</v>
      </c>
      <c r="H40" s="144">
        <v>5</v>
      </c>
      <c r="I40" s="145">
        <v>251</v>
      </c>
      <c r="J40" s="146">
        <v>68</v>
      </c>
      <c r="K40" s="145">
        <v>530</v>
      </c>
      <c r="L40" s="146">
        <v>137</v>
      </c>
      <c r="M40" s="145">
        <v>365</v>
      </c>
      <c r="N40" s="146">
        <v>94</v>
      </c>
      <c r="O40" s="145">
        <f t="shared" si="6"/>
        <v>1146</v>
      </c>
      <c r="P40" s="146">
        <f t="shared" si="6"/>
        <v>299</v>
      </c>
      <c r="Q40" s="147">
        <f>P40/G40</f>
        <v>37.375</v>
      </c>
      <c r="R40" s="148">
        <f>+O40/P40</f>
        <v>3.8327759197324416</v>
      </c>
      <c r="S40" s="145">
        <v>3532.5</v>
      </c>
      <c r="T40" s="149">
        <f>-(S40-O40)/S40</f>
        <v>-0.6755838641188959</v>
      </c>
      <c r="U40" s="145">
        <v>107323</v>
      </c>
      <c r="V40" s="146">
        <v>10681</v>
      </c>
      <c r="W40" s="151">
        <f t="shared" si="7"/>
        <v>10.048029210748057</v>
      </c>
      <c r="X40" s="45"/>
    </row>
    <row r="41" spans="1:24" s="20" customFormat="1" ht="15" customHeight="1">
      <c r="A41" s="54">
        <v>37</v>
      </c>
      <c r="B41" s="150" t="s">
        <v>93</v>
      </c>
      <c r="C41" s="143">
        <v>39899</v>
      </c>
      <c r="D41" s="142" t="s">
        <v>28</v>
      </c>
      <c r="E41" s="173" t="s">
        <v>94</v>
      </c>
      <c r="F41" s="174">
        <v>16</v>
      </c>
      <c r="G41" s="144">
        <v>8</v>
      </c>
      <c r="H41" s="144">
        <v>4</v>
      </c>
      <c r="I41" s="145">
        <v>299</v>
      </c>
      <c r="J41" s="146">
        <v>73</v>
      </c>
      <c r="K41" s="145">
        <v>362.5</v>
      </c>
      <c r="L41" s="146">
        <v>66</v>
      </c>
      <c r="M41" s="145">
        <v>456</v>
      </c>
      <c r="N41" s="146">
        <v>93</v>
      </c>
      <c r="O41" s="145">
        <f t="shared" si="6"/>
        <v>1117.5</v>
      </c>
      <c r="P41" s="146">
        <f t="shared" si="6"/>
        <v>232</v>
      </c>
      <c r="Q41" s="147">
        <f>P41/G41</f>
        <v>29</v>
      </c>
      <c r="R41" s="148">
        <f>+O41/P41</f>
        <v>4.816810344827586</v>
      </c>
      <c r="S41" s="145">
        <v>4522</v>
      </c>
      <c r="T41" s="149">
        <f>-(S41-O41)/S41</f>
        <v>-0.752874834144184</v>
      </c>
      <c r="U41" s="145">
        <v>56506.5</v>
      </c>
      <c r="V41" s="146">
        <v>6784</v>
      </c>
      <c r="W41" s="151">
        <f t="shared" si="7"/>
        <v>8.329377948113208</v>
      </c>
      <c r="X41" s="45"/>
    </row>
    <row r="42" spans="1:24" s="20" customFormat="1" ht="15" customHeight="1">
      <c r="A42" s="54">
        <v>38</v>
      </c>
      <c r="B42" s="150" t="s">
        <v>41</v>
      </c>
      <c r="C42" s="143">
        <v>39829</v>
      </c>
      <c r="D42" s="142" t="s">
        <v>28</v>
      </c>
      <c r="E42" s="173" t="s">
        <v>42</v>
      </c>
      <c r="F42" s="174">
        <v>65</v>
      </c>
      <c r="G42" s="144">
        <v>3</v>
      </c>
      <c r="H42" s="144">
        <v>14</v>
      </c>
      <c r="I42" s="145">
        <v>340</v>
      </c>
      <c r="J42" s="146">
        <v>108</v>
      </c>
      <c r="K42" s="145">
        <v>577</v>
      </c>
      <c r="L42" s="146">
        <v>158</v>
      </c>
      <c r="M42" s="145">
        <v>143</v>
      </c>
      <c r="N42" s="146">
        <v>26</v>
      </c>
      <c r="O42" s="145">
        <f t="shared" si="6"/>
        <v>1060</v>
      </c>
      <c r="P42" s="146">
        <f t="shared" si="6"/>
        <v>292</v>
      </c>
      <c r="Q42" s="147">
        <f>P42/G42</f>
        <v>97.33333333333333</v>
      </c>
      <c r="R42" s="148">
        <f>+O42/P42</f>
        <v>3.6301369863013697</v>
      </c>
      <c r="S42" s="145">
        <v>417</v>
      </c>
      <c r="T42" s="149">
        <f>-(S42-O42)/S42</f>
        <v>1.5419664268585132</v>
      </c>
      <c r="U42" s="145">
        <v>813068</v>
      </c>
      <c r="V42" s="146">
        <v>107403</v>
      </c>
      <c r="W42" s="151">
        <f t="shared" si="7"/>
        <v>7.570254089736785</v>
      </c>
      <c r="X42" s="45"/>
    </row>
    <row r="43" spans="1:24" s="20" customFormat="1" ht="15" customHeight="1">
      <c r="A43" s="54">
        <v>39</v>
      </c>
      <c r="B43" s="150" t="s">
        <v>44</v>
      </c>
      <c r="C43" s="143">
        <v>39836</v>
      </c>
      <c r="D43" s="142" t="s">
        <v>43</v>
      </c>
      <c r="E43" s="173" t="s">
        <v>45</v>
      </c>
      <c r="F43" s="174">
        <v>180</v>
      </c>
      <c r="G43" s="144">
        <v>3</v>
      </c>
      <c r="H43" s="144">
        <v>13</v>
      </c>
      <c r="I43" s="145">
        <v>164</v>
      </c>
      <c r="J43" s="146">
        <v>24</v>
      </c>
      <c r="K43" s="145">
        <v>552</v>
      </c>
      <c r="L43" s="146">
        <v>82</v>
      </c>
      <c r="M43" s="145">
        <v>333</v>
      </c>
      <c r="N43" s="146">
        <v>49</v>
      </c>
      <c r="O43" s="145">
        <f>SUM(I43+K43+M43)</f>
        <v>1049</v>
      </c>
      <c r="P43" s="146">
        <f>SUM(J43+L43+N43)</f>
        <v>155</v>
      </c>
      <c r="Q43" s="147">
        <f>IF(O43&lt;&gt;0,P43/G43,"")</f>
        <v>51.666666666666664</v>
      </c>
      <c r="R43" s="148">
        <f>IF(O43&lt;&gt;0,O43/P43,"")</f>
        <v>6.767741935483871</v>
      </c>
      <c r="S43" s="145">
        <v>2789.5</v>
      </c>
      <c r="T43" s="149">
        <f>IF(S43&lt;&gt;0,-(S43-O43)/S43,"")</f>
        <v>-0.6239469438967556</v>
      </c>
      <c r="U43" s="145">
        <v>4652780.5</v>
      </c>
      <c r="V43" s="146">
        <v>575000</v>
      </c>
      <c r="W43" s="151">
        <f t="shared" si="7"/>
        <v>8.091792173913044</v>
      </c>
      <c r="X43" s="45"/>
    </row>
    <row r="44" spans="1:24" s="20" customFormat="1" ht="15" customHeight="1">
      <c r="A44" s="54">
        <v>40</v>
      </c>
      <c r="B44" s="150" t="s">
        <v>51</v>
      </c>
      <c r="C44" s="143">
        <v>39857</v>
      </c>
      <c r="D44" s="142" t="s">
        <v>43</v>
      </c>
      <c r="E44" s="173" t="s">
        <v>53</v>
      </c>
      <c r="F44" s="174">
        <v>372</v>
      </c>
      <c r="G44" s="144">
        <v>8</v>
      </c>
      <c r="H44" s="144">
        <v>10</v>
      </c>
      <c r="I44" s="145">
        <v>150</v>
      </c>
      <c r="J44" s="146">
        <v>18</v>
      </c>
      <c r="K44" s="145">
        <v>457</v>
      </c>
      <c r="L44" s="146">
        <v>52</v>
      </c>
      <c r="M44" s="145">
        <v>321</v>
      </c>
      <c r="N44" s="146">
        <v>42</v>
      </c>
      <c r="O44" s="145">
        <f>SUM(I44+K44+M44)</f>
        <v>928</v>
      </c>
      <c r="P44" s="146">
        <f>SUM(J44+L44+N44)</f>
        <v>112</v>
      </c>
      <c r="Q44" s="147">
        <f>IF(O44&lt;&gt;0,P44/G44,"")</f>
        <v>14</v>
      </c>
      <c r="R44" s="148">
        <f>IF(O44&lt;&gt;0,O44/P44,"")</f>
        <v>8.285714285714286</v>
      </c>
      <c r="S44" s="145">
        <v>51369</v>
      </c>
      <c r="T44" s="149">
        <f>IF(S44&lt;&gt;0,-(S44-O44)/S44,"")</f>
        <v>-0.9819346298351146</v>
      </c>
      <c r="U44" s="145">
        <v>33441494</v>
      </c>
      <c r="V44" s="146">
        <v>4322073</v>
      </c>
      <c r="W44" s="151">
        <f t="shared" si="7"/>
        <v>7.737373709328834</v>
      </c>
      <c r="X44" s="45"/>
    </row>
    <row r="45" spans="1:24" s="20" customFormat="1" ht="15" customHeight="1">
      <c r="A45" s="54">
        <v>41</v>
      </c>
      <c r="B45" s="150" t="s">
        <v>64</v>
      </c>
      <c r="C45" s="143">
        <v>39780</v>
      </c>
      <c r="D45" s="142" t="s">
        <v>2</v>
      </c>
      <c r="E45" s="173" t="s">
        <v>11</v>
      </c>
      <c r="F45" s="174">
        <v>121</v>
      </c>
      <c r="G45" s="144">
        <v>5</v>
      </c>
      <c r="H45" s="144">
        <v>21</v>
      </c>
      <c r="I45" s="145">
        <v>388</v>
      </c>
      <c r="J45" s="146">
        <v>140</v>
      </c>
      <c r="K45" s="145">
        <v>234</v>
      </c>
      <c r="L45" s="146">
        <v>114</v>
      </c>
      <c r="M45" s="145">
        <v>230</v>
      </c>
      <c r="N45" s="146">
        <v>117</v>
      </c>
      <c r="O45" s="145">
        <f>+M45+K45+I45</f>
        <v>852</v>
      </c>
      <c r="P45" s="146">
        <f>+N45+L45+J45</f>
        <v>371</v>
      </c>
      <c r="Q45" s="147">
        <f>+P45/G45</f>
        <v>74.2</v>
      </c>
      <c r="R45" s="148">
        <f>+O45/P45</f>
        <v>2.2964959568733154</v>
      </c>
      <c r="S45" s="145">
        <v>315</v>
      </c>
      <c r="T45" s="149">
        <f>IF(S45&lt;&gt;0,-(S45-O45)/S45,"")</f>
        <v>1.7047619047619047</v>
      </c>
      <c r="U45" s="145">
        <v>3464653</v>
      </c>
      <c r="V45" s="146">
        <v>407997</v>
      </c>
      <c r="W45" s="151">
        <f>+U45/V45</f>
        <v>8.491859008767221</v>
      </c>
      <c r="X45" s="45"/>
    </row>
    <row r="46" spans="1:24" s="20" customFormat="1" ht="15" customHeight="1">
      <c r="A46" s="54">
        <v>42</v>
      </c>
      <c r="B46" s="150" t="s">
        <v>58</v>
      </c>
      <c r="C46" s="143">
        <v>39871</v>
      </c>
      <c r="D46" s="142" t="s">
        <v>43</v>
      </c>
      <c r="E46" s="173" t="s">
        <v>59</v>
      </c>
      <c r="F46" s="174">
        <v>192</v>
      </c>
      <c r="G46" s="144">
        <v>5</v>
      </c>
      <c r="H46" s="144">
        <v>8</v>
      </c>
      <c r="I46" s="145">
        <v>139</v>
      </c>
      <c r="J46" s="146">
        <v>22</v>
      </c>
      <c r="K46" s="145">
        <v>255</v>
      </c>
      <c r="L46" s="146">
        <v>33</v>
      </c>
      <c r="M46" s="145">
        <v>343</v>
      </c>
      <c r="N46" s="146">
        <v>46</v>
      </c>
      <c r="O46" s="145">
        <f>SUM(I46+K46+M46)</f>
        <v>737</v>
      </c>
      <c r="P46" s="146">
        <f>SUM(J46+L46+N46)</f>
        <v>101</v>
      </c>
      <c r="Q46" s="147">
        <f>IF(O46&lt;&gt;0,P46/G46,"")</f>
        <v>20.2</v>
      </c>
      <c r="R46" s="148">
        <f>IF(O46&lt;&gt;0,O46/P46,"")</f>
        <v>7.297029702970297</v>
      </c>
      <c r="S46" s="145">
        <v>15182</v>
      </c>
      <c r="T46" s="149">
        <f>IF(S46&lt;&gt;0,-(S46-O46)/S46,"")</f>
        <v>-0.9514556711895666</v>
      </c>
      <c r="U46" s="145">
        <v>1522033</v>
      </c>
      <c r="V46" s="146">
        <v>226568</v>
      </c>
      <c r="W46" s="151">
        <f>U46/V46</f>
        <v>6.7177756788249</v>
      </c>
      <c r="X46" s="45"/>
    </row>
    <row r="47" spans="1:24" s="20" customFormat="1" ht="15" customHeight="1">
      <c r="A47" s="54">
        <v>43</v>
      </c>
      <c r="B47" s="150" t="s">
        <v>83</v>
      </c>
      <c r="C47" s="143">
        <v>39892</v>
      </c>
      <c r="D47" s="142" t="s">
        <v>28</v>
      </c>
      <c r="E47" s="173" t="s">
        <v>33</v>
      </c>
      <c r="F47" s="174">
        <v>5</v>
      </c>
      <c r="G47" s="144">
        <v>4</v>
      </c>
      <c r="H47" s="144">
        <v>5</v>
      </c>
      <c r="I47" s="145">
        <v>106</v>
      </c>
      <c r="J47" s="146">
        <v>26</v>
      </c>
      <c r="K47" s="145">
        <v>290</v>
      </c>
      <c r="L47" s="146">
        <v>82</v>
      </c>
      <c r="M47" s="145">
        <v>297</v>
      </c>
      <c r="N47" s="146">
        <v>88</v>
      </c>
      <c r="O47" s="145">
        <f>I47+K47+M47</f>
        <v>693</v>
      </c>
      <c r="P47" s="146">
        <f>J47+L47+N47</f>
        <v>196</v>
      </c>
      <c r="Q47" s="147">
        <f>P47/G47</f>
        <v>49</v>
      </c>
      <c r="R47" s="148">
        <f>+O47/P47</f>
        <v>3.5357142857142856</v>
      </c>
      <c r="S47" s="145">
        <v>2036.5</v>
      </c>
      <c r="T47" s="149">
        <f>-(S47-O47)/S47</f>
        <v>-0.6597102872575498</v>
      </c>
      <c r="U47" s="145">
        <v>43774</v>
      </c>
      <c r="V47" s="146">
        <v>5572</v>
      </c>
      <c r="W47" s="151">
        <f>U47/V47</f>
        <v>7.856066044508256</v>
      </c>
      <c r="X47" s="45"/>
    </row>
    <row r="48" spans="1:24" s="20" customFormat="1" ht="15" customHeight="1">
      <c r="A48" s="54">
        <v>44</v>
      </c>
      <c r="B48" s="150" t="s">
        <v>88</v>
      </c>
      <c r="C48" s="143">
        <v>39899</v>
      </c>
      <c r="D48" s="142" t="s">
        <v>2</v>
      </c>
      <c r="E48" s="173" t="s">
        <v>19</v>
      </c>
      <c r="F48" s="174">
        <v>59</v>
      </c>
      <c r="G48" s="144">
        <v>4</v>
      </c>
      <c r="H48" s="144">
        <v>4</v>
      </c>
      <c r="I48" s="145">
        <v>170</v>
      </c>
      <c r="J48" s="146">
        <v>31</v>
      </c>
      <c r="K48" s="145">
        <v>257</v>
      </c>
      <c r="L48" s="146">
        <v>48</v>
      </c>
      <c r="M48" s="145">
        <v>131</v>
      </c>
      <c r="N48" s="146">
        <v>24</v>
      </c>
      <c r="O48" s="145">
        <f>+M48+K48+I48</f>
        <v>558</v>
      </c>
      <c r="P48" s="146">
        <f>+N48+L48+J48</f>
        <v>103</v>
      </c>
      <c r="Q48" s="147">
        <f>+P48/G48</f>
        <v>25.75</v>
      </c>
      <c r="R48" s="148">
        <f>+O48/P48</f>
        <v>5.41747572815534</v>
      </c>
      <c r="S48" s="145">
        <v>18544</v>
      </c>
      <c r="T48" s="149">
        <f>IF(S48&lt;&gt;0,-(S48-O48)/S48,"")</f>
        <v>-0.969909404659189</v>
      </c>
      <c r="U48" s="145">
        <v>390842</v>
      </c>
      <c r="V48" s="146">
        <v>40608</v>
      </c>
      <c r="W48" s="151">
        <f>+U48/V48</f>
        <v>9.624753743104806</v>
      </c>
      <c r="X48" s="45"/>
    </row>
    <row r="49" spans="1:24" s="20" customFormat="1" ht="15" customHeight="1">
      <c r="A49" s="54">
        <v>45</v>
      </c>
      <c r="B49" s="150" t="s">
        <v>61</v>
      </c>
      <c r="C49" s="143">
        <v>39871</v>
      </c>
      <c r="D49" s="142" t="s">
        <v>26</v>
      </c>
      <c r="E49" s="173" t="s">
        <v>27</v>
      </c>
      <c r="F49" s="174">
        <v>50</v>
      </c>
      <c r="G49" s="144">
        <v>2</v>
      </c>
      <c r="H49" s="144">
        <v>8</v>
      </c>
      <c r="I49" s="145">
        <v>166</v>
      </c>
      <c r="J49" s="146">
        <v>25</v>
      </c>
      <c r="K49" s="145">
        <v>226</v>
      </c>
      <c r="L49" s="146">
        <v>33</v>
      </c>
      <c r="M49" s="145">
        <v>150</v>
      </c>
      <c r="N49" s="146">
        <v>23</v>
      </c>
      <c r="O49" s="145">
        <f aca="true" t="shared" si="8" ref="O49:P52">+I49+K49+M49</f>
        <v>542</v>
      </c>
      <c r="P49" s="146">
        <f t="shared" si="8"/>
        <v>81</v>
      </c>
      <c r="Q49" s="147">
        <f>IF(O49&lt;&gt;0,P49/G49,"")</f>
        <v>40.5</v>
      </c>
      <c r="R49" s="148">
        <f>IF(O49&lt;&gt;0,O49/P49,"")</f>
        <v>6.691358024691358</v>
      </c>
      <c r="S49" s="145">
        <v>990</v>
      </c>
      <c r="T49" s="149">
        <f>IF(S49&lt;&gt;0,-(S49-O49)/S49,"")</f>
        <v>-0.45252525252525255</v>
      </c>
      <c r="U49" s="145">
        <v>272635</v>
      </c>
      <c r="V49" s="146">
        <v>29989</v>
      </c>
      <c r="W49" s="151">
        <f>U49/V49</f>
        <v>9.091166761145754</v>
      </c>
      <c r="X49" s="45"/>
    </row>
    <row r="50" spans="1:24" s="20" customFormat="1" ht="15" customHeight="1">
      <c r="A50" s="54">
        <v>46</v>
      </c>
      <c r="B50" s="150" t="s">
        <v>65</v>
      </c>
      <c r="C50" s="143">
        <v>39878</v>
      </c>
      <c r="D50" s="142" t="s">
        <v>26</v>
      </c>
      <c r="E50" s="173" t="s">
        <v>27</v>
      </c>
      <c r="F50" s="174">
        <v>39</v>
      </c>
      <c r="G50" s="144">
        <v>3</v>
      </c>
      <c r="H50" s="144">
        <v>7</v>
      </c>
      <c r="I50" s="145">
        <v>86</v>
      </c>
      <c r="J50" s="146">
        <v>15</v>
      </c>
      <c r="K50" s="145">
        <v>187</v>
      </c>
      <c r="L50" s="146">
        <v>32</v>
      </c>
      <c r="M50" s="145">
        <v>239</v>
      </c>
      <c r="N50" s="146">
        <v>40</v>
      </c>
      <c r="O50" s="145">
        <f t="shared" si="8"/>
        <v>512</v>
      </c>
      <c r="P50" s="146">
        <f t="shared" si="8"/>
        <v>87</v>
      </c>
      <c r="Q50" s="147">
        <f>IF(O50&lt;&gt;0,P50/G50,"")</f>
        <v>29</v>
      </c>
      <c r="R50" s="148">
        <f>IF(O50&lt;&gt;0,O50/P50,"")</f>
        <v>5.885057471264368</v>
      </c>
      <c r="S50" s="145">
        <v>465</v>
      </c>
      <c r="T50" s="149">
        <f>IF(S50&lt;&gt;0,-(S50-O50)/S50,"")</f>
        <v>0.1010752688172043</v>
      </c>
      <c r="U50" s="145">
        <v>352032</v>
      </c>
      <c r="V50" s="146">
        <v>35288</v>
      </c>
      <c r="W50" s="151">
        <f>U50/V50</f>
        <v>9.975969167989119</v>
      </c>
      <c r="X50" s="45"/>
    </row>
    <row r="51" spans="1:24" s="20" customFormat="1" ht="15" customHeight="1">
      <c r="A51" s="54">
        <v>47</v>
      </c>
      <c r="B51" s="150" t="s">
        <v>137</v>
      </c>
      <c r="C51" s="143">
        <v>39542</v>
      </c>
      <c r="D51" s="142" t="s">
        <v>30</v>
      </c>
      <c r="E51" s="173" t="s">
        <v>98</v>
      </c>
      <c r="F51" s="174">
        <v>25</v>
      </c>
      <c r="G51" s="144">
        <v>1</v>
      </c>
      <c r="H51" s="144">
        <v>42</v>
      </c>
      <c r="I51" s="145">
        <v>198</v>
      </c>
      <c r="J51" s="146">
        <v>45</v>
      </c>
      <c r="K51" s="145">
        <v>204</v>
      </c>
      <c r="L51" s="146">
        <v>47</v>
      </c>
      <c r="M51" s="145">
        <v>99</v>
      </c>
      <c r="N51" s="146">
        <v>21</v>
      </c>
      <c r="O51" s="145">
        <f t="shared" si="8"/>
        <v>501</v>
      </c>
      <c r="P51" s="146">
        <f t="shared" si="8"/>
        <v>113</v>
      </c>
      <c r="Q51" s="147">
        <f>+P51/G51</f>
        <v>113</v>
      </c>
      <c r="R51" s="148">
        <f>+O51/P51</f>
        <v>4.433628318584071</v>
      </c>
      <c r="S51" s="145">
        <v>122</v>
      </c>
      <c r="T51" s="149">
        <f>(+S51-O51)/S51</f>
        <v>-3.1065573770491803</v>
      </c>
      <c r="U51" s="145">
        <v>179536</v>
      </c>
      <c r="V51" s="146">
        <v>19592</v>
      </c>
      <c r="W51" s="151">
        <f>+U51/V51</f>
        <v>9.163740302164149</v>
      </c>
      <c r="X51" s="45"/>
    </row>
    <row r="52" spans="1:24" s="20" customFormat="1" ht="15" customHeight="1">
      <c r="A52" s="54">
        <v>48</v>
      </c>
      <c r="B52" s="150" t="s">
        <v>49</v>
      </c>
      <c r="C52" s="143">
        <v>39850</v>
      </c>
      <c r="D52" s="142" t="s">
        <v>26</v>
      </c>
      <c r="E52" s="173" t="s">
        <v>27</v>
      </c>
      <c r="F52" s="174">
        <v>71</v>
      </c>
      <c r="G52" s="144">
        <v>5</v>
      </c>
      <c r="H52" s="144">
        <v>11</v>
      </c>
      <c r="I52" s="145">
        <v>109</v>
      </c>
      <c r="J52" s="146">
        <v>18</v>
      </c>
      <c r="K52" s="145">
        <v>101</v>
      </c>
      <c r="L52" s="146">
        <v>15</v>
      </c>
      <c r="M52" s="145">
        <v>289</v>
      </c>
      <c r="N52" s="146">
        <v>43</v>
      </c>
      <c r="O52" s="145">
        <f t="shared" si="8"/>
        <v>499</v>
      </c>
      <c r="P52" s="146">
        <f t="shared" si="8"/>
        <v>76</v>
      </c>
      <c r="Q52" s="147">
        <f>IF(O52&lt;&gt;0,P52/G52,"")</f>
        <v>15.2</v>
      </c>
      <c r="R52" s="148">
        <f>IF(O52&lt;&gt;0,O52/P52,"")</f>
        <v>6.565789473684211</v>
      </c>
      <c r="S52" s="145">
        <v>4293</v>
      </c>
      <c r="T52" s="149">
        <f>IF(S52&lt;&gt;0,-(S52-O52)/S52,"")</f>
        <v>-0.8837642674120662</v>
      </c>
      <c r="U52" s="145">
        <v>4199881</v>
      </c>
      <c r="V52" s="146">
        <v>462983</v>
      </c>
      <c r="W52" s="151">
        <f>U52/V52</f>
        <v>9.071350351956767</v>
      </c>
      <c r="X52" s="45"/>
    </row>
    <row r="53" spans="1:24" s="20" customFormat="1" ht="15" customHeight="1">
      <c r="A53" s="54">
        <v>49</v>
      </c>
      <c r="B53" s="150" t="s">
        <v>32</v>
      </c>
      <c r="C53" s="143">
        <v>39801</v>
      </c>
      <c r="D53" s="142" t="s">
        <v>28</v>
      </c>
      <c r="E53" s="173" t="s">
        <v>33</v>
      </c>
      <c r="F53" s="174">
        <v>42</v>
      </c>
      <c r="G53" s="144">
        <v>1</v>
      </c>
      <c r="H53" s="144">
        <v>18</v>
      </c>
      <c r="I53" s="145">
        <v>96</v>
      </c>
      <c r="J53" s="146">
        <v>18</v>
      </c>
      <c r="K53" s="145">
        <v>303.5</v>
      </c>
      <c r="L53" s="146">
        <v>53</v>
      </c>
      <c r="M53" s="145">
        <v>82</v>
      </c>
      <c r="N53" s="146">
        <v>15</v>
      </c>
      <c r="O53" s="145">
        <f>I53+K53+M53</f>
        <v>481.5</v>
      </c>
      <c r="P53" s="146">
        <f>J53+L53+N53</f>
        <v>86</v>
      </c>
      <c r="Q53" s="147">
        <f>P53/G53</f>
        <v>86</v>
      </c>
      <c r="R53" s="148">
        <f>+O53/P53</f>
        <v>5.598837209302325</v>
      </c>
      <c r="S53" s="145">
        <v>2711</v>
      </c>
      <c r="T53" s="149">
        <f>-(S53-O53)/S53</f>
        <v>-0.8223902618959793</v>
      </c>
      <c r="U53" s="145">
        <v>1080574.5</v>
      </c>
      <c r="V53" s="146">
        <v>144227</v>
      </c>
      <c r="W53" s="151">
        <f>U53/V53</f>
        <v>7.492178995611085</v>
      </c>
      <c r="X53" s="45"/>
    </row>
    <row r="54" spans="1:24" s="20" customFormat="1" ht="15" customHeight="1">
      <c r="A54" s="54">
        <v>50</v>
      </c>
      <c r="B54" s="150" t="s">
        <v>138</v>
      </c>
      <c r="C54" s="143">
        <v>39808</v>
      </c>
      <c r="D54" s="142" t="s">
        <v>31</v>
      </c>
      <c r="E54" s="173" t="s">
        <v>139</v>
      </c>
      <c r="F54" s="174">
        <v>198</v>
      </c>
      <c r="G54" s="144">
        <v>1</v>
      </c>
      <c r="H54" s="144">
        <v>14</v>
      </c>
      <c r="I54" s="145">
        <v>105</v>
      </c>
      <c r="J54" s="146">
        <v>21</v>
      </c>
      <c r="K54" s="145">
        <v>220</v>
      </c>
      <c r="L54" s="146">
        <v>44</v>
      </c>
      <c r="M54" s="145">
        <v>140</v>
      </c>
      <c r="N54" s="146">
        <v>35</v>
      </c>
      <c r="O54" s="145">
        <f>I54+K54+M54</f>
        <v>465</v>
      </c>
      <c r="P54" s="146">
        <f>J54+L54+N54</f>
        <v>100</v>
      </c>
      <c r="Q54" s="147">
        <f>IF(O54&lt;&gt;0,P54/G54,"")</f>
        <v>100</v>
      </c>
      <c r="R54" s="148">
        <f>IF(O54&lt;&gt;0,O54/P54,"")</f>
        <v>4.65</v>
      </c>
      <c r="S54" s="145"/>
      <c r="T54" s="149">
        <f>IF(S54&lt;&gt;0,-(S54-O54)/S54,"")</f>
      </c>
      <c r="U54" s="145">
        <v>1759865</v>
      </c>
      <c r="V54" s="146">
        <v>227972</v>
      </c>
      <c r="W54" s="151">
        <f>U54/V54</f>
        <v>7.719654168055726</v>
      </c>
      <c r="X54" s="45"/>
    </row>
    <row r="55" spans="1:24" s="20" customFormat="1" ht="15" customHeight="1">
      <c r="A55" s="54">
        <v>51</v>
      </c>
      <c r="B55" s="150" t="s">
        <v>110</v>
      </c>
      <c r="C55" s="143">
        <v>39829</v>
      </c>
      <c r="D55" s="142" t="s">
        <v>43</v>
      </c>
      <c r="E55" s="173" t="s">
        <v>111</v>
      </c>
      <c r="F55" s="174">
        <v>27</v>
      </c>
      <c r="G55" s="144">
        <v>1</v>
      </c>
      <c r="H55" s="144">
        <v>12</v>
      </c>
      <c r="I55" s="145">
        <v>126</v>
      </c>
      <c r="J55" s="146">
        <v>31</v>
      </c>
      <c r="K55" s="145">
        <v>168</v>
      </c>
      <c r="L55" s="146">
        <v>40</v>
      </c>
      <c r="M55" s="145">
        <v>125</v>
      </c>
      <c r="N55" s="146">
        <v>29</v>
      </c>
      <c r="O55" s="145">
        <f>I55+K55+M55</f>
        <v>419</v>
      </c>
      <c r="P55" s="146">
        <f>SUM(J55+L55+N55)</f>
        <v>100</v>
      </c>
      <c r="Q55" s="147">
        <f>IF(O55&lt;&gt;0,P55/G55,"")</f>
        <v>100</v>
      </c>
      <c r="R55" s="148">
        <f>IF(O55&lt;&gt;0,O55/P55,"")</f>
        <v>4.19</v>
      </c>
      <c r="S55" s="145">
        <v>618</v>
      </c>
      <c r="T55" s="149">
        <f>IF(S55&lt;&gt;0,-(S55-O55)/S55,"")</f>
        <v>-0.3220064724919094</v>
      </c>
      <c r="U55" s="145">
        <v>339864.5</v>
      </c>
      <c r="V55" s="146">
        <v>34358</v>
      </c>
      <c r="W55" s="151">
        <f>U55/V55</f>
        <v>9.891859246754759</v>
      </c>
      <c r="X55" s="45"/>
    </row>
    <row r="56" spans="1:24" s="20" customFormat="1" ht="15" customHeight="1">
      <c r="A56" s="54">
        <v>52</v>
      </c>
      <c r="B56" s="150" t="s">
        <v>38</v>
      </c>
      <c r="C56" s="143">
        <v>39822</v>
      </c>
      <c r="D56" s="142" t="s">
        <v>2</v>
      </c>
      <c r="E56" s="173" t="s">
        <v>39</v>
      </c>
      <c r="F56" s="174">
        <v>55</v>
      </c>
      <c r="G56" s="144">
        <v>1</v>
      </c>
      <c r="H56" s="144">
        <v>15</v>
      </c>
      <c r="I56" s="145">
        <v>45</v>
      </c>
      <c r="J56" s="146">
        <v>9</v>
      </c>
      <c r="K56" s="145">
        <v>175</v>
      </c>
      <c r="L56" s="146">
        <v>35</v>
      </c>
      <c r="M56" s="145">
        <v>175</v>
      </c>
      <c r="N56" s="146">
        <v>35</v>
      </c>
      <c r="O56" s="145">
        <f>+M56+K56+I56</f>
        <v>395</v>
      </c>
      <c r="P56" s="146">
        <f>+N56+L56+J56</f>
        <v>79</v>
      </c>
      <c r="Q56" s="147">
        <f>+P56/G56</f>
        <v>79</v>
      </c>
      <c r="R56" s="148">
        <f>+O56/P56</f>
        <v>5</v>
      </c>
      <c r="S56" s="145">
        <v>866</v>
      </c>
      <c r="T56" s="149">
        <f>IF(S56&lt;&gt;0,-(S56-O56)/S56,"")</f>
        <v>-0.5438799076212472</v>
      </c>
      <c r="U56" s="145">
        <v>1257736</v>
      </c>
      <c r="V56" s="146">
        <v>143060</v>
      </c>
      <c r="W56" s="151">
        <f>+U56/V56</f>
        <v>8.791667831679016</v>
      </c>
      <c r="X56" s="45"/>
    </row>
    <row r="57" spans="1:24" s="20" customFormat="1" ht="15" customHeight="1">
      <c r="A57" s="54">
        <v>53</v>
      </c>
      <c r="B57" s="150" t="s">
        <v>60</v>
      </c>
      <c r="C57" s="143">
        <v>39871</v>
      </c>
      <c r="D57" s="142" t="s">
        <v>2</v>
      </c>
      <c r="E57" s="173" t="s">
        <v>11</v>
      </c>
      <c r="F57" s="174">
        <v>40</v>
      </c>
      <c r="G57" s="144">
        <v>1</v>
      </c>
      <c r="H57" s="144">
        <v>8</v>
      </c>
      <c r="I57" s="145">
        <v>61</v>
      </c>
      <c r="J57" s="146">
        <v>12</v>
      </c>
      <c r="K57" s="145">
        <v>113</v>
      </c>
      <c r="L57" s="146">
        <v>22</v>
      </c>
      <c r="M57" s="145">
        <v>116</v>
      </c>
      <c r="N57" s="146">
        <v>22</v>
      </c>
      <c r="O57" s="145">
        <f>+M57+K57+I57</f>
        <v>290</v>
      </c>
      <c r="P57" s="146">
        <f>+N57+L57+J57</f>
        <v>56</v>
      </c>
      <c r="Q57" s="147">
        <f>+P57/G57</f>
        <v>56</v>
      </c>
      <c r="R57" s="148">
        <f>+O57/P57</f>
        <v>5.178571428571429</v>
      </c>
      <c r="S57" s="145">
        <v>1073</v>
      </c>
      <c r="T57" s="149">
        <f>IF(S57&lt;&gt;0,-(S57-O57)/S57,"")</f>
        <v>-0.7297297297297297</v>
      </c>
      <c r="U57" s="145">
        <v>779287</v>
      </c>
      <c r="V57" s="146">
        <v>82667</v>
      </c>
      <c r="W57" s="151">
        <f>+U57/V57</f>
        <v>9.426820859593308</v>
      </c>
      <c r="X57" s="45"/>
    </row>
    <row r="58" spans="1:24" s="20" customFormat="1" ht="15" customHeight="1">
      <c r="A58" s="54">
        <v>54</v>
      </c>
      <c r="B58" s="150" t="s">
        <v>52</v>
      </c>
      <c r="C58" s="143">
        <v>39857</v>
      </c>
      <c r="D58" s="142" t="s">
        <v>28</v>
      </c>
      <c r="E58" s="173" t="s">
        <v>29</v>
      </c>
      <c r="F58" s="174">
        <v>41</v>
      </c>
      <c r="G58" s="144">
        <v>3</v>
      </c>
      <c r="H58" s="144">
        <v>10</v>
      </c>
      <c r="I58" s="145">
        <v>114</v>
      </c>
      <c r="J58" s="146">
        <v>19</v>
      </c>
      <c r="K58" s="145">
        <v>118</v>
      </c>
      <c r="L58" s="146">
        <v>19</v>
      </c>
      <c r="M58" s="145">
        <v>30</v>
      </c>
      <c r="N58" s="146">
        <v>6</v>
      </c>
      <c r="O58" s="145">
        <f>I58+K58+M58</f>
        <v>262</v>
      </c>
      <c r="P58" s="146">
        <f>J58+L58+N58</f>
        <v>44</v>
      </c>
      <c r="Q58" s="147">
        <f>P58/G58</f>
        <v>14.666666666666666</v>
      </c>
      <c r="R58" s="148">
        <f>+O58/P58</f>
        <v>5.954545454545454</v>
      </c>
      <c r="S58" s="145">
        <v>1940</v>
      </c>
      <c r="T58" s="149">
        <f>-(S58-O58)/S58</f>
        <v>-0.8649484536082475</v>
      </c>
      <c r="U58" s="145">
        <v>491722</v>
      </c>
      <c r="V58" s="146">
        <v>49850</v>
      </c>
      <c r="W58" s="151">
        <f>U58/V58</f>
        <v>9.864032096288867</v>
      </c>
      <c r="X58" s="45"/>
    </row>
    <row r="59" spans="1:24" s="20" customFormat="1" ht="15" customHeight="1">
      <c r="A59" s="54">
        <v>55</v>
      </c>
      <c r="B59" s="150" t="s">
        <v>95</v>
      </c>
      <c r="C59" s="143">
        <v>39864</v>
      </c>
      <c r="D59" s="142" t="s">
        <v>2</v>
      </c>
      <c r="E59" s="173" t="s">
        <v>34</v>
      </c>
      <c r="F59" s="174">
        <v>45</v>
      </c>
      <c r="G59" s="144">
        <v>1</v>
      </c>
      <c r="H59" s="144">
        <v>9</v>
      </c>
      <c r="I59" s="145">
        <v>66</v>
      </c>
      <c r="J59" s="146">
        <v>8</v>
      </c>
      <c r="K59" s="145">
        <v>113</v>
      </c>
      <c r="L59" s="146">
        <v>15</v>
      </c>
      <c r="M59" s="145">
        <v>80</v>
      </c>
      <c r="N59" s="146">
        <v>10</v>
      </c>
      <c r="O59" s="145">
        <f>+M59+K59+I59</f>
        <v>259</v>
      </c>
      <c r="P59" s="146">
        <f>+N59+L59+J59</f>
        <v>33</v>
      </c>
      <c r="Q59" s="147">
        <f>+P59/G59</f>
        <v>33</v>
      </c>
      <c r="R59" s="148">
        <f>+O59/P59</f>
        <v>7.848484848484849</v>
      </c>
      <c r="S59" s="145">
        <v>128</v>
      </c>
      <c r="T59" s="149">
        <f>IF(S59&lt;&gt;0,-(S59-O59)/S59,"")</f>
        <v>1.0234375</v>
      </c>
      <c r="U59" s="145">
        <v>506780</v>
      </c>
      <c r="V59" s="146">
        <v>48580</v>
      </c>
      <c r="W59" s="151">
        <f>+U59/V59</f>
        <v>10.431864965006175</v>
      </c>
      <c r="X59" s="45"/>
    </row>
    <row r="60" spans="1:24" s="20" customFormat="1" ht="15" customHeight="1">
      <c r="A60" s="54">
        <v>56</v>
      </c>
      <c r="B60" s="150" t="s">
        <v>123</v>
      </c>
      <c r="C60" s="143">
        <v>39829</v>
      </c>
      <c r="D60" s="142" t="s">
        <v>2</v>
      </c>
      <c r="E60" s="173" t="s">
        <v>140</v>
      </c>
      <c r="F60" s="174">
        <v>177</v>
      </c>
      <c r="G60" s="144">
        <v>2</v>
      </c>
      <c r="H60" s="144">
        <v>14</v>
      </c>
      <c r="I60" s="145">
        <v>43</v>
      </c>
      <c r="J60" s="146">
        <v>10</v>
      </c>
      <c r="K60" s="145">
        <v>128</v>
      </c>
      <c r="L60" s="146">
        <v>28</v>
      </c>
      <c r="M60" s="145">
        <v>81</v>
      </c>
      <c r="N60" s="146">
        <v>18</v>
      </c>
      <c r="O60" s="145">
        <f>+M60+K60+I60</f>
        <v>252</v>
      </c>
      <c r="P60" s="146">
        <f>+N60+L60+J60</f>
        <v>56</v>
      </c>
      <c r="Q60" s="147">
        <f>+P60/G60</f>
        <v>28</v>
      </c>
      <c r="R60" s="148">
        <f>+O60/P60</f>
        <v>4.5</v>
      </c>
      <c r="S60" s="145">
        <v>205</v>
      </c>
      <c r="T60" s="149">
        <f>IF(S60&lt;&gt;0,-(S60-O60)/S60,"")</f>
        <v>0.22926829268292684</v>
      </c>
      <c r="U60" s="145">
        <v>1817135</v>
      </c>
      <c r="V60" s="146">
        <v>248198</v>
      </c>
      <c r="W60" s="151">
        <f>+U60/V60</f>
        <v>7.321312017018671</v>
      </c>
      <c r="X60" s="45"/>
    </row>
    <row r="61" spans="1:24" s="20" customFormat="1" ht="15" customHeight="1">
      <c r="A61" s="54">
        <v>57</v>
      </c>
      <c r="B61" s="150" t="s">
        <v>122</v>
      </c>
      <c r="C61" s="143">
        <v>39843</v>
      </c>
      <c r="D61" s="142" t="s">
        <v>43</v>
      </c>
      <c r="E61" s="173" t="s">
        <v>111</v>
      </c>
      <c r="F61" s="174">
        <v>50</v>
      </c>
      <c r="G61" s="144">
        <v>4</v>
      </c>
      <c r="H61" s="144">
        <v>12</v>
      </c>
      <c r="I61" s="145">
        <v>42</v>
      </c>
      <c r="J61" s="146">
        <v>7</v>
      </c>
      <c r="K61" s="145">
        <v>24</v>
      </c>
      <c r="L61" s="146">
        <v>4</v>
      </c>
      <c r="M61" s="145">
        <v>170</v>
      </c>
      <c r="N61" s="146">
        <v>31</v>
      </c>
      <c r="O61" s="145">
        <f>SUM(I61+K61+M61)</f>
        <v>236</v>
      </c>
      <c r="P61" s="146">
        <f>SUM(J61+L61+N61)</f>
        <v>42</v>
      </c>
      <c r="Q61" s="147">
        <f>IF(O61&lt;&gt;0,P61/G61,"")</f>
        <v>10.5</v>
      </c>
      <c r="R61" s="148">
        <f>IF(O61&lt;&gt;0,O61/P61,"")</f>
        <v>5.619047619047619</v>
      </c>
      <c r="S61" s="145">
        <v>303</v>
      </c>
      <c r="T61" s="149">
        <f>IF(S61&lt;&gt;0,-(S61-O61)/S61,"")</f>
        <v>-0.22112211221122113</v>
      </c>
      <c r="U61" s="145">
        <v>250856</v>
      </c>
      <c r="V61" s="146">
        <v>31648</v>
      </c>
      <c r="W61" s="151">
        <f>U61/V61</f>
        <v>7.926440849342771</v>
      </c>
      <c r="X61" s="45"/>
    </row>
    <row r="62" spans="1:24" s="20" customFormat="1" ht="15" customHeight="1">
      <c r="A62" s="54">
        <v>58</v>
      </c>
      <c r="B62" s="150" t="s">
        <v>46</v>
      </c>
      <c r="C62" s="143">
        <v>39836</v>
      </c>
      <c r="D62" s="142" t="s">
        <v>31</v>
      </c>
      <c r="E62" s="173" t="s">
        <v>47</v>
      </c>
      <c r="F62" s="174">
        <v>86</v>
      </c>
      <c r="G62" s="144">
        <v>1</v>
      </c>
      <c r="H62" s="144">
        <v>13</v>
      </c>
      <c r="I62" s="145">
        <v>20</v>
      </c>
      <c r="J62" s="146">
        <v>4</v>
      </c>
      <c r="K62" s="145">
        <v>118</v>
      </c>
      <c r="L62" s="146">
        <v>23</v>
      </c>
      <c r="M62" s="145">
        <v>72</v>
      </c>
      <c r="N62" s="146">
        <v>14</v>
      </c>
      <c r="O62" s="145">
        <f>I62+K62+M62</f>
        <v>210</v>
      </c>
      <c r="P62" s="146">
        <f>J62+L62+N62</f>
        <v>41</v>
      </c>
      <c r="Q62" s="147">
        <f>IF(O62&lt;&gt;0,P62/G62,"")</f>
        <v>41</v>
      </c>
      <c r="R62" s="148">
        <f>IF(O62&lt;&gt;0,O62/P62,"")</f>
        <v>5.121951219512195</v>
      </c>
      <c r="S62" s="145">
        <v>2677</v>
      </c>
      <c r="T62" s="149">
        <f>IF(S62&lt;&gt;0,-(S62-O62)/S62,"")</f>
        <v>-0.9215539783339559</v>
      </c>
      <c r="U62" s="145">
        <v>1424440.5</v>
      </c>
      <c r="V62" s="146">
        <v>162414</v>
      </c>
      <c r="W62" s="151">
        <f>U62/V62</f>
        <v>8.770429273338506</v>
      </c>
      <c r="X62" s="45"/>
    </row>
    <row r="63" spans="1:24" s="20" customFormat="1" ht="15" customHeight="1">
      <c r="A63" s="54">
        <v>59</v>
      </c>
      <c r="B63" s="150" t="s">
        <v>141</v>
      </c>
      <c r="C63" s="143">
        <v>39759</v>
      </c>
      <c r="D63" s="142" t="s">
        <v>142</v>
      </c>
      <c r="E63" s="173" t="s">
        <v>143</v>
      </c>
      <c r="F63" s="174">
        <v>1</v>
      </c>
      <c r="G63" s="144">
        <v>1</v>
      </c>
      <c r="H63" s="144">
        <v>24</v>
      </c>
      <c r="I63" s="145">
        <v>32</v>
      </c>
      <c r="J63" s="146">
        <v>6</v>
      </c>
      <c r="K63" s="145">
        <v>66</v>
      </c>
      <c r="L63" s="146">
        <v>12</v>
      </c>
      <c r="M63" s="145">
        <v>74</v>
      </c>
      <c r="N63" s="146">
        <v>14</v>
      </c>
      <c r="O63" s="145">
        <f>+I63+K63+M63</f>
        <v>172</v>
      </c>
      <c r="P63" s="146">
        <f>+J63+L63+N63</f>
        <v>32</v>
      </c>
      <c r="Q63" s="147">
        <f>IF(O63&lt;&gt;0,P63/G63,"")</f>
        <v>32</v>
      </c>
      <c r="R63" s="148">
        <f>IF(O63&lt;&gt;0,O63/P63,"")</f>
        <v>5.375</v>
      </c>
      <c r="S63" s="145"/>
      <c r="T63" s="149">
        <f>IF(S63&lt;&gt;0,-(S63-O63)/S63,"")</f>
      </c>
      <c r="U63" s="145">
        <v>23372742.5</v>
      </c>
      <c r="V63" s="146">
        <v>2779988</v>
      </c>
      <c r="W63" s="151">
        <f>U63/V63</f>
        <v>8.407497622291896</v>
      </c>
      <c r="X63" s="45"/>
    </row>
    <row r="64" spans="1:24" s="20" customFormat="1" ht="15" customHeight="1">
      <c r="A64" s="54">
        <v>60</v>
      </c>
      <c r="B64" s="150" t="s">
        <v>56</v>
      </c>
      <c r="C64" s="143">
        <v>39864</v>
      </c>
      <c r="D64" s="142" t="s">
        <v>28</v>
      </c>
      <c r="E64" s="173" t="s">
        <v>57</v>
      </c>
      <c r="F64" s="174">
        <v>60</v>
      </c>
      <c r="G64" s="144">
        <v>1</v>
      </c>
      <c r="H64" s="144">
        <v>9</v>
      </c>
      <c r="I64" s="145">
        <v>0</v>
      </c>
      <c r="J64" s="146">
        <v>0</v>
      </c>
      <c r="K64" s="145">
        <v>58</v>
      </c>
      <c r="L64" s="146">
        <v>8</v>
      </c>
      <c r="M64" s="145">
        <v>103</v>
      </c>
      <c r="N64" s="146">
        <v>15</v>
      </c>
      <c r="O64" s="145">
        <f>I64+K64+M64</f>
        <v>161</v>
      </c>
      <c r="P64" s="146">
        <f>J64+L64+N64</f>
        <v>23</v>
      </c>
      <c r="Q64" s="147">
        <f>P64/G64</f>
        <v>23</v>
      </c>
      <c r="R64" s="148">
        <f>+O64/P64</f>
        <v>7</v>
      </c>
      <c r="S64" s="145">
        <v>443</v>
      </c>
      <c r="T64" s="149">
        <f>-(S64-O64)/S64</f>
        <v>-0.636568848758465</v>
      </c>
      <c r="U64" s="145">
        <v>291321.5</v>
      </c>
      <c r="V64" s="146">
        <v>33847</v>
      </c>
      <c r="W64" s="151">
        <f>U64/V64</f>
        <v>8.607010961089609</v>
      </c>
      <c r="X64" s="45"/>
    </row>
    <row r="65" spans="1:24" s="20" customFormat="1" ht="15" customHeight="1">
      <c r="A65" s="54">
        <v>61</v>
      </c>
      <c r="B65" s="150" t="s">
        <v>144</v>
      </c>
      <c r="C65" s="143">
        <v>39850</v>
      </c>
      <c r="D65" s="142" t="s">
        <v>2</v>
      </c>
      <c r="E65" s="173" t="s">
        <v>34</v>
      </c>
      <c r="F65" s="174">
        <v>26</v>
      </c>
      <c r="G65" s="144">
        <v>1</v>
      </c>
      <c r="H65" s="144">
        <v>11</v>
      </c>
      <c r="I65" s="145">
        <v>24</v>
      </c>
      <c r="J65" s="146">
        <v>4</v>
      </c>
      <c r="K65" s="145">
        <v>74</v>
      </c>
      <c r="L65" s="146">
        <v>11</v>
      </c>
      <c r="M65" s="145">
        <v>59</v>
      </c>
      <c r="N65" s="146">
        <v>9</v>
      </c>
      <c r="O65" s="145">
        <f>+M65+K65+I65</f>
        <v>157</v>
      </c>
      <c r="P65" s="146">
        <f>+N65+L65+J65</f>
        <v>24</v>
      </c>
      <c r="Q65" s="147">
        <f>+P65/G65</f>
        <v>24</v>
      </c>
      <c r="R65" s="148">
        <f>+O65/P65</f>
        <v>6.541666666666667</v>
      </c>
      <c r="S65" s="145"/>
      <c r="T65" s="149">
        <f>IF(S65&lt;&gt;0,-(S65-O65)/S65,"")</f>
      </c>
      <c r="U65" s="145">
        <v>404792</v>
      </c>
      <c r="V65" s="146">
        <v>39684</v>
      </c>
      <c r="W65" s="151">
        <f>+U65/V65</f>
        <v>10.200383025904646</v>
      </c>
      <c r="X65" s="45"/>
    </row>
    <row r="66" spans="1:24" s="20" customFormat="1" ht="15" customHeight="1">
      <c r="A66" s="54">
        <v>62</v>
      </c>
      <c r="B66" s="150" t="s">
        <v>48</v>
      </c>
      <c r="C66" s="143">
        <v>39843</v>
      </c>
      <c r="D66" s="142" t="s">
        <v>28</v>
      </c>
      <c r="E66" s="173" t="s">
        <v>29</v>
      </c>
      <c r="F66" s="174">
        <v>80</v>
      </c>
      <c r="G66" s="144">
        <v>1</v>
      </c>
      <c r="H66" s="144">
        <v>12</v>
      </c>
      <c r="I66" s="145">
        <v>40</v>
      </c>
      <c r="J66" s="146">
        <v>8</v>
      </c>
      <c r="K66" s="145">
        <v>68</v>
      </c>
      <c r="L66" s="146">
        <v>13</v>
      </c>
      <c r="M66" s="145">
        <v>40</v>
      </c>
      <c r="N66" s="146">
        <v>7</v>
      </c>
      <c r="O66" s="145">
        <f>I66+K66+M66</f>
        <v>148</v>
      </c>
      <c r="P66" s="146">
        <f>J66+L66+N66</f>
        <v>28</v>
      </c>
      <c r="Q66" s="147">
        <f>P66/G66</f>
        <v>28</v>
      </c>
      <c r="R66" s="148">
        <f>+O66/P66</f>
        <v>5.285714285714286</v>
      </c>
      <c r="S66" s="145">
        <v>1315</v>
      </c>
      <c r="T66" s="149">
        <f>-(S66-O66)/S66</f>
        <v>-0.8874524714828897</v>
      </c>
      <c r="U66" s="145">
        <v>1376894.5</v>
      </c>
      <c r="V66" s="146">
        <v>152488</v>
      </c>
      <c r="W66" s="151">
        <f>U66/V66</f>
        <v>9.0295269135932</v>
      </c>
      <c r="X66" s="45"/>
    </row>
    <row r="67" spans="1:24" s="20" customFormat="1" ht="15" customHeight="1">
      <c r="A67" s="54">
        <v>63</v>
      </c>
      <c r="B67" s="150" t="s">
        <v>145</v>
      </c>
      <c r="C67" s="143">
        <v>39843</v>
      </c>
      <c r="D67" s="142" t="s">
        <v>2</v>
      </c>
      <c r="E67" s="173" t="s">
        <v>39</v>
      </c>
      <c r="F67" s="174">
        <v>53</v>
      </c>
      <c r="G67" s="144">
        <v>1</v>
      </c>
      <c r="H67" s="144">
        <v>12</v>
      </c>
      <c r="I67" s="145">
        <v>35</v>
      </c>
      <c r="J67" s="146">
        <v>5</v>
      </c>
      <c r="K67" s="145">
        <v>0</v>
      </c>
      <c r="L67" s="146">
        <v>0</v>
      </c>
      <c r="M67" s="145">
        <v>58</v>
      </c>
      <c r="N67" s="146">
        <v>8</v>
      </c>
      <c r="O67" s="145">
        <f>+M67+K67+I67</f>
        <v>93</v>
      </c>
      <c r="P67" s="146">
        <f>+N67+L67+J67</f>
        <v>13</v>
      </c>
      <c r="Q67" s="147">
        <f>+P67/G67</f>
        <v>13</v>
      </c>
      <c r="R67" s="148">
        <f>+O67/P67</f>
        <v>7.153846153846154</v>
      </c>
      <c r="S67" s="145"/>
      <c r="T67" s="149">
        <f>IF(S67&lt;&gt;0,-(S67-O67)/S67,"")</f>
      </c>
      <c r="U67" s="145">
        <v>808774</v>
      </c>
      <c r="V67" s="146">
        <v>81529</v>
      </c>
      <c r="W67" s="151">
        <f>+U67/V67</f>
        <v>9.920077518429025</v>
      </c>
      <c r="X67" s="45"/>
    </row>
    <row r="68" spans="1:24" s="20" customFormat="1" ht="15" customHeight="1">
      <c r="A68" s="54">
        <v>64</v>
      </c>
      <c r="B68" s="150" t="s">
        <v>146</v>
      </c>
      <c r="C68" s="143">
        <v>39703</v>
      </c>
      <c r="D68" s="142" t="s">
        <v>31</v>
      </c>
      <c r="E68" s="173" t="s">
        <v>147</v>
      </c>
      <c r="F68" s="174">
        <v>24</v>
      </c>
      <c r="G68" s="144">
        <v>1</v>
      </c>
      <c r="H68" s="144">
        <v>12</v>
      </c>
      <c r="I68" s="145">
        <v>20</v>
      </c>
      <c r="J68" s="146">
        <v>4</v>
      </c>
      <c r="K68" s="145">
        <v>52</v>
      </c>
      <c r="L68" s="146">
        <v>10</v>
      </c>
      <c r="M68" s="145">
        <v>10</v>
      </c>
      <c r="N68" s="146">
        <v>2</v>
      </c>
      <c r="O68" s="145">
        <f aca="true" t="shared" si="9" ref="O68:P70">I68+K68+M68</f>
        <v>82</v>
      </c>
      <c r="P68" s="146">
        <f t="shared" si="9"/>
        <v>16</v>
      </c>
      <c r="Q68" s="147">
        <f>IF(O68&lt;&gt;0,P68/G68,"")</f>
        <v>16</v>
      </c>
      <c r="R68" s="148">
        <f>IF(O68&lt;&gt;0,O68/P68,"")</f>
        <v>5.125</v>
      </c>
      <c r="S68" s="145"/>
      <c r="T68" s="149">
        <f>IF(S68&lt;&gt;0,-(S68-O68)/S68,"")</f>
      </c>
      <c r="U68" s="145">
        <v>133086</v>
      </c>
      <c r="V68" s="146">
        <v>14888</v>
      </c>
      <c r="W68" s="151">
        <f aca="true" t="shared" si="10" ref="W68:W73">U68/V68</f>
        <v>8.939145620634068</v>
      </c>
      <c r="X68" s="45"/>
    </row>
    <row r="69" spans="1:24" s="20" customFormat="1" ht="15" customHeight="1">
      <c r="A69" s="54">
        <v>65</v>
      </c>
      <c r="B69" s="150" t="s">
        <v>36</v>
      </c>
      <c r="C69" s="143">
        <v>39822</v>
      </c>
      <c r="D69" s="142" t="s">
        <v>28</v>
      </c>
      <c r="E69" s="173" t="s">
        <v>37</v>
      </c>
      <c r="F69" s="174">
        <v>37</v>
      </c>
      <c r="G69" s="144">
        <v>1</v>
      </c>
      <c r="H69" s="144">
        <v>15</v>
      </c>
      <c r="I69" s="145">
        <v>20</v>
      </c>
      <c r="J69" s="146">
        <v>4</v>
      </c>
      <c r="K69" s="145">
        <v>50</v>
      </c>
      <c r="L69" s="146">
        <v>1</v>
      </c>
      <c r="M69" s="145">
        <v>10</v>
      </c>
      <c r="N69" s="146">
        <v>2</v>
      </c>
      <c r="O69" s="145">
        <f t="shared" si="9"/>
        <v>80</v>
      </c>
      <c r="P69" s="146">
        <f t="shared" si="9"/>
        <v>7</v>
      </c>
      <c r="Q69" s="147">
        <f>P69/G69</f>
        <v>7</v>
      </c>
      <c r="R69" s="148">
        <f>+O69/P69</f>
        <v>11.428571428571429</v>
      </c>
      <c r="S69" s="145">
        <v>1931</v>
      </c>
      <c r="T69" s="149">
        <f>-(S69-O69)/S69</f>
        <v>-0.9585706887622993</v>
      </c>
      <c r="U69" s="145">
        <v>1466812</v>
      </c>
      <c r="V69" s="146">
        <v>143469</v>
      </c>
      <c r="W69" s="151">
        <f t="shared" si="10"/>
        <v>10.22389505746886</v>
      </c>
      <c r="X69" s="45"/>
    </row>
    <row r="70" spans="1:24" s="20" customFormat="1" ht="15" customHeight="1">
      <c r="A70" s="54">
        <v>66</v>
      </c>
      <c r="B70" s="150" t="s">
        <v>96</v>
      </c>
      <c r="C70" s="143">
        <v>39815</v>
      </c>
      <c r="D70" s="142" t="s">
        <v>28</v>
      </c>
      <c r="E70" s="173" t="s">
        <v>97</v>
      </c>
      <c r="F70" s="174">
        <v>37</v>
      </c>
      <c r="G70" s="144">
        <v>1</v>
      </c>
      <c r="H70" s="144">
        <v>14</v>
      </c>
      <c r="I70" s="145">
        <v>12</v>
      </c>
      <c r="J70" s="146">
        <v>2</v>
      </c>
      <c r="K70" s="145">
        <v>36</v>
      </c>
      <c r="L70" s="146">
        <v>6</v>
      </c>
      <c r="M70" s="145">
        <v>30</v>
      </c>
      <c r="N70" s="146">
        <v>5</v>
      </c>
      <c r="O70" s="145">
        <f t="shared" si="9"/>
        <v>78</v>
      </c>
      <c r="P70" s="146">
        <f t="shared" si="9"/>
        <v>13</v>
      </c>
      <c r="Q70" s="147">
        <f>P70/G70</f>
        <v>13</v>
      </c>
      <c r="R70" s="148">
        <f>+O70/P70</f>
        <v>6</v>
      </c>
      <c r="S70" s="145">
        <v>182</v>
      </c>
      <c r="T70" s="149">
        <f>-(S70-O70)/S70</f>
        <v>-0.5714285714285714</v>
      </c>
      <c r="U70" s="145">
        <v>130139.5</v>
      </c>
      <c r="V70" s="146">
        <v>15041</v>
      </c>
      <c r="W70" s="151">
        <f t="shared" si="10"/>
        <v>8.652317000199455</v>
      </c>
      <c r="X70" s="45"/>
    </row>
    <row r="71" spans="1:24" s="20" customFormat="1" ht="15" customHeight="1">
      <c r="A71" s="54">
        <v>67</v>
      </c>
      <c r="B71" s="150" t="s">
        <v>148</v>
      </c>
      <c r="C71" s="143">
        <v>39710</v>
      </c>
      <c r="D71" s="142" t="s">
        <v>43</v>
      </c>
      <c r="E71" s="173" t="s">
        <v>109</v>
      </c>
      <c r="F71" s="174">
        <v>66</v>
      </c>
      <c r="G71" s="144">
        <v>1</v>
      </c>
      <c r="H71" s="144">
        <v>24</v>
      </c>
      <c r="I71" s="145">
        <v>30</v>
      </c>
      <c r="J71" s="146">
        <v>5</v>
      </c>
      <c r="K71" s="145">
        <v>36</v>
      </c>
      <c r="L71" s="146">
        <v>6</v>
      </c>
      <c r="M71" s="145">
        <v>0</v>
      </c>
      <c r="N71" s="146">
        <v>0</v>
      </c>
      <c r="O71" s="145">
        <f>SUM(I71+K71+M71)</f>
        <v>66</v>
      </c>
      <c r="P71" s="146">
        <f>SUM(J71+L71+N71)</f>
        <v>11</v>
      </c>
      <c r="Q71" s="147">
        <f>IF(O71&lt;&gt;0,P71/G71,"")</f>
        <v>11</v>
      </c>
      <c r="R71" s="148">
        <f>IF(O71&lt;&gt;0,O71/P71,"")</f>
        <v>6</v>
      </c>
      <c r="S71" s="145">
        <v>2528</v>
      </c>
      <c r="T71" s="149">
        <f>IF(S71&lt;&gt;0,-(S71-O71)/S71,"")</f>
        <v>-0.9738924050632911</v>
      </c>
      <c r="U71" s="145">
        <v>415653</v>
      </c>
      <c r="V71" s="146">
        <v>52392</v>
      </c>
      <c r="W71" s="151">
        <f t="shared" si="10"/>
        <v>7.933520384791572</v>
      </c>
      <c r="X71" s="45"/>
    </row>
    <row r="72" spans="1:24" s="20" customFormat="1" ht="15" customHeight="1">
      <c r="A72" s="54">
        <v>68</v>
      </c>
      <c r="B72" s="150" t="s">
        <v>69</v>
      </c>
      <c r="C72" s="143">
        <v>39878</v>
      </c>
      <c r="D72" s="142" t="s">
        <v>70</v>
      </c>
      <c r="E72" s="173" t="s">
        <v>149</v>
      </c>
      <c r="F72" s="174">
        <v>10</v>
      </c>
      <c r="G72" s="144">
        <v>2</v>
      </c>
      <c r="H72" s="144">
        <v>7</v>
      </c>
      <c r="I72" s="145">
        <v>6</v>
      </c>
      <c r="J72" s="146">
        <v>1</v>
      </c>
      <c r="K72" s="145">
        <v>18</v>
      </c>
      <c r="L72" s="146">
        <v>3</v>
      </c>
      <c r="M72" s="145">
        <v>40</v>
      </c>
      <c r="N72" s="146">
        <v>6</v>
      </c>
      <c r="O72" s="145">
        <f>+I72+K72+M72</f>
        <v>64</v>
      </c>
      <c r="P72" s="146">
        <f>+J72+L72+N72</f>
        <v>10</v>
      </c>
      <c r="Q72" s="147">
        <f>+P72/G72</f>
        <v>5</v>
      </c>
      <c r="R72" s="148">
        <f>+O72/P72</f>
        <v>6.4</v>
      </c>
      <c r="S72" s="145">
        <v>87</v>
      </c>
      <c r="T72" s="149">
        <f>(+S72-O72)/S72</f>
        <v>0.26436781609195403</v>
      </c>
      <c r="U72" s="145">
        <v>25142.5</v>
      </c>
      <c r="V72" s="146">
        <v>2583</v>
      </c>
      <c r="W72" s="151">
        <f t="shared" si="10"/>
        <v>9.733836624080526</v>
      </c>
      <c r="X72" s="45"/>
    </row>
    <row r="73" spans="1:24" s="20" customFormat="1" ht="15" customHeight="1">
      <c r="A73" s="54">
        <v>69</v>
      </c>
      <c r="B73" s="150" t="s">
        <v>108</v>
      </c>
      <c r="C73" s="143">
        <v>39815</v>
      </c>
      <c r="D73" s="142" t="s">
        <v>43</v>
      </c>
      <c r="E73" s="173" t="s">
        <v>109</v>
      </c>
      <c r="F73" s="174">
        <v>26</v>
      </c>
      <c r="G73" s="144">
        <v>1</v>
      </c>
      <c r="H73" s="144">
        <v>12</v>
      </c>
      <c r="I73" s="145">
        <v>0</v>
      </c>
      <c r="J73" s="146">
        <v>0</v>
      </c>
      <c r="K73" s="145">
        <v>21</v>
      </c>
      <c r="L73" s="146">
        <v>3</v>
      </c>
      <c r="M73" s="145">
        <v>35</v>
      </c>
      <c r="N73" s="146">
        <v>5</v>
      </c>
      <c r="O73" s="145">
        <f>I73+K73+M73</f>
        <v>56</v>
      </c>
      <c r="P73" s="146">
        <f>SUM(J73+L73+N73)</f>
        <v>8</v>
      </c>
      <c r="Q73" s="147">
        <f>IF(O73&lt;&gt;0,P73/G73,"")</f>
        <v>8</v>
      </c>
      <c r="R73" s="148">
        <f>IF(O73&lt;&gt;0,O73/P73,"")</f>
        <v>7</v>
      </c>
      <c r="S73" s="145">
        <v>1458</v>
      </c>
      <c r="T73" s="149">
        <f>IF(S73&lt;&gt;0,-(S73-O73)/S73,"")</f>
        <v>-0.9615912208504801</v>
      </c>
      <c r="U73" s="145">
        <v>145948.5</v>
      </c>
      <c r="V73" s="146">
        <v>18592</v>
      </c>
      <c r="W73" s="151">
        <f t="shared" si="10"/>
        <v>7.850069922547332</v>
      </c>
      <c r="X73" s="45"/>
    </row>
    <row r="74" spans="1:24" s="20" customFormat="1" ht="15" customHeight="1">
      <c r="A74" s="54">
        <v>70</v>
      </c>
      <c r="B74" s="150" t="s">
        <v>35</v>
      </c>
      <c r="C74" s="143">
        <v>39808</v>
      </c>
      <c r="D74" s="142" t="s">
        <v>2</v>
      </c>
      <c r="E74" s="173" t="s">
        <v>34</v>
      </c>
      <c r="F74" s="174">
        <v>112</v>
      </c>
      <c r="G74" s="144">
        <v>1</v>
      </c>
      <c r="H74" s="144">
        <v>17</v>
      </c>
      <c r="I74" s="145">
        <v>0</v>
      </c>
      <c r="J74" s="146">
        <v>0</v>
      </c>
      <c r="K74" s="145">
        <v>35</v>
      </c>
      <c r="L74" s="146">
        <v>7</v>
      </c>
      <c r="M74" s="145">
        <v>20</v>
      </c>
      <c r="N74" s="146">
        <v>4</v>
      </c>
      <c r="O74" s="145">
        <f aca="true" t="shared" si="11" ref="O74:P76">+M74+K74+I74</f>
        <v>55</v>
      </c>
      <c r="P74" s="146">
        <f t="shared" si="11"/>
        <v>11</v>
      </c>
      <c r="Q74" s="147">
        <f>+P74/G74</f>
        <v>11</v>
      </c>
      <c r="R74" s="148">
        <f>+O74/P74</f>
        <v>5</v>
      </c>
      <c r="S74" s="145">
        <v>767</v>
      </c>
      <c r="T74" s="149">
        <f>IF(S74&lt;&gt;0,-(S74-O74)/S74,"")</f>
        <v>-0.9282920469361148</v>
      </c>
      <c r="U74" s="145">
        <v>2051809</v>
      </c>
      <c r="V74" s="146">
        <v>212656</v>
      </c>
      <c r="W74" s="151">
        <f>+U74/V74</f>
        <v>9.648488638928598</v>
      </c>
      <c r="X74" s="45"/>
    </row>
    <row r="75" spans="1:24" s="20" customFormat="1" ht="15" customHeight="1">
      <c r="A75" s="54">
        <v>71</v>
      </c>
      <c r="B75" s="150" t="s">
        <v>62</v>
      </c>
      <c r="C75" s="143">
        <v>39871</v>
      </c>
      <c r="D75" s="142" t="s">
        <v>2</v>
      </c>
      <c r="E75" s="173" t="s">
        <v>63</v>
      </c>
      <c r="F75" s="174">
        <v>52</v>
      </c>
      <c r="G75" s="144">
        <v>1</v>
      </c>
      <c r="H75" s="144">
        <v>8</v>
      </c>
      <c r="I75" s="145">
        <v>0</v>
      </c>
      <c r="J75" s="146">
        <v>0</v>
      </c>
      <c r="K75" s="145">
        <v>30</v>
      </c>
      <c r="L75" s="146">
        <v>5</v>
      </c>
      <c r="M75" s="145">
        <v>24</v>
      </c>
      <c r="N75" s="146">
        <v>4</v>
      </c>
      <c r="O75" s="145">
        <f t="shared" si="11"/>
        <v>54</v>
      </c>
      <c r="P75" s="146">
        <f t="shared" si="11"/>
        <v>9</v>
      </c>
      <c r="Q75" s="147">
        <f>+P75/G75</f>
        <v>9</v>
      </c>
      <c r="R75" s="148">
        <f>+O75/P75</f>
        <v>6</v>
      </c>
      <c r="S75" s="145">
        <v>799</v>
      </c>
      <c r="T75" s="149">
        <f>IF(S75&lt;&gt;0,-(S75-O75)/S75,"")</f>
        <v>-0.932415519399249</v>
      </c>
      <c r="U75" s="145">
        <v>320245</v>
      </c>
      <c r="V75" s="146">
        <v>41416</v>
      </c>
      <c r="W75" s="151">
        <f>+U75/V75</f>
        <v>7.732398107011783</v>
      </c>
      <c r="X75" s="45"/>
    </row>
    <row r="76" spans="1:24" s="20" customFormat="1" ht="15" customHeight="1">
      <c r="A76" s="54">
        <v>72</v>
      </c>
      <c r="B76" s="150" t="s">
        <v>50</v>
      </c>
      <c r="C76" s="143">
        <v>39850</v>
      </c>
      <c r="D76" s="142" t="s">
        <v>2</v>
      </c>
      <c r="E76" s="173" t="s">
        <v>34</v>
      </c>
      <c r="F76" s="174">
        <v>78</v>
      </c>
      <c r="G76" s="144">
        <v>1</v>
      </c>
      <c r="H76" s="144">
        <v>11</v>
      </c>
      <c r="I76" s="145">
        <v>0</v>
      </c>
      <c r="J76" s="146">
        <v>0</v>
      </c>
      <c r="K76" s="145">
        <v>0</v>
      </c>
      <c r="L76" s="146">
        <v>0</v>
      </c>
      <c r="M76" s="145">
        <v>25</v>
      </c>
      <c r="N76" s="146">
        <v>5</v>
      </c>
      <c r="O76" s="145">
        <f t="shared" si="11"/>
        <v>25</v>
      </c>
      <c r="P76" s="146">
        <f t="shared" si="11"/>
        <v>5</v>
      </c>
      <c r="Q76" s="147">
        <f>+P76/G76</f>
        <v>5</v>
      </c>
      <c r="R76" s="148">
        <f>+O76/P76</f>
        <v>5</v>
      </c>
      <c r="S76" s="145">
        <v>40</v>
      </c>
      <c r="T76" s="149">
        <f>IF(S76&lt;&gt;0,-(S76-O76)/S76,"")</f>
        <v>-0.375</v>
      </c>
      <c r="U76" s="145">
        <v>901475</v>
      </c>
      <c r="V76" s="146">
        <v>97855</v>
      </c>
      <c r="W76" s="151">
        <f>+U76/V76</f>
        <v>9.212355015073323</v>
      </c>
      <c r="X76" s="45"/>
    </row>
    <row r="77" spans="1:24" s="20" customFormat="1" ht="15" customHeight="1" thickBot="1">
      <c r="A77" s="54">
        <v>73</v>
      </c>
      <c r="B77" s="157">
        <v>120</v>
      </c>
      <c r="C77" s="158">
        <v>39493</v>
      </c>
      <c r="D77" s="159" t="s">
        <v>43</v>
      </c>
      <c r="E77" s="175" t="s">
        <v>150</v>
      </c>
      <c r="F77" s="188">
        <v>179</v>
      </c>
      <c r="G77" s="160">
        <v>1</v>
      </c>
      <c r="H77" s="160">
        <v>42</v>
      </c>
      <c r="I77" s="161">
        <v>0</v>
      </c>
      <c r="J77" s="152">
        <v>0</v>
      </c>
      <c r="K77" s="161">
        <v>20</v>
      </c>
      <c r="L77" s="152">
        <v>5</v>
      </c>
      <c r="M77" s="161">
        <v>0</v>
      </c>
      <c r="N77" s="152">
        <v>0</v>
      </c>
      <c r="O77" s="161">
        <f>SUM(I77+K77+M77)</f>
        <v>20</v>
      </c>
      <c r="P77" s="152">
        <f>SUM(J77+L77+N77)</f>
        <v>5</v>
      </c>
      <c r="Q77" s="155">
        <f>IF(O77&lt;&gt;0,P77/G77,"")</f>
        <v>5</v>
      </c>
      <c r="R77" s="156">
        <f>IF(O77&lt;&gt;0,O77/P77,"")</f>
        <v>4</v>
      </c>
      <c r="S77" s="161">
        <v>1815</v>
      </c>
      <c r="T77" s="153">
        <f>IF(S77&lt;&gt;0,-(S77-O77)/S77,"")</f>
        <v>-0.9889807162534435</v>
      </c>
      <c r="U77" s="161">
        <v>5022300.5</v>
      </c>
      <c r="V77" s="152">
        <v>1034736</v>
      </c>
      <c r="W77" s="162">
        <f>U77/V77</f>
        <v>4.853702297011025</v>
      </c>
      <c r="X77" s="45"/>
    </row>
    <row r="78" spans="1:28" s="23" customFormat="1" ht="15">
      <c r="A78" s="1"/>
      <c r="B78" s="193"/>
      <c r="C78" s="194"/>
      <c r="D78" s="194"/>
      <c r="E78" s="195"/>
      <c r="F78" s="3"/>
      <c r="G78" s="3"/>
      <c r="H78" s="4"/>
      <c r="I78" s="126"/>
      <c r="J78" s="131"/>
      <c r="K78" s="126"/>
      <c r="L78" s="131"/>
      <c r="M78" s="126"/>
      <c r="N78" s="131"/>
      <c r="O78" s="127"/>
      <c r="P78" s="137"/>
      <c r="Q78" s="131"/>
      <c r="R78" s="5"/>
      <c r="S78" s="126"/>
      <c r="T78" s="6"/>
      <c r="U78" s="126"/>
      <c r="V78" s="131"/>
      <c r="W78" s="5"/>
      <c r="AB78" s="23" t="s">
        <v>18</v>
      </c>
    </row>
    <row r="79" spans="1:24" s="27" customFormat="1" ht="18">
      <c r="A79" s="24"/>
      <c r="B79" s="25"/>
      <c r="C79" s="26"/>
      <c r="F79" s="28"/>
      <c r="G79" s="29"/>
      <c r="H79" s="30"/>
      <c r="I79" s="32"/>
      <c r="J79" s="132"/>
      <c r="K79" s="32"/>
      <c r="L79" s="132"/>
      <c r="M79" s="32"/>
      <c r="N79" s="132"/>
      <c r="O79" s="32"/>
      <c r="P79" s="132"/>
      <c r="Q79" s="132"/>
      <c r="R79" s="31"/>
      <c r="S79" s="32"/>
      <c r="T79" s="33"/>
      <c r="U79" s="32"/>
      <c r="V79" s="132"/>
      <c r="W79" s="31"/>
      <c r="X79" s="34"/>
    </row>
    <row r="80" spans="4:23" ht="18">
      <c r="D80" s="191"/>
      <c r="E80" s="192"/>
      <c r="F80" s="192"/>
      <c r="G80" s="192"/>
      <c r="S80" s="199" t="s">
        <v>0</v>
      </c>
      <c r="T80" s="199"/>
      <c r="U80" s="199"/>
      <c r="V80" s="199"/>
      <c r="W80" s="199"/>
    </row>
    <row r="81" spans="4:23" ht="18">
      <c r="D81" s="40"/>
      <c r="E81" s="41"/>
      <c r="F81" s="42"/>
      <c r="G81" s="42"/>
      <c r="S81" s="199"/>
      <c r="T81" s="199"/>
      <c r="U81" s="199"/>
      <c r="V81" s="199"/>
      <c r="W81" s="199"/>
    </row>
    <row r="82" spans="19:23" ht="18">
      <c r="S82" s="199"/>
      <c r="T82" s="199"/>
      <c r="U82" s="199"/>
      <c r="V82" s="199"/>
      <c r="W82" s="199"/>
    </row>
    <row r="83" spans="16:23" ht="18">
      <c r="P83" s="196" t="s">
        <v>25</v>
      </c>
      <c r="Q83" s="197"/>
      <c r="R83" s="197"/>
      <c r="S83" s="197"/>
      <c r="T83" s="197"/>
      <c r="U83" s="197"/>
      <c r="V83" s="197"/>
      <c r="W83" s="197"/>
    </row>
    <row r="84" spans="16:23" ht="18">
      <c r="P84" s="197"/>
      <c r="Q84" s="197"/>
      <c r="R84" s="197"/>
      <c r="S84" s="197"/>
      <c r="T84" s="197"/>
      <c r="U84" s="197"/>
      <c r="V84" s="197"/>
      <c r="W84" s="197"/>
    </row>
    <row r="85" spans="16:23" ht="18">
      <c r="P85" s="197"/>
      <c r="Q85" s="197"/>
      <c r="R85" s="197"/>
      <c r="S85" s="197"/>
      <c r="T85" s="197"/>
      <c r="U85" s="197"/>
      <c r="V85" s="197"/>
      <c r="W85" s="197"/>
    </row>
    <row r="86" spans="16:23" ht="18">
      <c r="P86" s="197"/>
      <c r="Q86" s="197"/>
      <c r="R86" s="197"/>
      <c r="S86" s="197"/>
      <c r="T86" s="197"/>
      <c r="U86" s="197"/>
      <c r="V86" s="197"/>
      <c r="W86" s="197"/>
    </row>
    <row r="87" spans="16:23" ht="18">
      <c r="P87" s="197"/>
      <c r="Q87" s="197"/>
      <c r="R87" s="197"/>
      <c r="S87" s="197"/>
      <c r="T87" s="197"/>
      <c r="U87" s="197"/>
      <c r="V87" s="197"/>
      <c r="W87" s="197"/>
    </row>
    <row r="88" spans="16:23" ht="18">
      <c r="P88" s="197"/>
      <c r="Q88" s="197"/>
      <c r="R88" s="197"/>
      <c r="S88" s="197"/>
      <c r="T88" s="197"/>
      <c r="U88" s="197"/>
      <c r="V88" s="197"/>
      <c r="W88" s="197"/>
    </row>
    <row r="89" spans="16:23" ht="18">
      <c r="P89" s="198" t="s">
        <v>12</v>
      </c>
      <c r="Q89" s="197"/>
      <c r="R89" s="197"/>
      <c r="S89" s="197"/>
      <c r="T89" s="197"/>
      <c r="U89" s="197"/>
      <c r="V89" s="197"/>
      <c r="W89" s="197"/>
    </row>
    <row r="90" spans="16:23" ht="18">
      <c r="P90" s="197"/>
      <c r="Q90" s="197"/>
      <c r="R90" s="197"/>
      <c r="S90" s="197"/>
      <c r="T90" s="197"/>
      <c r="U90" s="197"/>
      <c r="V90" s="197"/>
      <c r="W90" s="197"/>
    </row>
    <row r="91" spans="16:23" ht="18">
      <c r="P91" s="197"/>
      <c r="Q91" s="197"/>
      <c r="R91" s="197"/>
      <c r="S91" s="197"/>
      <c r="T91" s="197"/>
      <c r="U91" s="197"/>
      <c r="V91" s="197"/>
      <c r="W91" s="197"/>
    </row>
    <row r="92" spans="16:23" ht="18">
      <c r="P92" s="197"/>
      <c r="Q92" s="197"/>
      <c r="R92" s="197"/>
      <c r="S92" s="197"/>
      <c r="T92" s="197"/>
      <c r="U92" s="197"/>
      <c r="V92" s="197"/>
      <c r="W92" s="197"/>
    </row>
    <row r="93" spans="16:23" ht="18">
      <c r="P93" s="197"/>
      <c r="Q93" s="197"/>
      <c r="R93" s="197"/>
      <c r="S93" s="197"/>
      <c r="T93" s="197"/>
      <c r="U93" s="197"/>
      <c r="V93" s="197"/>
      <c r="W93" s="197"/>
    </row>
    <row r="94" spans="16:23" ht="18">
      <c r="P94" s="197"/>
      <c r="Q94" s="197"/>
      <c r="R94" s="197"/>
      <c r="S94" s="197"/>
      <c r="T94" s="197"/>
      <c r="U94" s="197"/>
      <c r="V94" s="197"/>
      <c r="W94" s="197"/>
    </row>
    <row r="95" spans="16:23" ht="18">
      <c r="P95" s="197"/>
      <c r="Q95" s="197"/>
      <c r="R95" s="197"/>
      <c r="S95" s="197"/>
      <c r="T95" s="197"/>
      <c r="U95" s="197"/>
      <c r="V95" s="197"/>
      <c r="W95" s="197"/>
    </row>
  </sheetData>
  <sheetProtection/>
  <mergeCells count="19">
    <mergeCell ref="U3:W3"/>
    <mergeCell ref="B3:B4"/>
    <mergeCell ref="C3:C4"/>
    <mergeCell ref="E3:E4"/>
    <mergeCell ref="H3:H4"/>
    <mergeCell ref="D3:D4"/>
    <mergeCell ref="M3:N3"/>
    <mergeCell ref="K3:L3"/>
    <mergeCell ref="O3:R3"/>
    <mergeCell ref="D80:G80"/>
    <mergeCell ref="B78:E78"/>
    <mergeCell ref="P83:W88"/>
    <mergeCell ref="P89:W95"/>
    <mergeCell ref="S80:W82"/>
    <mergeCell ref="A2:W2"/>
    <mergeCell ref="S3:T3"/>
    <mergeCell ref="F3:F4"/>
    <mergeCell ref="I3:J3"/>
    <mergeCell ref="G3:G4"/>
  </mergeCells>
  <printOptions/>
  <pageMargins left="0.3" right="0.13" top="1" bottom="1" header="0.5" footer="0.5"/>
  <pageSetup orientation="portrait" paperSize="9" scale="35" r:id="rId2"/>
  <ignoredErrors>
    <ignoredError sqref="X6:X7 X35:X40 X13:X26 X46:X49" formula="1" unlockedFormula="1"/>
    <ignoredError sqref="X27:X34 X9:X12" unlockedFormula="1"/>
    <ignoredError sqref="N78:W78 O6:W76"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B1">
      <selection activeCell="B3" sqref="B3:B4"/>
    </sheetView>
  </sheetViews>
  <sheetFormatPr defaultColWidth="39.8515625" defaultRowHeight="12.75"/>
  <cols>
    <col min="1" max="1" width="3.8515625" style="119" bestFit="1" customWidth="1"/>
    <col min="2" max="2" width="42.7109375" style="118" customWidth="1"/>
    <col min="3" max="3" width="9.421875" style="116" customWidth="1"/>
    <col min="4" max="4" width="12.2812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2.28125" style="121" customWidth="1"/>
    <col min="16" max="16" width="7.8515625" style="118" bestFit="1" customWidth="1"/>
    <col min="17" max="17" width="10.7109375" style="118" hidden="1" customWidth="1"/>
    <col min="18" max="18" width="7.7109375" style="123" hidden="1" customWidth="1"/>
    <col min="19" max="19" width="12.140625" style="124" hidden="1" customWidth="1"/>
    <col min="20" max="20" width="0.85546875" style="118" hidden="1" customWidth="1"/>
    <col min="21" max="21" width="15.421875" style="117" bestFit="1" customWidth="1"/>
    <col min="22" max="22" width="12.421875" style="125" bestFit="1" customWidth="1"/>
    <col min="23" max="23" width="7.85156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12" t="s">
        <v>13</v>
      </c>
      <c r="B2" s="213"/>
      <c r="C2" s="213"/>
      <c r="D2" s="213"/>
      <c r="E2" s="213"/>
      <c r="F2" s="213"/>
      <c r="G2" s="213"/>
      <c r="H2" s="213"/>
      <c r="I2" s="213"/>
      <c r="J2" s="213"/>
      <c r="K2" s="213"/>
      <c r="L2" s="213"/>
      <c r="M2" s="213"/>
      <c r="N2" s="213"/>
      <c r="O2" s="213"/>
      <c r="P2" s="213"/>
      <c r="Q2" s="213"/>
      <c r="R2" s="213"/>
      <c r="S2" s="213"/>
      <c r="T2" s="213"/>
      <c r="U2" s="213"/>
      <c r="V2" s="213"/>
      <c r="W2" s="213"/>
    </row>
    <row r="3" spans="1:23" s="70" customFormat="1" ht="16.5" customHeight="1">
      <c r="A3" s="69"/>
      <c r="B3" s="214" t="s">
        <v>14</v>
      </c>
      <c r="C3" s="216" t="s">
        <v>20</v>
      </c>
      <c r="D3" s="218" t="s">
        <v>4</v>
      </c>
      <c r="E3" s="218" t="s">
        <v>1</v>
      </c>
      <c r="F3" s="218" t="s">
        <v>21</v>
      </c>
      <c r="G3" s="218" t="s">
        <v>22</v>
      </c>
      <c r="H3" s="218" t="s">
        <v>23</v>
      </c>
      <c r="I3" s="221" t="s">
        <v>5</v>
      </c>
      <c r="J3" s="221"/>
      <c r="K3" s="221" t="s">
        <v>6</v>
      </c>
      <c r="L3" s="221"/>
      <c r="M3" s="221" t="s">
        <v>7</v>
      </c>
      <c r="N3" s="221"/>
      <c r="O3" s="222" t="s">
        <v>24</v>
      </c>
      <c r="P3" s="222"/>
      <c r="Q3" s="222"/>
      <c r="R3" s="222"/>
      <c r="S3" s="221" t="s">
        <v>3</v>
      </c>
      <c r="T3" s="221"/>
      <c r="U3" s="222" t="s">
        <v>15</v>
      </c>
      <c r="V3" s="222"/>
      <c r="W3" s="223"/>
    </row>
    <row r="4" spans="1:23" s="70" customFormat="1" ht="37.5" customHeight="1" thickBot="1">
      <c r="A4" s="71"/>
      <c r="B4" s="215"/>
      <c r="C4" s="217"/>
      <c r="D4" s="219"/>
      <c r="E4" s="219"/>
      <c r="F4" s="220"/>
      <c r="G4" s="220"/>
      <c r="H4" s="220"/>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71</v>
      </c>
      <c r="C5" s="177">
        <v>39884</v>
      </c>
      <c r="D5" s="178" t="s">
        <v>30</v>
      </c>
      <c r="E5" s="179" t="s">
        <v>72</v>
      </c>
      <c r="F5" s="180">
        <v>355</v>
      </c>
      <c r="G5" s="181">
        <v>259</v>
      </c>
      <c r="H5" s="181">
        <v>6</v>
      </c>
      <c r="I5" s="182">
        <v>74178</v>
      </c>
      <c r="J5" s="183">
        <v>9884</v>
      </c>
      <c r="K5" s="182">
        <v>294435</v>
      </c>
      <c r="L5" s="183">
        <v>36713</v>
      </c>
      <c r="M5" s="182">
        <v>306813</v>
      </c>
      <c r="N5" s="183">
        <v>37650</v>
      </c>
      <c r="O5" s="182">
        <f>+I5+K5+M5</f>
        <v>675426</v>
      </c>
      <c r="P5" s="183">
        <f>+J5+L5+N5</f>
        <v>84247</v>
      </c>
      <c r="Q5" s="184">
        <f>+P5/G5</f>
        <v>325.27799227799227</v>
      </c>
      <c r="R5" s="185">
        <f>+O5/P5</f>
        <v>8.017211295357699</v>
      </c>
      <c r="S5" s="182">
        <v>468491</v>
      </c>
      <c r="T5" s="186">
        <f>(+S5-O5)/S5</f>
        <v>-0.4417053902849788</v>
      </c>
      <c r="U5" s="182">
        <v>18303906</v>
      </c>
      <c r="V5" s="183">
        <v>2390784</v>
      </c>
      <c r="W5" s="187">
        <f>+U5/V5</f>
        <v>7.656026642306457</v>
      </c>
      <c r="X5" s="70"/>
    </row>
    <row r="6" spans="1:24" s="79" customFormat="1" ht="16.5" customHeight="1">
      <c r="A6" s="2">
        <v>2</v>
      </c>
      <c r="B6" s="150" t="s">
        <v>124</v>
      </c>
      <c r="C6" s="143">
        <v>39920</v>
      </c>
      <c r="D6" s="142" t="s">
        <v>28</v>
      </c>
      <c r="E6" s="173" t="s">
        <v>19</v>
      </c>
      <c r="F6" s="174">
        <v>133</v>
      </c>
      <c r="G6" s="144">
        <v>133</v>
      </c>
      <c r="H6" s="144">
        <v>1</v>
      </c>
      <c r="I6" s="145">
        <v>11145</v>
      </c>
      <c r="J6" s="146">
        <v>1189</v>
      </c>
      <c r="K6" s="145">
        <v>284850</v>
      </c>
      <c r="L6" s="146">
        <v>35584</v>
      </c>
      <c r="M6" s="145">
        <v>348150</v>
      </c>
      <c r="N6" s="146">
        <v>43492</v>
      </c>
      <c r="O6" s="145">
        <f>I6+K6+M6</f>
        <v>644145</v>
      </c>
      <c r="P6" s="146">
        <f>J6+L6+N6</f>
        <v>80265</v>
      </c>
      <c r="Q6" s="147">
        <f>P6/G6</f>
        <v>603.4962406015038</v>
      </c>
      <c r="R6" s="148">
        <f>+O6/P6</f>
        <v>8.025228929172117</v>
      </c>
      <c r="S6" s="145"/>
      <c r="T6" s="149"/>
      <c r="U6" s="145">
        <v>644145</v>
      </c>
      <c r="V6" s="146">
        <v>80265</v>
      </c>
      <c r="W6" s="151">
        <f>U6/V6</f>
        <v>8.025228929172117</v>
      </c>
      <c r="X6" s="70"/>
    </row>
    <row r="7" spans="1:24" s="79" customFormat="1" ht="15.75" customHeight="1" thickBot="1">
      <c r="A7" s="48">
        <v>3</v>
      </c>
      <c r="B7" s="157" t="s">
        <v>112</v>
      </c>
      <c r="C7" s="158">
        <v>39913</v>
      </c>
      <c r="D7" s="159" t="s">
        <v>26</v>
      </c>
      <c r="E7" s="175" t="s">
        <v>19</v>
      </c>
      <c r="F7" s="188">
        <v>102</v>
      </c>
      <c r="G7" s="160">
        <v>103</v>
      </c>
      <c r="H7" s="160">
        <v>2</v>
      </c>
      <c r="I7" s="161">
        <v>91168</v>
      </c>
      <c r="J7" s="152">
        <v>9309</v>
      </c>
      <c r="K7" s="161">
        <v>151890</v>
      </c>
      <c r="L7" s="152">
        <v>15485</v>
      </c>
      <c r="M7" s="161">
        <v>134834</v>
      </c>
      <c r="N7" s="152">
        <v>13735</v>
      </c>
      <c r="O7" s="161">
        <f>+I7+K7+M7</f>
        <v>377892</v>
      </c>
      <c r="P7" s="152">
        <f>+J7+L7+N7</f>
        <v>38529</v>
      </c>
      <c r="Q7" s="155">
        <f>IF(O7&lt;&gt;0,P7/G7,"")</f>
        <v>374.06796116504853</v>
      </c>
      <c r="R7" s="156">
        <f>IF(O7&lt;&gt;0,O7/P7,"")</f>
        <v>9.807988787666433</v>
      </c>
      <c r="S7" s="161">
        <v>498713</v>
      </c>
      <c r="T7" s="153">
        <f>IF(S7&lt;&gt;0,-(S7-O7)/S7,"")</f>
        <v>-0.242265591632863</v>
      </c>
      <c r="U7" s="161">
        <v>1354019</v>
      </c>
      <c r="V7" s="152">
        <v>149435</v>
      </c>
      <c r="W7" s="162">
        <f>U7/V7</f>
        <v>9.060922809248169</v>
      </c>
      <c r="X7" s="80"/>
    </row>
    <row r="8" spans="1:25" s="83" customFormat="1" ht="15.75" customHeight="1">
      <c r="A8" s="81">
        <v>4</v>
      </c>
      <c r="B8" s="163" t="s">
        <v>99</v>
      </c>
      <c r="C8" s="164">
        <v>39906</v>
      </c>
      <c r="D8" s="165" t="s">
        <v>2</v>
      </c>
      <c r="E8" s="189" t="s">
        <v>39</v>
      </c>
      <c r="F8" s="190">
        <v>96</v>
      </c>
      <c r="G8" s="166">
        <v>97</v>
      </c>
      <c r="H8" s="166">
        <v>3</v>
      </c>
      <c r="I8" s="167">
        <v>45213</v>
      </c>
      <c r="J8" s="168">
        <v>4704</v>
      </c>
      <c r="K8" s="167">
        <v>85316</v>
      </c>
      <c r="L8" s="168">
        <v>8906</v>
      </c>
      <c r="M8" s="167">
        <v>82134</v>
      </c>
      <c r="N8" s="168">
        <v>8618</v>
      </c>
      <c r="O8" s="167">
        <f aca="true" t="shared" si="0" ref="O8:P10">+M8+K8+I8</f>
        <v>212663</v>
      </c>
      <c r="P8" s="168">
        <f t="shared" si="0"/>
        <v>22228</v>
      </c>
      <c r="Q8" s="169">
        <f>+P8/G8</f>
        <v>229.15463917525773</v>
      </c>
      <c r="R8" s="170">
        <f>+O8/P8</f>
        <v>9.56734748965269</v>
      </c>
      <c r="S8" s="167">
        <v>371418</v>
      </c>
      <c r="T8" s="171">
        <f>IF(S8&lt;&gt;0,-(S8-O8)/S8,"")</f>
        <v>-0.42742947299269285</v>
      </c>
      <c r="U8" s="167">
        <v>2509030</v>
      </c>
      <c r="V8" s="168">
        <v>283791</v>
      </c>
      <c r="W8" s="172">
        <f>+U8/V8</f>
        <v>8.841118992498</v>
      </c>
      <c r="X8" s="80"/>
      <c r="Y8" s="82"/>
    </row>
    <row r="9" spans="1:24" s="67" customFormat="1" ht="15.75" customHeight="1">
      <c r="A9" s="2">
        <v>5</v>
      </c>
      <c r="B9" s="150" t="s">
        <v>113</v>
      </c>
      <c r="C9" s="143">
        <v>39913</v>
      </c>
      <c r="D9" s="142" t="s">
        <v>2</v>
      </c>
      <c r="E9" s="173" t="s">
        <v>11</v>
      </c>
      <c r="F9" s="174">
        <v>95</v>
      </c>
      <c r="G9" s="144">
        <v>107</v>
      </c>
      <c r="H9" s="144">
        <v>2</v>
      </c>
      <c r="I9" s="145">
        <v>36295</v>
      </c>
      <c r="J9" s="146">
        <v>3354</v>
      </c>
      <c r="K9" s="145">
        <v>98827</v>
      </c>
      <c r="L9" s="146">
        <v>9193</v>
      </c>
      <c r="M9" s="145">
        <v>74995</v>
      </c>
      <c r="N9" s="146">
        <v>7031</v>
      </c>
      <c r="O9" s="145">
        <f t="shared" si="0"/>
        <v>210117</v>
      </c>
      <c r="P9" s="146">
        <f t="shared" si="0"/>
        <v>19578</v>
      </c>
      <c r="Q9" s="147">
        <f>+P9/G9</f>
        <v>182.97196261682242</v>
      </c>
      <c r="R9" s="148">
        <f>+O9/P9</f>
        <v>10.732301562978854</v>
      </c>
      <c r="S9" s="145">
        <v>362095</v>
      </c>
      <c r="T9" s="149">
        <f>IF(S9&lt;&gt;0,-(S9-O9)/S9,"")</f>
        <v>-0.41971858214004615</v>
      </c>
      <c r="U9" s="145">
        <v>699845</v>
      </c>
      <c r="V9" s="146">
        <v>67742</v>
      </c>
      <c r="W9" s="151">
        <f>+U9/V9</f>
        <v>10.331035399013906</v>
      </c>
      <c r="X9" s="80"/>
    </row>
    <row r="10" spans="1:24" s="67" customFormat="1" ht="15.75" customHeight="1">
      <c r="A10" s="2">
        <v>6</v>
      </c>
      <c r="B10" s="150" t="s">
        <v>125</v>
      </c>
      <c r="C10" s="143">
        <v>39920</v>
      </c>
      <c r="D10" s="142" t="s">
        <v>2</v>
      </c>
      <c r="E10" s="173" t="s">
        <v>39</v>
      </c>
      <c r="F10" s="174">
        <v>65</v>
      </c>
      <c r="G10" s="144">
        <v>65</v>
      </c>
      <c r="H10" s="144">
        <v>1</v>
      </c>
      <c r="I10" s="145">
        <v>46405</v>
      </c>
      <c r="J10" s="146">
        <v>3939</v>
      </c>
      <c r="K10" s="145">
        <v>66727</v>
      </c>
      <c r="L10" s="146">
        <v>5824</v>
      </c>
      <c r="M10" s="145">
        <v>55618</v>
      </c>
      <c r="N10" s="146">
        <v>4871</v>
      </c>
      <c r="O10" s="145">
        <f t="shared" si="0"/>
        <v>168750</v>
      </c>
      <c r="P10" s="146">
        <f t="shared" si="0"/>
        <v>14634</v>
      </c>
      <c r="Q10" s="147">
        <f>+P10/G10</f>
        <v>225.13846153846154</v>
      </c>
      <c r="R10" s="148">
        <f>+O10/P10</f>
        <v>11.531365313653136</v>
      </c>
      <c r="S10" s="145"/>
      <c r="T10" s="149">
        <f>IF(S10&lt;&gt;0,-(S10-O10)/S10,"")</f>
      </c>
      <c r="U10" s="145">
        <v>168750</v>
      </c>
      <c r="V10" s="146">
        <v>14634</v>
      </c>
      <c r="W10" s="151">
        <f>+U10/V10</f>
        <v>11.531365313653136</v>
      </c>
      <c r="X10" s="83"/>
    </row>
    <row r="11" spans="1:24" s="67" customFormat="1" ht="15.75" customHeight="1">
      <c r="A11" s="2">
        <v>7</v>
      </c>
      <c r="B11" s="150" t="s">
        <v>126</v>
      </c>
      <c r="C11" s="143">
        <v>39920</v>
      </c>
      <c r="D11" s="142" t="s">
        <v>30</v>
      </c>
      <c r="E11" s="173" t="s">
        <v>127</v>
      </c>
      <c r="F11" s="174">
        <v>132</v>
      </c>
      <c r="G11" s="144">
        <v>133</v>
      </c>
      <c r="H11" s="144">
        <v>1</v>
      </c>
      <c r="I11" s="145">
        <v>30873</v>
      </c>
      <c r="J11" s="146">
        <v>3382</v>
      </c>
      <c r="K11" s="145">
        <v>62379</v>
      </c>
      <c r="L11" s="146">
        <v>6708</v>
      </c>
      <c r="M11" s="145">
        <v>67379</v>
      </c>
      <c r="N11" s="146">
        <v>7222</v>
      </c>
      <c r="O11" s="145">
        <f>+I11+K11+M11</f>
        <v>160631</v>
      </c>
      <c r="P11" s="146">
        <f>+J11+L11+N11</f>
        <v>17312</v>
      </c>
      <c r="Q11" s="147">
        <f>+P11/G11</f>
        <v>130.1654135338346</v>
      </c>
      <c r="R11" s="148">
        <f>+O11/P11</f>
        <v>9.278592883548983</v>
      </c>
      <c r="S11" s="145"/>
      <c r="T11" s="149"/>
      <c r="U11" s="145">
        <v>160631</v>
      </c>
      <c r="V11" s="146">
        <v>17312</v>
      </c>
      <c r="W11" s="151">
        <f>+U11/V11</f>
        <v>9.278592883548983</v>
      </c>
      <c r="X11" s="82"/>
    </row>
    <row r="12" spans="1:25" s="67" customFormat="1" ht="15.75" customHeight="1">
      <c r="A12" s="2">
        <v>8</v>
      </c>
      <c r="B12" s="150" t="s">
        <v>128</v>
      </c>
      <c r="C12" s="143">
        <v>39920</v>
      </c>
      <c r="D12" s="142" t="s">
        <v>26</v>
      </c>
      <c r="E12" s="173" t="s">
        <v>74</v>
      </c>
      <c r="F12" s="174">
        <v>67</v>
      </c>
      <c r="G12" s="144">
        <v>67</v>
      </c>
      <c r="H12" s="144">
        <v>1</v>
      </c>
      <c r="I12" s="145">
        <v>32605</v>
      </c>
      <c r="J12" s="146">
        <v>3030</v>
      </c>
      <c r="K12" s="145">
        <v>60280</v>
      </c>
      <c r="L12" s="146">
        <v>5568</v>
      </c>
      <c r="M12" s="145">
        <v>46710</v>
      </c>
      <c r="N12" s="146">
        <v>4412</v>
      </c>
      <c r="O12" s="145">
        <f>+I12+K12+M12</f>
        <v>139595</v>
      </c>
      <c r="P12" s="146">
        <f>+J12+L12+N12</f>
        <v>13010</v>
      </c>
      <c r="Q12" s="147">
        <f>IF(O12&lt;&gt;0,P12/G12,"")</f>
        <v>194.17910447761193</v>
      </c>
      <c r="R12" s="148">
        <f>IF(O12&lt;&gt;0,O12/P12,"")</f>
        <v>10.729823212913145</v>
      </c>
      <c r="S12" s="145"/>
      <c r="T12" s="149">
        <f>IF(S12&lt;&gt;0,-(S12-O12)/S12,"")</f>
      </c>
      <c r="U12" s="145">
        <v>139595</v>
      </c>
      <c r="V12" s="146">
        <v>13010</v>
      </c>
      <c r="W12" s="151">
        <f aca="true" t="shared" si="1" ref="W12:W24">U12/V12</f>
        <v>10.729823212913145</v>
      </c>
      <c r="X12" s="84"/>
      <c r="Y12" s="82"/>
    </row>
    <row r="13" spans="1:25" s="67" customFormat="1" ht="15.75" customHeight="1">
      <c r="A13" s="2">
        <v>9</v>
      </c>
      <c r="B13" s="150" t="s">
        <v>114</v>
      </c>
      <c r="C13" s="143">
        <v>39913</v>
      </c>
      <c r="D13" s="142" t="s">
        <v>28</v>
      </c>
      <c r="E13" s="173" t="s">
        <v>115</v>
      </c>
      <c r="F13" s="174">
        <v>32</v>
      </c>
      <c r="G13" s="144">
        <v>32</v>
      </c>
      <c r="H13" s="144">
        <v>2</v>
      </c>
      <c r="I13" s="145">
        <v>21085</v>
      </c>
      <c r="J13" s="146">
        <v>1753</v>
      </c>
      <c r="K13" s="145">
        <v>27055.75</v>
      </c>
      <c r="L13" s="146">
        <v>2264</v>
      </c>
      <c r="M13" s="145">
        <v>23901.75</v>
      </c>
      <c r="N13" s="146">
        <v>1976</v>
      </c>
      <c r="O13" s="145">
        <f>I13+K13+M13</f>
        <v>72042.5</v>
      </c>
      <c r="P13" s="146">
        <f>J13+L13+N13</f>
        <v>5993</v>
      </c>
      <c r="Q13" s="147">
        <f>P13/G13</f>
        <v>187.28125</v>
      </c>
      <c r="R13" s="148">
        <f>+O13/P13</f>
        <v>12.021107959285834</v>
      </c>
      <c r="S13" s="145">
        <v>122739.5</v>
      </c>
      <c r="T13" s="149">
        <f>-(S13-O13)/S13</f>
        <v>-0.41304551509497756</v>
      </c>
      <c r="U13" s="145">
        <v>288859.25</v>
      </c>
      <c r="V13" s="146">
        <v>25724</v>
      </c>
      <c r="W13" s="151">
        <f t="shared" si="1"/>
        <v>11.229173145700512</v>
      </c>
      <c r="X13" s="82"/>
      <c r="Y13" s="82"/>
    </row>
    <row r="14" spans="1:25" s="67" customFormat="1" ht="15.75" customHeight="1">
      <c r="A14" s="2">
        <v>10</v>
      </c>
      <c r="B14" s="150" t="s">
        <v>77</v>
      </c>
      <c r="C14" s="143">
        <v>39871</v>
      </c>
      <c r="D14" s="142" t="s">
        <v>78</v>
      </c>
      <c r="E14" s="173" t="s">
        <v>79</v>
      </c>
      <c r="F14" s="174">
        <v>57</v>
      </c>
      <c r="G14" s="144">
        <v>53</v>
      </c>
      <c r="H14" s="144">
        <v>8</v>
      </c>
      <c r="I14" s="145">
        <v>8258</v>
      </c>
      <c r="J14" s="146">
        <v>1546</v>
      </c>
      <c r="K14" s="145">
        <v>13313</v>
      </c>
      <c r="L14" s="146">
        <v>2404</v>
      </c>
      <c r="M14" s="145">
        <v>12365</v>
      </c>
      <c r="N14" s="146">
        <v>2214</v>
      </c>
      <c r="O14" s="145">
        <v>33936</v>
      </c>
      <c r="P14" s="146">
        <v>6164</v>
      </c>
      <c r="Q14" s="147">
        <f>IF(O14&lt;&gt;0,P14/G14,"")</f>
        <v>116.30188679245283</v>
      </c>
      <c r="R14" s="148">
        <f>IF(O14&lt;&gt;0,O14/P14,"")</f>
        <v>5.505515898767034</v>
      </c>
      <c r="S14" s="145">
        <v>46638</v>
      </c>
      <c r="T14" s="149">
        <f>IF(S14&lt;&gt;0,-(S14-O14)/S14,"")</f>
        <v>-0.27235301685320984</v>
      </c>
      <c r="U14" s="145">
        <v>3009399</v>
      </c>
      <c r="V14" s="146">
        <v>321096</v>
      </c>
      <c r="W14" s="151">
        <f t="shared" si="1"/>
        <v>9.372271843934524</v>
      </c>
      <c r="X14" s="82"/>
      <c r="Y14" s="82"/>
    </row>
    <row r="15" spans="1:25" s="67" customFormat="1" ht="15.75" customHeight="1">
      <c r="A15" s="2">
        <v>11</v>
      </c>
      <c r="B15" s="150" t="s">
        <v>100</v>
      </c>
      <c r="C15" s="143">
        <v>39906</v>
      </c>
      <c r="D15" s="142" t="s">
        <v>28</v>
      </c>
      <c r="E15" s="173" t="s">
        <v>29</v>
      </c>
      <c r="F15" s="174">
        <v>73</v>
      </c>
      <c r="G15" s="144">
        <v>65</v>
      </c>
      <c r="H15" s="144">
        <v>3</v>
      </c>
      <c r="I15" s="145">
        <v>6146</v>
      </c>
      <c r="J15" s="146">
        <v>705</v>
      </c>
      <c r="K15" s="145">
        <v>11685.5</v>
      </c>
      <c r="L15" s="146">
        <v>1304</v>
      </c>
      <c r="M15" s="145">
        <v>10839.5</v>
      </c>
      <c r="N15" s="146">
        <v>1210</v>
      </c>
      <c r="O15" s="145">
        <f aca="true" t="shared" si="2" ref="O15:P17">I15+K15+M15</f>
        <v>28671</v>
      </c>
      <c r="P15" s="146">
        <f t="shared" si="2"/>
        <v>3219</v>
      </c>
      <c r="Q15" s="147">
        <f>P15/G15</f>
        <v>49.52307692307692</v>
      </c>
      <c r="R15" s="148">
        <f>+O15/P15</f>
        <v>8.906803355079218</v>
      </c>
      <c r="S15" s="145">
        <v>88479</v>
      </c>
      <c r="T15" s="149">
        <f>-(S15-O15)/S15</f>
        <v>-0.6759570067473638</v>
      </c>
      <c r="U15" s="145">
        <v>433059.25</v>
      </c>
      <c r="V15" s="146">
        <v>43214</v>
      </c>
      <c r="W15" s="151">
        <f t="shared" si="1"/>
        <v>10.021272041468043</v>
      </c>
      <c r="X15" s="82"/>
      <c r="Y15" s="82"/>
    </row>
    <row r="16" spans="1:25" s="67" customFormat="1" ht="15.75" customHeight="1">
      <c r="A16" s="2">
        <v>12</v>
      </c>
      <c r="B16" s="150" t="s">
        <v>129</v>
      </c>
      <c r="C16" s="143">
        <v>39913</v>
      </c>
      <c r="D16" s="142" t="s">
        <v>43</v>
      </c>
      <c r="E16" s="173" t="s">
        <v>109</v>
      </c>
      <c r="F16" s="174">
        <v>58</v>
      </c>
      <c r="G16" s="144">
        <v>58</v>
      </c>
      <c r="H16" s="144">
        <v>2</v>
      </c>
      <c r="I16" s="145">
        <v>5317</v>
      </c>
      <c r="J16" s="146">
        <v>534</v>
      </c>
      <c r="K16" s="145">
        <v>10165</v>
      </c>
      <c r="L16" s="146">
        <v>1015</v>
      </c>
      <c r="M16" s="145">
        <v>11586.5</v>
      </c>
      <c r="N16" s="146">
        <v>1160</v>
      </c>
      <c r="O16" s="145">
        <f t="shared" si="2"/>
        <v>27068.5</v>
      </c>
      <c r="P16" s="146">
        <f t="shared" si="2"/>
        <v>2709</v>
      </c>
      <c r="Q16" s="147">
        <f>IF(O16&lt;&gt;0,P16/G16,"")</f>
        <v>46.706896551724135</v>
      </c>
      <c r="R16" s="148">
        <f>IF(O16&lt;&gt;0,O16/P16,"")</f>
        <v>9.992063492063492</v>
      </c>
      <c r="S16" s="145"/>
      <c r="T16" s="149">
        <f>IF(S16&lt;&gt;0,-(S16-O16)/S16,"")</f>
      </c>
      <c r="U16" s="145">
        <v>125798.5</v>
      </c>
      <c r="V16" s="146">
        <v>13261</v>
      </c>
      <c r="W16" s="151">
        <f t="shared" si="1"/>
        <v>9.486350953925044</v>
      </c>
      <c r="X16" s="82"/>
      <c r="Y16" s="82"/>
    </row>
    <row r="17" spans="1:25" s="67" customFormat="1" ht="15.75" customHeight="1">
      <c r="A17" s="2">
        <v>13</v>
      </c>
      <c r="B17" s="150" t="s">
        <v>130</v>
      </c>
      <c r="C17" s="143">
        <v>39920</v>
      </c>
      <c r="D17" s="142" t="s">
        <v>28</v>
      </c>
      <c r="E17" s="173" t="s">
        <v>131</v>
      </c>
      <c r="F17" s="174">
        <v>43</v>
      </c>
      <c r="G17" s="144">
        <v>43</v>
      </c>
      <c r="H17" s="144">
        <v>1</v>
      </c>
      <c r="I17" s="145">
        <v>5612.5</v>
      </c>
      <c r="J17" s="146">
        <v>680</v>
      </c>
      <c r="K17" s="145">
        <v>9812</v>
      </c>
      <c r="L17" s="146">
        <v>1147</v>
      </c>
      <c r="M17" s="145">
        <v>10602.75</v>
      </c>
      <c r="N17" s="146">
        <v>1198</v>
      </c>
      <c r="O17" s="145">
        <f t="shared" si="2"/>
        <v>26027.25</v>
      </c>
      <c r="P17" s="146">
        <f t="shared" si="2"/>
        <v>3025</v>
      </c>
      <c r="Q17" s="147">
        <f>P17/G17</f>
        <v>70.34883720930233</v>
      </c>
      <c r="R17" s="148">
        <f>+O17/P17</f>
        <v>8.60404958677686</v>
      </c>
      <c r="S17" s="145"/>
      <c r="T17" s="149"/>
      <c r="U17" s="145">
        <v>26027.25</v>
      </c>
      <c r="V17" s="146">
        <v>3025</v>
      </c>
      <c r="W17" s="151">
        <f t="shared" si="1"/>
        <v>8.60404958677686</v>
      </c>
      <c r="X17" s="82"/>
      <c r="Y17" s="82"/>
    </row>
    <row r="18" spans="1:25" s="67" customFormat="1" ht="15.75" customHeight="1">
      <c r="A18" s="2">
        <v>14</v>
      </c>
      <c r="B18" s="150" t="s">
        <v>87</v>
      </c>
      <c r="C18" s="143">
        <v>39899</v>
      </c>
      <c r="D18" s="142" t="s">
        <v>26</v>
      </c>
      <c r="E18" s="173" t="s">
        <v>74</v>
      </c>
      <c r="F18" s="174">
        <v>62</v>
      </c>
      <c r="G18" s="144">
        <v>45</v>
      </c>
      <c r="H18" s="144">
        <v>4</v>
      </c>
      <c r="I18" s="145">
        <v>5271</v>
      </c>
      <c r="J18" s="146">
        <v>836</v>
      </c>
      <c r="K18" s="145">
        <v>9685</v>
      </c>
      <c r="L18" s="146">
        <v>1550</v>
      </c>
      <c r="M18" s="145">
        <v>8591</v>
      </c>
      <c r="N18" s="146">
        <v>1351</v>
      </c>
      <c r="O18" s="145">
        <f>+I18+K18+M18</f>
        <v>23547</v>
      </c>
      <c r="P18" s="146">
        <f>+J18+L18+N18</f>
        <v>3737</v>
      </c>
      <c r="Q18" s="147">
        <f>IF(O18&lt;&gt;0,P18/G18,"")</f>
        <v>83.04444444444445</v>
      </c>
      <c r="R18" s="148">
        <f>IF(O18&lt;&gt;0,O18/P18,"")</f>
        <v>6.301043617875301</v>
      </c>
      <c r="S18" s="145">
        <v>20764</v>
      </c>
      <c r="T18" s="149">
        <f>IF(S18&lt;&gt;0,-(S18-O18)/S18,"")</f>
        <v>0.1340300520130996</v>
      </c>
      <c r="U18" s="145">
        <v>536482</v>
      </c>
      <c r="V18" s="146">
        <v>61956</v>
      </c>
      <c r="W18" s="151">
        <f t="shared" si="1"/>
        <v>8.659080637872039</v>
      </c>
      <c r="X18" s="82"/>
      <c r="Y18" s="82"/>
    </row>
    <row r="19" spans="1:25" s="67" customFormat="1" ht="15.75" customHeight="1">
      <c r="A19" s="2">
        <v>15</v>
      </c>
      <c r="B19" s="150" t="s">
        <v>102</v>
      </c>
      <c r="C19" s="143">
        <v>39906</v>
      </c>
      <c r="D19" s="142" t="s">
        <v>26</v>
      </c>
      <c r="E19" s="173" t="s">
        <v>103</v>
      </c>
      <c r="F19" s="174">
        <v>25</v>
      </c>
      <c r="G19" s="144">
        <v>13</v>
      </c>
      <c r="H19" s="144">
        <v>3</v>
      </c>
      <c r="I19" s="145">
        <v>2268</v>
      </c>
      <c r="J19" s="146">
        <v>289</v>
      </c>
      <c r="K19" s="145">
        <v>4583</v>
      </c>
      <c r="L19" s="146">
        <v>578</v>
      </c>
      <c r="M19" s="145">
        <v>4258</v>
      </c>
      <c r="N19" s="146">
        <v>553</v>
      </c>
      <c r="O19" s="145">
        <f>+I19+K19+M19</f>
        <v>11109</v>
      </c>
      <c r="P19" s="146">
        <f>+J19+L19+N19</f>
        <v>1420</v>
      </c>
      <c r="Q19" s="147">
        <f>IF(O19&lt;&gt;0,P19/G19,"")</f>
        <v>109.23076923076923</v>
      </c>
      <c r="R19" s="148">
        <f>IF(O19&lt;&gt;0,O19/P19,"")</f>
        <v>7.823239436619718</v>
      </c>
      <c r="S19" s="145">
        <v>20867</v>
      </c>
      <c r="T19" s="149">
        <f>IF(S19&lt;&gt;0,-(S19-O19)/S19,"")</f>
        <v>-0.46762831264676286</v>
      </c>
      <c r="U19" s="145">
        <v>131348</v>
      </c>
      <c r="V19" s="146">
        <v>14806</v>
      </c>
      <c r="W19" s="151">
        <f t="shared" si="1"/>
        <v>8.871268404700796</v>
      </c>
      <c r="X19" s="82"/>
      <c r="Y19" s="82"/>
    </row>
    <row r="20" spans="1:25" s="67" customFormat="1" ht="15.75" customHeight="1">
      <c r="A20" s="2">
        <v>16</v>
      </c>
      <c r="B20" s="150" t="s">
        <v>66</v>
      </c>
      <c r="C20" s="143">
        <v>39878</v>
      </c>
      <c r="D20" s="142" t="s">
        <v>28</v>
      </c>
      <c r="E20" s="173" t="s">
        <v>67</v>
      </c>
      <c r="F20" s="174">
        <v>39</v>
      </c>
      <c r="G20" s="144">
        <v>38</v>
      </c>
      <c r="H20" s="144">
        <v>7</v>
      </c>
      <c r="I20" s="145">
        <v>2144</v>
      </c>
      <c r="J20" s="146">
        <v>413</v>
      </c>
      <c r="K20" s="145">
        <v>4147.5</v>
      </c>
      <c r="L20" s="146">
        <v>737</v>
      </c>
      <c r="M20" s="145">
        <v>4213.5</v>
      </c>
      <c r="N20" s="146">
        <v>785</v>
      </c>
      <c r="O20" s="145">
        <f>I20+K20+M20</f>
        <v>10505</v>
      </c>
      <c r="P20" s="146">
        <f>J20+L20+N20</f>
        <v>1935</v>
      </c>
      <c r="Q20" s="147">
        <f>P20/G20</f>
        <v>50.921052631578945</v>
      </c>
      <c r="R20" s="148">
        <f>+O20/P20</f>
        <v>5.428940568475452</v>
      </c>
      <c r="S20" s="145">
        <v>8598</v>
      </c>
      <c r="T20" s="149">
        <f>-(S20-O20)/S20</f>
        <v>0.22179576645731566</v>
      </c>
      <c r="U20" s="145">
        <v>364950.5</v>
      </c>
      <c r="V20" s="146">
        <v>45149</v>
      </c>
      <c r="W20" s="151">
        <f t="shared" si="1"/>
        <v>8.08324658353452</v>
      </c>
      <c r="X20" s="82"/>
      <c r="Y20" s="82"/>
    </row>
    <row r="21" spans="1:24" s="67" customFormat="1" ht="15.75" customHeight="1">
      <c r="A21" s="2">
        <v>17</v>
      </c>
      <c r="B21" s="150" t="s">
        <v>101</v>
      </c>
      <c r="C21" s="143">
        <v>39906</v>
      </c>
      <c r="D21" s="142" t="s">
        <v>116</v>
      </c>
      <c r="E21" s="173" t="s">
        <v>117</v>
      </c>
      <c r="F21" s="174">
        <v>41</v>
      </c>
      <c r="G21" s="144">
        <v>37</v>
      </c>
      <c r="H21" s="144">
        <v>3</v>
      </c>
      <c r="I21" s="145">
        <v>1695</v>
      </c>
      <c r="J21" s="146">
        <v>259</v>
      </c>
      <c r="K21" s="145">
        <v>3950.5</v>
      </c>
      <c r="L21" s="146">
        <v>590</v>
      </c>
      <c r="M21" s="145">
        <v>3698.5</v>
      </c>
      <c r="N21" s="146">
        <v>561</v>
      </c>
      <c r="O21" s="145">
        <f>SUM(I21+K21+M21)</f>
        <v>9344</v>
      </c>
      <c r="P21" s="146">
        <f>SUM(J21+L21+N21)</f>
        <v>1410</v>
      </c>
      <c r="Q21" s="147">
        <f>IF(O21&lt;&gt;0,P21/G21,"")</f>
        <v>38.108108108108105</v>
      </c>
      <c r="R21" s="148">
        <f>IF(O21&lt;&gt;0,O21/P21,"")</f>
        <v>6.626950354609929</v>
      </c>
      <c r="S21" s="145">
        <v>25006.5</v>
      </c>
      <c r="T21" s="149">
        <f>IF(S21&lt;&gt;0,-(S21-O21)/S21,"")</f>
        <v>-0.6263371523403914</v>
      </c>
      <c r="U21" s="145">
        <v>187595.5</v>
      </c>
      <c r="V21" s="146">
        <v>19663</v>
      </c>
      <c r="W21" s="151">
        <f t="shared" si="1"/>
        <v>9.54053298072522</v>
      </c>
      <c r="X21" s="82"/>
    </row>
    <row r="22" spans="1:24" s="67" customFormat="1" ht="15.75" customHeight="1">
      <c r="A22" s="2">
        <v>18</v>
      </c>
      <c r="B22" s="150" t="s">
        <v>81</v>
      </c>
      <c r="C22" s="143">
        <v>39892</v>
      </c>
      <c r="D22" s="142" t="s">
        <v>26</v>
      </c>
      <c r="E22" s="173" t="s">
        <v>19</v>
      </c>
      <c r="F22" s="174">
        <v>48</v>
      </c>
      <c r="G22" s="144">
        <v>22</v>
      </c>
      <c r="H22" s="144">
        <v>5</v>
      </c>
      <c r="I22" s="145">
        <v>1686</v>
      </c>
      <c r="J22" s="146">
        <v>269</v>
      </c>
      <c r="K22" s="145">
        <v>3843</v>
      </c>
      <c r="L22" s="146">
        <v>595</v>
      </c>
      <c r="M22" s="145">
        <v>3710</v>
      </c>
      <c r="N22" s="146">
        <v>567</v>
      </c>
      <c r="O22" s="145">
        <f>+I22+K22+M22</f>
        <v>9239</v>
      </c>
      <c r="P22" s="146">
        <f>+J22+L22+N22</f>
        <v>1431</v>
      </c>
      <c r="Q22" s="147">
        <f>IF(O22&lt;&gt;0,P22/G22,"")</f>
        <v>65.04545454545455</v>
      </c>
      <c r="R22" s="148">
        <f>IF(O22&lt;&gt;0,O22/P22,"")</f>
        <v>6.456324248777079</v>
      </c>
      <c r="S22" s="145">
        <v>16960</v>
      </c>
      <c r="T22" s="149">
        <f>IF(S22&lt;&gt;0,-(S22-O22)/S22,"")</f>
        <v>-0.455247641509434</v>
      </c>
      <c r="U22" s="145">
        <v>478073</v>
      </c>
      <c r="V22" s="146">
        <v>59693</v>
      </c>
      <c r="W22" s="151">
        <f t="shared" si="1"/>
        <v>8.00886201062101</v>
      </c>
      <c r="X22" s="82"/>
    </row>
    <row r="23" spans="1:24" s="67" customFormat="1" ht="15.75" customHeight="1">
      <c r="A23" s="2">
        <v>19</v>
      </c>
      <c r="B23" s="150" t="s">
        <v>106</v>
      </c>
      <c r="C23" s="143">
        <v>39906</v>
      </c>
      <c r="D23" s="142" t="s">
        <v>28</v>
      </c>
      <c r="E23" s="173" t="s">
        <v>107</v>
      </c>
      <c r="F23" s="174">
        <v>20</v>
      </c>
      <c r="G23" s="144">
        <v>18</v>
      </c>
      <c r="H23" s="144">
        <v>3</v>
      </c>
      <c r="I23" s="145">
        <v>1128</v>
      </c>
      <c r="J23" s="146">
        <v>185</v>
      </c>
      <c r="K23" s="145">
        <v>3035</v>
      </c>
      <c r="L23" s="146">
        <v>474</v>
      </c>
      <c r="M23" s="145">
        <v>3305</v>
      </c>
      <c r="N23" s="146">
        <v>479</v>
      </c>
      <c r="O23" s="145">
        <f>I23+K23+M23</f>
        <v>7468</v>
      </c>
      <c r="P23" s="146">
        <f>J23+L23+N23</f>
        <v>1138</v>
      </c>
      <c r="Q23" s="147">
        <f>P23/G23</f>
        <v>63.22222222222222</v>
      </c>
      <c r="R23" s="148">
        <f>+O23/P23</f>
        <v>6.562390158172232</v>
      </c>
      <c r="S23" s="145">
        <v>10536.5</v>
      </c>
      <c r="T23" s="149">
        <f>-(S23-O23)/S23</f>
        <v>-0.2912257390974232</v>
      </c>
      <c r="U23" s="145">
        <v>72095.5</v>
      </c>
      <c r="V23" s="146">
        <v>8114</v>
      </c>
      <c r="W23" s="151">
        <f t="shared" si="1"/>
        <v>8.885321666255853</v>
      </c>
      <c r="X23" s="82"/>
    </row>
    <row r="24" spans="1:24" s="67" customFormat="1" ht="18">
      <c r="A24" s="2">
        <v>20</v>
      </c>
      <c r="B24" s="150" t="s">
        <v>40</v>
      </c>
      <c r="C24" s="143">
        <v>39829</v>
      </c>
      <c r="D24" s="142" t="s">
        <v>28</v>
      </c>
      <c r="E24" s="173" t="s">
        <v>19</v>
      </c>
      <c r="F24" s="174">
        <v>80</v>
      </c>
      <c r="G24" s="144">
        <v>14</v>
      </c>
      <c r="H24" s="144">
        <v>14</v>
      </c>
      <c r="I24" s="145">
        <v>1525</v>
      </c>
      <c r="J24" s="146">
        <v>256</v>
      </c>
      <c r="K24" s="145">
        <v>3027</v>
      </c>
      <c r="L24" s="146">
        <v>548</v>
      </c>
      <c r="M24" s="145">
        <v>2533</v>
      </c>
      <c r="N24" s="146">
        <v>404</v>
      </c>
      <c r="O24" s="145">
        <f>I24+K24+M24</f>
        <v>7085</v>
      </c>
      <c r="P24" s="146">
        <f>J24+L24+N24</f>
        <v>1208</v>
      </c>
      <c r="Q24" s="147">
        <f>P24/G24</f>
        <v>86.28571428571429</v>
      </c>
      <c r="R24" s="148">
        <f>+O24/P24</f>
        <v>5.865066225165563</v>
      </c>
      <c r="S24" s="145">
        <v>7204</v>
      </c>
      <c r="T24" s="149">
        <f>-(S24-O24)/S24</f>
        <v>-0.016518600777345918</v>
      </c>
      <c r="U24" s="145">
        <v>2360052.5</v>
      </c>
      <c r="V24" s="146">
        <v>280005</v>
      </c>
      <c r="W24" s="151">
        <f t="shared" si="1"/>
        <v>8.428608417706826</v>
      </c>
      <c r="X24" s="82"/>
    </row>
    <row r="25" spans="1:28" s="91" customFormat="1" ht="15">
      <c r="A25" s="1"/>
      <c r="B25" s="227"/>
      <c r="C25" s="227"/>
      <c r="D25" s="228"/>
      <c r="E25" s="228"/>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29"/>
      <c r="E27" s="230"/>
      <c r="F27" s="230"/>
      <c r="G27" s="230"/>
      <c r="H27" s="108"/>
      <c r="I27" s="109"/>
      <c r="K27" s="109"/>
      <c r="M27" s="109"/>
      <c r="O27" s="111"/>
      <c r="R27" s="112"/>
      <c r="S27" s="231" t="s">
        <v>0</v>
      </c>
      <c r="T27" s="231"/>
      <c r="U27" s="231"/>
      <c r="V27" s="231"/>
      <c r="W27" s="231"/>
      <c r="X27" s="113"/>
    </row>
    <row r="28" spans="1:24" s="110" customFormat="1" ht="18">
      <c r="A28" s="104"/>
      <c r="B28" s="83"/>
      <c r="C28" s="105"/>
      <c r="D28" s="106"/>
      <c r="E28" s="107"/>
      <c r="F28" s="107"/>
      <c r="G28" s="114"/>
      <c r="H28" s="108"/>
      <c r="M28" s="109"/>
      <c r="O28" s="111"/>
      <c r="R28" s="112"/>
      <c r="S28" s="231"/>
      <c r="T28" s="231"/>
      <c r="U28" s="231"/>
      <c r="V28" s="231"/>
      <c r="W28" s="231"/>
      <c r="X28" s="113"/>
    </row>
    <row r="29" spans="1:24" s="110" customFormat="1" ht="18">
      <c r="A29" s="104"/>
      <c r="G29" s="108"/>
      <c r="H29" s="108"/>
      <c r="M29" s="109"/>
      <c r="O29" s="111"/>
      <c r="R29" s="112"/>
      <c r="S29" s="231"/>
      <c r="T29" s="231"/>
      <c r="U29" s="231"/>
      <c r="V29" s="231"/>
      <c r="W29" s="231"/>
      <c r="X29" s="113"/>
    </row>
    <row r="30" spans="1:24" s="110" customFormat="1" ht="30" customHeight="1">
      <c r="A30" s="104"/>
      <c r="C30" s="108"/>
      <c r="E30" s="115"/>
      <c r="F30" s="108"/>
      <c r="G30" s="108"/>
      <c r="H30" s="108"/>
      <c r="I30" s="109"/>
      <c r="K30" s="109"/>
      <c r="M30" s="109"/>
      <c r="O30" s="111"/>
      <c r="P30" s="224" t="s">
        <v>25</v>
      </c>
      <c r="Q30" s="225"/>
      <c r="R30" s="225"/>
      <c r="S30" s="225"/>
      <c r="T30" s="225"/>
      <c r="U30" s="225"/>
      <c r="V30" s="225"/>
      <c r="W30" s="225"/>
      <c r="X30" s="113"/>
    </row>
    <row r="31" spans="1:24" s="110" customFormat="1" ht="30" customHeight="1">
      <c r="A31" s="104"/>
      <c r="C31" s="108"/>
      <c r="E31" s="115"/>
      <c r="F31" s="108"/>
      <c r="G31" s="108"/>
      <c r="H31" s="108"/>
      <c r="I31" s="109"/>
      <c r="K31" s="109"/>
      <c r="M31" s="109"/>
      <c r="O31" s="111"/>
      <c r="P31" s="225"/>
      <c r="Q31" s="225"/>
      <c r="R31" s="225"/>
      <c r="S31" s="225"/>
      <c r="T31" s="225"/>
      <c r="U31" s="225"/>
      <c r="V31" s="225"/>
      <c r="W31" s="225"/>
      <c r="X31" s="113"/>
    </row>
    <row r="32" spans="1:24" s="110" customFormat="1" ht="30" customHeight="1">
      <c r="A32" s="104"/>
      <c r="C32" s="108"/>
      <c r="E32" s="115"/>
      <c r="F32" s="108"/>
      <c r="G32" s="108"/>
      <c r="H32" s="108"/>
      <c r="I32" s="109"/>
      <c r="K32" s="109"/>
      <c r="M32" s="109"/>
      <c r="O32" s="111"/>
      <c r="P32" s="225"/>
      <c r="Q32" s="225"/>
      <c r="R32" s="225"/>
      <c r="S32" s="225"/>
      <c r="T32" s="225"/>
      <c r="U32" s="225"/>
      <c r="V32" s="225"/>
      <c r="W32" s="225"/>
      <c r="X32" s="113"/>
    </row>
    <row r="33" spans="1:24" s="110" customFormat="1" ht="30" customHeight="1">
      <c r="A33" s="104"/>
      <c r="C33" s="108"/>
      <c r="E33" s="115"/>
      <c r="F33" s="108"/>
      <c r="G33" s="108"/>
      <c r="H33" s="108"/>
      <c r="I33" s="109"/>
      <c r="K33" s="109"/>
      <c r="M33" s="109"/>
      <c r="O33" s="111"/>
      <c r="P33" s="225"/>
      <c r="Q33" s="225"/>
      <c r="R33" s="225"/>
      <c r="S33" s="225"/>
      <c r="T33" s="225"/>
      <c r="U33" s="225"/>
      <c r="V33" s="225"/>
      <c r="W33" s="225"/>
      <c r="X33" s="113"/>
    </row>
    <row r="34" spans="1:24" s="110" customFormat="1" ht="30" customHeight="1">
      <c r="A34" s="104"/>
      <c r="C34" s="108"/>
      <c r="E34" s="115"/>
      <c r="F34" s="108"/>
      <c r="G34" s="108"/>
      <c r="H34" s="108"/>
      <c r="I34" s="109"/>
      <c r="K34" s="109"/>
      <c r="M34" s="109"/>
      <c r="O34" s="111"/>
      <c r="P34" s="225"/>
      <c r="Q34" s="225"/>
      <c r="R34" s="225"/>
      <c r="S34" s="225"/>
      <c r="T34" s="225"/>
      <c r="U34" s="225"/>
      <c r="V34" s="225"/>
      <c r="W34" s="225"/>
      <c r="X34" s="113"/>
    </row>
    <row r="35" spans="1:24" s="110" customFormat="1" ht="45" customHeight="1">
      <c r="A35" s="104"/>
      <c r="C35" s="108"/>
      <c r="E35" s="115"/>
      <c r="F35" s="108"/>
      <c r="G35" s="116"/>
      <c r="H35" s="116"/>
      <c r="I35" s="117"/>
      <c r="J35" s="118"/>
      <c r="K35" s="117"/>
      <c r="L35" s="118"/>
      <c r="M35" s="117"/>
      <c r="N35" s="118"/>
      <c r="O35" s="111"/>
      <c r="P35" s="225"/>
      <c r="Q35" s="225"/>
      <c r="R35" s="225"/>
      <c r="S35" s="225"/>
      <c r="T35" s="225"/>
      <c r="U35" s="225"/>
      <c r="V35" s="225"/>
      <c r="W35" s="225"/>
      <c r="X35" s="113"/>
    </row>
    <row r="36" spans="1:24" s="110" customFormat="1" ht="33" customHeight="1">
      <c r="A36" s="104"/>
      <c r="C36" s="108"/>
      <c r="E36" s="115"/>
      <c r="F36" s="108"/>
      <c r="G36" s="116"/>
      <c r="H36" s="116"/>
      <c r="I36" s="117"/>
      <c r="J36" s="118"/>
      <c r="K36" s="117"/>
      <c r="L36" s="118"/>
      <c r="M36" s="117"/>
      <c r="N36" s="118"/>
      <c r="O36" s="111"/>
      <c r="P36" s="226" t="s">
        <v>12</v>
      </c>
      <c r="Q36" s="225"/>
      <c r="R36" s="225"/>
      <c r="S36" s="225"/>
      <c r="T36" s="225"/>
      <c r="U36" s="225"/>
      <c r="V36" s="225"/>
      <c r="W36" s="225"/>
      <c r="X36" s="113"/>
    </row>
    <row r="37" spans="1:24" s="110" customFormat="1" ht="33" customHeight="1">
      <c r="A37" s="104"/>
      <c r="C37" s="108"/>
      <c r="E37" s="115"/>
      <c r="F37" s="108"/>
      <c r="G37" s="116"/>
      <c r="H37" s="116"/>
      <c r="I37" s="117"/>
      <c r="J37" s="118"/>
      <c r="K37" s="117"/>
      <c r="L37" s="118"/>
      <c r="M37" s="117"/>
      <c r="N37" s="118"/>
      <c r="O37" s="111"/>
      <c r="P37" s="225"/>
      <c r="Q37" s="225"/>
      <c r="R37" s="225"/>
      <c r="S37" s="225"/>
      <c r="T37" s="225"/>
      <c r="U37" s="225"/>
      <c r="V37" s="225"/>
      <c r="W37" s="225"/>
      <c r="X37" s="113"/>
    </row>
    <row r="38" spans="1:24" s="110" customFormat="1" ht="33" customHeight="1">
      <c r="A38" s="104"/>
      <c r="C38" s="108"/>
      <c r="E38" s="115"/>
      <c r="F38" s="108"/>
      <c r="G38" s="116"/>
      <c r="H38" s="116"/>
      <c r="I38" s="117"/>
      <c r="J38" s="118"/>
      <c r="K38" s="117"/>
      <c r="L38" s="118"/>
      <c r="M38" s="117"/>
      <c r="N38" s="118"/>
      <c r="O38" s="111"/>
      <c r="P38" s="225"/>
      <c r="Q38" s="225"/>
      <c r="R38" s="225"/>
      <c r="S38" s="225"/>
      <c r="T38" s="225"/>
      <c r="U38" s="225"/>
      <c r="V38" s="225"/>
      <c r="W38" s="225"/>
      <c r="X38" s="113"/>
    </row>
    <row r="39" spans="1:24" s="110" customFormat="1" ht="33" customHeight="1">
      <c r="A39" s="104"/>
      <c r="C39" s="108"/>
      <c r="E39" s="115"/>
      <c r="F39" s="108"/>
      <c r="G39" s="116"/>
      <c r="H39" s="116"/>
      <c r="I39" s="117"/>
      <c r="J39" s="118"/>
      <c r="K39" s="117"/>
      <c r="L39" s="118"/>
      <c r="M39" s="117"/>
      <c r="N39" s="118"/>
      <c r="O39" s="111"/>
      <c r="P39" s="225"/>
      <c r="Q39" s="225"/>
      <c r="R39" s="225"/>
      <c r="S39" s="225"/>
      <c r="T39" s="225"/>
      <c r="U39" s="225"/>
      <c r="V39" s="225"/>
      <c r="W39" s="225"/>
      <c r="X39" s="113"/>
    </row>
    <row r="40" spans="1:24" s="110" customFormat="1" ht="33" customHeight="1">
      <c r="A40" s="104"/>
      <c r="C40" s="108"/>
      <c r="E40" s="115"/>
      <c r="F40" s="108"/>
      <c r="G40" s="116"/>
      <c r="H40" s="116"/>
      <c r="I40" s="117"/>
      <c r="J40" s="118"/>
      <c r="K40" s="117"/>
      <c r="L40" s="118"/>
      <c r="M40" s="117"/>
      <c r="N40" s="118"/>
      <c r="O40" s="111"/>
      <c r="P40" s="225"/>
      <c r="Q40" s="225"/>
      <c r="R40" s="225"/>
      <c r="S40" s="225"/>
      <c r="T40" s="225"/>
      <c r="U40" s="225"/>
      <c r="V40" s="225"/>
      <c r="W40" s="225"/>
      <c r="X40" s="113"/>
    </row>
    <row r="41" spans="16:23" ht="33" customHeight="1">
      <c r="P41" s="225"/>
      <c r="Q41" s="225"/>
      <c r="R41" s="225"/>
      <c r="S41" s="225"/>
      <c r="T41" s="225"/>
      <c r="U41" s="225"/>
      <c r="V41" s="225"/>
      <c r="W41" s="225"/>
    </row>
    <row r="42" spans="16:23" ht="33" customHeight="1">
      <c r="P42" s="225"/>
      <c r="Q42" s="225"/>
      <c r="R42" s="225"/>
      <c r="S42" s="225"/>
      <c r="T42" s="225"/>
      <c r="U42" s="225"/>
      <c r="V42" s="225"/>
      <c r="W42" s="225"/>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unlockedFormula="1"/>
    <ignoredError sqref="O6:U1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2009-04-20T18:31:48Z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