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0-12 Apr (we 15)" sheetId="1" r:id="rId1"/>
    <sheet name="10-12 Apr (Top 20)" sheetId="2" r:id="rId2"/>
  </sheets>
  <definedNames>
    <definedName name="_xlnm.Print_Area" localSheetId="0">'10-12 Apr (we 15)'!$A$1:$W$102</definedName>
  </definedNames>
  <calcPr fullCalcOnLoad="1"/>
</workbook>
</file>

<file path=xl/sharedStrings.xml><?xml version="1.0" encoding="utf-8"?>
<sst xmlns="http://schemas.openxmlformats.org/spreadsheetml/2006/main" count="366" uniqueCount="164">
  <si>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</si>
  <si>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</si>
  <si>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</si>
  <si>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</si>
  <si>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</si>
  <si>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</si>
  <si>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</si>
  <si>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</si>
  <si>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</si>
  <si>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</si>
  <si>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</si>
  <si>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</si>
  <si>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</si>
  <si>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</si>
  <si>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</si>
  <si>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</si>
  <si>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</si>
  <si>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</si>
  <si>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</si>
  <si>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</si>
  <si>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</si>
  <si>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</si>
  <si>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</si>
  <si>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</si>
  <si>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</si>
  <si>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</si>
  <si>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</si>
  <si>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WARNER BROS.</t>
  </si>
  <si>
    <t>TIGLON</t>
  </si>
  <si>
    <t>FOX</t>
  </si>
  <si>
    <t>PINEMA</t>
  </si>
  <si>
    <t>MEDYAVIZYON</t>
  </si>
  <si>
    <t>SONBAHAR</t>
  </si>
  <si>
    <t>KUZEY</t>
  </si>
  <si>
    <t>WALT DISNEY</t>
  </si>
  <si>
    <t>BOLT - 3D</t>
  </si>
  <si>
    <t>VICKY CRISTINA BARCELONA</t>
  </si>
  <si>
    <t>BIR FILM</t>
  </si>
  <si>
    <t>UNBORN, THE</t>
  </si>
  <si>
    <t>UNIVERSAL</t>
  </si>
  <si>
    <t>KADRİ'NİN GÖTÜRDÜĞÜ YERE GİT</t>
  </si>
  <si>
    <t>TWILIGHT</t>
  </si>
  <si>
    <t>OPEN SEASON 2</t>
  </si>
  <si>
    <t>SPHE</t>
  </si>
  <si>
    <t>OZEN</t>
  </si>
  <si>
    <t>GÜZ SANCISI</t>
  </si>
  <si>
    <t>C YAPIM</t>
  </si>
  <si>
    <t>USTA-MEDYAVIZYON</t>
  </si>
  <si>
    <t>INKHEART</t>
  </si>
  <si>
    <t>NEW LINE</t>
  </si>
  <si>
    <t>PANDORA'NIN KUTUSU</t>
  </si>
  <si>
    <t>VALKYRIE</t>
  </si>
  <si>
    <t>KİRPİ</t>
  </si>
  <si>
    <t>DEMO-SARAN</t>
  </si>
  <si>
    <t>CURIOUS CASE OF BENJAMIN BUTTON</t>
  </si>
  <si>
    <t>BED TIME STORIES</t>
  </si>
  <si>
    <t>SAYGIN FILM</t>
  </si>
  <si>
    <t>RECEP İVEDİK 2</t>
  </si>
  <si>
    <t>BRIDE WARS</t>
  </si>
  <si>
    <t>USTAOGLU FILM</t>
  </si>
  <si>
    <t>AKSOY FILM-OZEN FILM</t>
  </si>
  <si>
    <t>NIKO: THE WAY TO THE STARS</t>
  </si>
  <si>
    <t>TELEPOOL</t>
  </si>
  <si>
    <t>SPIRIT, THE</t>
  </si>
  <si>
    <t>ODD LOT</t>
  </si>
  <si>
    <t>HAVAR</t>
  </si>
  <si>
    <t>GULERYUZ FILM</t>
  </si>
  <si>
    <t>UMUT</t>
  </si>
  <si>
    <t>OZEN-HERMES</t>
  </si>
  <si>
    <t>REVOLUTIONARY ROAD</t>
  </si>
  <si>
    <t>FOUR CHRISTMASES</t>
  </si>
  <si>
    <t>GÖLGESİZLER</t>
  </si>
  <si>
    <t>NARSIST FILM</t>
  </si>
  <si>
    <t>MADAGASCAR 2</t>
  </si>
  <si>
    <t>WATCHMEN</t>
  </si>
  <si>
    <t>GRAN TORINO</t>
  </si>
  <si>
    <t>GNOMES AND TROLLS: THE SECRET CHAMBER</t>
  </si>
  <si>
    <t>CINEMATEQUE</t>
  </si>
  <si>
    <t>DEFNE FILM</t>
  </si>
  <si>
    <t>YAŞAM ARSIZI</t>
  </si>
  <si>
    <t xml:space="preserve">UMUT SANAT </t>
  </si>
  <si>
    <t>GÜNEŞİ GÖRDÜM</t>
  </si>
  <si>
    <t>BOYUT FILM</t>
  </si>
  <si>
    <t>SEVEN POUNDS</t>
  </si>
  <si>
    <t>SPRI</t>
  </si>
  <si>
    <t>HOTEL FOR DOGS</t>
  </si>
  <si>
    <t>DUPLICITY</t>
  </si>
  <si>
    <t>SLUMDOG MILLIONAIRE</t>
  </si>
  <si>
    <t>CHANTIER-PINEMA</t>
  </si>
  <si>
    <t>PATHE</t>
  </si>
  <si>
    <t>RACE TO WITCH MOUNTAIN</t>
  </si>
  <si>
    <t>HORSEMEN</t>
  </si>
  <si>
    <t>WRESTLER, THE</t>
  </si>
  <si>
    <t>HUNGER</t>
  </si>
  <si>
    <t>GÖLGE</t>
  </si>
  <si>
    <t>LUP FILM</t>
  </si>
  <si>
    <t>TALE OF DESPERAUX, THE</t>
  </si>
  <si>
    <t>AUSTRALIA</t>
  </si>
  <si>
    <t>[REC]</t>
  </si>
  <si>
    <t>TILSIM DESIGN</t>
  </si>
  <si>
    <t>PASSENGERS</t>
  </si>
  <si>
    <t>UNDERWORLD 3</t>
  </si>
  <si>
    <t>NEW IN TOWN</t>
  </si>
  <si>
    <t>OXFORD MURDERS, THE</t>
  </si>
  <si>
    <t>CAPITOL</t>
  </si>
  <si>
    <t>PUBLIC ENEMY NUMBER ONE</t>
  </si>
  <si>
    <t>TMC FILM</t>
  </si>
  <si>
    <t>HAYAT VAR</t>
  </si>
  <si>
    <t>ATLANTIK</t>
  </si>
  <si>
    <t>İKİ ÇİZGİ</t>
  </si>
  <si>
    <t>EVCI FILM</t>
  </si>
  <si>
    <t>CONFESSION OF A SHOPAHOLIC</t>
  </si>
  <si>
    <t>MUTANT CHRONICLES, THE</t>
  </si>
  <si>
    <t>VOLTAGE</t>
  </si>
  <si>
    <t>WALTZ WITH BASHIR</t>
  </si>
  <si>
    <t>MARS PRODUCTION</t>
  </si>
  <si>
    <t>LARGO WINCH</t>
  </si>
  <si>
    <t>D PRODUCTIONS</t>
  </si>
  <si>
    <t>ÖLDÜR BENİ</t>
  </si>
  <si>
    <t>BODY OF LIES</t>
  </si>
  <si>
    <t>FAST AND THE FURIOUS</t>
  </si>
  <si>
    <t>MARLEY AND ME</t>
  </si>
  <si>
    <t>THICK AS THIEVES</t>
  </si>
  <si>
    <t>SPLINTER</t>
  </si>
  <si>
    <t>AVSAR FILM</t>
  </si>
  <si>
    <t>YENGEÇ OYUNU</t>
  </si>
  <si>
    <t>ASYA FILM</t>
  </si>
  <si>
    <t>ALL THE BOYS LOVE MANDY LANE</t>
  </si>
  <si>
    <t>FILMPOP</t>
  </si>
  <si>
    <t>VALİ</t>
  </si>
  <si>
    <t>KOLIBA FILM</t>
  </si>
  <si>
    <t xml:space="preserve">NO MAN'S LAND:THE RISE OF REEKER </t>
  </si>
  <si>
    <t>OZEN-UMUT</t>
  </si>
  <si>
    <t>TRANSSIBERIAN</t>
  </si>
  <si>
    <t>TIMBER FALLS</t>
  </si>
  <si>
    <t>SCAR</t>
  </si>
  <si>
    <t>SPOT FILM</t>
  </si>
  <si>
    <t>PARIS</t>
  </si>
  <si>
    <t>FILMA</t>
  </si>
  <si>
    <t>LE SILENCE DE LORNA</t>
  </si>
  <si>
    <t>KNOWING</t>
  </si>
  <si>
    <t>BOYUT FİLM</t>
  </si>
  <si>
    <t>MONSTERS VS. ALIENS</t>
  </si>
  <si>
    <t>READER, THE</t>
  </si>
  <si>
    <t>WEINSTEIN CO.</t>
  </si>
  <si>
    <t>OUTLENDER</t>
  </si>
  <si>
    <t>SINETEL</t>
  </si>
  <si>
    <t>NU IMAGE FILMS</t>
  </si>
  <si>
    <t>APPALOOSA</t>
  </si>
  <si>
    <t>PAZAR: BİR TİCARET MASALI</t>
  </si>
  <si>
    <t>PI FILM</t>
  </si>
  <si>
    <t>GOKTEN 3 ELMA DUSTU</t>
  </si>
  <si>
    <t>BIR FILM-MARS PRODUCTIONS</t>
  </si>
  <si>
    <t>FIRTINA</t>
  </si>
  <si>
    <t>YAPIM 13</t>
  </si>
  <si>
    <t>BEYAZ MELEK</t>
  </si>
  <si>
    <t>LISSI AND THE WILD EMPEROR</t>
  </si>
  <si>
    <t>HIGH SCHOOL MUSICAL</t>
  </si>
  <si>
    <t>AYAKTA KAL</t>
  </si>
  <si>
    <t>FIDA FILM-AKSOY</t>
  </si>
  <si>
    <t>BANK JOB, THE</t>
  </si>
  <si>
    <t>ARCLIGHT</t>
  </si>
  <si>
    <t>TIYATROFIL</t>
  </si>
  <si>
    <t>OUTLANDER</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</si>
</sst>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4">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190" fontId="23" fillId="0" borderId="10" xfId="0" applyNumberFormat="1" applyFont="1" applyBorder="1" applyAlignment="1" applyProtection="1">
      <alignment horizontal="center" vertical="center"/>
      <protection locked="0"/>
    </xf>
    <xf numFmtId="0" fontId="23" fillId="0" borderId="23" xfId="0" applyFont="1" applyBorder="1" applyAlignment="1">
      <alignment horizontal="left" vertical="center"/>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185" fontId="16" fillId="0" borderId="32" xfId="0" applyNumberFormat="1"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0" fontId="16" fillId="0" borderId="15" xfId="0"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4"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6"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185" fontId="16" fillId="0" borderId="37" xfId="0" applyNumberFormat="1" applyFont="1" applyFill="1" applyBorder="1" applyAlignment="1" applyProtection="1">
      <alignment horizontal="center" vertical="center" wrapText="1"/>
      <protection/>
    </xf>
    <xf numFmtId="193" fontId="16" fillId="0" borderId="37" xfId="0" applyNumberFormat="1" applyFont="1" applyFill="1" applyBorder="1" applyAlignment="1" applyProtection="1">
      <alignment horizontal="center" vertical="center" wrapText="1"/>
      <protection/>
    </xf>
    <xf numFmtId="193" fontId="16" fillId="0" borderId="38"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9" xfId="42" applyFont="1" applyFill="1" applyBorder="1" applyAlignment="1" applyProtection="1">
      <alignment horizontal="center" vertical="center"/>
      <protection/>
    </xf>
    <xf numFmtId="171" fontId="16" fillId="0" borderId="40" xfId="42" applyFont="1" applyFill="1" applyBorder="1" applyAlignment="1" applyProtection="1">
      <alignment horizontal="center" vertical="center"/>
      <protection/>
    </xf>
    <xf numFmtId="190" fontId="16" fillId="0" borderId="37"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6404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763875" y="0"/>
          <a:ext cx="28479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62137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630525" y="419100"/>
          <a:ext cx="283845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15
</a:t>
          </a:r>
          <a:r>
            <a:rPr lang="en-US" cap="none" sz="2000" b="0" i="0" u="none" baseline="0">
              <a:solidFill>
                <a:srgbClr val="000000"/>
              </a:solidFill>
              <a:latin typeface="Impact"/>
              <a:ea typeface="Impact"/>
              <a:cs typeface="Impact"/>
            </a:rPr>
            <a:t>10 - 12 APR'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1443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267575" y="0"/>
          <a:ext cx="26955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4869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134225" y="0"/>
          <a:ext cx="23050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4773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477125" y="409575"/>
          <a:ext cx="18669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4869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134225" y="0"/>
          <a:ext cx="23050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47737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0"/>
        <xdr:cNvSpPr txBox="1">
          <a:spLocks noChangeArrowheads="1"/>
        </xdr:cNvSpPr>
      </xdr:nvSpPr>
      <xdr:spPr>
        <a:xfrm>
          <a:off x="7524750" y="390525"/>
          <a:ext cx="1857375" cy="6477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Impact"/>
              <a:ea typeface="Impact"/>
              <a:cs typeface="Impact"/>
            </a:rPr>
            <a:t>WEEKEND:  15
</a:t>
          </a:r>
          <a:r>
            <a:rPr lang="en-US" cap="none" sz="1200" b="0" i="0" u="none" baseline="0">
              <a:solidFill>
                <a:srgbClr val="000000"/>
              </a:solidFill>
              <a:latin typeface="Impact"/>
              <a:ea typeface="Impact"/>
              <a:cs typeface="Impact"/>
            </a:rPr>
            <a:t>10 - 12 APR'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02"/>
  <sheetViews>
    <sheetView tabSelected="1" zoomScale="64" zoomScaleNormal="64" zoomScalePageLayoutView="0" workbookViewId="0" topLeftCell="B1">
      <selection activeCell="B48" sqref="A48:IV48"/>
    </sheetView>
  </sheetViews>
  <sheetFormatPr defaultColWidth="39.8515625" defaultRowHeight="12.75"/>
  <cols>
    <col min="1" max="1" width="4.28125" style="35" bestFit="1" customWidth="1"/>
    <col min="2" max="2" width="46.140625" style="36" bestFit="1" customWidth="1"/>
    <col min="3" max="3" width="9.7109375" style="37" customWidth="1"/>
    <col min="4" max="4" width="14.8515625" style="21" customWidth="1"/>
    <col min="5" max="5" width="14.421875" style="21" customWidth="1"/>
    <col min="6" max="6" width="6.8515625" style="38" customWidth="1"/>
    <col min="7" max="7" width="8.421875" style="38" customWidth="1"/>
    <col min="8" max="8" width="10.140625" style="38" customWidth="1"/>
    <col min="9" max="9" width="13.140625" style="43" bestFit="1" customWidth="1"/>
    <col min="10" max="10" width="8.57421875" style="133" bestFit="1" customWidth="1"/>
    <col min="11" max="11" width="13.28125" style="43" bestFit="1" customWidth="1"/>
    <col min="12" max="12" width="8.57421875" style="133" bestFit="1" customWidth="1"/>
    <col min="13" max="13" width="13.140625" style="43" bestFit="1" customWidth="1"/>
    <col min="14" max="14" width="9.8515625" style="133" bestFit="1" customWidth="1"/>
    <col min="15" max="15" width="13.140625" style="128" bestFit="1" customWidth="1"/>
    <col min="16" max="16" width="9.00390625" style="138" bestFit="1" customWidth="1"/>
    <col min="17" max="17" width="9.7109375" style="133" customWidth="1"/>
    <col min="18" max="18" width="7.421875" style="39" bestFit="1" customWidth="1"/>
    <col min="19" max="19" width="13.7109375" style="43" bestFit="1" customWidth="1"/>
    <col min="20" max="20" width="10.00390625" style="53" bestFit="1" customWidth="1"/>
    <col min="21" max="21" width="16.140625" style="43" bestFit="1" customWidth="1"/>
    <col min="22" max="22" width="11.57421875" style="133" bestFit="1" customWidth="1"/>
    <col min="23" max="23" width="7.42187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197" t="s">
        <v>13</v>
      </c>
      <c r="B2" s="198"/>
      <c r="C2" s="198"/>
      <c r="D2" s="198"/>
      <c r="E2" s="198"/>
      <c r="F2" s="198"/>
      <c r="G2" s="198"/>
      <c r="H2" s="198"/>
      <c r="I2" s="198"/>
      <c r="J2" s="198"/>
      <c r="K2" s="198"/>
      <c r="L2" s="198"/>
      <c r="M2" s="198"/>
      <c r="N2" s="198"/>
      <c r="O2" s="198"/>
      <c r="P2" s="198"/>
      <c r="Q2" s="198"/>
      <c r="R2" s="198"/>
      <c r="S2" s="198"/>
      <c r="T2" s="198"/>
      <c r="U2" s="198"/>
      <c r="V2" s="198"/>
      <c r="W2" s="198"/>
    </row>
    <row r="3" spans="1:24" s="19" customFormat="1" ht="20.25" customHeight="1">
      <c r="A3" s="46"/>
      <c r="B3" s="201" t="s">
        <v>14</v>
      </c>
      <c r="C3" s="203" t="s">
        <v>20</v>
      </c>
      <c r="D3" s="193" t="s">
        <v>4</v>
      </c>
      <c r="E3" s="193" t="s">
        <v>1</v>
      </c>
      <c r="F3" s="193" t="s">
        <v>21</v>
      </c>
      <c r="G3" s="193" t="s">
        <v>22</v>
      </c>
      <c r="H3" s="193" t="s">
        <v>23</v>
      </c>
      <c r="I3" s="195" t="s">
        <v>5</v>
      </c>
      <c r="J3" s="195"/>
      <c r="K3" s="195" t="s">
        <v>6</v>
      </c>
      <c r="L3" s="195"/>
      <c r="M3" s="195" t="s">
        <v>7</v>
      </c>
      <c r="N3" s="195"/>
      <c r="O3" s="196" t="s">
        <v>24</v>
      </c>
      <c r="P3" s="196"/>
      <c r="Q3" s="196"/>
      <c r="R3" s="196"/>
      <c r="S3" s="195" t="s">
        <v>3</v>
      </c>
      <c r="T3" s="195"/>
      <c r="U3" s="196" t="s">
        <v>15</v>
      </c>
      <c r="V3" s="196"/>
      <c r="W3" s="200"/>
      <c r="X3" s="44"/>
    </row>
    <row r="4" spans="1:24" s="19" customFormat="1" ht="39" customHeight="1" thickBot="1">
      <c r="A4" s="47"/>
      <c r="B4" s="202"/>
      <c r="C4" s="204"/>
      <c r="D4" s="194"/>
      <c r="E4" s="194"/>
      <c r="F4" s="199"/>
      <c r="G4" s="199"/>
      <c r="H4" s="199"/>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140</v>
      </c>
      <c r="C5" s="177">
        <v>39913</v>
      </c>
      <c r="D5" s="178" t="s">
        <v>26</v>
      </c>
      <c r="E5" s="179" t="s">
        <v>19</v>
      </c>
      <c r="F5" s="180">
        <v>102</v>
      </c>
      <c r="G5" s="181">
        <v>104</v>
      </c>
      <c r="H5" s="181">
        <v>1</v>
      </c>
      <c r="I5" s="182">
        <v>117918</v>
      </c>
      <c r="J5" s="183">
        <v>11437</v>
      </c>
      <c r="K5" s="182">
        <v>214910</v>
      </c>
      <c r="L5" s="183">
        <v>20902</v>
      </c>
      <c r="M5" s="182">
        <v>165885</v>
      </c>
      <c r="N5" s="183">
        <v>16068</v>
      </c>
      <c r="O5" s="182">
        <f>+I5+K5+M5</f>
        <v>498713</v>
      </c>
      <c r="P5" s="183">
        <f>+J5+L5+N5</f>
        <v>48407</v>
      </c>
      <c r="Q5" s="184">
        <f>IF(O5&lt;&gt;0,P5/G5,"")</f>
        <v>465.4519230769231</v>
      </c>
      <c r="R5" s="185">
        <f>IF(O5&lt;&gt;0,O5/P5,"")</f>
        <v>10.30249757266511</v>
      </c>
      <c r="S5" s="182"/>
      <c r="T5" s="186">
        <f>IF(S5&lt;&gt;0,-(S5-O5)/S5,"")</f>
      </c>
      <c r="U5" s="182">
        <v>498713</v>
      </c>
      <c r="V5" s="183">
        <v>48407</v>
      </c>
      <c r="W5" s="187">
        <f>U5/V5</f>
        <v>10.30249757266511</v>
      </c>
      <c r="X5" s="44"/>
    </row>
    <row r="6" spans="1:24" s="19" customFormat="1" ht="15" customHeight="1">
      <c r="A6" s="2">
        <v>2</v>
      </c>
      <c r="B6" s="150" t="s">
        <v>81</v>
      </c>
      <c r="C6" s="143">
        <v>39884</v>
      </c>
      <c r="D6" s="142" t="s">
        <v>30</v>
      </c>
      <c r="E6" s="173" t="s">
        <v>141</v>
      </c>
      <c r="F6" s="174">
        <v>355</v>
      </c>
      <c r="G6" s="144">
        <v>310</v>
      </c>
      <c r="H6" s="144">
        <v>5</v>
      </c>
      <c r="I6" s="145">
        <v>92317</v>
      </c>
      <c r="J6" s="146">
        <v>11790</v>
      </c>
      <c r="K6" s="145">
        <v>187585</v>
      </c>
      <c r="L6" s="146">
        <v>22983</v>
      </c>
      <c r="M6" s="145">
        <v>188631</v>
      </c>
      <c r="N6" s="146">
        <v>22411</v>
      </c>
      <c r="O6" s="145">
        <f>+I6+K6+M6</f>
        <v>468533</v>
      </c>
      <c r="P6" s="146">
        <f>+J6+L6+N6</f>
        <v>57184</v>
      </c>
      <c r="Q6" s="147">
        <f>+P6/G6</f>
        <v>184.46451612903226</v>
      </c>
      <c r="R6" s="148">
        <f>+O6/P6</f>
        <v>8.193428231673195</v>
      </c>
      <c r="S6" s="145">
        <v>843278</v>
      </c>
      <c r="T6" s="149">
        <f>(+S6-O6)/S6</f>
        <v>0.4443908177374484</v>
      </c>
      <c r="U6" s="145">
        <v>17219693</v>
      </c>
      <c r="V6" s="146">
        <v>2247318</v>
      </c>
      <c r="W6" s="151">
        <f>+U6/V6</f>
        <v>7.662330386709847</v>
      </c>
      <c r="X6" s="44"/>
    </row>
    <row r="7" spans="1:24" s="20" customFormat="1" ht="15" customHeight="1" thickBot="1">
      <c r="A7" s="154">
        <v>3</v>
      </c>
      <c r="B7" s="157" t="s">
        <v>120</v>
      </c>
      <c r="C7" s="158">
        <v>39906</v>
      </c>
      <c r="D7" s="159" t="s">
        <v>2</v>
      </c>
      <c r="E7" s="175" t="s">
        <v>39</v>
      </c>
      <c r="F7" s="188">
        <v>96</v>
      </c>
      <c r="G7" s="160">
        <v>99</v>
      </c>
      <c r="H7" s="160">
        <v>2</v>
      </c>
      <c r="I7" s="161">
        <v>93904</v>
      </c>
      <c r="J7" s="152">
        <v>9549</v>
      </c>
      <c r="K7" s="161">
        <v>161012</v>
      </c>
      <c r="L7" s="152">
        <v>16292</v>
      </c>
      <c r="M7" s="161">
        <v>116502</v>
      </c>
      <c r="N7" s="152">
        <v>11956</v>
      </c>
      <c r="O7" s="161">
        <f>+M7+K7+I7</f>
        <v>371418</v>
      </c>
      <c r="P7" s="152">
        <f>+N7+L7+J7</f>
        <v>37797</v>
      </c>
      <c r="Q7" s="155">
        <f>IF(O7&lt;&gt;0,P7/G7,"")</f>
        <v>381.7878787878788</v>
      </c>
      <c r="R7" s="156">
        <f>IF(O7&lt;&gt;0,O7/P7,"")</f>
        <v>9.826652908961028</v>
      </c>
      <c r="S7" s="161">
        <v>874719</v>
      </c>
      <c r="T7" s="153">
        <f>IF(S7&lt;&gt;0,-(S7-O7)/S7,"")</f>
        <v>-0.5753859239367157</v>
      </c>
      <c r="U7" s="161">
        <v>1969949</v>
      </c>
      <c r="V7" s="152">
        <v>218946</v>
      </c>
      <c r="W7" s="162">
        <f aca="true" t="shared" si="0" ref="W7:W38">U7/V7</f>
        <v>8.99741945502544</v>
      </c>
      <c r="X7" s="45"/>
    </row>
    <row r="8" spans="1:24" s="20" customFormat="1" ht="15" customHeight="1">
      <c r="A8" s="54">
        <v>4</v>
      </c>
      <c r="B8" s="163" t="s">
        <v>142</v>
      </c>
      <c r="C8" s="164">
        <v>39913</v>
      </c>
      <c r="D8" s="165" t="s">
        <v>2</v>
      </c>
      <c r="E8" s="189" t="s">
        <v>11</v>
      </c>
      <c r="F8" s="190">
        <v>95</v>
      </c>
      <c r="G8" s="166">
        <v>109</v>
      </c>
      <c r="H8" s="166">
        <v>1</v>
      </c>
      <c r="I8" s="167">
        <v>67303</v>
      </c>
      <c r="J8" s="168">
        <v>6258</v>
      </c>
      <c r="K8" s="167">
        <v>161468</v>
      </c>
      <c r="L8" s="168">
        <v>14757</v>
      </c>
      <c r="M8" s="167">
        <v>133324</v>
      </c>
      <c r="N8" s="168">
        <v>12073</v>
      </c>
      <c r="O8" s="167">
        <f>+M8+K8+I8</f>
        <v>362095</v>
      </c>
      <c r="P8" s="168">
        <f>+N8+L8+J8</f>
        <v>33088</v>
      </c>
      <c r="Q8" s="169">
        <f>IF(O8&lt;&gt;0,P8/G8,"")</f>
        <v>303.5596330275229</v>
      </c>
      <c r="R8" s="170">
        <f>IF(O8&lt;&gt;0,O8/P8,"")</f>
        <v>10.94339337524178</v>
      </c>
      <c r="S8" s="167"/>
      <c r="T8" s="171">
        <f>IF(S8&lt;&gt;0,-(S8-O8)/S8,"")</f>
      </c>
      <c r="U8" s="167">
        <v>362095</v>
      </c>
      <c r="V8" s="168">
        <v>33088</v>
      </c>
      <c r="W8" s="172">
        <f t="shared" si="0"/>
        <v>10.94339337524178</v>
      </c>
      <c r="X8" s="45"/>
    </row>
    <row r="9" spans="1:24" s="20" customFormat="1" ht="15" customHeight="1">
      <c r="A9" s="54">
        <v>5</v>
      </c>
      <c r="B9" s="150" t="s">
        <v>143</v>
      </c>
      <c r="C9" s="143">
        <v>39913</v>
      </c>
      <c r="D9" s="142" t="s">
        <v>28</v>
      </c>
      <c r="E9" s="173" t="s">
        <v>144</v>
      </c>
      <c r="F9" s="174">
        <v>32</v>
      </c>
      <c r="G9" s="144">
        <v>32</v>
      </c>
      <c r="H9" s="144">
        <v>1</v>
      </c>
      <c r="I9" s="145">
        <v>27246</v>
      </c>
      <c r="J9" s="146">
        <v>2196</v>
      </c>
      <c r="K9" s="145">
        <v>51763.25</v>
      </c>
      <c r="L9" s="146">
        <v>4166</v>
      </c>
      <c r="M9" s="145">
        <v>43730.25</v>
      </c>
      <c r="N9" s="146">
        <v>3523</v>
      </c>
      <c r="O9" s="145">
        <f aca="true" t="shared" si="1" ref="O9:P11">I9+K9+M9</f>
        <v>122739.5</v>
      </c>
      <c r="P9" s="146">
        <f t="shared" si="1"/>
        <v>9885</v>
      </c>
      <c r="Q9" s="147">
        <f>P9/G9</f>
        <v>308.90625</v>
      </c>
      <c r="R9" s="148">
        <f>+O9/P9</f>
        <v>12.41674253920081</v>
      </c>
      <c r="S9" s="145"/>
      <c r="T9" s="149"/>
      <c r="U9" s="145">
        <v>122739.5</v>
      </c>
      <c r="V9" s="146">
        <v>9885</v>
      </c>
      <c r="W9" s="151">
        <f t="shared" si="0"/>
        <v>12.41674253920081</v>
      </c>
      <c r="X9" s="45"/>
    </row>
    <row r="10" spans="1:24" s="20" customFormat="1" ht="15" customHeight="1">
      <c r="A10" s="54">
        <v>6</v>
      </c>
      <c r="B10" s="150" t="s">
        <v>121</v>
      </c>
      <c r="C10" s="143">
        <v>39906</v>
      </c>
      <c r="D10" s="142" t="s">
        <v>28</v>
      </c>
      <c r="E10" s="173" t="s">
        <v>29</v>
      </c>
      <c r="F10" s="174">
        <v>73</v>
      </c>
      <c r="G10" s="144">
        <v>73</v>
      </c>
      <c r="H10" s="144">
        <v>2</v>
      </c>
      <c r="I10" s="145">
        <v>19957.5</v>
      </c>
      <c r="J10" s="146">
        <v>1807</v>
      </c>
      <c r="K10" s="145">
        <v>38078</v>
      </c>
      <c r="L10" s="146">
        <v>3466</v>
      </c>
      <c r="M10" s="145">
        <v>30443.5</v>
      </c>
      <c r="N10" s="146">
        <v>2724</v>
      </c>
      <c r="O10" s="145">
        <f t="shared" si="1"/>
        <v>88479</v>
      </c>
      <c r="P10" s="146">
        <f t="shared" si="1"/>
        <v>7997</v>
      </c>
      <c r="Q10" s="147">
        <f>P10/G10</f>
        <v>109.54794520547945</v>
      </c>
      <c r="R10" s="148">
        <f>+O10/P10</f>
        <v>11.064024009003376</v>
      </c>
      <c r="S10" s="145">
        <v>149609.5</v>
      </c>
      <c r="T10" s="149">
        <f>-(S10-O10)/S10</f>
        <v>-0.40860038968113654</v>
      </c>
      <c r="U10" s="145">
        <v>346477</v>
      </c>
      <c r="V10" s="146">
        <v>33236</v>
      </c>
      <c r="W10" s="151">
        <f t="shared" si="0"/>
        <v>10.424750270790708</v>
      </c>
      <c r="X10" s="45"/>
    </row>
    <row r="11" spans="1:24" s="20" customFormat="1" ht="15" customHeight="1">
      <c r="A11" s="54">
        <v>7</v>
      </c>
      <c r="B11" s="150" t="s">
        <v>163</v>
      </c>
      <c r="C11" s="143">
        <v>39913</v>
      </c>
      <c r="D11" s="142" t="s">
        <v>44</v>
      </c>
      <c r="E11" s="173" t="s">
        <v>132</v>
      </c>
      <c r="F11" s="174">
        <v>58</v>
      </c>
      <c r="G11" s="144">
        <v>58</v>
      </c>
      <c r="H11" s="144">
        <v>1</v>
      </c>
      <c r="I11" s="145">
        <v>10536.5</v>
      </c>
      <c r="J11" s="146">
        <v>1011</v>
      </c>
      <c r="K11" s="145">
        <v>22177.5</v>
      </c>
      <c r="L11" s="146">
        <v>2071</v>
      </c>
      <c r="M11" s="145">
        <v>20208.5</v>
      </c>
      <c r="N11" s="146">
        <v>1879</v>
      </c>
      <c r="O11" s="145">
        <f t="shared" si="1"/>
        <v>52922.5</v>
      </c>
      <c r="P11" s="146">
        <f t="shared" si="1"/>
        <v>4961</v>
      </c>
      <c r="Q11" s="147">
        <f aca="true" t="shared" si="2" ref="Q11:Q18">IF(O11&lt;&gt;0,P11/G11,"")</f>
        <v>85.53448275862068</v>
      </c>
      <c r="R11" s="148">
        <f aca="true" t="shared" si="3" ref="R11:R18">IF(O11&lt;&gt;0,O11/P11,"")</f>
        <v>10.667708123362225</v>
      </c>
      <c r="S11" s="145"/>
      <c r="T11" s="149">
        <f aca="true" t="shared" si="4" ref="T11:T18">IF(S11&lt;&gt;0,-(S11-O11)/S11,"")</f>
      </c>
      <c r="U11" s="145">
        <v>52922.5</v>
      </c>
      <c r="V11" s="146">
        <v>4961</v>
      </c>
      <c r="W11" s="151">
        <f t="shared" si="0"/>
        <v>10.667708123362225</v>
      </c>
      <c r="X11" s="45"/>
    </row>
    <row r="12" spans="1:24" s="20" customFormat="1" ht="15" customHeight="1">
      <c r="A12" s="54">
        <v>8</v>
      </c>
      <c r="B12" s="150" t="s">
        <v>87</v>
      </c>
      <c r="C12" s="143">
        <v>39871</v>
      </c>
      <c r="D12" s="142" t="s">
        <v>88</v>
      </c>
      <c r="E12" s="173" t="s">
        <v>89</v>
      </c>
      <c r="F12" s="174">
        <v>57</v>
      </c>
      <c r="G12" s="144">
        <v>57</v>
      </c>
      <c r="H12" s="144">
        <v>7</v>
      </c>
      <c r="I12" s="145">
        <v>10594</v>
      </c>
      <c r="J12" s="146">
        <v>1839</v>
      </c>
      <c r="K12" s="145">
        <v>18715</v>
      </c>
      <c r="L12" s="146">
        <v>2987</v>
      </c>
      <c r="M12" s="145">
        <v>17329</v>
      </c>
      <c r="N12" s="146">
        <v>2668</v>
      </c>
      <c r="O12" s="145">
        <v>46638</v>
      </c>
      <c r="P12" s="146">
        <v>7494</v>
      </c>
      <c r="Q12" s="147">
        <f t="shared" si="2"/>
        <v>131.47368421052633</v>
      </c>
      <c r="R12" s="148">
        <f t="shared" si="3"/>
        <v>6.2233787029623695</v>
      </c>
      <c r="S12" s="145">
        <v>63962</v>
      </c>
      <c r="T12" s="149">
        <f t="shared" si="4"/>
        <v>-0.27084831618773647</v>
      </c>
      <c r="U12" s="145">
        <v>2933432</v>
      </c>
      <c r="V12" s="146">
        <v>307079</v>
      </c>
      <c r="W12" s="151">
        <f t="shared" si="0"/>
        <v>9.552694909127618</v>
      </c>
      <c r="X12" s="45"/>
    </row>
    <row r="13" spans="1:24" s="20" customFormat="1" ht="15" customHeight="1">
      <c r="A13" s="54">
        <v>9</v>
      </c>
      <c r="B13" s="192" t="s">
        <v>122</v>
      </c>
      <c r="C13" s="191">
        <v>39906</v>
      </c>
      <c r="D13" s="173" t="s">
        <v>146</v>
      </c>
      <c r="E13" s="173" t="s">
        <v>147</v>
      </c>
      <c r="F13" s="174">
        <v>41</v>
      </c>
      <c r="G13" s="144">
        <v>41</v>
      </c>
      <c r="H13" s="144">
        <v>2</v>
      </c>
      <c r="I13" s="145">
        <v>5633</v>
      </c>
      <c r="J13" s="146">
        <v>564</v>
      </c>
      <c r="K13" s="145">
        <v>11190.5</v>
      </c>
      <c r="L13" s="146">
        <v>989</v>
      </c>
      <c r="M13" s="145">
        <v>8183</v>
      </c>
      <c r="N13" s="146">
        <v>774</v>
      </c>
      <c r="O13" s="145">
        <f>SUM(I13+K13+M13)</f>
        <v>25006.5</v>
      </c>
      <c r="P13" s="146">
        <f>SUM(J13+L13+N13)</f>
        <v>2327</v>
      </c>
      <c r="Q13" s="147">
        <f t="shared" si="2"/>
        <v>56.75609756097561</v>
      </c>
      <c r="R13" s="148">
        <f t="shared" si="3"/>
        <v>10.746239793725827</v>
      </c>
      <c r="S13" s="145">
        <v>73525.5</v>
      </c>
      <c r="T13" s="149">
        <f t="shared" si="4"/>
        <v>-0.659893506334537</v>
      </c>
      <c r="U13" s="145">
        <v>157422</v>
      </c>
      <c r="V13" s="146">
        <v>15667</v>
      </c>
      <c r="W13" s="151">
        <f t="shared" si="0"/>
        <v>10.047998978745133</v>
      </c>
      <c r="X13" s="45"/>
    </row>
    <row r="14" spans="1:24" s="20" customFormat="1" ht="15" customHeight="1">
      <c r="A14" s="54">
        <v>10</v>
      </c>
      <c r="B14" s="150" t="s">
        <v>86</v>
      </c>
      <c r="C14" s="143">
        <v>39892</v>
      </c>
      <c r="D14" s="142" t="s">
        <v>2</v>
      </c>
      <c r="E14" s="173" t="s">
        <v>39</v>
      </c>
      <c r="F14" s="174">
        <v>60</v>
      </c>
      <c r="G14" s="144">
        <v>55</v>
      </c>
      <c r="H14" s="144">
        <v>3</v>
      </c>
      <c r="I14" s="145">
        <v>4465</v>
      </c>
      <c r="J14" s="146">
        <v>582</v>
      </c>
      <c r="K14" s="145">
        <v>9142</v>
      </c>
      <c r="L14" s="146">
        <v>1240</v>
      </c>
      <c r="M14" s="145">
        <v>8932</v>
      </c>
      <c r="N14" s="146">
        <v>1167</v>
      </c>
      <c r="O14" s="145">
        <f>+M14+K14+I14</f>
        <v>22539</v>
      </c>
      <c r="P14" s="146">
        <f>+N14+L14+J14</f>
        <v>2989</v>
      </c>
      <c r="Q14" s="147">
        <f t="shared" si="2"/>
        <v>54.345454545454544</v>
      </c>
      <c r="R14" s="148">
        <f t="shared" si="3"/>
        <v>7.540649046503847</v>
      </c>
      <c r="S14" s="145">
        <v>85771</v>
      </c>
      <c r="T14" s="149">
        <f t="shared" si="4"/>
        <v>-0.7372188735120262</v>
      </c>
      <c r="U14" s="145">
        <v>905926</v>
      </c>
      <c r="V14" s="146">
        <v>90988</v>
      </c>
      <c r="W14" s="151">
        <f t="shared" si="0"/>
        <v>9.956543720050997</v>
      </c>
      <c r="X14" s="45"/>
    </row>
    <row r="15" spans="1:24" s="20" customFormat="1" ht="15" customHeight="1">
      <c r="A15" s="54">
        <v>11</v>
      </c>
      <c r="B15" s="150" t="s">
        <v>123</v>
      </c>
      <c r="C15" s="143">
        <v>39906</v>
      </c>
      <c r="D15" s="142" t="s">
        <v>26</v>
      </c>
      <c r="E15" s="173" t="s">
        <v>124</v>
      </c>
      <c r="F15" s="174">
        <v>25</v>
      </c>
      <c r="G15" s="144">
        <v>25</v>
      </c>
      <c r="H15" s="144">
        <v>2</v>
      </c>
      <c r="I15" s="145">
        <v>3590</v>
      </c>
      <c r="J15" s="146">
        <v>382</v>
      </c>
      <c r="K15" s="145">
        <v>8603</v>
      </c>
      <c r="L15" s="146">
        <v>890</v>
      </c>
      <c r="M15" s="145">
        <v>8674</v>
      </c>
      <c r="N15" s="146">
        <v>909</v>
      </c>
      <c r="O15" s="145">
        <f>+I15+K15+M15</f>
        <v>20867</v>
      </c>
      <c r="P15" s="146">
        <f>+J15+L15+N15</f>
        <v>2181</v>
      </c>
      <c r="Q15" s="147">
        <f t="shared" si="2"/>
        <v>87.24</v>
      </c>
      <c r="R15" s="148">
        <f t="shared" si="3"/>
        <v>9.56762952773957</v>
      </c>
      <c r="S15" s="145">
        <v>37813</v>
      </c>
      <c r="T15" s="149">
        <f t="shared" si="4"/>
        <v>-0.4481527516991511</v>
      </c>
      <c r="U15" s="145">
        <v>98412</v>
      </c>
      <c r="V15" s="146">
        <v>10585</v>
      </c>
      <c r="W15" s="151">
        <f t="shared" si="0"/>
        <v>9.297307510628247</v>
      </c>
      <c r="X15" s="45"/>
    </row>
    <row r="16" spans="1:24" s="20" customFormat="1" ht="15" customHeight="1">
      <c r="A16" s="54">
        <v>12</v>
      </c>
      <c r="B16" s="150" t="s">
        <v>101</v>
      </c>
      <c r="C16" s="143">
        <v>39899</v>
      </c>
      <c r="D16" s="142" t="s">
        <v>26</v>
      </c>
      <c r="E16" s="173" t="s">
        <v>84</v>
      </c>
      <c r="F16" s="174">
        <v>62</v>
      </c>
      <c r="G16" s="144">
        <v>34</v>
      </c>
      <c r="H16" s="144">
        <v>3</v>
      </c>
      <c r="I16" s="145">
        <v>4385</v>
      </c>
      <c r="J16" s="146">
        <v>560</v>
      </c>
      <c r="K16" s="145">
        <v>8580</v>
      </c>
      <c r="L16" s="146">
        <v>1071</v>
      </c>
      <c r="M16" s="145">
        <v>7799</v>
      </c>
      <c r="N16" s="146">
        <v>931</v>
      </c>
      <c r="O16" s="145">
        <f>+I16+K16+M16</f>
        <v>20764</v>
      </c>
      <c r="P16" s="146">
        <f>+J16+L16+N16</f>
        <v>2562</v>
      </c>
      <c r="Q16" s="147">
        <f t="shared" si="2"/>
        <v>75.3529411764706</v>
      </c>
      <c r="R16" s="148">
        <f t="shared" si="3"/>
        <v>8.104605776736925</v>
      </c>
      <c r="S16" s="145">
        <v>87905</v>
      </c>
      <c r="T16" s="149">
        <f t="shared" si="4"/>
        <v>-0.7637904556054832</v>
      </c>
      <c r="U16" s="145">
        <v>492266</v>
      </c>
      <c r="V16" s="146">
        <v>55247</v>
      </c>
      <c r="W16" s="151">
        <f t="shared" si="0"/>
        <v>8.910275671077162</v>
      </c>
      <c r="X16" s="45"/>
    </row>
    <row r="17" spans="1:24" s="20" customFormat="1" ht="15" customHeight="1">
      <c r="A17" s="54">
        <v>13</v>
      </c>
      <c r="B17" s="150" t="s">
        <v>102</v>
      </c>
      <c r="C17" s="143">
        <v>39899</v>
      </c>
      <c r="D17" s="142" t="s">
        <v>2</v>
      </c>
      <c r="E17" s="173" t="s">
        <v>19</v>
      </c>
      <c r="F17" s="174">
        <v>59</v>
      </c>
      <c r="G17" s="144">
        <v>49</v>
      </c>
      <c r="H17" s="144">
        <v>3</v>
      </c>
      <c r="I17" s="145">
        <v>3729</v>
      </c>
      <c r="J17" s="146">
        <v>434</v>
      </c>
      <c r="K17" s="145">
        <v>8397</v>
      </c>
      <c r="L17" s="146">
        <v>947</v>
      </c>
      <c r="M17" s="145">
        <v>6418</v>
      </c>
      <c r="N17" s="146">
        <v>701</v>
      </c>
      <c r="O17" s="145">
        <f>+M17+K17+I17</f>
        <v>18544</v>
      </c>
      <c r="P17" s="146">
        <f>+N17+L17+J17</f>
        <v>2082</v>
      </c>
      <c r="Q17" s="147">
        <f t="shared" si="2"/>
        <v>42.48979591836735</v>
      </c>
      <c r="R17" s="148">
        <f t="shared" si="3"/>
        <v>8.90682036503362</v>
      </c>
      <c r="S17" s="145">
        <v>74944</v>
      </c>
      <c r="T17" s="149">
        <f t="shared" si="4"/>
        <v>-0.7525619128949615</v>
      </c>
      <c r="U17" s="145">
        <v>376124</v>
      </c>
      <c r="V17" s="146">
        <v>38416</v>
      </c>
      <c r="W17" s="151">
        <f t="shared" si="0"/>
        <v>9.790816326530612</v>
      </c>
      <c r="X17" s="45"/>
    </row>
    <row r="18" spans="1:24" s="20" customFormat="1" ht="15" customHeight="1">
      <c r="A18" s="54">
        <v>14</v>
      </c>
      <c r="B18" s="150" t="s">
        <v>91</v>
      </c>
      <c r="C18" s="143">
        <v>39892</v>
      </c>
      <c r="D18" s="142" t="s">
        <v>26</v>
      </c>
      <c r="E18" s="173" t="s">
        <v>19</v>
      </c>
      <c r="F18" s="174">
        <v>48</v>
      </c>
      <c r="G18" s="144">
        <v>38</v>
      </c>
      <c r="H18" s="144">
        <v>4</v>
      </c>
      <c r="I18" s="145">
        <v>3400</v>
      </c>
      <c r="J18" s="146">
        <v>544</v>
      </c>
      <c r="K18" s="145">
        <v>7014</v>
      </c>
      <c r="L18" s="146">
        <v>1117</v>
      </c>
      <c r="M18" s="145">
        <v>6546</v>
      </c>
      <c r="N18" s="146">
        <v>1025</v>
      </c>
      <c r="O18" s="145">
        <f>+I18+K18+M18</f>
        <v>16960</v>
      </c>
      <c r="P18" s="146">
        <f>+J18+L18+N18</f>
        <v>2686</v>
      </c>
      <c r="Q18" s="147">
        <f t="shared" si="2"/>
        <v>70.6842105263158</v>
      </c>
      <c r="R18" s="148">
        <f t="shared" si="3"/>
        <v>6.3142218912881605</v>
      </c>
      <c r="S18" s="145">
        <v>19979</v>
      </c>
      <c r="T18" s="149">
        <f t="shared" si="4"/>
        <v>-0.15110866409730217</v>
      </c>
      <c r="U18" s="145">
        <v>450087</v>
      </c>
      <c r="V18" s="146">
        <v>54887</v>
      </c>
      <c r="W18" s="151">
        <f t="shared" si="0"/>
        <v>8.200247781806256</v>
      </c>
      <c r="X18" s="45"/>
    </row>
    <row r="19" spans="1:24" s="20" customFormat="1" ht="15" customHeight="1">
      <c r="A19" s="54">
        <v>15</v>
      </c>
      <c r="B19" s="150" t="s">
        <v>148</v>
      </c>
      <c r="C19" s="143">
        <v>39913</v>
      </c>
      <c r="D19" s="142" t="s">
        <v>28</v>
      </c>
      <c r="E19" s="173" t="s">
        <v>49</v>
      </c>
      <c r="F19" s="174">
        <v>25</v>
      </c>
      <c r="G19" s="144">
        <v>25</v>
      </c>
      <c r="H19" s="144">
        <v>1</v>
      </c>
      <c r="I19" s="145">
        <v>3119.5</v>
      </c>
      <c r="J19" s="146">
        <v>257</v>
      </c>
      <c r="K19" s="145">
        <v>6305.25</v>
      </c>
      <c r="L19" s="146">
        <v>502</v>
      </c>
      <c r="M19" s="145">
        <v>6327.5</v>
      </c>
      <c r="N19" s="146">
        <v>510</v>
      </c>
      <c r="O19" s="145">
        <f>I19+K19+M19</f>
        <v>15752.25</v>
      </c>
      <c r="P19" s="146">
        <f>J19+L19+N19</f>
        <v>1269</v>
      </c>
      <c r="Q19" s="147">
        <f>P19/G19</f>
        <v>50.76</v>
      </c>
      <c r="R19" s="148">
        <f>+O19/P19</f>
        <v>12.413120567375886</v>
      </c>
      <c r="S19" s="145"/>
      <c r="T19" s="149"/>
      <c r="U19" s="145">
        <v>15752.25</v>
      </c>
      <c r="V19" s="146">
        <v>1269</v>
      </c>
      <c r="W19" s="151">
        <f t="shared" si="0"/>
        <v>12.413120567375886</v>
      </c>
      <c r="X19" s="45"/>
    </row>
    <row r="20" spans="1:24" s="20" customFormat="1" ht="15" customHeight="1">
      <c r="A20" s="54">
        <v>16</v>
      </c>
      <c r="B20" s="150" t="s">
        <v>125</v>
      </c>
      <c r="C20" s="143">
        <v>39906</v>
      </c>
      <c r="D20" s="142" t="s">
        <v>2</v>
      </c>
      <c r="E20" s="173" t="s">
        <v>126</v>
      </c>
      <c r="F20" s="174">
        <v>51</v>
      </c>
      <c r="G20" s="144">
        <v>47</v>
      </c>
      <c r="H20" s="144">
        <v>14</v>
      </c>
      <c r="I20" s="145">
        <v>4100</v>
      </c>
      <c r="J20" s="146">
        <v>694</v>
      </c>
      <c r="K20" s="145">
        <v>5275</v>
      </c>
      <c r="L20" s="146">
        <v>762</v>
      </c>
      <c r="M20" s="145">
        <v>3896</v>
      </c>
      <c r="N20" s="146">
        <v>433</v>
      </c>
      <c r="O20" s="145">
        <f>+M20+K20+I20</f>
        <v>13271</v>
      </c>
      <c r="P20" s="146">
        <f>+N20+L20+J20</f>
        <v>1889</v>
      </c>
      <c r="Q20" s="147">
        <f>IF(O20&lt;&gt;0,P20/G20,"")</f>
        <v>40.191489361702125</v>
      </c>
      <c r="R20" s="148">
        <f>IF(O20&lt;&gt;0,O20/P20,"")</f>
        <v>7.0254102699841185</v>
      </c>
      <c r="S20" s="145">
        <v>22450</v>
      </c>
      <c r="T20" s="149">
        <f>IF(S20&lt;&gt;0,-(S20-O20)/S20,"")</f>
        <v>-0.4088641425389755</v>
      </c>
      <c r="U20" s="145">
        <v>63597</v>
      </c>
      <c r="V20" s="146">
        <v>8224</v>
      </c>
      <c r="W20" s="151">
        <f t="shared" si="0"/>
        <v>7.733098249027237</v>
      </c>
      <c r="X20" s="45"/>
    </row>
    <row r="21" spans="1:24" s="20" customFormat="1" ht="15" customHeight="1">
      <c r="A21" s="54">
        <v>17</v>
      </c>
      <c r="B21" s="150" t="s">
        <v>90</v>
      </c>
      <c r="C21" s="143">
        <v>39892</v>
      </c>
      <c r="D21" s="142" t="s">
        <v>2</v>
      </c>
      <c r="E21" s="173" t="s">
        <v>34</v>
      </c>
      <c r="F21" s="174">
        <v>70</v>
      </c>
      <c r="G21" s="144">
        <v>38</v>
      </c>
      <c r="H21" s="144">
        <v>4</v>
      </c>
      <c r="I21" s="145">
        <v>1554</v>
      </c>
      <c r="J21" s="146">
        <v>276</v>
      </c>
      <c r="K21" s="145">
        <v>5040</v>
      </c>
      <c r="L21" s="146">
        <v>857</v>
      </c>
      <c r="M21" s="145">
        <v>4652</v>
      </c>
      <c r="N21" s="146">
        <v>761</v>
      </c>
      <c r="O21" s="145">
        <f>+M21+K21+I21</f>
        <v>11246</v>
      </c>
      <c r="P21" s="146">
        <f>+N21+L21+J21</f>
        <v>1894</v>
      </c>
      <c r="Q21" s="147">
        <f>IF(O21&lt;&gt;0,P21/G21,"")</f>
        <v>49.8421052631579</v>
      </c>
      <c r="R21" s="148">
        <f>IF(O21&lt;&gt;0,O21/P21,"")</f>
        <v>5.9376979936642025</v>
      </c>
      <c r="S21" s="145">
        <v>38527</v>
      </c>
      <c r="T21" s="149">
        <f>IF(S21&lt;&gt;0,-(S21-O21)/S21,"")</f>
        <v>-0.7081008124172659</v>
      </c>
      <c r="U21" s="145">
        <v>443561</v>
      </c>
      <c r="V21" s="146">
        <v>52328</v>
      </c>
      <c r="W21" s="151">
        <f t="shared" si="0"/>
        <v>8.476551750496865</v>
      </c>
      <c r="X21" s="45"/>
    </row>
    <row r="22" spans="1:24" s="20" customFormat="1" ht="15" customHeight="1">
      <c r="A22" s="54">
        <v>18</v>
      </c>
      <c r="B22" s="150" t="s">
        <v>149</v>
      </c>
      <c r="C22" s="143">
        <v>39913</v>
      </c>
      <c r="D22" s="142" t="s">
        <v>28</v>
      </c>
      <c r="E22" s="173" t="s">
        <v>150</v>
      </c>
      <c r="F22" s="174">
        <v>8</v>
      </c>
      <c r="G22" s="144">
        <v>8</v>
      </c>
      <c r="H22" s="144">
        <v>1</v>
      </c>
      <c r="I22" s="145">
        <v>1950</v>
      </c>
      <c r="J22" s="146">
        <v>190</v>
      </c>
      <c r="K22" s="145">
        <v>4420</v>
      </c>
      <c r="L22" s="146">
        <v>408</v>
      </c>
      <c r="M22" s="145">
        <v>4460.5</v>
      </c>
      <c r="N22" s="146">
        <v>418</v>
      </c>
      <c r="O22" s="145">
        <f>I22+K22+M22</f>
        <v>10830.5</v>
      </c>
      <c r="P22" s="146">
        <f>J22+L22+N22</f>
        <v>1016</v>
      </c>
      <c r="Q22" s="147">
        <f>P22/G22</f>
        <v>127</v>
      </c>
      <c r="R22" s="148">
        <f>+O22/P22</f>
        <v>10.659940944881889</v>
      </c>
      <c r="S22" s="145"/>
      <c r="T22" s="149"/>
      <c r="U22" s="145">
        <v>10830.5</v>
      </c>
      <c r="V22" s="146">
        <v>1016</v>
      </c>
      <c r="W22" s="151">
        <f t="shared" si="0"/>
        <v>10.659940944881889</v>
      </c>
      <c r="X22" s="45"/>
    </row>
    <row r="23" spans="1:24" s="20" customFormat="1" ht="15" customHeight="1">
      <c r="A23" s="54">
        <v>19</v>
      </c>
      <c r="B23" s="150" t="s">
        <v>127</v>
      </c>
      <c r="C23" s="143">
        <v>39906</v>
      </c>
      <c r="D23" s="142" t="s">
        <v>28</v>
      </c>
      <c r="E23" s="173" t="s">
        <v>128</v>
      </c>
      <c r="F23" s="174">
        <v>20</v>
      </c>
      <c r="G23" s="144">
        <v>20</v>
      </c>
      <c r="H23" s="144">
        <v>2</v>
      </c>
      <c r="I23" s="145">
        <v>1734</v>
      </c>
      <c r="J23" s="146">
        <v>193</v>
      </c>
      <c r="K23" s="145">
        <v>4089.5</v>
      </c>
      <c r="L23" s="146">
        <v>418</v>
      </c>
      <c r="M23" s="145">
        <v>4713</v>
      </c>
      <c r="N23" s="146">
        <v>473</v>
      </c>
      <c r="O23" s="145">
        <f>I23+K23+M23</f>
        <v>10536.5</v>
      </c>
      <c r="P23" s="146">
        <f>J23+L23+N23</f>
        <v>1084</v>
      </c>
      <c r="Q23" s="147">
        <f>P23/G23</f>
        <v>54.2</v>
      </c>
      <c r="R23" s="148">
        <f>+O23/P23</f>
        <v>9.720018450184503</v>
      </c>
      <c r="S23" s="145">
        <v>19595.5</v>
      </c>
      <c r="T23" s="149">
        <f>-(S23-O23)/S23</f>
        <v>-0.46230001786124364</v>
      </c>
      <c r="U23" s="145">
        <v>53340.5</v>
      </c>
      <c r="V23" s="146">
        <v>5596</v>
      </c>
      <c r="W23" s="151">
        <f t="shared" si="0"/>
        <v>9.531897784131523</v>
      </c>
      <c r="X23" s="45"/>
    </row>
    <row r="24" spans="1:24" s="20" customFormat="1" ht="15" customHeight="1">
      <c r="A24" s="54">
        <v>20</v>
      </c>
      <c r="B24" s="150" t="s">
        <v>67</v>
      </c>
      <c r="C24" s="143">
        <v>39871</v>
      </c>
      <c r="D24" s="142" t="s">
        <v>44</v>
      </c>
      <c r="E24" s="173" t="s">
        <v>68</v>
      </c>
      <c r="F24" s="174">
        <v>192</v>
      </c>
      <c r="G24" s="144">
        <v>10</v>
      </c>
      <c r="H24" s="144">
        <v>7</v>
      </c>
      <c r="I24" s="145">
        <v>2412</v>
      </c>
      <c r="J24" s="146">
        <v>449</v>
      </c>
      <c r="K24" s="145">
        <v>3091.5</v>
      </c>
      <c r="L24" s="146">
        <v>580</v>
      </c>
      <c r="M24" s="145">
        <v>4395.5</v>
      </c>
      <c r="N24" s="146">
        <v>857</v>
      </c>
      <c r="O24" s="145">
        <f>SUM(I24+K24+M24)</f>
        <v>9899</v>
      </c>
      <c r="P24" s="146">
        <f>SUM(J24+L24+N24)</f>
        <v>1886</v>
      </c>
      <c r="Q24" s="147">
        <f>IF(O24&lt;&gt;0,P24/G24,"")</f>
        <v>188.6</v>
      </c>
      <c r="R24" s="148">
        <f>IF(O24&lt;&gt;0,O24/P24,"")</f>
        <v>5.248674443266172</v>
      </c>
      <c r="S24" s="145">
        <v>15182</v>
      </c>
      <c r="T24" s="149">
        <f>IF(S24&lt;&gt;0,-(S24-O24)/S24,"")</f>
        <v>-0.34797786852852064</v>
      </c>
      <c r="U24" s="145">
        <v>1517732</v>
      </c>
      <c r="V24" s="146">
        <v>225734</v>
      </c>
      <c r="W24" s="151">
        <f t="shared" si="0"/>
        <v>6.723541867862174</v>
      </c>
      <c r="X24" s="45"/>
    </row>
    <row r="25" spans="1:24" s="20" customFormat="1" ht="15" customHeight="1">
      <c r="A25" s="54">
        <v>21</v>
      </c>
      <c r="B25" s="150" t="s">
        <v>57</v>
      </c>
      <c r="C25" s="143">
        <v>39857</v>
      </c>
      <c r="D25" s="142" t="s">
        <v>44</v>
      </c>
      <c r="E25" s="173" t="s">
        <v>60</v>
      </c>
      <c r="F25" s="174">
        <v>372</v>
      </c>
      <c r="G25" s="144">
        <v>19</v>
      </c>
      <c r="H25" s="144">
        <v>9</v>
      </c>
      <c r="I25" s="145">
        <v>2219</v>
      </c>
      <c r="J25" s="146">
        <v>346</v>
      </c>
      <c r="K25" s="145">
        <v>2776</v>
      </c>
      <c r="L25" s="146">
        <v>424</v>
      </c>
      <c r="M25" s="145">
        <v>4141</v>
      </c>
      <c r="N25" s="146">
        <v>636</v>
      </c>
      <c r="O25" s="145">
        <f>SUM(I25+K25+M25)</f>
        <v>9136</v>
      </c>
      <c r="P25" s="146">
        <f>SUM(J25+L25+N25)</f>
        <v>1406</v>
      </c>
      <c r="Q25" s="147">
        <f>IF(O25&lt;&gt;0,P25/G25,"")</f>
        <v>74</v>
      </c>
      <c r="R25" s="148">
        <f>IF(O25&lt;&gt;0,O25/P25,"")</f>
        <v>6.4978662873399715</v>
      </c>
      <c r="S25" s="145">
        <v>51369</v>
      </c>
      <c r="T25" s="149">
        <f>IF(S25&lt;&gt;0,-(S25-O25)/S25,"")</f>
        <v>-0.8221495454456968</v>
      </c>
      <c r="U25" s="145">
        <v>33438842.5</v>
      </c>
      <c r="V25" s="146">
        <v>4321726</v>
      </c>
      <c r="W25" s="151">
        <f t="shared" si="0"/>
        <v>7.737381430474769</v>
      </c>
      <c r="X25" s="45"/>
    </row>
    <row r="26" spans="1:24" s="20" customFormat="1" ht="15" customHeight="1">
      <c r="A26" s="54">
        <v>22</v>
      </c>
      <c r="B26" s="150" t="s">
        <v>83</v>
      </c>
      <c r="C26" s="143">
        <v>39885</v>
      </c>
      <c r="D26" s="142" t="s">
        <v>26</v>
      </c>
      <c r="E26" s="173" t="s">
        <v>84</v>
      </c>
      <c r="F26" s="174">
        <v>58</v>
      </c>
      <c r="G26" s="144">
        <v>27</v>
      </c>
      <c r="H26" s="144">
        <v>5</v>
      </c>
      <c r="I26" s="145">
        <v>1993</v>
      </c>
      <c r="J26" s="146">
        <v>317</v>
      </c>
      <c r="K26" s="145">
        <v>4150</v>
      </c>
      <c r="L26" s="146">
        <v>636</v>
      </c>
      <c r="M26" s="145">
        <v>2985</v>
      </c>
      <c r="N26" s="146">
        <v>442</v>
      </c>
      <c r="O26" s="145">
        <f>+I26+K26+M26</f>
        <v>9128</v>
      </c>
      <c r="P26" s="146">
        <f>+J26+L26+N26</f>
        <v>1395</v>
      </c>
      <c r="Q26" s="147">
        <f>IF(O26&lt;&gt;0,P26/G26,"")</f>
        <v>51.666666666666664</v>
      </c>
      <c r="R26" s="148">
        <f>IF(O26&lt;&gt;0,O26/P26,"")</f>
        <v>6.54336917562724</v>
      </c>
      <c r="S26" s="145">
        <v>19725</v>
      </c>
      <c r="T26" s="149">
        <f>IF(S26&lt;&gt;0,-(S26-O26)/S26,"")</f>
        <v>-0.5372370088719899</v>
      </c>
      <c r="U26" s="145">
        <v>799159</v>
      </c>
      <c r="V26" s="146">
        <v>87315</v>
      </c>
      <c r="W26" s="151">
        <f t="shared" si="0"/>
        <v>9.152596919200596</v>
      </c>
      <c r="X26" s="45"/>
    </row>
    <row r="27" spans="1:24" s="20" customFormat="1" ht="15" customHeight="1">
      <c r="A27" s="54">
        <v>23</v>
      </c>
      <c r="B27" s="150" t="s">
        <v>76</v>
      </c>
      <c r="C27" s="143">
        <v>39878</v>
      </c>
      <c r="D27" s="142" t="s">
        <v>28</v>
      </c>
      <c r="E27" s="173" t="s">
        <v>77</v>
      </c>
      <c r="F27" s="174">
        <v>39</v>
      </c>
      <c r="G27" s="144">
        <v>29</v>
      </c>
      <c r="H27" s="144">
        <v>6</v>
      </c>
      <c r="I27" s="145">
        <v>2712</v>
      </c>
      <c r="J27" s="146">
        <v>541</v>
      </c>
      <c r="K27" s="145">
        <v>2666.5</v>
      </c>
      <c r="L27" s="146">
        <v>430</v>
      </c>
      <c r="M27" s="145">
        <v>3219.5</v>
      </c>
      <c r="N27" s="146">
        <v>428</v>
      </c>
      <c r="O27" s="145">
        <f>I27+K27+M27</f>
        <v>8598</v>
      </c>
      <c r="P27" s="146">
        <f>J27+L27+N27</f>
        <v>1399</v>
      </c>
      <c r="Q27" s="147">
        <f>P27/G27</f>
        <v>48.241379310344826</v>
      </c>
      <c r="R27" s="148">
        <f>+O27/P27</f>
        <v>6.145818441744103</v>
      </c>
      <c r="S27" s="145">
        <v>15724</v>
      </c>
      <c r="T27" s="149">
        <f>-(S27-O27)/S27</f>
        <v>-0.4531925718646655</v>
      </c>
      <c r="U27" s="145">
        <v>346375.5</v>
      </c>
      <c r="V27" s="146">
        <v>41498</v>
      </c>
      <c r="W27" s="151">
        <f t="shared" si="0"/>
        <v>8.3467998457757</v>
      </c>
      <c r="X27" s="45"/>
    </row>
    <row r="28" spans="1:24" s="20" customFormat="1" ht="15" customHeight="1">
      <c r="A28" s="54">
        <v>24</v>
      </c>
      <c r="B28" s="150" t="s">
        <v>61</v>
      </c>
      <c r="C28" s="143">
        <v>39864</v>
      </c>
      <c r="D28" s="142" t="s">
        <v>28</v>
      </c>
      <c r="E28" s="173" t="s">
        <v>62</v>
      </c>
      <c r="F28" s="174">
        <v>55</v>
      </c>
      <c r="G28" s="144">
        <v>35</v>
      </c>
      <c r="H28" s="144">
        <v>8</v>
      </c>
      <c r="I28" s="145">
        <v>2697</v>
      </c>
      <c r="J28" s="146">
        <v>603</v>
      </c>
      <c r="K28" s="145">
        <v>2679</v>
      </c>
      <c r="L28" s="146">
        <v>550</v>
      </c>
      <c r="M28" s="145">
        <v>2673</v>
      </c>
      <c r="N28" s="146">
        <v>555</v>
      </c>
      <c r="O28" s="145">
        <f>I28+K28+M28</f>
        <v>8049</v>
      </c>
      <c r="P28" s="146">
        <f>J28+L28+N28</f>
        <v>1708</v>
      </c>
      <c r="Q28" s="147">
        <f>P28/G28</f>
        <v>48.8</v>
      </c>
      <c r="R28" s="148">
        <f>+O28/P28</f>
        <v>4.712529274004684</v>
      </c>
      <c r="S28" s="145">
        <v>10311</v>
      </c>
      <c r="T28" s="149">
        <f>-(S28-O28)/S28</f>
        <v>-0.21937736398021532</v>
      </c>
      <c r="U28" s="145">
        <v>507236</v>
      </c>
      <c r="V28" s="146">
        <v>64820</v>
      </c>
      <c r="W28" s="151">
        <f t="shared" si="0"/>
        <v>7.825300833076211</v>
      </c>
      <c r="X28" s="45"/>
    </row>
    <row r="29" spans="1:24" s="20" customFormat="1" ht="15" customHeight="1">
      <c r="A29" s="54">
        <v>25</v>
      </c>
      <c r="B29" s="150" t="s">
        <v>85</v>
      </c>
      <c r="C29" s="143">
        <v>39885</v>
      </c>
      <c r="D29" s="142" t="s">
        <v>2</v>
      </c>
      <c r="E29" s="173" t="s">
        <v>11</v>
      </c>
      <c r="F29" s="174">
        <v>51</v>
      </c>
      <c r="G29" s="144">
        <v>19</v>
      </c>
      <c r="H29" s="144">
        <v>5</v>
      </c>
      <c r="I29" s="145">
        <v>1245</v>
      </c>
      <c r="J29" s="146">
        <v>171</v>
      </c>
      <c r="K29" s="145">
        <v>3568</v>
      </c>
      <c r="L29" s="146">
        <v>464</v>
      </c>
      <c r="M29" s="145">
        <v>2722</v>
      </c>
      <c r="N29" s="146">
        <v>347</v>
      </c>
      <c r="O29" s="145">
        <f>+M29+K29+I29</f>
        <v>7535</v>
      </c>
      <c r="P29" s="146">
        <f>+N29+L29+J29</f>
        <v>982</v>
      </c>
      <c r="Q29" s="147">
        <f>IF(O29&lt;&gt;0,P29/G29,"")</f>
        <v>51.68421052631579</v>
      </c>
      <c r="R29" s="148">
        <f>IF(O29&lt;&gt;0,O29/P29,"")</f>
        <v>7.673116089613035</v>
      </c>
      <c r="S29" s="145">
        <v>31765</v>
      </c>
      <c r="T29" s="149">
        <f>IF(S29&lt;&gt;0,-(S29-O29)/S29,"")</f>
        <v>-0.7627892334330237</v>
      </c>
      <c r="U29" s="145">
        <v>524818</v>
      </c>
      <c r="V29" s="146">
        <v>59033</v>
      </c>
      <c r="W29" s="151">
        <f t="shared" si="0"/>
        <v>8.890247827486322</v>
      </c>
      <c r="X29" s="45"/>
    </row>
    <row r="30" spans="1:24" s="20" customFormat="1" ht="15" customHeight="1">
      <c r="A30" s="54">
        <v>26</v>
      </c>
      <c r="B30" s="150" t="s">
        <v>41</v>
      </c>
      <c r="C30" s="143">
        <v>39829</v>
      </c>
      <c r="D30" s="142" t="s">
        <v>28</v>
      </c>
      <c r="E30" s="173" t="s">
        <v>19</v>
      </c>
      <c r="F30" s="174">
        <v>80</v>
      </c>
      <c r="G30" s="144">
        <v>22</v>
      </c>
      <c r="H30" s="144">
        <v>13</v>
      </c>
      <c r="I30" s="145">
        <v>1444</v>
      </c>
      <c r="J30" s="146">
        <v>253</v>
      </c>
      <c r="K30" s="145">
        <v>3129</v>
      </c>
      <c r="L30" s="146">
        <v>544</v>
      </c>
      <c r="M30" s="145">
        <v>2631</v>
      </c>
      <c r="N30" s="146">
        <v>419</v>
      </c>
      <c r="O30" s="145">
        <f aca="true" t="shared" si="5" ref="O30:P32">I30+K30+M30</f>
        <v>7204</v>
      </c>
      <c r="P30" s="146">
        <f t="shared" si="5"/>
        <v>1216</v>
      </c>
      <c r="Q30" s="147">
        <f>P30/G30</f>
        <v>55.27272727272727</v>
      </c>
      <c r="R30" s="148">
        <f>+O30/P30</f>
        <v>5.9243421052631575</v>
      </c>
      <c r="S30" s="145">
        <v>7953</v>
      </c>
      <c r="T30" s="149">
        <f>-(S30-O30)/S30</f>
        <v>-0.09417829749779957</v>
      </c>
      <c r="U30" s="145">
        <v>2346683.5</v>
      </c>
      <c r="V30" s="146">
        <v>277649</v>
      </c>
      <c r="W30" s="151">
        <f t="shared" si="0"/>
        <v>8.451978937435396</v>
      </c>
      <c r="X30" s="45"/>
    </row>
    <row r="31" spans="1:24" s="20" customFormat="1" ht="15" customHeight="1">
      <c r="A31" s="54">
        <v>27</v>
      </c>
      <c r="B31" s="150" t="s">
        <v>103</v>
      </c>
      <c r="C31" s="143">
        <v>39899</v>
      </c>
      <c r="D31" s="142" t="s">
        <v>28</v>
      </c>
      <c r="E31" s="173" t="s">
        <v>104</v>
      </c>
      <c r="F31" s="174">
        <v>20</v>
      </c>
      <c r="G31" s="144">
        <v>20</v>
      </c>
      <c r="H31" s="144">
        <v>3</v>
      </c>
      <c r="I31" s="145">
        <v>1310</v>
      </c>
      <c r="J31" s="146">
        <v>201</v>
      </c>
      <c r="K31" s="145">
        <v>1807.5</v>
      </c>
      <c r="L31" s="146">
        <v>224</v>
      </c>
      <c r="M31" s="145">
        <v>1883</v>
      </c>
      <c r="N31" s="146">
        <v>245</v>
      </c>
      <c r="O31" s="145">
        <f t="shared" si="5"/>
        <v>5000.5</v>
      </c>
      <c r="P31" s="146">
        <f t="shared" si="5"/>
        <v>670</v>
      </c>
      <c r="Q31" s="147">
        <f>P31/G31</f>
        <v>33.5</v>
      </c>
      <c r="R31" s="148">
        <f>+O31/P31</f>
        <v>7.463432835820895</v>
      </c>
      <c r="S31" s="145">
        <v>11605</v>
      </c>
      <c r="T31" s="149">
        <f>-(S31-O31)/S31</f>
        <v>-0.5691081430417924</v>
      </c>
      <c r="U31" s="145">
        <v>108188</v>
      </c>
      <c r="V31" s="146">
        <v>10745</v>
      </c>
      <c r="W31" s="151">
        <f t="shared" si="0"/>
        <v>10.068683108422523</v>
      </c>
      <c r="X31" s="45"/>
    </row>
    <row r="32" spans="1:24" s="20" customFormat="1" ht="15" customHeight="1">
      <c r="A32" s="54">
        <v>28</v>
      </c>
      <c r="B32" s="150" t="s">
        <v>107</v>
      </c>
      <c r="C32" s="143">
        <v>39899</v>
      </c>
      <c r="D32" s="142" t="s">
        <v>28</v>
      </c>
      <c r="E32" s="173" t="s">
        <v>108</v>
      </c>
      <c r="F32" s="174">
        <v>16</v>
      </c>
      <c r="G32" s="144">
        <v>16</v>
      </c>
      <c r="H32" s="144">
        <v>3</v>
      </c>
      <c r="I32" s="145">
        <v>875</v>
      </c>
      <c r="J32" s="146">
        <v>111</v>
      </c>
      <c r="K32" s="145">
        <v>2026</v>
      </c>
      <c r="L32" s="146">
        <v>332</v>
      </c>
      <c r="M32" s="145">
        <v>1621</v>
      </c>
      <c r="N32" s="146">
        <v>218</v>
      </c>
      <c r="O32" s="145">
        <f t="shared" si="5"/>
        <v>4522</v>
      </c>
      <c r="P32" s="146">
        <f t="shared" si="5"/>
        <v>661</v>
      </c>
      <c r="Q32" s="147">
        <f>P32/G32</f>
        <v>41.3125</v>
      </c>
      <c r="R32" s="148">
        <f>+O32/P32</f>
        <v>6.841149773071105</v>
      </c>
      <c r="S32" s="145">
        <v>8270</v>
      </c>
      <c r="T32" s="149">
        <f>-(S32-O32)/S32</f>
        <v>-0.4532043530834341</v>
      </c>
      <c r="U32" s="145">
        <v>51195</v>
      </c>
      <c r="V32" s="146">
        <v>5852</v>
      </c>
      <c r="W32" s="151">
        <f t="shared" si="0"/>
        <v>8.748291182501708</v>
      </c>
      <c r="X32" s="45"/>
    </row>
    <row r="33" spans="1:24" s="20" customFormat="1" ht="15" customHeight="1">
      <c r="A33" s="54">
        <v>29</v>
      </c>
      <c r="B33" s="150" t="s">
        <v>54</v>
      </c>
      <c r="C33" s="143">
        <v>39850</v>
      </c>
      <c r="D33" s="142" t="s">
        <v>26</v>
      </c>
      <c r="E33" s="173" t="s">
        <v>27</v>
      </c>
      <c r="F33" s="174">
        <v>71</v>
      </c>
      <c r="G33" s="144">
        <v>14</v>
      </c>
      <c r="H33" s="144">
        <v>10</v>
      </c>
      <c r="I33" s="145">
        <v>741</v>
      </c>
      <c r="J33" s="146">
        <v>125</v>
      </c>
      <c r="K33" s="145">
        <v>1887</v>
      </c>
      <c r="L33" s="146">
        <v>323</v>
      </c>
      <c r="M33" s="145">
        <v>1665</v>
      </c>
      <c r="N33" s="146">
        <v>288</v>
      </c>
      <c r="O33" s="145">
        <f>+I33+K33+M33</f>
        <v>4293</v>
      </c>
      <c r="P33" s="146">
        <f>+J33+L33+N33</f>
        <v>736</v>
      </c>
      <c r="Q33" s="147">
        <f>IF(O33&lt;&gt;0,P33/G33,"")</f>
        <v>52.57142857142857</v>
      </c>
      <c r="R33" s="148">
        <f>IF(O33&lt;&gt;0,O33/P33,"")</f>
        <v>5.832880434782608</v>
      </c>
      <c r="S33" s="145">
        <v>11890</v>
      </c>
      <c r="T33" s="149">
        <f>IF(S33&lt;&gt;0,-(S33-O33)/S33,"")</f>
        <v>-0.6389402859545836</v>
      </c>
      <c r="U33" s="145">
        <v>4194334</v>
      </c>
      <c r="V33" s="146">
        <v>461991</v>
      </c>
      <c r="W33" s="151">
        <f t="shared" si="0"/>
        <v>9.07882188181155</v>
      </c>
      <c r="X33" s="45"/>
    </row>
    <row r="34" spans="1:24" s="20" customFormat="1" ht="15" customHeight="1">
      <c r="A34" s="54">
        <v>30</v>
      </c>
      <c r="B34" s="150" t="s">
        <v>151</v>
      </c>
      <c r="C34" s="143">
        <v>39878</v>
      </c>
      <c r="D34" s="142" t="s">
        <v>28</v>
      </c>
      <c r="E34" s="173" t="s">
        <v>78</v>
      </c>
      <c r="F34" s="174">
        <v>23</v>
      </c>
      <c r="G34" s="144">
        <v>18</v>
      </c>
      <c r="H34" s="144">
        <v>6</v>
      </c>
      <c r="I34" s="145">
        <v>940</v>
      </c>
      <c r="J34" s="146">
        <v>199</v>
      </c>
      <c r="K34" s="145">
        <v>1628</v>
      </c>
      <c r="L34" s="146">
        <v>315</v>
      </c>
      <c r="M34" s="145">
        <v>1302</v>
      </c>
      <c r="N34" s="146">
        <v>273</v>
      </c>
      <c r="O34" s="145">
        <f aca="true" t="shared" si="6" ref="O34:P37">I34+K34+M34</f>
        <v>3870</v>
      </c>
      <c r="P34" s="146">
        <f t="shared" si="6"/>
        <v>787</v>
      </c>
      <c r="Q34" s="147">
        <f>P34/G34</f>
        <v>43.72222222222222</v>
      </c>
      <c r="R34" s="148">
        <f>+O34/P34</f>
        <v>4.917407878017789</v>
      </c>
      <c r="S34" s="145">
        <v>5886.5</v>
      </c>
      <c r="T34" s="149">
        <f>-(S34-O34)/S34</f>
        <v>-0.34256349273762</v>
      </c>
      <c r="U34" s="145">
        <v>123202.5</v>
      </c>
      <c r="V34" s="146">
        <v>18133</v>
      </c>
      <c r="W34" s="151">
        <f t="shared" si="0"/>
        <v>6.794380411404622</v>
      </c>
      <c r="X34" s="45"/>
    </row>
    <row r="35" spans="1:24" s="20" customFormat="1" ht="15" customHeight="1">
      <c r="A35" s="54">
        <v>31</v>
      </c>
      <c r="B35" s="150" t="s">
        <v>92</v>
      </c>
      <c r="C35" s="143">
        <v>39892</v>
      </c>
      <c r="D35" s="142" t="s">
        <v>28</v>
      </c>
      <c r="E35" s="173" t="s">
        <v>152</v>
      </c>
      <c r="F35" s="174">
        <v>18</v>
      </c>
      <c r="G35" s="144">
        <v>18</v>
      </c>
      <c r="H35" s="144">
        <v>4</v>
      </c>
      <c r="I35" s="145">
        <v>734</v>
      </c>
      <c r="J35" s="146">
        <v>106</v>
      </c>
      <c r="K35" s="145">
        <v>1532</v>
      </c>
      <c r="L35" s="146">
        <v>210</v>
      </c>
      <c r="M35" s="145">
        <v>1266.5</v>
      </c>
      <c r="N35" s="146">
        <v>175</v>
      </c>
      <c r="O35" s="145">
        <f t="shared" si="6"/>
        <v>3532.5</v>
      </c>
      <c r="P35" s="146">
        <f t="shared" si="6"/>
        <v>491</v>
      </c>
      <c r="Q35" s="147">
        <f>P35/G35</f>
        <v>27.27777777777778</v>
      </c>
      <c r="R35" s="148">
        <f>+O35/P35</f>
        <v>7.194501018329939</v>
      </c>
      <c r="S35" s="145">
        <v>3535.5</v>
      </c>
      <c r="T35" s="149">
        <f>-(S35-O35)/S35</f>
        <v>-0.0008485362749257531</v>
      </c>
      <c r="U35" s="145">
        <v>101244</v>
      </c>
      <c r="V35" s="146">
        <v>9526</v>
      </c>
      <c r="W35" s="151">
        <f t="shared" si="0"/>
        <v>10.628175519630485</v>
      </c>
      <c r="X35" s="45"/>
    </row>
    <row r="36" spans="1:24" s="20" customFormat="1" ht="15" customHeight="1">
      <c r="A36" s="54">
        <v>32</v>
      </c>
      <c r="B36" s="150" t="s">
        <v>32</v>
      </c>
      <c r="C36" s="143">
        <v>39801</v>
      </c>
      <c r="D36" s="142" t="s">
        <v>28</v>
      </c>
      <c r="E36" s="173" t="s">
        <v>33</v>
      </c>
      <c r="F36" s="174">
        <v>42</v>
      </c>
      <c r="G36" s="144">
        <v>4</v>
      </c>
      <c r="H36" s="144">
        <v>17</v>
      </c>
      <c r="I36" s="145">
        <v>1183</v>
      </c>
      <c r="J36" s="146">
        <v>232</v>
      </c>
      <c r="K36" s="145">
        <v>456</v>
      </c>
      <c r="L36" s="146">
        <v>81</v>
      </c>
      <c r="M36" s="145">
        <v>1072</v>
      </c>
      <c r="N36" s="146">
        <v>211</v>
      </c>
      <c r="O36" s="145">
        <f t="shared" si="6"/>
        <v>2711</v>
      </c>
      <c r="P36" s="146">
        <f t="shared" si="6"/>
        <v>524</v>
      </c>
      <c r="Q36" s="147">
        <f>P36/G36</f>
        <v>131</v>
      </c>
      <c r="R36" s="148">
        <f>+O36/P36</f>
        <v>5.173664122137405</v>
      </c>
      <c r="S36" s="145">
        <v>5431</v>
      </c>
      <c r="T36" s="149">
        <f>-(S36-O36)/S36</f>
        <v>-0.5008285766893759</v>
      </c>
      <c r="U36" s="145">
        <v>1078311</v>
      </c>
      <c r="V36" s="146">
        <v>143783</v>
      </c>
      <c r="W36" s="151">
        <f t="shared" si="0"/>
        <v>7.499572272104491</v>
      </c>
      <c r="X36" s="45"/>
    </row>
    <row r="37" spans="1:24" s="20" customFormat="1" ht="15" customHeight="1">
      <c r="A37" s="54">
        <v>33</v>
      </c>
      <c r="B37" s="150" t="s">
        <v>48</v>
      </c>
      <c r="C37" s="143">
        <v>39836</v>
      </c>
      <c r="D37" s="142" t="s">
        <v>31</v>
      </c>
      <c r="E37" s="173" t="s">
        <v>49</v>
      </c>
      <c r="F37" s="174">
        <v>86</v>
      </c>
      <c r="G37" s="144">
        <v>4</v>
      </c>
      <c r="H37" s="144">
        <v>12</v>
      </c>
      <c r="I37" s="145">
        <v>516</v>
      </c>
      <c r="J37" s="146">
        <v>120</v>
      </c>
      <c r="K37" s="145">
        <v>1142</v>
      </c>
      <c r="L37" s="146">
        <v>253</v>
      </c>
      <c r="M37" s="145">
        <v>1019</v>
      </c>
      <c r="N37" s="146">
        <v>218</v>
      </c>
      <c r="O37" s="145">
        <f t="shared" si="6"/>
        <v>2677</v>
      </c>
      <c r="P37" s="146">
        <f t="shared" si="6"/>
        <v>591</v>
      </c>
      <c r="Q37" s="147">
        <f>IF(O37&lt;&gt;0,P37/G37,"")</f>
        <v>147.75</v>
      </c>
      <c r="R37" s="148">
        <f>IF(O37&lt;&gt;0,O37/P37,"")</f>
        <v>4.529610829103215</v>
      </c>
      <c r="S37" s="145">
        <v>1470.5</v>
      </c>
      <c r="T37" s="149">
        <f>IF(S37&lt;&gt;0,-(S37-O37)/S37,"")</f>
        <v>0.8204692281536892</v>
      </c>
      <c r="U37" s="145">
        <v>1423801.5</v>
      </c>
      <c r="V37" s="146">
        <v>162263</v>
      </c>
      <c r="W37" s="151">
        <f t="shared" si="0"/>
        <v>8.774652878351812</v>
      </c>
      <c r="X37" s="45"/>
    </row>
    <row r="38" spans="1:24" s="20" customFormat="1" ht="15" customHeight="1">
      <c r="A38" s="54">
        <v>34</v>
      </c>
      <c r="B38" s="150" t="s">
        <v>45</v>
      </c>
      <c r="C38" s="143">
        <v>39836</v>
      </c>
      <c r="D38" s="142" t="s">
        <v>44</v>
      </c>
      <c r="E38" s="173" t="s">
        <v>46</v>
      </c>
      <c r="F38" s="174">
        <v>180</v>
      </c>
      <c r="G38" s="144">
        <v>6</v>
      </c>
      <c r="H38" s="144">
        <v>12</v>
      </c>
      <c r="I38" s="145">
        <v>445.5</v>
      </c>
      <c r="J38" s="146">
        <v>64</v>
      </c>
      <c r="K38" s="145">
        <v>1182</v>
      </c>
      <c r="L38" s="146">
        <v>170</v>
      </c>
      <c r="M38" s="145">
        <v>784.5</v>
      </c>
      <c r="N38" s="146">
        <v>111</v>
      </c>
      <c r="O38" s="145">
        <f>SUM(I38+K38+M38)</f>
        <v>2412</v>
      </c>
      <c r="P38" s="146">
        <f>SUM(J38+L38+N38)</f>
        <v>345</v>
      </c>
      <c r="Q38" s="147">
        <f>IF(O38&lt;&gt;0,P38/G38,"")</f>
        <v>57.5</v>
      </c>
      <c r="R38" s="148">
        <f>IF(O38&lt;&gt;0,O38/P38,"")</f>
        <v>6.991304347826087</v>
      </c>
      <c r="S38" s="145">
        <v>2789.5</v>
      </c>
      <c r="T38" s="149">
        <f>IF(S38&lt;&gt;0,-(S38-O38)/S38,"")</f>
        <v>-0.1353289119913963</v>
      </c>
      <c r="U38" s="145">
        <v>4649476.5</v>
      </c>
      <c r="V38" s="146">
        <v>574474</v>
      </c>
      <c r="W38" s="151">
        <f t="shared" si="0"/>
        <v>8.093449834109116</v>
      </c>
      <c r="X38" s="45"/>
    </row>
    <row r="39" spans="1:24" s="20" customFormat="1" ht="15" customHeight="1">
      <c r="A39" s="54">
        <v>35</v>
      </c>
      <c r="B39" s="150" t="s">
        <v>93</v>
      </c>
      <c r="C39" s="143">
        <v>39892</v>
      </c>
      <c r="D39" s="142" t="s">
        <v>28</v>
      </c>
      <c r="E39" s="173" t="s">
        <v>33</v>
      </c>
      <c r="F39" s="174">
        <v>5</v>
      </c>
      <c r="G39" s="144">
        <v>5</v>
      </c>
      <c r="H39" s="144">
        <v>4</v>
      </c>
      <c r="I39" s="145">
        <v>504</v>
      </c>
      <c r="J39" s="146">
        <v>58</v>
      </c>
      <c r="K39" s="145">
        <v>698.5</v>
      </c>
      <c r="L39" s="146">
        <v>88</v>
      </c>
      <c r="M39" s="145">
        <v>834</v>
      </c>
      <c r="N39" s="146">
        <v>103</v>
      </c>
      <c r="O39" s="145">
        <f aca="true" t="shared" si="7" ref="O39:P41">I39+K39+M39</f>
        <v>2036.5</v>
      </c>
      <c r="P39" s="146">
        <f t="shared" si="7"/>
        <v>249</v>
      </c>
      <c r="Q39" s="147">
        <f>P39/G39</f>
        <v>49.8</v>
      </c>
      <c r="R39" s="148">
        <f>+O39/P39</f>
        <v>8.17871485943775</v>
      </c>
      <c r="S39" s="145">
        <v>3836</v>
      </c>
      <c r="T39" s="149">
        <f>-(S39-O39)/S39</f>
        <v>-0.46910844629822734</v>
      </c>
      <c r="U39" s="145">
        <v>40944</v>
      </c>
      <c r="V39" s="146">
        <v>5057</v>
      </c>
      <c r="W39" s="151">
        <f aca="true" t="shared" si="8" ref="W39:W58">U39/V39</f>
        <v>8.096499901127151</v>
      </c>
      <c r="X39" s="45"/>
    </row>
    <row r="40" spans="1:24" s="20" customFormat="1" ht="15" customHeight="1">
      <c r="A40" s="54">
        <v>36</v>
      </c>
      <c r="B40" s="150" t="s">
        <v>58</v>
      </c>
      <c r="C40" s="143">
        <v>39857</v>
      </c>
      <c r="D40" s="142" t="s">
        <v>28</v>
      </c>
      <c r="E40" s="173" t="s">
        <v>29</v>
      </c>
      <c r="F40" s="174">
        <v>41</v>
      </c>
      <c r="G40" s="144">
        <v>5</v>
      </c>
      <c r="H40" s="144">
        <v>9</v>
      </c>
      <c r="I40" s="145">
        <v>363</v>
      </c>
      <c r="J40" s="146">
        <v>48</v>
      </c>
      <c r="K40" s="145">
        <v>904</v>
      </c>
      <c r="L40" s="146">
        <v>106</v>
      </c>
      <c r="M40" s="145">
        <v>673</v>
      </c>
      <c r="N40" s="146">
        <v>76</v>
      </c>
      <c r="O40" s="145">
        <f t="shared" si="7"/>
        <v>1940</v>
      </c>
      <c r="P40" s="146">
        <f t="shared" si="7"/>
        <v>230</v>
      </c>
      <c r="Q40" s="147">
        <f>P40/G40</f>
        <v>46</v>
      </c>
      <c r="R40" s="148">
        <f>+O40/P40</f>
        <v>8.434782608695652</v>
      </c>
      <c r="S40" s="145">
        <v>3115.5</v>
      </c>
      <c r="T40" s="149">
        <f>-(S40-O40)/S40</f>
        <v>-0.3773070133204943</v>
      </c>
      <c r="U40" s="145">
        <v>489673</v>
      </c>
      <c r="V40" s="146">
        <v>49540</v>
      </c>
      <c r="W40" s="151">
        <f t="shared" si="8"/>
        <v>9.8843964473153</v>
      </c>
      <c r="X40" s="45"/>
    </row>
    <row r="41" spans="1:24" s="20" customFormat="1" ht="15" customHeight="1">
      <c r="A41" s="54">
        <v>37</v>
      </c>
      <c r="B41" s="150" t="s">
        <v>36</v>
      </c>
      <c r="C41" s="143">
        <v>39822</v>
      </c>
      <c r="D41" s="142" t="s">
        <v>28</v>
      </c>
      <c r="E41" s="173" t="s">
        <v>37</v>
      </c>
      <c r="F41" s="174">
        <v>37</v>
      </c>
      <c r="G41" s="144">
        <v>5</v>
      </c>
      <c r="H41" s="144">
        <v>14</v>
      </c>
      <c r="I41" s="145">
        <v>394</v>
      </c>
      <c r="J41" s="146">
        <v>61</v>
      </c>
      <c r="K41" s="145">
        <v>691</v>
      </c>
      <c r="L41" s="146">
        <v>113</v>
      </c>
      <c r="M41" s="145">
        <v>846</v>
      </c>
      <c r="N41" s="146">
        <v>143</v>
      </c>
      <c r="O41" s="145">
        <f t="shared" si="7"/>
        <v>1931</v>
      </c>
      <c r="P41" s="146">
        <f t="shared" si="7"/>
        <v>317</v>
      </c>
      <c r="Q41" s="147">
        <f>P41/G41</f>
        <v>63.4</v>
      </c>
      <c r="R41" s="148">
        <f>+O41/P41</f>
        <v>6.091482649842272</v>
      </c>
      <c r="S41" s="145">
        <v>1869.5</v>
      </c>
      <c r="T41" s="149">
        <f>-(S41-O41)/S41</f>
        <v>0.03289649638940893</v>
      </c>
      <c r="U41" s="145">
        <v>1465501</v>
      </c>
      <c r="V41" s="146">
        <v>143254</v>
      </c>
      <c r="W41" s="151">
        <f t="shared" si="8"/>
        <v>10.230087816047021</v>
      </c>
      <c r="X41" s="45"/>
    </row>
    <row r="42" spans="1:24" s="20" customFormat="1" ht="15" customHeight="1">
      <c r="A42" s="54">
        <v>38</v>
      </c>
      <c r="B42" s="150" t="s">
        <v>94</v>
      </c>
      <c r="C42" s="143">
        <v>39892</v>
      </c>
      <c r="D42" s="142" t="s">
        <v>44</v>
      </c>
      <c r="E42" s="173" t="s">
        <v>95</v>
      </c>
      <c r="F42" s="174">
        <v>15</v>
      </c>
      <c r="G42" s="144">
        <v>14</v>
      </c>
      <c r="H42" s="144">
        <v>4</v>
      </c>
      <c r="I42" s="145">
        <v>302</v>
      </c>
      <c r="J42" s="146">
        <v>57</v>
      </c>
      <c r="K42" s="145">
        <v>872</v>
      </c>
      <c r="L42" s="146">
        <v>166</v>
      </c>
      <c r="M42" s="145">
        <v>728</v>
      </c>
      <c r="N42" s="146">
        <v>132</v>
      </c>
      <c r="O42" s="145">
        <f>I42+K42+M42</f>
        <v>1902</v>
      </c>
      <c r="P42" s="146">
        <f>SUM(J42+L42+N42)</f>
        <v>355</v>
      </c>
      <c r="Q42" s="147">
        <f>IF(O42&lt;&gt;0,P42/G42,"")</f>
        <v>25.357142857142858</v>
      </c>
      <c r="R42" s="148">
        <f>IF(O42&lt;&gt;0,O42/P42,"")</f>
        <v>5.357746478873239</v>
      </c>
      <c r="S42" s="145">
        <v>2203</v>
      </c>
      <c r="T42" s="149">
        <f>IF(S42&lt;&gt;0,-(S42-O42)/S42,"")</f>
        <v>-0.1366318656377667</v>
      </c>
      <c r="U42" s="145">
        <v>34437.5</v>
      </c>
      <c r="V42" s="146">
        <v>4421</v>
      </c>
      <c r="W42" s="151">
        <f t="shared" si="8"/>
        <v>7.789527256276861</v>
      </c>
      <c r="X42" s="45"/>
    </row>
    <row r="43" spans="1:24" s="20" customFormat="1" ht="15" customHeight="1">
      <c r="A43" s="54">
        <v>39</v>
      </c>
      <c r="B43" s="150" t="s">
        <v>50</v>
      </c>
      <c r="C43" s="143">
        <v>39836</v>
      </c>
      <c r="D43" s="142" t="s">
        <v>28</v>
      </c>
      <c r="E43" s="173" t="s">
        <v>59</v>
      </c>
      <c r="F43" s="174">
        <v>13</v>
      </c>
      <c r="G43" s="144">
        <v>7</v>
      </c>
      <c r="H43" s="144">
        <v>12</v>
      </c>
      <c r="I43" s="145">
        <v>985.5</v>
      </c>
      <c r="J43" s="146">
        <v>218</v>
      </c>
      <c r="K43" s="145">
        <v>373.5</v>
      </c>
      <c r="L43" s="146">
        <v>57</v>
      </c>
      <c r="M43" s="145">
        <v>354</v>
      </c>
      <c r="N43" s="146">
        <v>55</v>
      </c>
      <c r="O43" s="145">
        <f>I43+K43+M43</f>
        <v>1713</v>
      </c>
      <c r="P43" s="146">
        <f>J43+L43+N43</f>
        <v>330</v>
      </c>
      <c r="Q43" s="147">
        <f>P43/G43</f>
        <v>47.142857142857146</v>
      </c>
      <c r="R43" s="148">
        <f>+O43/P43</f>
        <v>5.1909090909090905</v>
      </c>
      <c r="S43" s="145">
        <v>3275.5</v>
      </c>
      <c r="T43" s="149">
        <f>-(S43-O43)/S43</f>
        <v>-0.47702640818195696</v>
      </c>
      <c r="U43" s="145">
        <v>196304.5</v>
      </c>
      <c r="V43" s="146">
        <v>24227</v>
      </c>
      <c r="W43" s="151">
        <f t="shared" si="8"/>
        <v>8.10271597804103</v>
      </c>
      <c r="X43" s="45"/>
    </row>
    <row r="44" spans="1:24" s="20" customFormat="1" ht="15" customHeight="1">
      <c r="A44" s="54">
        <v>40</v>
      </c>
      <c r="B44" s="150" t="s">
        <v>105</v>
      </c>
      <c r="C44" s="143">
        <v>39899</v>
      </c>
      <c r="D44" s="142" t="s">
        <v>2</v>
      </c>
      <c r="E44" s="173" t="s">
        <v>106</v>
      </c>
      <c r="F44" s="174">
        <v>25</v>
      </c>
      <c r="G44" s="144">
        <v>11</v>
      </c>
      <c r="H44" s="144">
        <v>3</v>
      </c>
      <c r="I44" s="145">
        <v>326</v>
      </c>
      <c r="J44" s="146">
        <v>51</v>
      </c>
      <c r="K44" s="145">
        <v>613</v>
      </c>
      <c r="L44" s="146">
        <v>85</v>
      </c>
      <c r="M44" s="145">
        <v>731</v>
      </c>
      <c r="N44" s="146">
        <v>110</v>
      </c>
      <c r="O44" s="145">
        <f>+M44+K44+I44</f>
        <v>1670</v>
      </c>
      <c r="P44" s="146">
        <f>+N44+L44+J44</f>
        <v>246</v>
      </c>
      <c r="Q44" s="147">
        <f>IF(O44&lt;&gt;0,P44/G44,"")</f>
        <v>22.363636363636363</v>
      </c>
      <c r="R44" s="148">
        <f>IF(O44&lt;&gt;0,O44/P44,"")</f>
        <v>6.788617886178862</v>
      </c>
      <c r="S44" s="145">
        <v>4581</v>
      </c>
      <c r="T44" s="149">
        <f>IF(S44&lt;&gt;0,-(S44-O44)/S44,"")</f>
        <v>-0.6354507749399695</v>
      </c>
      <c r="U44" s="145">
        <v>36979</v>
      </c>
      <c r="V44" s="146">
        <v>4107</v>
      </c>
      <c r="W44" s="151">
        <f t="shared" si="8"/>
        <v>9.003895787679571</v>
      </c>
      <c r="X44" s="45"/>
    </row>
    <row r="45" spans="1:24" s="20" customFormat="1" ht="15" customHeight="1">
      <c r="A45" s="54">
        <v>41</v>
      </c>
      <c r="B45" s="150" t="s">
        <v>131</v>
      </c>
      <c r="C45" s="143">
        <v>39815</v>
      </c>
      <c r="D45" s="142" t="s">
        <v>44</v>
      </c>
      <c r="E45" s="173" t="s">
        <v>132</v>
      </c>
      <c r="F45" s="174">
        <v>5</v>
      </c>
      <c r="G45" s="144">
        <v>5</v>
      </c>
      <c r="H45" s="144">
        <v>11</v>
      </c>
      <c r="I45" s="145">
        <v>201</v>
      </c>
      <c r="J45" s="146">
        <v>58</v>
      </c>
      <c r="K45" s="145">
        <v>652.5</v>
      </c>
      <c r="L45" s="146">
        <v>145</v>
      </c>
      <c r="M45" s="145">
        <v>511.5</v>
      </c>
      <c r="N45" s="146">
        <v>118</v>
      </c>
      <c r="O45" s="145">
        <f>I45+K45+M45</f>
        <v>1365</v>
      </c>
      <c r="P45" s="146">
        <f>SUM(J45+L45+N45)</f>
        <v>321</v>
      </c>
      <c r="Q45" s="147">
        <f>IF(O45&lt;&gt;0,P45/G45,"")</f>
        <v>64.2</v>
      </c>
      <c r="R45" s="148">
        <f>IF(O45&lt;&gt;0,O45/P45,"")</f>
        <v>4.252336448598131</v>
      </c>
      <c r="S45" s="145">
        <v>1458</v>
      </c>
      <c r="T45" s="149">
        <f>IF(S45&lt;&gt;0,-(S45-O45)/S45,"")</f>
        <v>-0.06378600823045268</v>
      </c>
      <c r="U45" s="145">
        <v>144959</v>
      </c>
      <c r="V45" s="146">
        <v>18349</v>
      </c>
      <c r="W45" s="151">
        <f t="shared" si="8"/>
        <v>7.9001035478772685</v>
      </c>
      <c r="X45" s="45"/>
    </row>
    <row r="46" spans="1:24" s="20" customFormat="1" ht="15" customHeight="1">
      <c r="A46" s="54">
        <v>42</v>
      </c>
      <c r="B46" s="150" t="s">
        <v>51</v>
      </c>
      <c r="C46" s="143">
        <v>39843</v>
      </c>
      <c r="D46" s="142" t="s">
        <v>28</v>
      </c>
      <c r="E46" s="173" t="s">
        <v>29</v>
      </c>
      <c r="F46" s="174">
        <v>80</v>
      </c>
      <c r="G46" s="144">
        <v>5</v>
      </c>
      <c r="H46" s="144">
        <v>11</v>
      </c>
      <c r="I46" s="145">
        <v>229</v>
      </c>
      <c r="J46" s="146">
        <v>39</v>
      </c>
      <c r="K46" s="145">
        <v>530</v>
      </c>
      <c r="L46" s="146">
        <v>92</v>
      </c>
      <c r="M46" s="145">
        <v>556</v>
      </c>
      <c r="N46" s="146">
        <v>88</v>
      </c>
      <c r="O46" s="145">
        <f>I46+K46+M46</f>
        <v>1315</v>
      </c>
      <c r="P46" s="146">
        <f>J46+L46+N46</f>
        <v>219</v>
      </c>
      <c r="Q46" s="147">
        <f>P46/G46</f>
        <v>43.8</v>
      </c>
      <c r="R46" s="148">
        <f>+O46/P46</f>
        <v>6.004566210045662</v>
      </c>
      <c r="S46" s="145">
        <v>2258</v>
      </c>
      <c r="T46" s="149">
        <f>-(S46-O46)/S46</f>
        <v>-0.41762621789193977</v>
      </c>
      <c r="U46" s="145">
        <v>1376141.5</v>
      </c>
      <c r="V46" s="146">
        <v>152361</v>
      </c>
      <c r="W46" s="151">
        <f t="shared" si="8"/>
        <v>9.03211123581494</v>
      </c>
      <c r="X46" s="45"/>
    </row>
    <row r="47" spans="1:24" s="20" customFormat="1" ht="15" customHeight="1">
      <c r="A47" s="54">
        <v>43</v>
      </c>
      <c r="B47" s="150" t="s">
        <v>98</v>
      </c>
      <c r="C47" s="143">
        <v>39766</v>
      </c>
      <c r="D47" s="142" t="s">
        <v>28</v>
      </c>
      <c r="E47" s="173" t="s">
        <v>99</v>
      </c>
      <c r="F47" s="174">
        <v>20</v>
      </c>
      <c r="G47" s="144">
        <v>5</v>
      </c>
      <c r="H47" s="144">
        <v>18</v>
      </c>
      <c r="I47" s="145">
        <v>382</v>
      </c>
      <c r="J47" s="146">
        <v>53</v>
      </c>
      <c r="K47" s="145">
        <v>416</v>
      </c>
      <c r="L47" s="146">
        <v>62</v>
      </c>
      <c r="M47" s="145">
        <v>483</v>
      </c>
      <c r="N47" s="146">
        <v>68</v>
      </c>
      <c r="O47" s="145">
        <f>I47+K47+M47</f>
        <v>1281</v>
      </c>
      <c r="P47" s="146">
        <f>J47+L47+N47</f>
        <v>183</v>
      </c>
      <c r="Q47" s="147">
        <f>P47/G47</f>
        <v>36.6</v>
      </c>
      <c r="R47" s="148">
        <f>+O47/P47</f>
        <v>7</v>
      </c>
      <c r="S47" s="145">
        <v>2843</v>
      </c>
      <c r="T47" s="149">
        <f>-(S47-O47)/S47</f>
        <v>-0.5494196271544144</v>
      </c>
      <c r="U47" s="145">
        <v>256995</v>
      </c>
      <c r="V47" s="146">
        <v>35196</v>
      </c>
      <c r="W47" s="151">
        <f t="shared" si="8"/>
        <v>7.301824070917149</v>
      </c>
      <c r="X47" s="45"/>
    </row>
    <row r="48" spans="1:24" s="20" customFormat="1" ht="15" customHeight="1">
      <c r="A48" s="54">
        <v>44</v>
      </c>
      <c r="B48" s="150" t="s">
        <v>153</v>
      </c>
      <c r="C48" s="143">
        <v>39766</v>
      </c>
      <c r="D48" s="142" t="s">
        <v>44</v>
      </c>
      <c r="E48" s="173" t="s">
        <v>154</v>
      </c>
      <c r="F48" s="174">
        <v>24</v>
      </c>
      <c r="G48" s="144">
        <v>1</v>
      </c>
      <c r="H48" s="144">
        <v>20</v>
      </c>
      <c r="I48" s="145">
        <v>335</v>
      </c>
      <c r="J48" s="146">
        <v>67</v>
      </c>
      <c r="K48" s="145">
        <v>680</v>
      </c>
      <c r="L48" s="146">
        <v>140</v>
      </c>
      <c r="M48" s="145">
        <v>222</v>
      </c>
      <c r="N48" s="146">
        <v>42</v>
      </c>
      <c r="O48" s="145">
        <f>SUM(I48+K48+M48)</f>
        <v>1237</v>
      </c>
      <c r="P48" s="146">
        <f>SUM(J48+L48+N48)</f>
        <v>249</v>
      </c>
      <c r="Q48" s="147">
        <f aca="true" t="shared" si="9" ref="Q48:Q58">IF(O48&lt;&gt;0,P48/G48,"")</f>
        <v>249</v>
      </c>
      <c r="R48" s="148">
        <f aca="true" t="shared" si="10" ref="R48:R58">IF(O48&lt;&gt;0,O48/P48,"")</f>
        <v>4.967871485943775</v>
      </c>
      <c r="S48" s="145">
        <v>444</v>
      </c>
      <c r="T48" s="149">
        <f aca="true" t="shared" si="11" ref="T48:T58">IF(S48&lt;&gt;0,-(S48-O48)/S48,"")</f>
        <v>1.7860360360360361</v>
      </c>
      <c r="U48" s="145">
        <v>292091</v>
      </c>
      <c r="V48" s="146">
        <v>55758</v>
      </c>
      <c r="W48" s="151">
        <f t="shared" si="8"/>
        <v>5.238548728433588</v>
      </c>
      <c r="X48" s="45"/>
    </row>
    <row r="49" spans="1:24" s="20" customFormat="1" ht="15" customHeight="1">
      <c r="A49" s="54">
        <v>45</v>
      </c>
      <c r="B49" s="150" t="s">
        <v>96</v>
      </c>
      <c r="C49" s="143">
        <v>39836</v>
      </c>
      <c r="D49" s="142" t="s">
        <v>2</v>
      </c>
      <c r="E49" s="173" t="s">
        <v>39</v>
      </c>
      <c r="F49" s="174">
        <v>108</v>
      </c>
      <c r="G49" s="144">
        <v>9</v>
      </c>
      <c r="H49" s="144">
        <v>12</v>
      </c>
      <c r="I49" s="145">
        <v>318</v>
      </c>
      <c r="J49" s="146">
        <v>59</v>
      </c>
      <c r="K49" s="145">
        <v>452</v>
      </c>
      <c r="L49" s="146">
        <v>80</v>
      </c>
      <c r="M49" s="145">
        <v>405</v>
      </c>
      <c r="N49" s="146">
        <v>67</v>
      </c>
      <c r="O49" s="145">
        <f>+M49+K49+I49</f>
        <v>1175</v>
      </c>
      <c r="P49" s="146">
        <f>+N49+L49+J49</f>
        <v>206</v>
      </c>
      <c r="Q49" s="147">
        <f t="shared" si="9"/>
        <v>22.88888888888889</v>
      </c>
      <c r="R49" s="148">
        <f t="shared" si="10"/>
        <v>5.703883495145631</v>
      </c>
      <c r="S49" s="145">
        <v>2628</v>
      </c>
      <c r="T49" s="149">
        <f t="shared" si="11"/>
        <v>-0.5528919330289194</v>
      </c>
      <c r="U49" s="145">
        <v>2280234</v>
      </c>
      <c r="V49" s="146">
        <v>271464</v>
      </c>
      <c r="W49" s="151">
        <f t="shared" si="8"/>
        <v>8.399765714790911</v>
      </c>
      <c r="X49" s="45"/>
    </row>
    <row r="50" spans="1:24" s="20" customFormat="1" ht="15" customHeight="1">
      <c r="A50" s="54">
        <v>46</v>
      </c>
      <c r="B50" s="150" t="s">
        <v>69</v>
      </c>
      <c r="C50" s="143">
        <v>39871</v>
      </c>
      <c r="D50" s="142" t="s">
        <v>2</v>
      </c>
      <c r="E50" s="173" t="s">
        <v>11</v>
      </c>
      <c r="F50" s="174">
        <v>40</v>
      </c>
      <c r="G50" s="144">
        <v>4</v>
      </c>
      <c r="H50" s="144">
        <v>7</v>
      </c>
      <c r="I50" s="145">
        <v>300</v>
      </c>
      <c r="J50" s="146">
        <v>53</v>
      </c>
      <c r="K50" s="145">
        <v>502</v>
      </c>
      <c r="L50" s="146">
        <v>79</v>
      </c>
      <c r="M50" s="145">
        <v>271</v>
      </c>
      <c r="N50" s="146">
        <v>42</v>
      </c>
      <c r="O50" s="145">
        <f>+M50+K50+I50</f>
        <v>1073</v>
      </c>
      <c r="P50" s="146">
        <f>+N50+L50+J50</f>
        <v>174</v>
      </c>
      <c r="Q50" s="147">
        <f t="shared" si="9"/>
        <v>43.5</v>
      </c>
      <c r="R50" s="148">
        <f t="shared" si="10"/>
        <v>6.166666666666667</v>
      </c>
      <c r="S50" s="145">
        <v>6898</v>
      </c>
      <c r="T50" s="149">
        <f t="shared" si="11"/>
        <v>-0.8444476659901421</v>
      </c>
      <c r="U50" s="145">
        <v>778009</v>
      </c>
      <c r="V50" s="146">
        <v>82435</v>
      </c>
      <c r="W50" s="151">
        <f t="shared" si="8"/>
        <v>9.437848001455693</v>
      </c>
      <c r="X50" s="45"/>
    </row>
    <row r="51" spans="1:24" s="20" customFormat="1" ht="15" customHeight="1">
      <c r="A51" s="54">
        <v>47</v>
      </c>
      <c r="B51" s="150" t="s">
        <v>70</v>
      </c>
      <c r="C51" s="143">
        <v>39871</v>
      </c>
      <c r="D51" s="142" t="s">
        <v>26</v>
      </c>
      <c r="E51" s="173" t="s">
        <v>27</v>
      </c>
      <c r="F51" s="174">
        <v>50</v>
      </c>
      <c r="G51" s="144">
        <v>3</v>
      </c>
      <c r="H51" s="144">
        <v>7</v>
      </c>
      <c r="I51" s="145">
        <v>252</v>
      </c>
      <c r="J51" s="146">
        <v>41</v>
      </c>
      <c r="K51" s="145">
        <v>528</v>
      </c>
      <c r="L51" s="146">
        <v>84</v>
      </c>
      <c r="M51" s="145">
        <v>210</v>
      </c>
      <c r="N51" s="146">
        <v>45</v>
      </c>
      <c r="O51" s="145">
        <f>+I51+K51+M51</f>
        <v>990</v>
      </c>
      <c r="P51" s="146">
        <f>+J51+L51+N51</f>
        <v>170</v>
      </c>
      <c r="Q51" s="147">
        <f t="shared" si="9"/>
        <v>56.666666666666664</v>
      </c>
      <c r="R51" s="148">
        <f t="shared" si="10"/>
        <v>5.823529411764706</v>
      </c>
      <c r="S51" s="145">
        <v>2652</v>
      </c>
      <c r="T51" s="149">
        <f t="shared" si="11"/>
        <v>-0.6266968325791855</v>
      </c>
      <c r="U51" s="145">
        <v>271496</v>
      </c>
      <c r="V51" s="146">
        <v>29798</v>
      </c>
      <c r="W51" s="151">
        <f t="shared" si="8"/>
        <v>9.111215517819987</v>
      </c>
      <c r="X51" s="45"/>
    </row>
    <row r="52" spans="1:24" s="20" customFormat="1" ht="15" customHeight="1">
      <c r="A52" s="54">
        <v>48</v>
      </c>
      <c r="B52" s="150" t="s">
        <v>134</v>
      </c>
      <c r="C52" s="143">
        <v>39724</v>
      </c>
      <c r="D52" s="142" t="s">
        <v>44</v>
      </c>
      <c r="E52" s="173" t="s">
        <v>132</v>
      </c>
      <c r="F52" s="174">
        <v>40</v>
      </c>
      <c r="G52" s="144">
        <v>1</v>
      </c>
      <c r="H52" s="144">
        <v>13</v>
      </c>
      <c r="I52" s="145">
        <v>118</v>
      </c>
      <c r="J52" s="146">
        <v>19</v>
      </c>
      <c r="K52" s="145">
        <v>339</v>
      </c>
      <c r="L52" s="146">
        <v>55</v>
      </c>
      <c r="M52" s="145">
        <v>473</v>
      </c>
      <c r="N52" s="146">
        <v>77</v>
      </c>
      <c r="O52" s="145">
        <f>I52+K52+M52</f>
        <v>930</v>
      </c>
      <c r="P52" s="146">
        <f>J52+L52+N52</f>
        <v>151</v>
      </c>
      <c r="Q52" s="147">
        <f t="shared" si="9"/>
        <v>151</v>
      </c>
      <c r="R52" s="148">
        <f t="shared" si="10"/>
        <v>6.158940397350993</v>
      </c>
      <c r="S52" s="145">
        <v>930</v>
      </c>
      <c r="T52" s="149">
        <f t="shared" si="11"/>
        <v>0</v>
      </c>
      <c r="U52" s="145">
        <v>392525</v>
      </c>
      <c r="V52" s="146">
        <v>47954</v>
      </c>
      <c r="W52" s="151">
        <f t="shared" si="8"/>
        <v>8.18544855486508</v>
      </c>
      <c r="X52" s="45"/>
    </row>
    <row r="53" spans="1:24" s="20" customFormat="1" ht="15" customHeight="1">
      <c r="A53" s="54">
        <v>49</v>
      </c>
      <c r="B53" s="150" t="s">
        <v>38</v>
      </c>
      <c r="C53" s="143">
        <v>39822</v>
      </c>
      <c r="D53" s="142" t="s">
        <v>2</v>
      </c>
      <c r="E53" s="173" t="s">
        <v>39</v>
      </c>
      <c r="F53" s="174">
        <v>55</v>
      </c>
      <c r="G53" s="144">
        <v>2</v>
      </c>
      <c r="H53" s="144">
        <v>14</v>
      </c>
      <c r="I53" s="145">
        <v>173</v>
      </c>
      <c r="J53" s="146">
        <v>24</v>
      </c>
      <c r="K53" s="145">
        <v>404</v>
      </c>
      <c r="L53" s="146">
        <v>55</v>
      </c>
      <c r="M53" s="145">
        <v>289</v>
      </c>
      <c r="N53" s="146">
        <v>39</v>
      </c>
      <c r="O53" s="145">
        <f>+M53+K53+I53</f>
        <v>866</v>
      </c>
      <c r="P53" s="146">
        <f>+N53+L53+J53</f>
        <v>118</v>
      </c>
      <c r="Q53" s="147">
        <f t="shared" si="9"/>
        <v>59</v>
      </c>
      <c r="R53" s="148">
        <f t="shared" si="10"/>
        <v>7.338983050847458</v>
      </c>
      <c r="S53" s="145">
        <v>2474</v>
      </c>
      <c r="T53" s="149">
        <f t="shared" si="11"/>
        <v>-0.6499595796281326</v>
      </c>
      <c r="U53" s="145">
        <v>1256057</v>
      </c>
      <c r="V53" s="146">
        <v>142785</v>
      </c>
      <c r="W53" s="151">
        <f t="shared" si="8"/>
        <v>8.796841404909479</v>
      </c>
      <c r="X53" s="45"/>
    </row>
    <row r="54" spans="1:24" s="20" customFormat="1" ht="15" customHeight="1">
      <c r="A54" s="54">
        <v>50</v>
      </c>
      <c r="B54" s="150" t="s">
        <v>129</v>
      </c>
      <c r="C54" s="143">
        <v>39822</v>
      </c>
      <c r="D54" s="142" t="s">
        <v>31</v>
      </c>
      <c r="E54" s="173" t="s">
        <v>130</v>
      </c>
      <c r="F54" s="174">
        <v>175</v>
      </c>
      <c r="G54" s="144">
        <v>2</v>
      </c>
      <c r="H54" s="144">
        <v>13</v>
      </c>
      <c r="I54" s="145">
        <v>158</v>
      </c>
      <c r="J54" s="146">
        <v>28</v>
      </c>
      <c r="K54" s="145">
        <v>386</v>
      </c>
      <c r="L54" s="146">
        <v>73</v>
      </c>
      <c r="M54" s="145">
        <v>299</v>
      </c>
      <c r="N54" s="146">
        <v>55</v>
      </c>
      <c r="O54" s="145">
        <f>I54+K54+M54</f>
        <v>843</v>
      </c>
      <c r="P54" s="146">
        <f>J54+L54+N54</f>
        <v>156</v>
      </c>
      <c r="Q54" s="147">
        <f t="shared" si="9"/>
        <v>78</v>
      </c>
      <c r="R54" s="148">
        <f t="shared" si="10"/>
        <v>5.403846153846154</v>
      </c>
      <c r="S54" s="145">
        <v>1782</v>
      </c>
      <c r="T54" s="149">
        <f t="shared" si="11"/>
        <v>-0.5269360269360269</v>
      </c>
      <c r="U54" s="145">
        <v>3499737</v>
      </c>
      <c r="V54" s="146">
        <v>476900</v>
      </c>
      <c r="W54" s="151">
        <f t="shared" si="8"/>
        <v>7.338513315160411</v>
      </c>
      <c r="X54" s="45"/>
    </row>
    <row r="55" spans="1:24" s="20" customFormat="1" ht="15" customHeight="1">
      <c r="A55" s="54">
        <v>51</v>
      </c>
      <c r="B55" s="150" t="s">
        <v>71</v>
      </c>
      <c r="C55" s="143">
        <v>39871</v>
      </c>
      <c r="D55" s="142" t="s">
        <v>2</v>
      </c>
      <c r="E55" s="173" t="s">
        <v>72</v>
      </c>
      <c r="F55" s="174">
        <v>52</v>
      </c>
      <c r="G55" s="144">
        <v>3</v>
      </c>
      <c r="H55" s="144">
        <v>7</v>
      </c>
      <c r="I55" s="145">
        <v>174</v>
      </c>
      <c r="J55" s="146">
        <v>62</v>
      </c>
      <c r="K55" s="145">
        <v>321</v>
      </c>
      <c r="L55" s="146">
        <v>138</v>
      </c>
      <c r="M55" s="145">
        <v>304</v>
      </c>
      <c r="N55" s="146">
        <v>133</v>
      </c>
      <c r="O55" s="145">
        <f>+M55+K55+I55</f>
        <v>799</v>
      </c>
      <c r="P55" s="146">
        <f>+N55+L55+J55</f>
        <v>333</v>
      </c>
      <c r="Q55" s="147">
        <f t="shared" si="9"/>
        <v>111</v>
      </c>
      <c r="R55" s="148">
        <f t="shared" si="10"/>
        <v>2.3993993993993996</v>
      </c>
      <c r="S55" s="145">
        <v>2106</v>
      </c>
      <c r="T55" s="149">
        <f t="shared" si="11"/>
        <v>-0.620607787274454</v>
      </c>
      <c r="U55" s="145">
        <v>319336</v>
      </c>
      <c r="V55" s="146">
        <v>41141</v>
      </c>
      <c r="W55" s="151">
        <f t="shared" si="8"/>
        <v>7.761989256459493</v>
      </c>
      <c r="X55" s="45"/>
    </row>
    <row r="56" spans="1:24" s="20" customFormat="1" ht="15" customHeight="1">
      <c r="A56" s="54">
        <v>52</v>
      </c>
      <c r="B56" s="150" t="s">
        <v>35</v>
      </c>
      <c r="C56" s="143">
        <v>39808</v>
      </c>
      <c r="D56" s="142" t="s">
        <v>2</v>
      </c>
      <c r="E56" s="173" t="s">
        <v>34</v>
      </c>
      <c r="F56" s="174">
        <v>112</v>
      </c>
      <c r="G56" s="144">
        <v>4</v>
      </c>
      <c r="H56" s="144">
        <v>16</v>
      </c>
      <c r="I56" s="145">
        <v>406</v>
      </c>
      <c r="J56" s="146">
        <v>156</v>
      </c>
      <c r="K56" s="145">
        <v>178</v>
      </c>
      <c r="L56" s="146">
        <v>109</v>
      </c>
      <c r="M56" s="145">
        <v>183</v>
      </c>
      <c r="N56" s="146">
        <v>110</v>
      </c>
      <c r="O56" s="145">
        <f>+M56+K56+I56</f>
        <v>767</v>
      </c>
      <c r="P56" s="146">
        <f>+N56+L56+J56</f>
        <v>375</v>
      </c>
      <c r="Q56" s="147">
        <f t="shared" si="9"/>
        <v>93.75</v>
      </c>
      <c r="R56" s="148">
        <f t="shared" si="10"/>
        <v>2.0453333333333332</v>
      </c>
      <c r="S56" s="145">
        <v>1038</v>
      </c>
      <c r="T56" s="149">
        <f t="shared" si="11"/>
        <v>-0.2610789980732177</v>
      </c>
      <c r="U56" s="145">
        <v>2051456</v>
      </c>
      <c r="V56" s="146">
        <v>212437</v>
      </c>
      <c r="W56" s="151">
        <f t="shared" si="8"/>
        <v>9.656773537566432</v>
      </c>
      <c r="X56" s="45"/>
    </row>
    <row r="57" spans="1:24" s="20" customFormat="1" ht="15" customHeight="1">
      <c r="A57" s="54">
        <v>53</v>
      </c>
      <c r="B57" s="150" t="s">
        <v>40</v>
      </c>
      <c r="C57" s="143">
        <v>39829</v>
      </c>
      <c r="D57" s="142" t="s">
        <v>31</v>
      </c>
      <c r="E57" s="173" t="s">
        <v>47</v>
      </c>
      <c r="F57" s="174">
        <v>169</v>
      </c>
      <c r="G57" s="144">
        <v>2</v>
      </c>
      <c r="H57" s="144">
        <v>13</v>
      </c>
      <c r="I57" s="145">
        <v>185</v>
      </c>
      <c r="J57" s="146">
        <v>56</v>
      </c>
      <c r="K57" s="145">
        <v>269</v>
      </c>
      <c r="L57" s="146">
        <v>77</v>
      </c>
      <c r="M57" s="145">
        <v>202</v>
      </c>
      <c r="N57" s="146">
        <v>60</v>
      </c>
      <c r="O57" s="145">
        <f>I57+K57+M57</f>
        <v>656</v>
      </c>
      <c r="P57" s="146">
        <f>J57+L57+N57</f>
        <v>193</v>
      </c>
      <c r="Q57" s="147">
        <f t="shared" si="9"/>
        <v>96.5</v>
      </c>
      <c r="R57" s="148">
        <f t="shared" si="10"/>
        <v>3.3989637305699483</v>
      </c>
      <c r="S57" s="145">
        <v>2852</v>
      </c>
      <c r="T57" s="149">
        <f t="shared" si="11"/>
        <v>-0.7699859747545582</v>
      </c>
      <c r="U57" s="145">
        <v>3751819.5</v>
      </c>
      <c r="V57" s="146">
        <v>514438</v>
      </c>
      <c r="W57" s="151">
        <f t="shared" si="8"/>
        <v>7.293045031665623</v>
      </c>
      <c r="X57" s="45"/>
    </row>
    <row r="58" spans="1:24" s="20" customFormat="1" ht="15" customHeight="1">
      <c r="A58" s="54">
        <v>54</v>
      </c>
      <c r="B58" s="150" t="s">
        <v>155</v>
      </c>
      <c r="C58" s="143">
        <v>39402</v>
      </c>
      <c r="D58" s="142" t="s">
        <v>31</v>
      </c>
      <c r="E58" s="173" t="s">
        <v>82</v>
      </c>
      <c r="F58" s="174">
        <v>165</v>
      </c>
      <c r="G58" s="144">
        <v>1</v>
      </c>
      <c r="H58" s="144">
        <v>46</v>
      </c>
      <c r="I58" s="145">
        <v>66</v>
      </c>
      <c r="J58" s="146">
        <v>19</v>
      </c>
      <c r="K58" s="145">
        <v>354</v>
      </c>
      <c r="L58" s="146">
        <v>105</v>
      </c>
      <c r="M58" s="145">
        <v>228</v>
      </c>
      <c r="N58" s="146">
        <v>65</v>
      </c>
      <c r="O58" s="145">
        <f>I58+K58+M58</f>
        <v>648</v>
      </c>
      <c r="P58" s="146">
        <f>J58+L58+N58</f>
        <v>189</v>
      </c>
      <c r="Q58" s="147">
        <f t="shared" si="9"/>
        <v>189</v>
      </c>
      <c r="R58" s="148">
        <f t="shared" si="10"/>
        <v>3.4285714285714284</v>
      </c>
      <c r="S58" s="145"/>
      <c r="T58" s="149">
        <f t="shared" si="11"/>
      </c>
      <c r="U58" s="145">
        <v>14645628.5</v>
      </c>
      <c r="V58" s="146">
        <v>2030633</v>
      </c>
      <c r="W58" s="151">
        <f t="shared" si="8"/>
        <v>7.212346347173517</v>
      </c>
      <c r="X58" s="45"/>
    </row>
    <row r="59" spans="1:24" s="20" customFormat="1" ht="15" customHeight="1">
      <c r="A59" s="54">
        <v>55</v>
      </c>
      <c r="B59" s="150" t="s">
        <v>116</v>
      </c>
      <c r="C59" s="143">
        <v>39836</v>
      </c>
      <c r="D59" s="142" t="s">
        <v>30</v>
      </c>
      <c r="E59" s="173" t="s">
        <v>117</v>
      </c>
      <c r="F59" s="174">
        <v>30</v>
      </c>
      <c r="G59" s="144">
        <v>4</v>
      </c>
      <c r="H59" s="144">
        <v>12</v>
      </c>
      <c r="I59" s="145">
        <v>136</v>
      </c>
      <c r="J59" s="146">
        <v>22</v>
      </c>
      <c r="K59" s="145">
        <v>357</v>
      </c>
      <c r="L59" s="146">
        <v>51</v>
      </c>
      <c r="M59" s="145">
        <v>129</v>
      </c>
      <c r="N59" s="146">
        <v>17</v>
      </c>
      <c r="O59" s="145">
        <f>+I59+K59+M59</f>
        <v>622</v>
      </c>
      <c r="P59" s="146">
        <f>+J59+L59+N59</f>
        <v>90</v>
      </c>
      <c r="Q59" s="147">
        <f>+P59/G59</f>
        <v>22.5</v>
      </c>
      <c r="R59" s="148">
        <f>+O59/P59</f>
        <v>6.911111111111111</v>
      </c>
      <c r="S59" s="145">
        <v>962</v>
      </c>
      <c r="T59" s="149">
        <f>(+S59-O59)/S59</f>
        <v>0.35343035343035345</v>
      </c>
      <c r="U59" s="145">
        <v>115695</v>
      </c>
      <c r="V59" s="146">
        <v>11731</v>
      </c>
      <c r="W59" s="151">
        <f>+U59/V59</f>
        <v>9.862330577103402</v>
      </c>
      <c r="X59" s="45"/>
    </row>
    <row r="60" spans="1:24" s="20" customFormat="1" ht="15" customHeight="1">
      <c r="A60" s="54">
        <v>56</v>
      </c>
      <c r="B60" s="150" t="s">
        <v>74</v>
      </c>
      <c r="C60" s="143">
        <v>39878</v>
      </c>
      <c r="D60" s="142" t="s">
        <v>2</v>
      </c>
      <c r="E60" s="173" t="s">
        <v>11</v>
      </c>
      <c r="F60" s="174">
        <v>90</v>
      </c>
      <c r="G60" s="144">
        <v>3</v>
      </c>
      <c r="H60" s="144">
        <v>6</v>
      </c>
      <c r="I60" s="145">
        <v>85</v>
      </c>
      <c r="J60" s="146">
        <v>14</v>
      </c>
      <c r="K60" s="145">
        <v>174</v>
      </c>
      <c r="L60" s="146">
        <v>29</v>
      </c>
      <c r="M60" s="145">
        <v>273</v>
      </c>
      <c r="N60" s="146">
        <v>46</v>
      </c>
      <c r="O60" s="145">
        <f>+M60+K60+I60</f>
        <v>532</v>
      </c>
      <c r="P60" s="146">
        <f>+N60+L60+J60</f>
        <v>89</v>
      </c>
      <c r="Q60" s="147">
        <f>IF(O60&lt;&gt;0,P60/G60,"")</f>
        <v>29.666666666666668</v>
      </c>
      <c r="R60" s="148">
        <f>IF(O60&lt;&gt;0,O60/P60,"")</f>
        <v>5.977528089887641</v>
      </c>
      <c r="S60" s="145">
        <v>5295</v>
      </c>
      <c r="T60" s="149">
        <f>IF(S60&lt;&gt;0,-(S60-O60)/S60,"")</f>
        <v>-0.8995278564683664</v>
      </c>
      <c r="U60" s="145">
        <v>922086</v>
      </c>
      <c r="V60" s="146">
        <v>101922</v>
      </c>
      <c r="W60" s="151">
        <f aca="true" t="shared" si="12" ref="W60:W68">U60/V60</f>
        <v>9.046977100135397</v>
      </c>
      <c r="X60" s="45"/>
    </row>
    <row r="61" spans="1:24" s="20" customFormat="1" ht="15" customHeight="1">
      <c r="A61" s="54">
        <v>57</v>
      </c>
      <c r="B61" s="150" t="s">
        <v>137</v>
      </c>
      <c r="C61" s="143">
        <v>39745</v>
      </c>
      <c r="D61" s="142" t="s">
        <v>28</v>
      </c>
      <c r="E61" s="173" t="s">
        <v>138</v>
      </c>
      <c r="F61" s="174">
        <v>7</v>
      </c>
      <c r="G61" s="144">
        <v>1</v>
      </c>
      <c r="H61" s="144">
        <v>14</v>
      </c>
      <c r="I61" s="145">
        <v>161</v>
      </c>
      <c r="J61" s="146">
        <v>35</v>
      </c>
      <c r="K61" s="145">
        <v>0</v>
      </c>
      <c r="L61" s="146">
        <v>0</v>
      </c>
      <c r="M61" s="145">
        <v>364</v>
      </c>
      <c r="N61" s="146">
        <v>78</v>
      </c>
      <c r="O61" s="145">
        <f>I61+K61+M61</f>
        <v>525</v>
      </c>
      <c r="P61" s="146">
        <f>J61+L61+N61</f>
        <v>113</v>
      </c>
      <c r="Q61" s="147">
        <f>P61/G61</f>
        <v>113</v>
      </c>
      <c r="R61" s="148">
        <f>+O61/P61</f>
        <v>4.646017699115045</v>
      </c>
      <c r="S61" s="145">
        <v>458</v>
      </c>
      <c r="T61" s="149">
        <f>-(S61-O61)/S61</f>
        <v>0.1462882096069869</v>
      </c>
      <c r="U61" s="145">
        <v>57597.5</v>
      </c>
      <c r="V61" s="146">
        <v>6021</v>
      </c>
      <c r="W61" s="151">
        <f t="shared" si="12"/>
        <v>9.566101976415878</v>
      </c>
      <c r="X61" s="45"/>
    </row>
    <row r="62" spans="1:24" s="20" customFormat="1" ht="15" customHeight="1">
      <c r="A62" s="54">
        <v>58</v>
      </c>
      <c r="B62" s="150" t="s">
        <v>75</v>
      </c>
      <c r="C62" s="143">
        <v>39878</v>
      </c>
      <c r="D62" s="142" t="s">
        <v>26</v>
      </c>
      <c r="E62" s="173" t="s">
        <v>27</v>
      </c>
      <c r="F62" s="174">
        <v>39</v>
      </c>
      <c r="G62" s="144">
        <v>2</v>
      </c>
      <c r="H62" s="144">
        <v>6</v>
      </c>
      <c r="I62" s="145">
        <v>51</v>
      </c>
      <c r="J62" s="146">
        <v>8</v>
      </c>
      <c r="K62" s="145">
        <v>223</v>
      </c>
      <c r="L62" s="146">
        <v>34</v>
      </c>
      <c r="M62" s="145">
        <v>191</v>
      </c>
      <c r="N62" s="146">
        <v>29</v>
      </c>
      <c r="O62" s="145">
        <f>+I62+K62+M62</f>
        <v>465</v>
      </c>
      <c r="P62" s="146">
        <f>+J62+L62+N62</f>
        <v>71</v>
      </c>
      <c r="Q62" s="147">
        <f>IF(O62&lt;&gt;0,P62/G62,"")</f>
        <v>35.5</v>
      </c>
      <c r="R62" s="148">
        <f>IF(O62&lt;&gt;0,O62/P62,"")</f>
        <v>6.549295774647887</v>
      </c>
      <c r="S62" s="145">
        <v>2751</v>
      </c>
      <c r="T62" s="149">
        <f>IF(S62&lt;&gt;0,-(S62-O62)/S62,"")</f>
        <v>-0.8309705561613958</v>
      </c>
      <c r="U62" s="145">
        <v>350860</v>
      </c>
      <c r="V62" s="146">
        <v>35093</v>
      </c>
      <c r="W62" s="151">
        <f t="shared" si="12"/>
        <v>9.998005300202319</v>
      </c>
      <c r="X62" s="45"/>
    </row>
    <row r="63" spans="1:24" s="20" customFormat="1" ht="15" customHeight="1">
      <c r="A63" s="54">
        <v>59</v>
      </c>
      <c r="B63" s="150" t="s">
        <v>65</v>
      </c>
      <c r="C63" s="143">
        <v>39864</v>
      </c>
      <c r="D63" s="142" t="s">
        <v>28</v>
      </c>
      <c r="E63" s="173" t="s">
        <v>66</v>
      </c>
      <c r="F63" s="174">
        <v>4</v>
      </c>
      <c r="G63" s="144">
        <v>2</v>
      </c>
      <c r="H63" s="144">
        <v>8</v>
      </c>
      <c r="I63" s="145">
        <v>119</v>
      </c>
      <c r="J63" s="146">
        <v>23</v>
      </c>
      <c r="K63" s="145">
        <v>200</v>
      </c>
      <c r="L63" s="146">
        <v>39</v>
      </c>
      <c r="M63" s="145">
        <v>133</v>
      </c>
      <c r="N63" s="146">
        <v>26</v>
      </c>
      <c r="O63" s="145">
        <f aca="true" t="shared" si="13" ref="O63:P66">I63+K63+M63</f>
        <v>452</v>
      </c>
      <c r="P63" s="146">
        <f t="shared" si="13"/>
        <v>88</v>
      </c>
      <c r="Q63" s="147">
        <f>P63/G63</f>
        <v>44</v>
      </c>
      <c r="R63" s="148">
        <f>+O63/P63</f>
        <v>5.136363636363637</v>
      </c>
      <c r="S63" s="145">
        <v>921</v>
      </c>
      <c r="T63" s="149">
        <f>-(S63-O63)/S63</f>
        <v>-0.509229098805646</v>
      </c>
      <c r="U63" s="145">
        <v>15794</v>
      </c>
      <c r="V63" s="146">
        <v>2462</v>
      </c>
      <c r="W63" s="151">
        <f t="shared" si="12"/>
        <v>6.415109666937449</v>
      </c>
      <c r="X63" s="45"/>
    </row>
    <row r="64" spans="1:24" s="20" customFormat="1" ht="15" customHeight="1">
      <c r="A64" s="54">
        <v>60</v>
      </c>
      <c r="B64" s="150" t="s">
        <v>63</v>
      </c>
      <c r="C64" s="143">
        <v>39864</v>
      </c>
      <c r="D64" s="142" t="s">
        <v>28</v>
      </c>
      <c r="E64" s="173" t="s">
        <v>64</v>
      </c>
      <c r="F64" s="174">
        <v>60</v>
      </c>
      <c r="G64" s="144">
        <v>3</v>
      </c>
      <c r="H64" s="144">
        <v>8</v>
      </c>
      <c r="I64" s="145">
        <v>76</v>
      </c>
      <c r="J64" s="146">
        <v>12</v>
      </c>
      <c r="K64" s="145">
        <v>181</v>
      </c>
      <c r="L64" s="146">
        <v>30</v>
      </c>
      <c r="M64" s="145">
        <v>186</v>
      </c>
      <c r="N64" s="146">
        <v>29</v>
      </c>
      <c r="O64" s="145">
        <f t="shared" si="13"/>
        <v>443</v>
      </c>
      <c r="P64" s="146">
        <f t="shared" si="13"/>
        <v>71</v>
      </c>
      <c r="Q64" s="147">
        <f>P64/G64</f>
        <v>23.666666666666668</v>
      </c>
      <c r="R64" s="148">
        <f>+O64/P64</f>
        <v>6.23943661971831</v>
      </c>
      <c r="S64" s="145">
        <v>1576</v>
      </c>
      <c r="T64" s="149">
        <f>-(S64-O64)/S64</f>
        <v>-0.7189086294416244</v>
      </c>
      <c r="U64" s="145">
        <v>290927.5</v>
      </c>
      <c r="V64" s="146">
        <v>33781</v>
      </c>
      <c r="W64" s="151">
        <f t="shared" si="12"/>
        <v>8.612163642284123</v>
      </c>
      <c r="X64" s="45"/>
    </row>
    <row r="65" spans="1:24" s="20" customFormat="1" ht="15" customHeight="1">
      <c r="A65" s="54">
        <v>61</v>
      </c>
      <c r="B65" s="150" t="s">
        <v>42</v>
      </c>
      <c r="C65" s="143">
        <v>39829</v>
      </c>
      <c r="D65" s="142" t="s">
        <v>28</v>
      </c>
      <c r="E65" s="173" t="s">
        <v>43</v>
      </c>
      <c r="F65" s="174">
        <v>65</v>
      </c>
      <c r="G65" s="144">
        <v>5</v>
      </c>
      <c r="H65" s="144">
        <v>13</v>
      </c>
      <c r="I65" s="145">
        <v>77</v>
      </c>
      <c r="J65" s="146">
        <v>14</v>
      </c>
      <c r="K65" s="145">
        <v>163</v>
      </c>
      <c r="L65" s="146">
        <v>23</v>
      </c>
      <c r="M65" s="145">
        <v>177</v>
      </c>
      <c r="N65" s="146">
        <v>26</v>
      </c>
      <c r="O65" s="145">
        <f t="shared" si="13"/>
        <v>417</v>
      </c>
      <c r="P65" s="146">
        <f t="shared" si="13"/>
        <v>63</v>
      </c>
      <c r="Q65" s="147">
        <f>P65/G65</f>
        <v>12.6</v>
      </c>
      <c r="R65" s="148">
        <f>+O65/P65</f>
        <v>6.619047619047619</v>
      </c>
      <c r="S65" s="145">
        <v>3561.5</v>
      </c>
      <c r="T65" s="149">
        <f>-(S65-O65)/S65</f>
        <v>-0.8829145023164398</v>
      </c>
      <c r="U65" s="145">
        <v>810638</v>
      </c>
      <c r="V65" s="146">
        <v>106806</v>
      </c>
      <c r="W65" s="151">
        <f t="shared" si="12"/>
        <v>7.589817051476508</v>
      </c>
      <c r="X65" s="45"/>
    </row>
    <row r="66" spans="1:24" s="20" customFormat="1" ht="15" customHeight="1">
      <c r="A66" s="54">
        <v>62</v>
      </c>
      <c r="B66" s="150" t="s">
        <v>52</v>
      </c>
      <c r="C66" s="143">
        <v>39843</v>
      </c>
      <c r="D66" s="142" t="s">
        <v>31</v>
      </c>
      <c r="E66" s="173" t="s">
        <v>53</v>
      </c>
      <c r="F66" s="174">
        <v>92</v>
      </c>
      <c r="G66" s="144">
        <v>3</v>
      </c>
      <c r="H66" s="144">
        <v>11</v>
      </c>
      <c r="I66" s="145">
        <v>44</v>
      </c>
      <c r="J66" s="146">
        <v>9</v>
      </c>
      <c r="K66" s="145">
        <v>190</v>
      </c>
      <c r="L66" s="146">
        <v>29</v>
      </c>
      <c r="M66" s="145">
        <v>93</v>
      </c>
      <c r="N66" s="146">
        <v>16</v>
      </c>
      <c r="O66" s="145">
        <f t="shared" si="13"/>
        <v>327</v>
      </c>
      <c r="P66" s="146">
        <f t="shared" si="13"/>
        <v>54</v>
      </c>
      <c r="Q66" s="147">
        <f>IF(O66&lt;&gt;0,P66/G66,"")</f>
        <v>18</v>
      </c>
      <c r="R66" s="148">
        <f>IF(O66&lt;&gt;0,O66/P66,"")</f>
        <v>6.055555555555555</v>
      </c>
      <c r="S66" s="145">
        <v>583</v>
      </c>
      <c r="T66" s="149">
        <f>IF(S66&lt;&gt;0,-(S66-O66)/S66,"")</f>
        <v>-0.4391080617495712</v>
      </c>
      <c r="U66" s="145">
        <v>641035.5</v>
      </c>
      <c r="V66" s="146">
        <v>76267</v>
      </c>
      <c r="W66" s="151">
        <f t="shared" si="12"/>
        <v>8.405149015957099</v>
      </c>
      <c r="X66" s="45"/>
    </row>
    <row r="67" spans="1:24" s="20" customFormat="1" ht="15" customHeight="1">
      <c r="A67" s="54">
        <v>63</v>
      </c>
      <c r="B67" s="150" t="s">
        <v>119</v>
      </c>
      <c r="C67" s="143">
        <v>39738</v>
      </c>
      <c r="D67" s="142" t="s">
        <v>26</v>
      </c>
      <c r="E67" s="173" t="s">
        <v>27</v>
      </c>
      <c r="F67" s="174">
        <v>69</v>
      </c>
      <c r="G67" s="144">
        <v>1</v>
      </c>
      <c r="H67" s="144">
        <v>15</v>
      </c>
      <c r="I67" s="145">
        <v>89</v>
      </c>
      <c r="J67" s="146">
        <v>20</v>
      </c>
      <c r="K67" s="145">
        <v>132</v>
      </c>
      <c r="L67" s="146">
        <v>30</v>
      </c>
      <c r="M67" s="145">
        <v>100</v>
      </c>
      <c r="N67" s="146">
        <v>23</v>
      </c>
      <c r="O67" s="145">
        <f>+I67+K67+M67</f>
        <v>321</v>
      </c>
      <c r="P67" s="146">
        <f>+J67+L67+N67</f>
        <v>73</v>
      </c>
      <c r="Q67" s="147">
        <f>IF(O67&lt;&gt;0,P67/G67,"")</f>
        <v>73</v>
      </c>
      <c r="R67" s="148">
        <f>IF(O67&lt;&gt;0,O67/P67,"")</f>
        <v>4.397260273972603</v>
      </c>
      <c r="S67" s="145">
        <v>161</v>
      </c>
      <c r="T67" s="149">
        <f>IF(S67&lt;&gt;0,-(S67-O67)/S67,"")</f>
        <v>0.9937888198757764</v>
      </c>
      <c r="U67" s="145">
        <v>2005305</v>
      </c>
      <c r="V67" s="146">
        <v>207673</v>
      </c>
      <c r="W67" s="151">
        <f t="shared" si="12"/>
        <v>9.65606987908876</v>
      </c>
      <c r="X67" s="45"/>
    </row>
    <row r="68" spans="1:24" s="20" customFormat="1" ht="15" customHeight="1">
      <c r="A68" s="54">
        <v>64</v>
      </c>
      <c r="B68" s="150" t="s">
        <v>73</v>
      </c>
      <c r="C68" s="143">
        <v>39780</v>
      </c>
      <c r="D68" s="142" t="s">
        <v>2</v>
      </c>
      <c r="E68" s="173" t="s">
        <v>11</v>
      </c>
      <c r="F68" s="174">
        <v>121</v>
      </c>
      <c r="G68" s="144">
        <v>2</v>
      </c>
      <c r="H68" s="144">
        <v>20</v>
      </c>
      <c r="I68" s="145">
        <v>120</v>
      </c>
      <c r="J68" s="146">
        <v>23</v>
      </c>
      <c r="K68" s="145">
        <v>96</v>
      </c>
      <c r="L68" s="146">
        <v>16</v>
      </c>
      <c r="M68" s="145">
        <v>99</v>
      </c>
      <c r="N68" s="146">
        <v>17</v>
      </c>
      <c r="O68" s="145">
        <f>+M68+K68+I68</f>
        <v>315</v>
      </c>
      <c r="P68" s="146">
        <f>+N68+L68+J68</f>
        <v>56</v>
      </c>
      <c r="Q68" s="147">
        <f>IF(O68&lt;&gt;0,P68/G68,"")</f>
        <v>28</v>
      </c>
      <c r="R68" s="148">
        <f>IF(O68&lt;&gt;0,O68/P68,"")</f>
        <v>5.625</v>
      </c>
      <c r="S68" s="145">
        <v>1090</v>
      </c>
      <c r="T68" s="149">
        <f>IF(S68&lt;&gt;0,-(S68-O68)/S68,"")</f>
        <v>-0.7110091743119266</v>
      </c>
      <c r="U68" s="145">
        <v>3463681</v>
      </c>
      <c r="V68" s="146">
        <v>407606</v>
      </c>
      <c r="W68" s="151">
        <f t="shared" si="12"/>
        <v>8.497620250928593</v>
      </c>
      <c r="X68" s="45"/>
    </row>
    <row r="69" spans="1:24" s="20" customFormat="1" ht="15" customHeight="1">
      <c r="A69" s="54">
        <v>65</v>
      </c>
      <c r="B69" s="150" t="s">
        <v>133</v>
      </c>
      <c r="C69" s="143">
        <v>39801</v>
      </c>
      <c r="D69" s="142" t="s">
        <v>30</v>
      </c>
      <c r="E69" s="173" t="s">
        <v>117</v>
      </c>
      <c r="F69" s="174">
        <v>19</v>
      </c>
      <c r="G69" s="144">
        <v>3</v>
      </c>
      <c r="H69" s="144">
        <v>17</v>
      </c>
      <c r="I69" s="145">
        <v>53</v>
      </c>
      <c r="J69" s="146">
        <v>9</v>
      </c>
      <c r="K69" s="145">
        <v>120</v>
      </c>
      <c r="L69" s="146">
        <v>18</v>
      </c>
      <c r="M69" s="145">
        <v>134</v>
      </c>
      <c r="N69" s="146">
        <v>20</v>
      </c>
      <c r="O69" s="145">
        <f>+I69+K69+M69</f>
        <v>307</v>
      </c>
      <c r="P69" s="146">
        <f>+J69+L69+N69</f>
        <v>47</v>
      </c>
      <c r="Q69" s="147">
        <f>+P69/G69</f>
        <v>15.666666666666666</v>
      </c>
      <c r="R69" s="148">
        <f>+O69/P69</f>
        <v>6.531914893617022</v>
      </c>
      <c r="S69" s="145">
        <v>1261</v>
      </c>
      <c r="T69" s="149">
        <f>(+S69-O69)/S69</f>
        <v>0.7565424266455194</v>
      </c>
      <c r="U69" s="145">
        <v>147936</v>
      </c>
      <c r="V69" s="146">
        <v>14558</v>
      </c>
      <c r="W69" s="151">
        <f>+U69/V69</f>
        <v>10.161835416952878</v>
      </c>
      <c r="X69" s="45"/>
    </row>
    <row r="70" spans="1:24" s="20" customFormat="1" ht="15" customHeight="1">
      <c r="A70" s="54">
        <v>66</v>
      </c>
      <c r="B70" s="150" t="s">
        <v>156</v>
      </c>
      <c r="C70" s="143">
        <v>39843</v>
      </c>
      <c r="D70" s="142" t="s">
        <v>44</v>
      </c>
      <c r="E70" s="173" t="s">
        <v>136</v>
      </c>
      <c r="F70" s="174">
        <v>50</v>
      </c>
      <c r="G70" s="144">
        <v>2</v>
      </c>
      <c r="H70" s="144">
        <v>9</v>
      </c>
      <c r="I70" s="145">
        <v>12</v>
      </c>
      <c r="J70" s="146">
        <v>2</v>
      </c>
      <c r="K70" s="145">
        <v>143</v>
      </c>
      <c r="L70" s="146">
        <v>23</v>
      </c>
      <c r="M70" s="145">
        <v>145</v>
      </c>
      <c r="N70" s="146">
        <v>26</v>
      </c>
      <c r="O70" s="145">
        <f>SUM(I70+K70+M70)</f>
        <v>300</v>
      </c>
      <c r="P70" s="146">
        <f>SUM(J70+L70+N70)</f>
        <v>51</v>
      </c>
      <c r="Q70" s="147">
        <f>IF(O70&lt;&gt;0,P70/G70,"")</f>
        <v>25.5</v>
      </c>
      <c r="R70" s="148">
        <f>IF(O70&lt;&gt;0,O70/P70,"")</f>
        <v>5.882352941176471</v>
      </c>
      <c r="S70" s="145">
        <v>303</v>
      </c>
      <c r="T70" s="149">
        <f>IF(S70&lt;&gt;0,-(S70-O70)/S70,"")</f>
        <v>-0.009900990099009901</v>
      </c>
      <c r="U70" s="145">
        <v>250608</v>
      </c>
      <c r="V70" s="146">
        <v>31602</v>
      </c>
      <c r="W70" s="151">
        <f aca="true" t="shared" si="14" ref="W70:W78">U70/V70</f>
        <v>7.930131004366812</v>
      </c>
      <c r="X70" s="45"/>
    </row>
    <row r="71" spans="1:24" s="20" customFormat="1" ht="15" customHeight="1">
      <c r="A71" s="54">
        <v>67</v>
      </c>
      <c r="B71" s="150" t="s">
        <v>100</v>
      </c>
      <c r="C71" s="143">
        <v>39815</v>
      </c>
      <c r="D71" s="142" t="s">
        <v>26</v>
      </c>
      <c r="E71" s="173" t="s">
        <v>19</v>
      </c>
      <c r="F71" s="174">
        <v>62</v>
      </c>
      <c r="G71" s="144">
        <v>2</v>
      </c>
      <c r="H71" s="144">
        <v>14</v>
      </c>
      <c r="I71" s="145">
        <v>56</v>
      </c>
      <c r="J71" s="146">
        <v>8</v>
      </c>
      <c r="K71" s="145">
        <v>193</v>
      </c>
      <c r="L71" s="146">
        <v>27</v>
      </c>
      <c r="M71" s="145">
        <v>15</v>
      </c>
      <c r="N71" s="146">
        <v>2</v>
      </c>
      <c r="O71" s="145">
        <f>+I71+K71+M71</f>
        <v>264</v>
      </c>
      <c r="P71" s="146">
        <f>+J71+L71+N71</f>
        <v>37</v>
      </c>
      <c r="Q71" s="147">
        <f>IF(O71&lt;&gt;0,P71/G71,"")</f>
        <v>18.5</v>
      </c>
      <c r="R71" s="148">
        <f>IF(O71&lt;&gt;0,O71/P71,"")</f>
        <v>7.135135135135135</v>
      </c>
      <c r="S71" s="145">
        <v>1411</v>
      </c>
      <c r="T71" s="149">
        <f>IF(S71&lt;&gt;0,-(S71-O71)/S71,"")</f>
        <v>-0.8128986534372785</v>
      </c>
      <c r="U71" s="145">
        <v>599802</v>
      </c>
      <c r="V71" s="146">
        <v>63843</v>
      </c>
      <c r="W71" s="151">
        <f t="shared" si="14"/>
        <v>9.394953244678351</v>
      </c>
      <c r="X71" s="45"/>
    </row>
    <row r="72" spans="1:24" s="20" customFormat="1" ht="15" customHeight="1">
      <c r="A72" s="54">
        <v>68</v>
      </c>
      <c r="B72" s="150" t="s">
        <v>135</v>
      </c>
      <c r="C72" s="143">
        <v>39829</v>
      </c>
      <c r="D72" s="142" t="s">
        <v>44</v>
      </c>
      <c r="E72" s="173" t="s">
        <v>136</v>
      </c>
      <c r="F72" s="174">
        <v>27</v>
      </c>
      <c r="G72" s="144">
        <v>1</v>
      </c>
      <c r="H72" s="144">
        <v>11</v>
      </c>
      <c r="I72" s="145">
        <v>32</v>
      </c>
      <c r="J72" s="146">
        <v>8</v>
      </c>
      <c r="K72" s="145">
        <v>100</v>
      </c>
      <c r="L72" s="146">
        <v>24</v>
      </c>
      <c r="M72" s="145">
        <v>101</v>
      </c>
      <c r="N72" s="146">
        <v>24</v>
      </c>
      <c r="O72" s="145">
        <f>I72+K72+M72</f>
        <v>233</v>
      </c>
      <c r="P72" s="146">
        <f>SUM(J72+L72+N72)</f>
        <v>56</v>
      </c>
      <c r="Q72" s="147">
        <f>IF(O72&lt;&gt;0,P72/G72,"")</f>
        <v>56</v>
      </c>
      <c r="R72" s="148">
        <f>IF(O72&lt;&gt;0,O72/P72,"")</f>
        <v>4.160714285714286</v>
      </c>
      <c r="S72" s="145">
        <v>618</v>
      </c>
      <c r="T72" s="149">
        <f>IF(S72&lt;&gt;0,-(S72-O72)/S72,"")</f>
        <v>-0.6229773462783171</v>
      </c>
      <c r="U72" s="145">
        <v>339257.5</v>
      </c>
      <c r="V72" s="146">
        <v>34213</v>
      </c>
      <c r="W72" s="151">
        <f t="shared" si="14"/>
        <v>9.916040686288838</v>
      </c>
      <c r="X72" s="45"/>
    </row>
    <row r="73" spans="1:24" s="20" customFormat="1" ht="15" customHeight="1">
      <c r="A73" s="54">
        <v>69</v>
      </c>
      <c r="B73" s="150" t="s">
        <v>157</v>
      </c>
      <c r="C73" s="143">
        <v>39766</v>
      </c>
      <c r="D73" s="142" t="s">
        <v>2</v>
      </c>
      <c r="E73" s="173" t="s">
        <v>34</v>
      </c>
      <c r="F73" s="174">
        <v>86</v>
      </c>
      <c r="G73" s="144">
        <v>2</v>
      </c>
      <c r="H73" s="144">
        <v>23</v>
      </c>
      <c r="I73" s="145">
        <v>53</v>
      </c>
      <c r="J73" s="146">
        <v>9</v>
      </c>
      <c r="K73" s="145">
        <v>113</v>
      </c>
      <c r="L73" s="146">
        <v>21</v>
      </c>
      <c r="M73" s="145">
        <v>51</v>
      </c>
      <c r="N73" s="146">
        <v>8</v>
      </c>
      <c r="O73" s="145">
        <f>+M73+K73+I73</f>
        <v>217</v>
      </c>
      <c r="P73" s="146">
        <f>+N73+L73+J73</f>
        <v>38</v>
      </c>
      <c r="Q73" s="147">
        <f>IF(O73&lt;&gt;0,P73/G73,"")</f>
        <v>19</v>
      </c>
      <c r="R73" s="148">
        <f>IF(O73&lt;&gt;0,O73/P73,"")</f>
        <v>5.7105263157894735</v>
      </c>
      <c r="S73" s="145"/>
      <c r="T73" s="149">
        <f>IF(S73&lt;&gt;0,-(S73-O73)/S73,"")</f>
      </c>
      <c r="U73" s="145">
        <v>961889</v>
      </c>
      <c r="V73" s="146">
        <v>103446</v>
      </c>
      <c r="W73" s="151">
        <f t="shared" si="14"/>
        <v>9.298464899561123</v>
      </c>
      <c r="X73" s="45"/>
    </row>
    <row r="74" spans="1:24" s="20" customFormat="1" ht="15" customHeight="1">
      <c r="A74" s="54">
        <v>70</v>
      </c>
      <c r="B74" s="150" t="s">
        <v>114</v>
      </c>
      <c r="C74" s="143">
        <v>39850</v>
      </c>
      <c r="D74" s="142" t="s">
        <v>28</v>
      </c>
      <c r="E74" s="173" t="s">
        <v>115</v>
      </c>
      <c r="F74" s="174">
        <v>2</v>
      </c>
      <c r="G74" s="144">
        <v>1</v>
      </c>
      <c r="H74" s="144">
        <v>9</v>
      </c>
      <c r="I74" s="145">
        <v>40</v>
      </c>
      <c r="J74" s="146">
        <v>9</v>
      </c>
      <c r="K74" s="145">
        <v>173</v>
      </c>
      <c r="L74" s="146">
        <v>39</v>
      </c>
      <c r="M74" s="145">
        <v>0</v>
      </c>
      <c r="N74" s="146">
        <v>0</v>
      </c>
      <c r="O74" s="145">
        <f>I74+K74+M74</f>
        <v>213</v>
      </c>
      <c r="P74" s="146">
        <f>J74+L74+N74</f>
        <v>48</v>
      </c>
      <c r="Q74" s="147">
        <f>P74/G74</f>
        <v>48</v>
      </c>
      <c r="R74" s="148">
        <f>+O74/P74</f>
        <v>4.4375</v>
      </c>
      <c r="S74" s="145">
        <v>43</v>
      </c>
      <c r="T74" s="149">
        <f>-(S74-O74)/S74</f>
        <v>3.953488372093023</v>
      </c>
      <c r="U74" s="145">
        <v>18760.5</v>
      </c>
      <c r="V74" s="146">
        <v>2206</v>
      </c>
      <c r="W74" s="151">
        <f t="shared" si="14"/>
        <v>8.504306436990028</v>
      </c>
      <c r="X74" s="45"/>
    </row>
    <row r="75" spans="1:24" s="20" customFormat="1" ht="15" customHeight="1">
      <c r="A75" s="54">
        <v>71</v>
      </c>
      <c r="B75" s="150" t="s">
        <v>158</v>
      </c>
      <c r="C75" s="143">
        <v>39829</v>
      </c>
      <c r="D75" s="142" t="s">
        <v>2</v>
      </c>
      <c r="E75" s="173" t="s">
        <v>159</v>
      </c>
      <c r="F75" s="174">
        <v>177</v>
      </c>
      <c r="G75" s="144">
        <v>1</v>
      </c>
      <c r="H75" s="144">
        <v>13</v>
      </c>
      <c r="I75" s="145">
        <v>85</v>
      </c>
      <c r="J75" s="146">
        <v>17</v>
      </c>
      <c r="K75" s="145">
        <v>55</v>
      </c>
      <c r="L75" s="146">
        <v>11</v>
      </c>
      <c r="M75" s="145">
        <v>65</v>
      </c>
      <c r="N75" s="146">
        <v>15</v>
      </c>
      <c r="O75" s="145">
        <f>+M75+K75+I75</f>
        <v>205</v>
      </c>
      <c r="P75" s="146">
        <f>+N75+L75+J75</f>
        <v>43</v>
      </c>
      <c r="Q75" s="147">
        <f>IF(O75&lt;&gt;0,P75/G75,"")</f>
        <v>43</v>
      </c>
      <c r="R75" s="148">
        <f>IF(O75&lt;&gt;0,O75/P75,"")</f>
        <v>4.767441860465116</v>
      </c>
      <c r="S75" s="145"/>
      <c r="T75" s="149">
        <f>IF(S75&lt;&gt;0,-(S75-O75)/S75,"")</f>
      </c>
      <c r="U75" s="145">
        <v>1816713</v>
      </c>
      <c r="V75" s="146">
        <v>248108</v>
      </c>
      <c r="W75" s="151">
        <f t="shared" si="14"/>
        <v>7.3222669160204426</v>
      </c>
      <c r="X75" s="45"/>
    </row>
    <row r="76" spans="1:24" s="20" customFormat="1" ht="15" customHeight="1">
      <c r="A76" s="54">
        <v>72</v>
      </c>
      <c r="B76" s="150" t="s">
        <v>112</v>
      </c>
      <c r="C76" s="143">
        <v>39815</v>
      </c>
      <c r="D76" s="142" t="s">
        <v>28</v>
      </c>
      <c r="E76" s="173" t="s">
        <v>113</v>
      </c>
      <c r="F76" s="174">
        <v>37</v>
      </c>
      <c r="G76" s="144">
        <v>2</v>
      </c>
      <c r="H76" s="144">
        <v>13</v>
      </c>
      <c r="I76" s="145">
        <v>32</v>
      </c>
      <c r="J76" s="146">
        <v>6</v>
      </c>
      <c r="K76" s="145">
        <v>71</v>
      </c>
      <c r="L76" s="146">
        <v>11</v>
      </c>
      <c r="M76" s="145">
        <v>79</v>
      </c>
      <c r="N76" s="146">
        <v>12</v>
      </c>
      <c r="O76" s="145">
        <f aca="true" t="shared" si="15" ref="O76:P78">I76+K76+M76</f>
        <v>182</v>
      </c>
      <c r="P76" s="146">
        <f t="shared" si="15"/>
        <v>29</v>
      </c>
      <c r="Q76" s="147">
        <f>P76/G76</f>
        <v>14.5</v>
      </c>
      <c r="R76" s="148">
        <f>+O76/P76</f>
        <v>6.275862068965517</v>
      </c>
      <c r="S76" s="145">
        <v>819.5</v>
      </c>
      <c r="T76" s="149">
        <f>-(S76-O76)/S76</f>
        <v>-0.7779133618059793</v>
      </c>
      <c r="U76" s="145">
        <v>129851.5</v>
      </c>
      <c r="V76" s="146">
        <v>14975</v>
      </c>
      <c r="W76" s="151">
        <f t="shared" si="14"/>
        <v>8.671218697829715</v>
      </c>
      <c r="X76" s="45"/>
    </row>
    <row r="77" spans="1:24" s="20" customFormat="1" ht="15" customHeight="1">
      <c r="A77" s="54">
        <v>73</v>
      </c>
      <c r="B77" s="150" t="s">
        <v>109</v>
      </c>
      <c r="C77" s="143">
        <v>39871</v>
      </c>
      <c r="D77" s="142" t="s">
        <v>28</v>
      </c>
      <c r="E77" s="173" t="s">
        <v>110</v>
      </c>
      <c r="F77" s="174">
        <v>6</v>
      </c>
      <c r="G77" s="144">
        <v>4</v>
      </c>
      <c r="H77" s="144">
        <v>6</v>
      </c>
      <c r="I77" s="145">
        <v>86</v>
      </c>
      <c r="J77" s="146">
        <v>16</v>
      </c>
      <c r="K77" s="145">
        <v>47</v>
      </c>
      <c r="L77" s="146">
        <v>9</v>
      </c>
      <c r="M77" s="145">
        <v>44</v>
      </c>
      <c r="N77" s="146">
        <v>8</v>
      </c>
      <c r="O77" s="145">
        <f t="shared" si="15"/>
        <v>177</v>
      </c>
      <c r="P77" s="146">
        <f t="shared" si="15"/>
        <v>33</v>
      </c>
      <c r="Q77" s="147">
        <f>P77/G77</f>
        <v>8.25</v>
      </c>
      <c r="R77" s="148">
        <f>+O77/P77</f>
        <v>5.363636363636363</v>
      </c>
      <c r="S77" s="145">
        <v>550</v>
      </c>
      <c r="T77" s="149">
        <f>-(S77-O77)/S77</f>
        <v>-0.6781818181818182</v>
      </c>
      <c r="U77" s="145">
        <v>19525</v>
      </c>
      <c r="V77" s="146">
        <v>2217</v>
      </c>
      <c r="W77" s="151">
        <f t="shared" si="14"/>
        <v>8.806946323861073</v>
      </c>
      <c r="X77" s="45"/>
    </row>
    <row r="78" spans="1:24" s="20" customFormat="1" ht="15" customHeight="1">
      <c r="A78" s="54">
        <v>74</v>
      </c>
      <c r="B78" s="150" t="s">
        <v>139</v>
      </c>
      <c r="C78" s="143">
        <v>39780</v>
      </c>
      <c r="D78" s="142" t="s">
        <v>28</v>
      </c>
      <c r="E78" s="173" t="s">
        <v>152</v>
      </c>
      <c r="F78" s="174">
        <v>6</v>
      </c>
      <c r="G78" s="144">
        <v>1</v>
      </c>
      <c r="H78" s="144">
        <v>12</v>
      </c>
      <c r="I78" s="145">
        <v>0</v>
      </c>
      <c r="J78" s="146">
        <v>0</v>
      </c>
      <c r="K78" s="145">
        <v>176</v>
      </c>
      <c r="L78" s="146">
        <v>38</v>
      </c>
      <c r="M78" s="145">
        <v>0</v>
      </c>
      <c r="N78" s="146">
        <v>0</v>
      </c>
      <c r="O78" s="145">
        <f t="shared" si="15"/>
        <v>176</v>
      </c>
      <c r="P78" s="146">
        <f t="shared" si="15"/>
        <v>38</v>
      </c>
      <c r="Q78" s="147">
        <f>P78/G78</f>
        <v>38</v>
      </c>
      <c r="R78" s="148">
        <f>+O78/P78</f>
        <v>4.631578947368421</v>
      </c>
      <c r="S78" s="145">
        <v>297</v>
      </c>
      <c r="T78" s="149">
        <f>-(S78-O78)/S78</f>
        <v>-0.4074074074074074</v>
      </c>
      <c r="U78" s="145">
        <v>49343.5</v>
      </c>
      <c r="V78" s="146">
        <v>6514</v>
      </c>
      <c r="W78" s="151">
        <f t="shared" si="14"/>
        <v>7.5749923242247466</v>
      </c>
      <c r="X78" s="45"/>
    </row>
    <row r="79" spans="1:24" s="20" customFormat="1" ht="15" customHeight="1">
      <c r="A79" s="54">
        <v>75</v>
      </c>
      <c r="B79" s="150" t="s">
        <v>160</v>
      </c>
      <c r="C79" s="143">
        <v>39528</v>
      </c>
      <c r="D79" s="142" t="s">
        <v>30</v>
      </c>
      <c r="E79" s="173" t="s">
        <v>161</v>
      </c>
      <c r="F79" s="174">
        <v>34</v>
      </c>
      <c r="G79" s="144">
        <v>1</v>
      </c>
      <c r="H79" s="144">
        <v>56</v>
      </c>
      <c r="I79" s="145">
        <v>85</v>
      </c>
      <c r="J79" s="146">
        <v>16</v>
      </c>
      <c r="K79" s="145">
        <v>61</v>
      </c>
      <c r="L79" s="146">
        <v>12</v>
      </c>
      <c r="M79" s="145">
        <v>0</v>
      </c>
      <c r="N79" s="146">
        <v>0</v>
      </c>
      <c r="O79" s="145">
        <f>+I79+K79+M79</f>
        <v>146</v>
      </c>
      <c r="P79" s="146">
        <f>+J79+L79+N79</f>
        <v>28</v>
      </c>
      <c r="Q79" s="147">
        <f>+P79/G79</f>
        <v>28</v>
      </c>
      <c r="R79" s="148">
        <f>+O79/P79</f>
        <v>5.214285714285714</v>
      </c>
      <c r="S79" s="145">
        <v>270</v>
      </c>
      <c r="T79" s="149">
        <f>(+S79-O79)/S79</f>
        <v>0.45925925925925926</v>
      </c>
      <c r="U79" s="145">
        <v>910074</v>
      </c>
      <c r="V79" s="146">
        <v>102675</v>
      </c>
      <c r="W79" s="151">
        <f>+U79/V79</f>
        <v>8.863637691745799</v>
      </c>
      <c r="X79" s="45"/>
    </row>
    <row r="80" spans="1:24" s="20" customFormat="1" ht="15" customHeight="1">
      <c r="A80" s="54">
        <v>76</v>
      </c>
      <c r="B80" s="150" t="s">
        <v>111</v>
      </c>
      <c r="C80" s="143">
        <v>39864</v>
      </c>
      <c r="D80" s="142" t="s">
        <v>2</v>
      </c>
      <c r="E80" s="173" t="s">
        <v>34</v>
      </c>
      <c r="F80" s="174">
        <v>45</v>
      </c>
      <c r="G80" s="144">
        <v>1</v>
      </c>
      <c r="H80" s="144">
        <v>8</v>
      </c>
      <c r="I80" s="145">
        <v>10</v>
      </c>
      <c r="J80" s="146">
        <v>2</v>
      </c>
      <c r="K80" s="145">
        <v>98</v>
      </c>
      <c r="L80" s="146">
        <v>19</v>
      </c>
      <c r="M80" s="145">
        <v>20</v>
      </c>
      <c r="N80" s="146">
        <v>4</v>
      </c>
      <c r="O80" s="145">
        <f>+M80+K80+I80</f>
        <v>128</v>
      </c>
      <c r="P80" s="146">
        <f>+N80+L80+J80</f>
        <v>25</v>
      </c>
      <c r="Q80" s="147">
        <f>IF(O80&lt;&gt;0,P80/G80,"")</f>
        <v>25</v>
      </c>
      <c r="R80" s="148">
        <f>IF(O80&lt;&gt;0,O80/P80,"")</f>
        <v>5.12</v>
      </c>
      <c r="S80" s="145">
        <v>120</v>
      </c>
      <c r="T80" s="149">
        <f>IF(S80&lt;&gt;0,-(S80-O80)/S80,"")</f>
        <v>0.06666666666666667</v>
      </c>
      <c r="U80" s="145">
        <v>506442</v>
      </c>
      <c r="V80" s="146">
        <v>48530</v>
      </c>
      <c r="W80" s="151">
        <f>U80/V80</f>
        <v>10.435648052750876</v>
      </c>
      <c r="X80" s="45"/>
    </row>
    <row r="81" spans="1:24" s="20" customFormat="1" ht="15" customHeight="1">
      <c r="A81" s="54">
        <v>77</v>
      </c>
      <c r="B81" s="150" t="s">
        <v>79</v>
      </c>
      <c r="C81" s="143">
        <v>39878</v>
      </c>
      <c r="D81" s="142" t="s">
        <v>80</v>
      </c>
      <c r="E81" s="173" t="s">
        <v>162</v>
      </c>
      <c r="F81" s="174">
        <v>10</v>
      </c>
      <c r="G81" s="144">
        <v>2</v>
      </c>
      <c r="H81" s="144">
        <v>6</v>
      </c>
      <c r="I81" s="145">
        <v>0</v>
      </c>
      <c r="J81" s="146">
        <v>0</v>
      </c>
      <c r="K81" s="145">
        <v>52</v>
      </c>
      <c r="L81" s="146">
        <v>7</v>
      </c>
      <c r="M81" s="145">
        <v>35</v>
      </c>
      <c r="N81" s="146">
        <v>7</v>
      </c>
      <c r="O81" s="145">
        <f>+I81+K81+M81</f>
        <v>87</v>
      </c>
      <c r="P81" s="146">
        <f>+J81+L81+N81</f>
        <v>14</v>
      </c>
      <c r="Q81" s="147">
        <f>IF(O81&lt;&gt;0,P81/G81,"")</f>
        <v>7</v>
      </c>
      <c r="R81" s="148">
        <f>IF(O81&lt;&gt;0,O81/P81,"")</f>
        <v>6.214285714285714</v>
      </c>
      <c r="S81" s="145">
        <v>505</v>
      </c>
      <c r="T81" s="149">
        <f>IF(S81&lt;&gt;0,-(S81-O81)/S81,"")</f>
        <v>-0.8277227722772277</v>
      </c>
      <c r="U81" s="145">
        <v>25033.5</v>
      </c>
      <c r="V81" s="146">
        <v>2564</v>
      </c>
      <c r="W81" s="151">
        <f>U81/V81</f>
        <v>9.763455538221528</v>
      </c>
      <c r="X81" s="45"/>
    </row>
    <row r="82" spans="1:24" s="20" customFormat="1" ht="15" customHeight="1">
      <c r="A82" s="54">
        <v>78</v>
      </c>
      <c r="B82" s="150" t="s">
        <v>118</v>
      </c>
      <c r="C82" s="143">
        <v>39850</v>
      </c>
      <c r="D82" s="142" t="s">
        <v>28</v>
      </c>
      <c r="E82" s="173" t="s">
        <v>56</v>
      </c>
      <c r="F82" s="174">
        <v>8</v>
      </c>
      <c r="G82" s="144">
        <v>2</v>
      </c>
      <c r="H82" s="144">
        <v>10</v>
      </c>
      <c r="I82" s="145">
        <v>20</v>
      </c>
      <c r="J82" s="146">
        <v>4</v>
      </c>
      <c r="K82" s="145">
        <v>52</v>
      </c>
      <c r="L82" s="146">
        <v>10</v>
      </c>
      <c r="M82" s="145">
        <v>10</v>
      </c>
      <c r="N82" s="146">
        <v>2</v>
      </c>
      <c r="O82" s="145">
        <f>I82+K82+M82</f>
        <v>82</v>
      </c>
      <c r="P82" s="146">
        <f>J82+L82+N82</f>
        <v>16</v>
      </c>
      <c r="Q82" s="147">
        <f>P82/G82</f>
        <v>8</v>
      </c>
      <c r="R82" s="148">
        <f>+O82/P82</f>
        <v>5.125</v>
      </c>
      <c r="S82" s="145">
        <v>784</v>
      </c>
      <c r="T82" s="149">
        <f>-(S82-O82)/S82</f>
        <v>-0.8954081632653061</v>
      </c>
      <c r="U82" s="145">
        <v>26152</v>
      </c>
      <c r="V82" s="146">
        <v>4031</v>
      </c>
      <c r="W82" s="151">
        <f>U82/V82</f>
        <v>6.487720168692632</v>
      </c>
      <c r="X82" s="45"/>
    </row>
    <row r="83" spans="1:24" s="20" customFormat="1" ht="15" customHeight="1">
      <c r="A83" s="54">
        <v>79</v>
      </c>
      <c r="B83" s="150" t="s">
        <v>97</v>
      </c>
      <c r="C83" s="143">
        <v>39808</v>
      </c>
      <c r="D83" s="142" t="s">
        <v>28</v>
      </c>
      <c r="E83" s="173" t="s">
        <v>29</v>
      </c>
      <c r="F83" s="174">
        <v>75</v>
      </c>
      <c r="G83" s="144">
        <v>1</v>
      </c>
      <c r="H83" s="144">
        <v>15</v>
      </c>
      <c r="I83" s="145">
        <v>24</v>
      </c>
      <c r="J83" s="146">
        <v>4</v>
      </c>
      <c r="K83" s="145">
        <v>18</v>
      </c>
      <c r="L83" s="146">
        <v>3</v>
      </c>
      <c r="M83" s="145">
        <v>24</v>
      </c>
      <c r="N83" s="146">
        <v>4</v>
      </c>
      <c r="O83" s="145">
        <f>I83+K83+M83</f>
        <v>66</v>
      </c>
      <c r="P83" s="146">
        <f>J83+L83+N83</f>
        <v>11</v>
      </c>
      <c r="Q83" s="147">
        <f>P83/G83</f>
        <v>11</v>
      </c>
      <c r="R83" s="148">
        <f>+O83/P83</f>
        <v>6</v>
      </c>
      <c r="S83" s="145">
        <v>726</v>
      </c>
      <c r="T83" s="149">
        <f>-(S83-O83)/S83</f>
        <v>-0.9090909090909091</v>
      </c>
      <c r="U83" s="145">
        <v>1784280</v>
      </c>
      <c r="V83" s="146">
        <v>180654</v>
      </c>
      <c r="W83" s="151">
        <f>U83/V83</f>
        <v>9.876781028928228</v>
      </c>
      <c r="X83" s="45"/>
    </row>
    <row r="84" spans="1:24" s="20" customFormat="1" ht="15" customHeight="1" thickBot="1">
      <c r="A84" s="54">
        <v>80</v>
      </c>
      <c r="B84" s="157" t="s">
        <v>55</v>
      </c>
      <c r="C84" s="158">
        <v>39850</v>
      </c>
      <c r="D84" s="159" t="s">
        <v>2</v>
      </c>
      <c r="E84" s="175" t="s">
        <v>34</v>
      </c>
      <c r="F84" s="188">
        <v>78</v>
      </c>
      <c r="G84" s="160">
        <v>1</v>
      </c>
      <c r="H84" s="160">
        <v>10</v>
      </c>
      <c r="I84" s="161">
        <v>0</v>
      </c>
      <c r="J84" s="152">
        <v>0</v>
      </c>
      <c r="K84" s="161">
        <v>15</v>
      </c>
      <c r="L84" s="152">
        <v>3</v>
      </c>
      <c r="M84" s="161">
        <v>25</v>
      </c>
      <c r="N84" s="152">
        <v>7</v>
      </c>
      <c r="O84" s="161">
        <f>+M84+K84+I84</f>
        <v>40</v>
      </c>
      <c r="P84" s="152">
        <f>+N84+L84+J84</f>
        <v>10</v>
      </c>
      <c r="Q84" s="155">
        <f>IF(O84&lt;&gt;0,P84/G84,"")</f>
        <v>10</v>
      </c>
      <c r="R84" s="156">
        <f>IF(O84&lt;&gt;0,O84/P84,"")</f>
        <v>4</v>
      </c>
      <c r="S84" s="161">
        <v>335</v>
      </c>
      <c r="T84" s="153">
        <f>IF(S84&lt;&gt;0,-(S84-O84)/S84,"")</f>
        <v>-0.8805970149253731</v>
      </c>
      <c r="U84" s="161">
        <v>901450</v>
      </c>
      <c r="V84" s="152">
        <v>97850</v>
      </c>
      <c r="W84" s="162">
        <f>U84/V84</f>
        <v>9.212570260602964</v>
      </c>
      <c r="X84" s="45"/>
    </row>
    <row r="85" spans="1:28" s="23" customFormat="1" ht="15">
      <c r="A85" s="1"/>
      <c r="B85" s="207"/>
      <c r="C85" s="208"/>
      <c r="D85" s="208"/>
      <c r="E85" s="209"/>
      <c r="F85" s="3"/>
      <c r="G85" s="3"/>
      <c r="H85" s="4"/>
      <c r="I85" s="126"/>
      <c r="J85" s="131"/>
      <c r="K85" s="126"/>
      <c r="L85" s="131"/>
      <c r="M85" s="126"/>
      <c r="N85" s="131"/>
      <c r="O85" s="127"/>
      <c r="P85" s="137"/>
      <c r="Q85" s="131"/>
      <c r="R85" s="5"/>
      <c r="S85" s="126"/>
      <c r="T85" s="6"/>
      <c r="U85" s="126"/>
      <c r="V85" s="131"/>
      <c r="W85" s="5"/>
      <c r="AB85" s="23" t="s">
        <v>18</v>
      </c>
    </row>
    <row r="86" spans="1:24" s="27" customFormat="1" ht="18">
      <c r="A86" s="24"/>
      <c r="B86" s="25"/>
      <c r="C86" s="26"/>
      <c r="F86" s="28"/>
      <c r="G86" s="29"/>
      <c r="H86" s="30"/>
      <c r="I86" s="32"/>
      <c r="J86" s="132"/>
      <c r="K86" s="32"/>
      <c r="L86" s="132"/>
      <c r="M86" s="32"/>
      <c r="N86" s="132"/>
      <c r="O86" s="32"/>
      <c r="P86" s="132"/>
      <c r="Q86" s="132"/>
      <c r="R86" s="31"/>
      <c r="S86" s="32"/>
      <c r="T86" s="33"/>
      <c r="U86" s="32"/>
      <c r="V86" s="132"/>
      <c r="W86" s="31"/>
      <c r="X86" s="34"/>
    </row>
    <row r="87" spans="4:23" ht="18">
      <c r="D87" s="205"/>
      <c r="E87" s="206"/>
      <c r="F87" s="206"/>
      <c r="G87" s="206"/>
      <c r="S87" s="213" t="s">
        <v>0</v>
      </c>
      <c r="T87" s="213"/>
      <c r="U87" s="213"/>
      <c r="V87" s="213"/>
      <c r="W87" s="213"/>
    </row>
    <row r="88" spans="4:23" ht="18">
      <c r="D88" s="40"/>
      <c r="E88" s="41"/>
      <c r="F88" s="42"/>
      <c r="G88" s="42"/>
      <c r="S88" s="213"/>
      <c r="T88" s="213"/>
      <c r="U88" s="213"/>
      <c r="V88" s="213"/>
      <c r="W88" s="213"/>
    </row>
    <row r="89" spans="19:23" ht="18">
      <c r="S89" s="213"/>
      <c r="T89" s="213"/>
      <c r="U89" s="213"/>
      <c r="V89" s="213"/>
      <c r="W89" s="213"/>
    </row>
    <row r="90" spans="16:23" ht="18">
      <c r="P90" s="210" t="s">
        <v>25</v>
      </c>
      <c r="Q90" s="211"/>
      <c r="R90" s="211"/>
      <c r="S90" s="211"/>
      <c r="T90" s="211"/>
      <c r="U90" s="211"/>
      <c r="V90" s="211"/>
      <c r="W90" s="211"/>
    </row>
    <row r="91" spans="16:23" ht="18">
      <c r="P91" s="211"/>
      <c r="Q91" s="211"/>
      <c r="R91" s="211"/>
      <c r="S91" s="211"/>
      <c r="T91" s="211"/>
      <c r="U91" s="211"/>
      <c r="V91" s="211"/>
      <c r="W91" s="211"/>
    </row>
    <row r="92" spans="16:23" ht="18">
      <c r="P92" s="211"/>
      <c r="Q92" s="211"/>
      <c r="R92" s="211"/>
      <c r="S92" s="211"/>
      <c r="T92" s="211"/>
      <c r="U92" s="211"/>
      <c r="V92" s="211"/>
      <c r="W92" s="211"/>
    </row>
    <row r="93" spans="16:23" ht="18">
      <c r="P93" s="211"/>
      <c r="Q93" s="211"/>
      <c r="R93" s="211"/>
      <c r="S93" s="211"/>
      <c r="T93" s="211"/>
      <c r="U93" s="211"/>
      <c r="V93" s="211"/>
      <c r="W93" s="211"/>
    </row>
    <row r="94" spans="16:23" ht="18">
      <c r="P94" s="211"/>
      <c r="Q94" s="211"/>
      <c r="R94" s="211"/>
      <c r="S94" s="211"/>
      <c r="T94" s="211"/>
      <c r="U94" s="211"/>
      <c r="V94" s="211"/>
      <c r="W94" s="211"/>
    </row>
    <row r="95" spans="16:23" ht="18">
      <c r="P95" s="211"/>
      <c r="Q95" s="211"/>
      <c r="R95" s="211"/>
      <c r="S95" s="211"/>
      <c r="T95" s="211"/>
      <c r="U95" s="211"/>
      <c r="V95" s="211"/>
      <c r="W95" s="211"/>
    </row>
    <row r="96" spans="16:23" ht="18">
      <c r="P96" s="212" t="s">
        <v>12</v>
      </c>
      <c r="Q96" s="211"/>
      <c r="R96" s="211"/>
      <c r="S96" s="211"/>
      <c r="T96" s="211"/>
      <c r="U96" s="211"/>
      <c r="V96" s="211"/>
      <c r="W96" s="211"/>
    </row>
    <row r="97" spans="16:23" ht="18">
      <c r="P97" s="211"/>
      <c r="Q97" s="211"/>
      <c r="R97" s="211"/>
      <c r="S97" s="211"/>
      <c r="T97" s="211"/>
      <c r="U97" s="211"/>
      <c r="V97" s="211"/>
      <c r="W97" s="211"/>
    </row>
    <row r="98" spans="16:23" ht="18">
      <c r="P98" s="211"/>
      <c r="Q98" s="211"/>
      <c r="R98" s="211"/>
      <c r="S98" s="211"/>
      <c r="T98" s="211"/>
      <c r="U98" s="211"/>
      <c r="V98" s="211"/>
      <c r="W98" s="211"/>
    </row>
    <row r="99" spans="16:23" ht="18">
      <c r="P99" s="211"/>
      <c r="Q99" s="211"/>
      <c r="R99" s="211"/>
      <c r="S99" s="211"/>
      <c r="T99" s="211"/>
      <c r="U99" s="211"/>
      <c r="V99" s="211"/>
      <c r="W99" s="211"/>
    </row>
    <row r="100" spans="16:23" ht="18">
      <c r="P100" s="211"/>
      <c r="Q100" s="211"/>
      <c r="R100" s="211"/>
      <c r="S100" s="211"/>
      <c r="T100" s="211"/>
      <c r="U100" s="211"/>
      <c r="V100" s="211"/>
      <c r="W100" s="211"/>
    </row>
    <row r="101" spans="16:23" ht="18">
      <c r="P101" s="211"/>
      <c r="Q101" s="211"/>
      <c r="R101" s="211"/>
      <c r="S101" s="211"/>
      <c r="T101" s="211"/>
      <c r="U101" s="211"/>
      <c r="V101" s="211"/>
      <c r="W101" s="211"/>
    </row>
    <row r="102" spans="16:23" ht="18">
      <c r="P102" s="211"/>
      <c r="Q102" s="211"/>
      <c r="R102" s="211"/>
      <c r="S102" s="211"/>
      <c r="T102" s="211"/>
      <c r="U102" s="211"/>
      <c r="V102" s="211"/>
      <c r="W102" s="211"/>
    </row>
  </sheetData>
  <sheetProtection/>
  <mergeCells count="19">
    <mergeCell ref="P90:W95"/>
    <mergeCell ref="P96:W102"/>
    <mergeCell ref="S87:W89"/>
    <mergeCell ref="B3:B4"/>
    <mergeCell ref="C3:C4"/>
    <mergeCell ref="E3:E4"/>
    <mergeCell ref="H3:H4"/>
    <mergeCell ref="D87:G87"/>
    <mergeCell ref="B85:E85"/>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X6:X7 X35:X40 X13:X26 X46:X49" formula="1" unlockedFormula="1"/>
    <ignoredError sqref="X27:X34 X9:X12" unlockedFormula="1"/>
    <ignoredError sqref="N85:W85 O29:W82 S17:W23 Q6:R16 Q24:R24 S6:W16 S24:W24 Q17:R23 O17:P23"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A1">
      <selection activeCell="B3" sqref="B3:B4"/>
    </sheetView>
  </sheetViews>
  <sheetFormatPr defaultColWidth="39.8515625" defaultRowHeight="12.75"/>
  <cols>
    <col min="1" max="1" width="3.7109375" style="119" bestFit="1" customWidth="1"/>
    <col min="2" max="2" width="44.00390625" style="118" bestFit="1" customWidth="1"/>
    <col min="3" max="3" width="9.421875" style="116" customWidth="1"/>
    <col min="4" max="4" width="12.28125" style="118" customWidth="1"/>
    <col min="5" max="5" width="18.140625" style="120" hidden="1" customWidth="1"/>
    <col min="6" max="6" width="6.28125" style="116" hidden="1" customWidth="1"/>
    <col min="7" max="7" width="8.140625" style="116" customWidth="1"/>
    <col min="8" max="8" width="9.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2.28125" style="121" customWidth="1"/>
    <col min="16" max="16" width="7.7109375" style="118" bestFit="1" customWidth="1"/>
    <col min="17" max="17" width="10.7109375" style="118" hidden="1" customWidth="1"/>
    <col min="18" max="18" width="7.7109375" style="123" hidden="1" customWidth="1"/>
    <col min="19" max="19" width="12.140625" style="124" hidden="1" customWidth="1"/>
    <col min="20" max="20" width="0.85546875" style="118" hidden="1" customWidth="1"/>
    <col min="21" max="21" width="15.28125" style="117" bestFit="1" customWidth="1"/>
    <col min="22" max="22" width="12.28125" style="125" bestFit="1" customWidth="1"/>
    <col min="23" max="23" width="7.710937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25" t="s">
        <v>13</v>
      </c>
      <c r="B2" s="226"/>
      <c r="C2" s="226"/>
      <c r="D2" s="226"/>
      <c r="E2" s="226"/>
      <c r="F2" s="226"/>
      <c r="G2" s="226"/>
      <c r="H2" s="226"/>
      <c r="I2" s="226"/>
      <c r="J2" s="226"/>
      <c r="K2" s="226"/>
      <c r="L2" s="226"/>
      <c r="M2" s="226"/>
      <c r="N2" s="226"/>
      <c r="O2" s="226"/>
      <c r="P2" s="226"/>
      <c r="Q2" s="226"/>
      <c r="R2" s="226"/>
      <c r="S2" s="226"/>
      <c r="T2" s="226"/>
      <c r="U2" s="226"/>
      <c r="V2" s="226"/>
      <c r="W2" s="226"/>
    </row>
    <row r="3" spans="1:23" s="70" customFormat="1" ht="16.5" customHeight="1">
      <c r="A3" s="69"/>
      <c r="B3" s="227" t="s">
        <v>14</v>
      </c>
      <c r="C3" s="229" t="s">
        <v>20</v>
      </c>
      <c r="D3" s="231" t="s">
        <v>4</v>
      </c>
      <c r="E3" s="231" t="s">
        <v>1</v>
      </c>
      <c r="F3" s="231" t="s">
        <v>21</v>
      </c>
      <c r="G3" s="231" t="s">
        <v>22</v>
      </c>
      <c r="H3" s="231" t="s">
        <v>23</v>
      </c>
      <c r="I3" s="222" t="s">
        <v>5</v>
      </c>
      <c r="J3" s="222"/>
      <c r="K3" s="222" t="s">
        <v>6</v>
      </c>
      <c r="L3" s="222"/>
      <c r="M3" s="222" t="s">
        <v>7</v>
      </c>
      <c r="N3" s="222"/>
      <c r="O3" s="223" t="s">
        <v>24</v>
      </c>
      <c r="P3" s="223"/>
      <c r="Q3" s="223"/>
      <c r="R3" s="223"/>
      <c r="S3" s="222" t="s">
        <v>3</v>
      </c>
      <c r="T3" s="222"/>
      <c r="U3" s="223" t="s">
        <v>15</v>
      </c>
      <c r="V3" s="223"/>
      <c r="W3" s="224"/>
    </row>
    <row r="4" spans="1:23" s="70" customFormat="1" ht="37.5" customHeight="1" thickBot="1">
      <c r="A4" s="71"/>
      <c r="B4" s="228"/>
      <c r="C4" s="230"/>
      <c r="D4" s="232"/>
      <c r="E4" s="232"/>
      <c r="F4" s="233"/>
      <c r="G4" s="233"/>
      <c r="H4" s="233"/>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140</v>
      </c>
      <c r="C5" s="177">
        <v>39913</v>
      </c>
      <c r="D5" s="178" t="s">
        <v>26</v>
      </c>
      <c r="E5" s="179" t="s">
        <v>19</v>
      </c>
      <c r="F5" s="180">
        <v>102</v>
      </c>
      <c r="G5" s="181">
        <v>104</v>
      </c>
      <c r="H5" s="181">
        <v>1</v>
      </c>
      <c r="I5" s="182">
        <v>117918</v>
      </c>
      <c r="J5" s="183">
        <v>11437</v>
      </c>
      <c r="K5" s="182">
        <v>214910</v>
      </c>
      <c r="L5" s="183">
        <v>20902</v>
      </c>
      <c r="M5" s="182">
        <v>165885</v>
      </c>
      <c r="N5" s="183">
        <v>16068</v>
      </c>
      <c r="O5" s="182">
        <f>+I5+K5+M5</f>
        <v>498713</v>
      </c>
      <c r="P5" s="183">
        <f>+J5+L5+N5</f>
        <v>48407</v>
      </c>
      <c r="Q5" s="184">
        <f>IF(O5&lt;&gt;0,P5/G5,"")</f>
        <v>465.4519230769231</v>
      </c>
      <c r="R5" s="185">
        <f>IF(O5&lt;&gt;0,O5/P5,"")</f>
        <v>10.30249757266511</v>
      </c>
      <c r="S5" s="182"/>
      <c r="T5" s="186">
        <f>IF(S5&lt;&gt;0,-(S5-O5)/S5,"")</f>
      </c>
      <c r="U5" s="182">
        <v>498713</v>
      </c>
      <c r="V5" s="183">
        <v>48407</v>
      </c>
      <c r="W5" s="187">
        <f>U5/V5</f>
        <v>10.30249757266511</v>
      </c>
      <c r="X5" s="70"/>
    </row>
    <row r="6" spans="1:24" s="79" customFormat="1" ht="16.5" customHeight="1">
      <c r="A6" s="2">
        <v>2</v>
      </c>
      <c r="B6" s="150" t="s">
        <v>81</v>
      </c>
      <c r="C6" s="143">
        <v>39884</v>
      </c>
      <c r="D6" s="142" t="s">
        <v>30</v>
      </c>
      <c r="E6" s="173" t="s">
        <v>141</v>
      </c>
      <c r="F6" s="174">
        <v>355</v>
      </c>
      <c r="G6" s="144">
        <v>310</v>
      </c>
      <c r="H6" s="144">
        <v>5</v>
      </c>
      <c r="I6" s="145">
        <v>92317</v>
      </c>
      <c r="J6" s="146">
        <v>11790</v>
      </c>
      <c r="K6" s="145">
        <v>187585</v>
      </c>
      <c r="L6" s="146">
        <v>22983</v>
      </c>
      <c r="M6" s="145">
        <v>188631</v>
      </c>
      <c r="N6" s="146">
        <v>22411</v>
      </c>
      <c r="O6" s="145">
        <f>+I6+K6+M6</f>
        <v>468533</v>
      </c>
      <c r="P6" s="146">
        <f>+J6+L6+N6</f>
        <v>57184</v>
      </c>
      <c r="Q6" s="147">
        <f>+P6/G6</f>
        <v>184.46451612903226</v>
      </c>
      <c r="R6" s="148">
        <f>+O6/P6</f>
        <v>8.193428231673195</v>
      </c>
      <c r="S6" s="145">
        <v>843278</v>
      </c>
      <c r="T6" s="149">
        <f>(+S6-O6)/S6</f>
        <v>0.4443908177374484</v>
      </c>
      <c r="U6" s="145">
        <v>17219693</v>
      </c>
      <c r="V6" s="146">
        <v>2247318</v>
      </c>
      <c r="W6" s="151">
        <f>+U6/V6</f>
        <v>7.662330386709847</v>
      </c>
      <c r="X6" s="70"/>
    </row>
    <row r="7" spans="1:24" s="79" customFormat="1" ht="15.75" customHeight="1" thickBot="1">
      <c r="A7" s="48">
        <v>3</v>
      </c>
      <c r="B7" s="157" t="s">
        <v>120</v>
      </c>
      <c r="C7" s="158">
        <v>39906</v>
      </c>
      <c r="D7" s="159" t="s">
        <v>2</v>
      </c>
      <c r="E7" s="175" t="s">
        <v>39</v>
      </c>
      <c r="F7" s="188">
        <v>96</v>
      </c>
      <c r="G7" s="160">
        <v>99</v>
      </c>
      <c r="H7" s="160">
        <v>2</v>
      </c>
      <c r="I7" s="161">
        <v>93904</v>
      </c>
      <c r="J7" s="152">
        <v>9549</v>
      </c>
      <c r="K7" s="161">
        <v>161012</v>
      </c>
      <c r="L7" s="152">
        <v>16292</v>
      </c>
      <c r="M7" s="161">
        <v>116502</v>
      </c>
      <c r="N7" s="152">
        <v>11956</v>
      </c>
      <c r="O7" s="161">
        <f>+M7+K7+I7</f>
        <v>371418</v>
      </c>
      <c r="P7" s="152">
        <f>+N7+L7+J7</f>
        <v>37797</v>
      </c>
      <c r="Q7" s="155">
        <f>IF(O7&lt;&gt;0,P7/G7,"")</f>
        <v>381.7878787878788</v>
      </c>
      <c r="R7" s="156">
        <f>IF(O7&lt;&gt;0,O7/P7,"")</f>
        <v>9.826652908961028</v>
      </c>
      <c r="S7" s="161">
        <v>874719</v>
      </c>
      <c r="T7" s="153">
        <f>IF(S7&lt;&gt;0,-(S7-O7)/S7,"")</f>
        <v>-0.5753859239367157</v>
      </c>
      <c r="U7" s="161">
        <v>1969949</v>
      </c>
      <c r="V7" s="152">
        <v>218946</v>
      </c>
      <c r="W7" s="162">
        <f aca="true" t="shared" si="0" ref="W7:W24">U7/V7</f>
        <v>8.99741945502544</v>
      </c>
      <c r="X7" s="80"/>
    </row>
    <row r="8" spans="1:25" s="83" customFormat="1" ht="15.75" customHeight="1">
      <c r="A8" s="81">
        <v>4</v>
      </c>
      <c r="B8" s="163" t="s">
        <v>142</v>
      </c>
      <c r="C8" s="164">
        <v>39913</v>
      </c>
      <c r="D8" s="165" t="s">
        <v>2</v>
      </c>
      <c r="E8" s="189" t="s">
        <v>11</v>
      </c>
      <c r="F8" s="190">
        <v>95</v>
      </c>
      <c r="G8" s="166">
        <v>109</v>
      </c>
      <c r="H8" s="166">
        <v>1</v>
      </c>
      <c r="I8" s="167">
        <v>67303</v>
      </c>
      <c r="J8" s="168">
        <v>6258</v>
      </c>
      <c r="K8" s="167">
        <v>161468</v>
      </c>
      <c r="L8" s="168">
        <v>14757</v>
      </c>
      <c r="M8" s="167">
        <v>133324</v>
      </c>
      <c r="N8" s="168">
        <v>12073</v>
      </c>
      <c r="O8" s="167">
        <f>+M8+K8+I8</f>
        <v>362095</v>
      </c>
      <c r="P8" s="168">
        <f>+N8+L8+J8</f>
        <v>33088</v>
      </c>
      <c r="Q8" s="169">
        <f>IF(O8&lt;&gt;0,P8/G8,"")</f>
        <v>303.5596330275229</v>
      </c>
      <c r="R8" s="170">
        <f>IF(O8&lt;&gt;0,O8/P8,"")</f>
        <v>10.94339337524178</v>
      </c>
      <c r="S8" s="167"/>
      <c r="T8" s="171">
        <f>IF(S8&lt;&gt;0,-(S8-O8)/S8,"")</f>
      </c>
      <c r="U8" s="167">
        <v>362095</v>
      </c>
      <c r="V8" s="168">
        <v>33088</v>
      </c>
      <c r="W8" s="172">
        <f t="shared" si="0"/>
        <v>10.94339337524178</v>
      </c>
      <c r="X8" s="80"/>
      <c r="Y8" s="82"/>
    </row>
    <row r="9" spans="1:24" s="67" customFormat="1" ht="15.75" customHeight="1">
      <c r="A9" s="2">
        <v>5</v>
      </c>
      <c r="B9" s="150" t="s">
        <v>143</v>
      </c>
      <c r="C9" s="143">
        <v>39913</v>
      </c>
      <c r="D9" s="142" t="s">
        <v>28</v>
      </c>
      <c r="E9" s="173" t="s">
        <v>144</v>
      </c>
      <c r="F9" s="174">
        <v>32</v>
      </c>
      <c r="G9" s="144">
        <v>32</v>
      </c>
      <c r="H9" s="144">
        <v>1</v>
      </c>
      <c r="I9" s="145">
        <v>27246</v>
      </c>
      <c r="J9" s="146">
        <v>2196</v>
      </c>
      <c r="K9" s="145">
        <v>51763.25</v>
      </c>
      <c r="L9" s="146">
        <v>4166</v>
      </c>
      <c r="M9" s="145">
        <v>43730.25</v>
      </c>
      <c r="N9" s="146">
        <v>3523</v>
      </c>
      <c r="O9" s="145">
        <f aca="true" t="shared" si="1" ref="O9:P11">I9+K9+M9</f>
        <v>122739.5</v>
      </c>
      <c r="P9" s="146">
        <f t="shared" si="1"/>
        <v>9885</v>
      </c>
      <c r="Q9" s="147">
        <f>P9/G9</f>
        <v>308.90625</v>
      </c>
      <c r="R9" s="148">
        <f>+O9/P9</f>
        <v>12.41674253920081</v>
      </c>
      <c r="S9" s="145"/>
      <c r="T9" s="149"/>
      <c r="U9" s="145">
        <v>122739.5</v>
      </c>
      <c r="V9" s="146">
        <v>9885</v>
      </c>
      <c r="W9" s="151">
        <f t="shared" si="0"/>
        <v>12.41674253920081</v>
      </c>
      <c r="X9" s="80"/>
    </row>
    <row r="10" spans="1:24" s="67" customFormat="1" ht="15.75" customHeight="1">
      <c r="A10" s="2">
        <v>6</v>
      </c>
      <c r="B10" s="150" t="s">
        <v>121</v>
      </c>
      <c r="C10" s="143">
        <v>39906</v>
      </c>
      <c r="D10" s="142" t="s">
        <v>28</v>
      </c>
      <c r="E10" s="173" t="s">
        <v>29</v>
      </c>
      <c r="F10" s="174">
        <v>73</v>
      </c>
      <c r="G10" s="144">
        <v>73</v>
      </c>
      <c r="H10" s="144">
        <v>2</v>
      </c>
      <c r="I10" s="145">
        <v>19957.5</v>
      </c>
      <c r="J10" s="146">
        <v>1807</v>
      </c>
      <c r="K10" s="145">
        <v>38078</v>
      </c>
      <c r="L10" s="146">
        <v>3466</v>
      </c>
      <c r="M10" s="145">
        <v>30443.5</v>
      </c>
      <c r="N10" s="146">
        <v>2724</v>
      </c>
      <c r="O10" s="145">
        <f t="shared" si="1"/>
        <v>88479</v>
      </c>
      <c r="P10" s="146">
        <f t="shared" si="1"/>
        <v>7997</v>
      </c>
      <c r="Q10" s="147">
        <f>P10/G10</f>
        <v>109.54794520547945</v>
      </c>
      <c r="R10" s="148">
        <f>+O10/P10</f>
        <v>11.064024009003376</v>
      </c>
      <c r="S10" s="145">
        <v>149609.5</v>
      </c>
      <c r="T10" s="149">
        <f>-(S10-O10)/S10</f>
        <v>-0.40860038968113654</v>
      </c>
      <c r="U10" s="145">
        <v>346477</v>
      </c>
      <c r="V10" s="146">
        <v>33236</v>
      </c>
      <c r="W10" s="151">
        <f t="shared" si="0"/>
        <v>10.424750270790708</v>
      </c>
      <c r="X10" s="83"/>
    </row>
    <row r="11" spans="1:24" s="67" customFormat="1" ht="15.75" customHeight="1">
      <c r="A11" s="2">
        <v>7</v>
      </c>
      <c r="B11" s="150" t="s">
        <v>145</v>
      </c>
      <c r="C11" s="143">
        <v>39913</v>
      </c>
      <c r="D11" s="142" t="s">
        <v>44</v>
      </c>
      <c r="E11" s="173" t="s">
        <v>132</v>
      </c>
      <c r="F11" s="174">
        <v>58</v>
      </c>
      <c r="G11" s="144">
        <v>58</v>
      </c>
      <c r="H11" s="144">
        <v>1</v>
      </c>
      <c r="I11" s="145">
        <v>10536.5</v>
      </c>
      <c r="J11" s="146">
        <v>1011</v>
      </c>
      <c r="K11" s="145">
        <v>22177.5</v>
      </c>
      <c r="L11" s="146">
        <v>2071</v>
      </c>
      <c r="M11" s="145">
        <v>20208.5</v>
      </c>
      <c r="N11" s="146">
        <v>1879</v>
      </c>
      <c r="O11" s="145">
        <f t="shared" si="1"/>
        <v>52922.5</v>
      </c>
      <c r="P11" s="146">
        <f t="shared" si="1"/>
        <v>4961</v>
      </c>
      <c r="Q11" s="147">
        <f aca="true" t="shared" si="2" ref="Q11:Q18">IF(O11&lt;&gt;0,P11/G11,"")</f>
        <v>85.53448275862068</v>
      </c>
      <c r="R11" s="148">
        <f aca="true" t="shared" si="3" ref="R11:R18">IF(O11&lt;&gt;0,O11/P11,"")</f>
        <v>10.667708123362225</v>
      </c>
      <c r="S11" s="145"/>
      <c r="T11" s="149">
        <f aca="true" t="shared" si="4" ref="T11:T18">IF(S11&lt;&gt;0,-(S11-O11)/S11,"")</f>
      </c>
      <c r="U11" s="145">
        <v>52922.5</v>
      </c>
      <c r="V11" s="146">
        <v>4961</v>
      </c>
      <c r="W11" s="151">
        <f t="shared" si="0"/>
        <v>10.667708123362225</v>
      </c>
      <c r="X11" s="82"/>
    </row>
    <row r="12" spans="1:25" s="67" customFormat="1" ht="15.75" customHeight="1">
      <c r="A12" s="2">
        <v>8</v>
      </c>
      <c r="B12" s="150" t="s">
        <v>87</v>
      </c>
      <c r="C12" s="143">
        <v>39871</v>
      </c>
      <c r="D12" s="142" t="s">
        <v>88</v>
      </c>
      <c r="E12" s="173" t="s">
        <v>89</v>
      </c>
      <c r="F12" s="174">
        <v>57</v>
      </c>
      <c r="G12" s="144">
        <v>57</v>
      </c>
      <c r="H12" s="144">
        <v>7</v>
      </c>
      <c r="I12" s="145">
        <v>10594</v>
      </c>
      <c r="J12" s="146">
        <v>1839</v>
      </c>
      <c r="K12" s="145">
        <v>18715</v>
      </c>
      <c r="L12" s="146">
        <v>2987</v>
      </c>
      <c r="M12" s="145">
        <v>17329</v>
      </c>
      <c r="N12" s="146">
        <v>2668</v>
      </c>
      <c r="O12" s="145">
        <v>46638</v>
      </c>
      <c r="P12" s="146">
        <v>7494</v>
      </c>
      <c r="Q12" s="147">
        <f t="shared" si="2"/>
        <v>131.47368421052633</v>
      </c>
      <c r="R12" s="148">
        <f t="shared" si="3"/>
        <v>6.2233787029623695</v>
      </c>
      <c r="S12" s="145">
        <v>63962</v>
      </c>
      <c r="T12" s="149">
        <f t="shared" si="4"/>
        <v>-0.27084831618773647</v>
      </c>
      <c r="U12" s="145">
        <v>2933432</v>
      </c>
      <c r="V12" s="146">
        <v>307079</v>
      </c>
      <c r="W12" s="151">
        <f t="shared" si="0"/>
        <v>9.552694909127618</v>
      </c>
      <c r="X12" s="84"/>
      <c r="Y12" s="82"/>
    </row>
    <row r="13" spans="1:25" s="67" customFormat="1" ht="15.75" customHeight="1">
      <c r="A13" s="2">
        <v>9</v>
      </c>
      <c r="B13" s="192" t="s">
        <v>122</v>
      </c>
      <c r="C13" s="191">
        <v>39906</v>
      </c>
      <c r="D13" s="173" t="s">
        <v>146</v>
      </c>
      <c r="E13" s="173" t="s">
        <v>147</v>
      </c>
      <c r="F13" s="174">
        <v>41</v>
      </c>
      <c r="G13" s="144">
        <v>41</v>
      </c>
      <c r="H13" s="144">
        <v>2</v>
      </c>
      <c r="I13" s="145">
        <v>5633</v>
      </c>
      <c r="J13" s="146">
        <v>564</v>
      </c>
      <c r="K13" s="145">
        <v>11190.5</v>
      </c>
      <c r="L13" s="146">
        <v>989</v>
      </c>
      <c r="M13" s="145">
        <v>8183</v>
      </c>
      <c r="N13" s="146">
        <v>774</v>
      </c>
      <c r="O13" s="145">
        <f>SUM(I13+K13+M13)</f>
        <v>25006.5</v>
      </c>
      <c r="P13" s="146">
        <f>SUM(J13+L13+N13)</f>
        <v>2327</v>
      </c>
      <c r="Q13" s="147">
        <f t="shared" si="2"/>
        <v>56.75609756097561</v>
      </c>
      <c r="R13" s="148">
        <f t="shared" si="3"/>
        <v>10.746239793725827</v>
      </c>
      <c r="S13" s="145">
        <v>73525.5</v>
      </c>
      <c r="T13" s="149">
        <f t="shared" si="4"/>
        <v>-0.659893506334537</v>
      </c>
      <c r="U13" s="145">
        <v>157422</v>
      </c>
      <c r="V13" s="146">
        <v>15667</v>
      </c>
      <c r="W13" s="151">
        <f t="shared" si="0"/>
        <v>10.047998978745133</v>
      </c>
      <c r="X13" s="82"/>
      <c r="Y13" s="82"/>
    </row>
    <row r="14" spans="1:25" s="67" customFormat="1" ht="15.75" customHeight="1">
      <c r="A14" s="2">
        <v>10</v>
      </c>
      <c r="B14" s="150" t="s">
        <v>86</v>
      </c>
      <c r="C14" s="143">
        <v>39892</v>
      </c>
      <c r="D14" s="142" t="s">
        <v>2</v>
      </c>
      <c r="E14" s="173" t="s">
        <v>39</v>
      </c>
      <c r="F14" s="174">
        <v>60</v>
      </c>
      <c r="G14" s="144">
        <v>55</v>
      </c>
      <c r="H14" s="144">
        <v>3</v>
      </c>
      <c r="I14" s="145">
        <v>4465</v>
      </c>
      <c r="J14" s="146">
        <v>582</v>
      </c>
      <c r="K14" s="145">
        <v>9142</v>
      </c>
      <c r="L14" s="146">
        <v>1240</v>
      </c>
      <c r="M14" s="145">
        <v>8932</v>
      </c>
      <c r="N14" s="146">
        <v>1167</v>
      </c>
      <c r="O14" s="145">
        <f>+M14+K14+I14</f>
        <v>22539</v>
      </c>
      <c r="P14" s="146">
        <f>+N14+L14+J14</f>
        <v>2989</v>
      </c>
      <c r="Q14" s="147">
        <f t="shared" si="2"/>
        <v>54.345454545454544</v>
      </c>
      <c r="R14" s="148">
        <f t="shared" si="3"/>
        <v>7.540649046503847</v>
      </c>
      <c r="S14" s="145">
        <v>85771</v>
      </c>
      <c r="T14" s="149">
        <f t="shared" si="4"/>
        <v>-0.7372188735120262</v>
      </c>
      <c r="U14" s="145">
        <v>905926</v>
      </c>
      <c r="V14" s="146">
        <v>90988</v>
      </c>
      <c r="W14" s="151">
        <f t="shared" si="0"/>
        <v>9.956543720050997</v>
      </c>
      <c r="X14" s="82"/>
      <c r="Y14" s="82"/>
    </row>
    <row r="15" spans="1:25" s="67" customFormat="1" ht="15.75" customHeight="1">
      <c r="A15" s="2">
        <v>11</v>
      </c>
      <c r="B15" s="150" t="s">
        <v>123</v>
      </c>
      <c r="C15" s="143">
        <v>39906</v>
      </c>
      <c r="D15" s="142" t="s">
        <v>26</v>
      </c>
      <c r="E15" s="173" t="s">
        <v>124</v>
      </c>
      <c r="F15" s="174">
        <v>25</v>
      </c>
      <c r="G15" s="144">
        <v>25</v>
      </c>
      <c r="H15" s="144">
        <v>2</v>
      </c>
      <c r="I15" s="145">
        <v>3590</v>
      </c>
      <c r="J15" s="146">
        <v>382</v>
      </c>
      <c r="K15" s="145">
        <v>8603</v>
      </c>
      <c r="L15" s="146">
        <v>890</v>
      </c>
      <c r="M15" s="145">
        <v>8674</v>
      </c>
      <c r="N15" s="146">
        <v>909</v>
      </c>
      <c r="O15" s="145">
        <f>+I15+K15+M15</f>
        <v>20867</v>
      </c>
      <c r="P15" s="146">
        <f>+J15+L15+N15</f>
        <v>2181</v>
      </c>
      <c r="Q15" s="147">
        <f t="shared" si="2"/>
        <v>87.24</v>
      </c>
      <c r="R15" s="148">
        <f t="shared" si="3"/>
        <v>9.56762952773957</v>
      </c>
      <c r="S15" s="145">
        <v>37813</v>
      </c>
      <c r="T15" s="149">
        <f t="shared" si="4"/>
        <v>-0.4481527516991511</v>
      </c>
      <c r="U15" s="145">
        <v>98412</v>
      </c>
      <c r="V15" s="146">
        <v>10585</v>
      </c>
      <c r="W15" s="151">
        <f t="shared" si="0"/>
        <v>9.297307510628247</v>
      </c>
      <c r="X15" s="82"/>
      <c r="Y15" s="82"/>
    </row>
    <row r="16" spans="1:25" s="67" customFormat="1" ht="15.75" customHeight="1">
      <c r="A16" s="2">
        <v>12</v>
      </c>
      <c r="B16" s="150" t="s">
        <v>101</v>
      </c>
      <c r="C16" s="143">
        <v>39899</v>
      </c>
      <c r="D16" s="142" t="s">
        <v>26</v>
      </c>
      <c r="E16" s="173" t="s">
        <v>84</v>
      </c>
      <c r="F16" s="174">
        <v>62</v>
      </c>
      <c r="G16" s="144">
        <v>34</v>
      </c>
      <c r="H16" s="144">
        <v>3</v>
      </c>
      <c r="I16" s="145">
        <v>4385</v>
      </c>
      <c r="J16" s="146">
        <v>560</v>
      </c>
      <c r="K16" s="145">
        <v>8580</v>
      </c>
      <c r="L16" s="146">
        <v>1071</v>
      </c>
      <c r="M16" s="145">
        <v>7799</v>
      </c>
      <c r="N16" s="146">
        <v>931</v>
      </c>
      <c r="O16" s="145">
        <f>+I16+K16+M16</f>
        <v>20764</v>
      </c>
      <c r="P16" s="146">
        <f>+J16+L16+N16</f>
        <v>2562</v>
      </c>
      <c r="Q16" s="147">
        <f t="shared" si="2"/>
        <v>75.3529411764706</v>
      </c>
      <c r="R16" s="148">
        <f t="shared" si="3"/>
        <v>8.104605776736925</v>
      </c>
      <c r="S16" s="145">
        <v>87905</v>
      </c>
      <c r="T16" s="149">
        <f t="shared" si="4"/>
        <v>-0.7637904556054832</v>
      </c>
      <c r="U16" s="145">
        <v>492266</v>
      </c>
      <c r="V16" s="146">
        <v>55247</v>
      </c>
      <c r="W16" s="151">
        <f t="shared" si="0"/>
        <v>8.910275671077162</v>
      </c>
      <c r="X16" s="82"/>
      <c r="Y16" s="82"/>
    </row>
    <row r="17" spans="1:25" s="67" customFormat="1" ht="15.75" customHeight="1">
      <c r="A17" s="2">
        <v>13</v>
      </c>
      <c r="B17" s="150" t="s">
        <v>102</v>
      </c>
      <c r="C17" s="143">
        <v>39899</v>
      </c>
      <c r="D17" s="142" t="s">
        <v>2</v>
      </c>
      <c r="E17" s="173" t="s">
        <v>19</v>
      </c>
      <c r="F17" s="174">
        <v>59</v>
      </c>
      <c r="G17" s="144">
        <v>49</v>
      </c>
      <c r="H17" s="144">
        <v>3</v>
      </c>
      <c r="I17" s="145">
        <v>3729</v>
      </c>
      <c r="J17" s="146">
        <v>434</v>
      </c>
      <c r="K17" s="145">
        <v>8397</v>
      </c>
      <c r="L17" s="146">
        <v>947</v>
      </c>
      <c r="M17" s="145">
        <v>6418</v>
      </c>
      <c r="N17" s="146">
        <v>701</v>
      </c>
      <c r="O17" s="145">
        <f>+M17+K17+I17</f>
        <v>18544</v>
      </c>
      <c r="P17" s="146">
        <f>+N17+L17+J17</f>
        <v>2082</v>
      </c>
      <c r="Q17" s="147">
        <f t="shared" si="2"/>
        <v>42.48979591836735</v>
      </c>
      <c r="R17" s="148">
        <f t="shared" si="3"/>
        <v>8.90682036503362</v>
      </c>
      <c r="S17" s="145">
        <v>74944</v>
      </c>
      <c r="T17" s="149">
        <f t="shared" si="4"/>
        <v>-0.7525619128949615</v>
      </c>
      <c r="U17" s="145">
        <v>376124</v>
      </c>
      <c r="V17" s="146">
        <v>38416</v>
      </c>
      <c r="W17" s="151">
        <f t="shared" si="0"/>
        <v>9.790816326530612</v>
      </c>
      <c r="X17" s="82"/>
      <c r="Y17" s="82"/>
    </row>
    <row r="18" spans="1:25" s="67" customFormat="1" ht="15.75" customHeight="1">
      <c r="A18" s="2">
        <v>14</v>
      </c>
      <c r="B18" s="150" t="s">
        <v>91</v>
      </c>
      <c r="C18" s="143">
        <v>39892</v>
      </c>
      <c r="D18" s="142" t="s">
        <v>26</v>
      </c>
      <c r="E18" s="173" t="s">
        <v>19</v>
      </c>
      <c r="F18" s="174">
        <v>48</v>
      </c>
      <c r="G18" s="144">
        <v>38</v>
      </c>
      <c r="H18" s="144">
        <v>4</v>
      </c>
      <c r="I18" s="145">
        <v>3400</v>
      </c>
      <c r="J18" s="146">
        <v>544</v>
      </c>
      <c r="K18" s="145">
        <v>7014</v>
      </c>
      <c r="L18" s="146">
        <v>1117</v>
      </c>
      <c r="M18" s="145">
        <v>6546</v>
      </c>
      <c r="N18" s="146">
        <v>1025</v>
      </c>
      <c r="O18" s="145">
        <f>+I18+K18+M18</f>
        <v>16960</v>
      </c>
      <c r="P18" s="146">
        <f>+J18+L18+N18</f>
        <v>2686</v>
      </c>
      <c r="Q18" s="147">
        <f t="shared" si="2"/>
        <v>70.6842105263158</v>
      </c>
      <c r="R18" s="148">
        <f t="shared" si="3"/>
        <v>6.3142218912881605</v>
      </c>
      <c r="S18" s="145">
        <v>19979</v>
      </c>
      <c r="T18" s="149">
        <f t="shared" si="4"/>
        <v>-0.15110866409730217</v>
      </c>
      <c r="U18" s="145">
        <v>450087</v>
      </c>
      <c r="V18" s="146">
        <v>54887</v>
      </c>
      <c r="W18" s="151">
        <f t="shared" si="0"/>
        <v>8.200247781806256</v>
      </c>
      <c r="X18" s="82"/>
      <c r="Y18" s="82"/>
    </row>
    <row r="19" spans="1:25" s="67" customFormat="1" ht="15.75" customHeight="1">
      <c r="A19" s="2">
        <v>15</v>
      </c>
      <c r="B19" s="150" t="s">
        <v>148</v>
      </c>
      <c r="C19" s="143">
        <v>39913</v>
      </c>
      <c r="D19" s="142" t="s">
        <v>28</v>
      </c>
      <c r="E19" s="173" t="s">
        <v>49</v>
      </c>
      <c r="F19" s="174">
        <v>25</v>
      </c>
      <c r="G19" s="144">
        <v>25</v>
      </c>
      <c r="H19" s="144">
        <v>1</v>
      </c>
      <c r="I19" s="145">
        <v>3119.5</v>
      </c>
      <c r="J19" s="146">
        <v>257</v>
      </c>
      <c r="K19" s="145">
        <v>6305.25</v>
      </c>
      <c r="L19" s="146">
        <v>502</v>
      </c>
      <c r="M19" s="145">
        <v>6327.5</v>
      </c>
      <c r="N19" s="146">
        <v>510</v>
      </c>
      <c r="O19" s="145">
        <f>I19+K19+M19</f>
        <v>15752.25</v>
      </c>
      <c r="P19" s="146">
        <f>J19+L19+N19</f>
        <v>1269</v>
      </c>
      <c r="Q19" s="147">
        <f>P19/G19</f>
        <v>50.76</v>
      </c>
      <c r="R19" s="148">
        <f>+O19/P19</f>
        <v>12.413120567375886</v>
      </c>
      <c r="S19" s="145"/>
      <c r="T19" s="149"/>
      <c r="U19" s="145">
        <v>15752.25</v>
      </c>
      <c r="V19" s="146">
        <v>1269</v>
      </c>
      <c r="W19" s="151">
        <f t="shared" si="0"/>
        <v>12.413120567375886</v>
      </c>
      <c r="X19" s="82"/>
      <c r="Y19" s="82"/>
    </row>
    <row r="20" spans="1:25" s="67" customFormat="1" ht="15.75" customHeight="1">
      <c r="A20" s="2">
        <v>16</v>
      </c>
      <c r="B20" s="150" t="s">
        <v>125</v>
      </c>
      <c r="C20" s="143">
        <v>39906</v>
      </c>
      <c r="D20" s="142" t="s">
        <v>2</v>
      </c>
      <c r="E20" s="173" t="s">
        <v>126</v>
      </c>
      <c r="F20" s="174">
        <v>51</v>
      </c>
      <c r="G20" s="144">
        <v>47</v>
      </c>
      <c r="H20" s="144">
        <v>14</v>
      </c>
      <c r="I20" s="145">
        <v>4100</v>
      </c>
      <c r="J20" s="146">
        <v>694</v>
      </c>
      <c r="K20" s="145">
        <v>5275</v>
      </c>
      <c r="L20" s="146">
        <v>762</v>
      </c>
      <c r="M20" s="145">
        <v>3896</v>
      </c>
      <c r="N20" s="146">
        <v>433</v>
      </c>
      <c r="O20" s="145">
        <f>+M20+K20+I20</f>
        <v>13271</v>
      </c>
      <c r="P20" s="146">
        <f>+N20+L20+J20</f>
        <v>1889</v>
      </c>
      <c r="Q20" s="147">
        <f>IF(O20&lt;&gt;0,P20/G20,"")</f>
        <v>40.191489361702125</v>
      </c>
      <c r="R20" s="148">
        <f>IF(O20&lt;&gt;0,O20/P20,"")</f>
        <v>7.0254102699841185</v>
      </c>
      <c r="S20" s="145">
        <v>22450</v>
      </c>
      <c r="T20" s="149">
        <f>IF(S20&lt;&gt;0,-(S20-O20)/S20,"")</f>
        <v>-0.4088641425389755</v>
      </c>
      <c r="U20" s="145">
        <v>63597</v>
      </c>
      <c r="V20" s="146">
        <v>8224</v>
      </c>
      <c r="W20" s="151">
        <f t="shared" si="0"/>
        <v>7.733098249027237</v>
      </c>
      <c r="X20" s="82"/>
      <c r="Y20" s="82"/>
    </row>
    <row r="21" spans="1:24" s="67" customFormat="1" ht="15.75" customHeight="1">
      <c r="A21" s="2">
        <v>17</v>
      </c>
      <c r="B21" s="150" t="s">
        <v>90</v>
      </c>
      <c r="C21" s="143">
        <v>39892</v>
      </c>
      <c r="D21" s="142" t="s">
        <v>2</v>
      </c>
      <c r="E21" s="173" t="s">
        <v>34</v>
      </c>
      <c r="F21" s="174">
        <v>70</v>
      </c>
      <c r="G21" s="144">
        <v>38</v>
      </c>
      <c r="H21" s="144">
        <v>4</v>
      </c>
      <c r="I21" s="145">
        <v>1554</v>
      </c>
      <c r="J21" s="146">
        <v>276</v>
      </c>
      <c r="K21" s="145">
        <v>5040</v>
      </c>
      <c r="L21" s="146">
        <v>857</v>
      </c>
      <c r="M21" s="145">
        <v>4652</v>
      </c>
      <c r="N21" s="146">
        <v>761</v>
      </c>
      <c r="O21" s="145">
        <f>+M21+K21+I21</f>
        <v>11246</v>
      </c>
      <c r="P21" s="146">
        <f>+N21+L21+J21</f>
        <v>1894</v>
      </c>
      <c r="Q21" s="147">
        <f>IF(O21&lt;&gt;0,P21/G21,"")</f>
        <v>49.8421052631579</v>
      </c>
      <c r="R21" s="148">
        <f>IF(O21&lt;&gt;0,O21/P21,"")</f>
        <v>5.9376979936642025</v>
      </c>
      <c r="S21" s="145">
        <v>38527</v>
      </c>
      <c r="T21" s="149">
        <f>IF(S21&lt;&gt;0,-(S21-O21)/S21,"")</f>
        <v>-0.7081008124172659</v>
      </c>
      <c r="U21" s="145">
        <v>443561</v>
      </c>
      <c r="V21" s="146">
        <v>52328</v>
      </c>
      <c r="W21" s="151">
        <f t="shared" si="0"/>
        <v>8.476551750496865</v>
      </c>
      <c r="X21" s="82"/>
    </row>
    <row r="22" spans="1:24" s="67" customFormat="1" ht="15.75" customHeight="1">
      <c r="A22" s="2">
        <v>18</v>
      </c>
      <c r="B22" s="150" t="s">
        <v>149</v>
      </c>
      <c r="C22" s="143">
        <v>39913</v>
      </c>
      <c r="D22" s="142" t="s">
        <v>28</v>
      </c>
      <c r="E22" s="173" t="s">
        <v>150</v>
      </c>
      <c r="F22" s="174">
        <v>8</v>
      </c>
      <c r="G22" s="144">
        <v>8</v>
      </c>
      <c r="H22" s="144">
        <v>1</v>
      </c>
      <c r="I22" s="145">
        <v>1950</v>
      </c>
      <c r="J22" s="146">
        <v>190</v>
      </c>
      <c r="K22" s="145">
        <v>4420</v>
      </c>
      <c r="L22" s="146">
        <v>408</v>
      </c>
      <c r="M22" s="145">
        <v>4460.5</v>
      </c>
      <c r="N22" s="146">
        <v>418</v>
      </c>
      <c r="O22" s="145">
        <f>I22+K22+M22</f>
        <v>10830.5</v>
      </c>
      <c r="P22" s="146">
        <f>J22+L22+N22</f>
        <v>1016</v>
      </c>
      <c r="Q22" s="147">
        <f>P22/G22</f>
        <v>127</v>
      </c>
      <c r="R22" s="148">
        <f>+O22/P22</f>
        <v>10.659940944881889</v>
      </c>
      <c r="S22" s="145"/>
      <c r="T22" s="149"/>
      <c r="U22" s="145">
        <v>10830.5</v>
      </c>
      <c r="V22" s="146">
        <v>1016</v>
      </c>
      <c r="W22" s="151">
        <f t="shared" si="0"/>
        <v>10.659940944881889</v>
      </c>
      <c r="X22" s="82"/>
    </row>
    <row r="23" spans="1:24" s="67" customFormat="1" ht="15.75" customHeight="1">
      <c r="A23" s="2">
        <v>19</v>
      </c>
      <c r="B23" s="150" t="s">
        <v>127</v>
      </c>
      <c r="C23" s="143">
        <v>39906</v>
      </c>
      <c r="D23" s="142" t="s">
        <v>28</v>
      </c>
      <c r="E23" s="173" t="s">
        <v>128</v>
      </c>
      <c r="F23" s="174">
        <v>20</v>
      </c>
      <c r="G23" s="144">
        <v>20</v>
      </c>
      <c r="H23" s="144">
        <v>2</v>
      </c>
      <c r="I23" s="145">
        <v>1734</v>
      </c>
      <c r="J23" s="146">
        <v>193</v>
      </c>
      <c r="K23" s="145">
        <v>4089.5</v>
      </c>
      <c r="L23" s="146">
        <v>418</v>
      </c>
      <c r="M23" s="145">
        <v>4713</v>
      </c>
      <c r="N23" s="146">
        <v>473</v>
      </c>
      <c r="O23" s="145">
        <f>I23+K23+M23</f>
        <v>10536.5</v>
      </c>
      <c r="P23" s="146">
        <f>J23+L23+N23</f>
        <v>1084</v>
      </c>
      <c r="Q23" s="147">
        <f>P23/G23</f>
        <v>54.2</v>
      </c>
      <c r="R23" s="148">
        <f>+O23/P23</f>
        <v>9.720018450184503</v>
      </c>
      <c r="S23" s="145">
        <v>19595.5</v>
      </c>
      <c r="T23" s="149">
        <f>-(S23-O23)/S23</f>
        <v>-0.46230001786124364</v>
      </c>
      <c r="U23" s="145">
        <v>53340.5</v>
      </c>
      <c r="V23" s="146">
        <v>5596</v>
      </c>
      <c r="W23" s="151">
        <f t="shared" si="0"/>
        <v>9.531897784131523</v>
      </c>
      <c r="X23" s="82"/>
    </row>
    <row r="24" spans="1:24" s="67" customFormat="1" ht="18">
      <c r="A24" s="2">
        <v>20</v>
      </c>
      <c r="B24" s="150" t="s">
        <v>67</v>
      </c>
      <c r="C24" s="143">
        <v>39871</v>
      </c>
      <c r="D24" s="142" t="s">
        <v>44</v>
      </c>
      <c r="E24" s="173" t="s">
        <v>68</v>
      </c>
      <c r="F24" s="174">
        <v>192</v>
      </c>
      <c r="G24" s="144">
        <v>10</v>
      </c>
      <c r="H24" s="144">
        <v>7</v>
      </c>
      <c r="I24" s="145">
        <v>2412</v>
      </c>
      <c r="J24" s="146">
        <v>449</v>
      </c>
      <c r="K24" s="145">
        <v>3091.5</v>
      </c>
      <c r="L24" s="146">
        <v>580</v>
      </c>
      <c r="M24" s="145">
        <v>4395.5</v>
      </c>
      <c r="N24" s="146">
        <v>857</v>
      </c>
      <c r="O24" s="145">
        <f>SUM(I24+K24+M24)</f>
        <v>9899</v>
      </c>
      <c r="P24" s="146">
        <f>SUM(J24+L24+N24)</f>
        <v>1886</v>
      </c>
      <c r="Q24" s="147">
        <f>IF(O24&lt;&gt;0,P24/G24,"")</f>
        <v>188.6</v>
      </c>
      <c r="R24" s="148">
        <f>IF(O24&lt;&gt;0,O24/P24,"")</f>
        <v>5.248674443266172</v>
      </c>
      <c r="S24" s="145">
        <v>15182</v>
      </c>
      <c r="T24" s="149">
        <f>IF(S24&lt;&gt;0,-(S24-O24)/S24,"")</f>
        <v>-0.34797786852852064</v>
      </c>
      <c r="U24" s="145">
        <v>1517732</v>
      </c>
      <c r="V24" s="146">
        <v>225734</v>
      </c>
      <c r="W24" s="151">
        <f t="shared" si="0"/>
        <v>6.723541867862174</v>
      </c>
      <c r="X24" s="82"/>
    </row>
    <row r="25" spans="1:28" s="91" customFormat="1" ht="15">
      <c r="A25" s="1"/>
      <c r="B25" s="217"/>
      <c r="C25" s="217"/>
      <c r="D25" s="218"/>
      <c r="E25" s="218"/>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19"/>
      <c r="E27" s="220"/>
      <c r="F27" s="220"/>
      <c r="G27" s="220"/>
      <c r="H27" s="108"/>
      <c r="I27" s="109"/>
      <c r="K27" s="109"/>
      <c r="M27" s="109"/>
      <c r="O27" s="111"/>
      <c r="R27" s="112"/>
      <c r="S27" s="221" t="s">
        <v>0</v>
      </c>
      <c r="T27" s="221"/>
      <c r="U27" s="221"/>
      <c r="V27" s="221"/>
      <c r="W27" s="221"/>
      <c r="X27" s="113"/>
    </row>
    <row r="28" spans="1:24" s="110" customFormat="1" ht="18">
      <c r="A28" s="104"/>
      <c r="B28" s="83"/>
      <c r="C28" s="105"/>
      <c r="D28" s="106"/>
      <c r="E28" s="107"/>
      <c r="F28" s="107"/>
      <c r="G28" s="114"/>
      <c r="H28" s="108"/>
      <c r="M28" s="109"/>
      <c r="O28" s="111"/>
      <c r="R28" s="112"/>
      <c r="S28" s="221"/>
      <c r="T28" s="221"/>
      <c r="U28" s="221"/>
      <c r="V28" s="221"/>
      <c r="W28" s="221"/>
      <c r="X28" s="113"/>
    </row>
    <row r="29" spans="1:24" s="110" customFormat="1" ht="18">
      <c r="A29" s="104"/>
      <c r="G29" s="108"/>
      <c r="H29" s="108"/>
      <c r="M29" s="109"/>
      <c r="O29" s="111"/>
      <c r="R29" s="112"/>
      <c r="S29" s="221"/>
      <c r="T29" s="221"/>
      <c r="U29" s="221"/>
      <c r="V29" s="221"/>
      <c r="W29" s="221"/>
      <c r="X29" s="113"/>
    </row>
    <row r="30" spans="1:24" s="110" customFormat="1" ht="30" customHeight="1">
      <c r="A30" s="104"/>
      <c r="C30" s="108"/>
      <c r="E30" s="115"/>
      <c r="F30" s="108"/>
      <c r="G30" s="108"/>
      <c r="H30" s="108"/>
      <c r="I30" s="109"/>
      <c r="K30" s="109"/>
      <c r="M30" s="109"/>
      <c r="O30" s="111"/>
      <c r="P30" s="214" t="s">
        <v>25</v>
      </c>
      <c r="Q30" s="215"/>
      <c r="R30" s="215"/>
      <c r="S30" s="215"/>
      <c r="T30" s="215"/>
      <c r="U30" s="215"/>
      <c r="V30" s="215"/>
      <c r="W30" s="215"/>
      <c r="X30" s="113"/>
    </row>
    <row r="31" spans="1:24" s="110" customFormat="1" ht="30" customHeight="1">
      <c r="A31" s="104"/>
      <c r="C31" s="108"/>
      <c r="E31" s="115"/>
      <c r="F31" s="108"/>
      <c r="G31" s="108"/>
      <c r="H31" s="108"/>
      <c r="I31" s="109"/>
      <c r="K31" s="109"/>
      <c r="M31" s="109"/>
      <c r="O31" s="111"/>
      <c r="P31" s="215"/>
      <c r="Q31" s="215"/>
      <c r="R31" s="215"/>
      <c r="S31" s="215"/>
      <c r="T31" s="215"/>
      <c r="U31" s="215"/>
      <c r="V31" s="215"/>
      <c r="W31" s="215"/>
      <c r="X31" s="113"/>
    </row>
    <row r="32" spans="1:24" s="110" customFormat="1" ht="30" customHeight="1">
      <c r="A32" s="104"/>
      <c r="C32" s="108"/>
      <c r="E32" s="115"/>
      <c r="F32" s="108"/>
      <c r="G32" s="108"/>
      <c r="H32" s="108"/>
      <c r="I32" s="109"/>
      <c r="K32" s="109"/>
      <c r="M32" s="109"/>
      <c r="O32" s="111"/>
      <c r="P32" s="215"/>
      <c r="Q32" s="215"/>
      <c r="R32" s="215"/>
      <c r="S32" s="215"/>
      <c r="T32" s="215"/>
      <c r="U32" s="215"/>
      <c r="V32" s="215"/>
      <c r="W32" s="215"/>
      <c r="X32" s="113"/>
    </row>
    <row r="33" spans="1:24" s="110" customFormat="1" ht="30" customHeight="1">
      <c r="A33" s="104"/>
      <c r="C33" s="108"/>
      <c r="E33" s="115"/>
      <c r="F33" s="108"/>
      <c r="G33" s="108"/>
      <c r="H33" s="108"/>
      <c r="I33" s="109"/>
      <c r="K33" s="109"/>
      <c r="M33" s="109"/>
      <c r="O33" s="111"/>
      <c r="P33" s="215"/>
      <c r="Q33" s="215"/>
      <c r="R33" s="215"/>
      <c r="S33" s="215"/>
      <c r="T33" s="215"/>
      <c r="U33" s="215"/>
      <c r="V33" s="215"/>
      <c r="W33" s="215"/>
      <c r="X33" s="113"/>
    </row>
    <row r="34" spans="1:24" s="110" customFormat="1" ht="30" customHeight="1">
      <c r="A34" s="104"/>
      <c r="C34" s="108"/>
      <c r="E34" s="115"/>
      <c r="F34" s="108"/>
      <c r="G34" s="108"/>
      <c r="H34" s="108"/>
      <c r="I34" s="109"/>
      <c r="K34" s="109"/>
      <c r="M34" s="109"/>
      <c r="O34" s="111"/>
      <c r="P34" s="215"/>
      <c r="Q34" s="215"/>
      <c r="R34" s="215"/>
      <c r="S34" s="215"/>
      <c r="T34" s="215"/>
      <c r="U34" s="215"/>
      <c r="V34" s="215"/>
      <c r="W34" s="215"/>
      <c r="X34" s="113"/>
    </row>
    <row r="35" spans="1:24" s="110" customFormat="1" ht="45" customHeight="1">
      <c r="A35" s="104"/>
      <c r="C35" s="108"/>
      <c r="E35" s="115"/>
      <c r="F35" s="108"/>
      <c r="G35" s="116"/>
      <c r="H35" s="116"/>
      <c r="I35" s="117"/>
      <c r="J35" s="118"/>
      <c r="K35" s="117"/>
      <c r="L35" s="118"/>
      <c r="M35" s="117"/>
      <c r="N35" s="118"/>
      <c r="O35" s="111"/>
      <c r="P35" s="215"/>
      <c r="Q35" s="215"/>
      <c r="R35" s="215"/>
      <c r="S35" s="215"/>
      <c r="T35" s="215"/>
      <c r="U35" s="215"/>
      <c r="V35" s="215"/>
      <c r="W35" s="215"/>
      <c r="X35" s="113"/>
    </row>
    <row r="36" spans="1:24" s="110" customFormat="1" ht="33" customHeight="1">
      <c r="A36" s="104"/>
      <c r="C36" s="108"/>
      <c r="E36" s="115"/>
      <c r="F36" s="108"/>
      <c r="G36" s="116"/>
      <c r="H36" s="116"/>
      <c r="I36" s="117"/>
      <c r="J36" s="118"/>
      <c r="K36" s="117"/>
      <c r="L36" s="118"/>
      <c r="M36" s="117"/>
      <c r="N36" s="118"/>
      <c r="O36" s="111"/>
      <c r="P36" s="216" t="s">
        <v>12</v>
      </c>
      <c r="Q36" s="215"/>
      <c r="R36" s="215"/>
      <c r="S36" s="215"/>
      <c r="T36" s="215"/>
      <c r="U36" s="215"/>
      <c r="V36" s="215"/>
      <c r="W36" s="215"/>
      <c r="X36" s="113"/>
    </row>
    <row r="37" spans="1:24" s="110" customFormat="1" ht="33" customHeight="1">
      <c r="A37" s="104"/>
      <c r="C37" s="108"/>
      <c r="E37" s="115"/>
      <c r="F37" s="108"/>
      <c r="G37" s="116"/>
      <c r="H37" s="116"/>
      <c r="I37" s="117"/>
      <c r="J37" s="118"/>
      <c r="K37" s="117"/>
      <c r="L37" s="118"/>
      <c r="M37" s="117"/>
      <c r="N37" s="118"/>
      <c r="O37" s="111"/>
      <c r="P37" s="215"/>
      <c r="Q37" s="215"/>
      <c r="R37" s="215"/>
      <c r="S37" s="215"/>
      <c r="T37" s="215"/>
      <c r="U37" s="215"/>
      <c r="V37" s="215"/>
      <c r="W37" s="215"/>
      <c r="X37" s="113"/>
    </row>
    <row r="38" spans="1:24" s="110" customFormat="1" ht="33" customHeight="1">
      <c r="A38" s="104"/>
      <c r="C38" s="108"/>
      <c r="E38" s="115"/>
      <c r="F38" s="108"/>
      <c r="G38" s="116"/>
      <c r="H38" s="116"/>
      <c r="I38" s="117"/>
      <c r="J38" s="118"/>
      <c r="K38" s="117"/>
      <c r="L38" s="118"/>
      <c r="M38" s="117"/>
      <c r="N38" s="118"/>
      <c r="O38" s="111"/>
      <c r="P38" s="215"/>
      <c r="Q38" s="215"/>
      <c r="R38" s="215"/>
      <c r="S38" s="215"/>
      <c r="T38" s="215"/>
      <c r="U38" s="215"/>
      <c r="V38" s="215"/>
      <c r="W38" s="215"/>
      <c r="X38" s="113"/>
    </row>
    <row r="39" spans="1:24" s="110" customFormat="1" ht="33" customHeight="1">
      <c r="A39" s="104"/>
      <c r="C39" s="108"/>
      <c r="E39" s="115"/>
      <c r="F39" s="108"/>
      <c r="G39" s="116"/>
      <c r="H39" s="116"/>
      <c r="I39" s="117"/>
      <c r="J39" s="118"/>
      <c r="K39" s="117"/>
      <c r="L39" s="118"/>
      <c r="M39" s="117"/>
      <c r="N39" s="118"/>
      <c r="O39" s="111"/>
      <c r="P39" s="215"/>
      <c r="Q39" s="215"/>
      <c r="R39" s="215"/>
      <c r="S39" s="215"/>
      <c r="T39" s="215"/>
      <c r="U39" s="215"/>
      <c r="V39" s="215"/>
      <c r="W39" s="215"/>
      <c r="X39" s="113"/>
    </row>
    <row r="40" spans="1:24" s="110" customFormat="1" ht="33" customHeight="1">
      <c r="A40" s="104"/>
      <c r="C40" s="108"/>
      <c r="E40" s="115"/>
      <c r="F40" s="108"/>
      <c r="G40" s="116"/>
      <c r="H40" s="116"/>
      <c r="I40" s="117"/>
      <c r="J40" s="118"/>
      <c r="K40" s="117"/>
      <c r="L40" s="118"/>
      <c r="M40" s="117"/>
      <c r="N40" s="118"/>
      <c r="O40" s="111"/>
      <c r="P40" s="215"/>
      <c r="Q40" s="215"/>
      <c r="R40" s="215"/>
      <c r="S40" s="215"/>
      <c r="T40" s="215"/>
      <c r="U40" s="215"/>
      <c r="V40" s="215"/>
      <c r="W40" s="215"/>
      <c r="X40" s="113"/>
    </row>
    <row r="41" spans="16:23" ht="33" customHeight="1">
      <c r="P41" s="215"/>
      <c r="Q41" s="215"/>
      <c r="R41" s="215"/>
      <c r="S41" s="215"/>
      <c r="T41" s="215"/>
      <c r="U41" s="215"/>
      <c r="V41" s="215"/>
      <c r="W41" s="215"/>
    </row>
    <row r="42" spans="16:23" ht="33" customHeight="1">
      <c r="P42" s="215"/>
      <c r="Q42" s="215"/>
      <c r="R42" s="215"/>
      <c r="S42" s="215"/>
      <c r="T42" s="215"/>
      <c r="U42" s="215"/>
      <c r="V42" s="215"/>
      <c r="W42" s="215"/>
    </row>
  </sheetData>
  <sheetProtection/>
  <mergeCells count="20">
    <mergeCell ref="G3:G4"/>
    <mergeCell ref="H3:H4"/>
    <mergeCell ref="I3:J3"/>
    <mergeCell ref="K3:L3"/>
    <mergeCell ref="M3:N3"/>
    <mergeCell ref="O3:R3"/>
    <mergeCell ref="S3:T3"/>
    <mergeCell ref="U3:W3"/>
    <mergeCell ref="A2:W2"/>
    <mergeCell ref="B3:B4"/>
    <mergeCell ref="C3:C4"/>
    <mergeCell ref="D3:D4"/>
    <mergeCell ref="E3:E4"/>
    <mergeCell ref="F3:F4"/>
    <mergeCell ref="P30:W35"/>
    <mergeCell ref="P36:W42"/>
    <mergeCell ref="B25:C25"/>
    <mergeCell ref="D25:E25"/>
    <mergeCell ref="D27:G27"/>
    <mergeCell ref="S27:W29"/>
  </mergeCells>
  <printOptions/>
  <pageMargins left="0.75" right="0.75" top="1" bottom="1" header="0.5" footer="0.5"/>
  <pageSetup horizontalDpi="600" verticalDpi="600" orientation="portrait" paperSize="9" r:id="rId2"/>
  <ignoredErrors>
    <ignoredError sqref="W25 V25" unlockedFormula="1"/>
    <ignoredError sqref="O17:P17 W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2009-04-13T18:13:18Z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