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20-22 Mar (we 12)" sheetId="1" r:id="rId1"/>
    <sheet name="20-22 Mar (Top 20)" sheetId="2" r:id="rId2"/>
  </sheets>
  <definedNames>
    <definedName name="_xlnm.Print_Area" localSheetId="0">'20-22 Mar (we 12)'!$A$1:$W$78</definedName>
  </definedNames>
  <calcPr fullCalcOnLoad="1"/>
</workbook>
</file>

<file path=xl/sharedStrings.xml><?xml version="1.0" encoding="utf-8"?>
<sst xmlns="http://schemas.openxmlformats.org/spreadsheetml/2006/main" count="294" uniqueCount="124">
  <si>
    <t>*Sorted according to Weekend Total G.B.O. - Hafta sonu toplam hasılat sütununa göre sıralanmıştır.</t>
  </si>
  <si>
    <t>Company</t>
  </si>
  <si>
    <t>UIP</t>
  </si>
  <si>
    <t>Last Weekend</t>
  </si>
  <si>
    <t>Distributor</t>
  </si>
  <si>
    <t>Friday</t>
  </si>
  <si>
    <t>Saturday</t>
  </si>
  <si>
    <t>Sunday</t>
  </si>
  <si>
    <t>Change</t>
  </si>
  <si>
    <t>Adm.</t>
  </si>
  <si>
    <t>G.B.O.</t>
  </si>
  <si>
    <t>PARAMOUNT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</si>
  <si>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</si>
  <si>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</si>
  <si>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</si>
  <si>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</si>
  <si>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</si>
  <si>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</si>
  <si>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</si>
  <si>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FIDA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</si>
  <si>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</si>
  <si>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</si>
  <si>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</si>
  <si>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</si>
  <si>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</si>
  <si>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</si>
  <si>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</si>
  <si>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WARNER BROS.</t>
  </si>
  <si>
    <t>TIGLON</t>
  </si>
  <si>
    <t>FOX</t>
  </si>
  <si>
    <t>FIRTINA</t>
  </si>
  <si>
    <t>YAPIM 13</t>
  </si>
  <si>
    <t>PINEMA</t>
  </si>
  <si>
    <t>MEDYAVIZYON</t>
  </si>
  <si>
    <t>SONBAHAR</t>
  </si>
  <si>
    <t>KUZEY</t>
  </si>
  <si>
    <t>WALT DISNEY</t>
  </si>
  <si>
    <t>BOLT - 3D</t>
  </si>
  <si>
    <t>VALİ</t>
  </si>
  <si>
    <t>KOLIBA FILM</t>
  </si>
  <si>
    <t>VICKY CRISTINA BARCELONA</t>
  </si>
  <si>
    <t>BIR FILM</t>
  </si>
  <si>
    <t>UNBORN, THE</t>
  </si>
  <si>
    <t>UNIVERSAL</t>
  </si>
  <si>
    <t>KADRİ'NİN GÖTÜRDÜĞÜ YERE GİT</t>
  </si>
  <si>
    <t>TWILIGHT</t>
  </si>
  <si>
    <t>OPEN SEASON 2</t>
  </si>
  <si>
    <t>SPHE</t>
  </si>
  <si>
    <t>OZEN</t>
  </si>
  <si>
    <t>GÜZ SANCISI</t>
  </si>
  <si>
    <t>C YAPIM</t>
  </si>
  <si>
    <t>USTA-MEDYAVIZYON</t>
  </si>
  <si>
    <t>INKHEART</t>
  </si>
  <si>
    <t>NEW LINE</t>
  </si>
  <si>
    <t>PANDORA'NIN KUTUSU</t>
  </si>
  <si>
    <t>VALKYRIE</t>
  </si>
  <si>
    <t>KİRPİ</t>
  </si>
  <si>
    <t>DEMO-SARAN</t>
  </si>
  <si>
    <t>LISSI AND THE WILD EMPEROR</t>
  </si>
  <si>
    <t>CURIOUS CASE OF BENJAMIN BUTTON</t>
  </si>
  <si>
    <t>BED TIME STORIES</t>
  </si>
  <si>
    <t>SAYGIN FILM</t>
  </si>
  <si>
    <t>RECEP İVEDİK 2</t>
  </si>
  <si>
    <t>MY BLOODY VALENTINE 3D</t>
  </si>
  <si>
    <t>BRIDE WARS</t>
  </si>
  <si>
    <t>USTAOGLU FILM</t>
  </si>
  <si>
    <t>AKSOY FILM-OZEN FILM</t>
  </si>
  <si>
    <t>NIKO: THE WAY TO THE STARS</t>
  </si>
  <si>
    <t>TELEPOOL</t>
  </si>
  <si>
    <t>SPIRIT, THE</t>
  </si>
  <si>
    <t>ODD LOT</t>
  </si>
  <si>
    <t>HAVAR</t>
  </si>
  <si>
    <t>GULERYUZ FILM</t>
  </si>
  <si>
    <t>SPOT FILM</t>
  </si>
  <si>
    <t>UMUT</t>
  </si>
  <si>
    <t>OZEN-HERMES</t>
  </si>
  <si>
    <t>REVOLUTIONARY ROAD</t>
  </si>
  <si>
    <t>FOUR CHRISTMASES</t>
  </si>
  <si>
    <t>GÖLGESİZLER</t>
  </si>
  <si>
    <t>NARSIST FILM</t>
  </si>
  <si>
    <t>LEMON TREE</t>
  </si>
  <si>
    <t>MADAGASCAR 2</t>
  </si>
  <si>
    <t>WATCHMEN</t>
  </si>
  <si>
    <t>GRAN TORINO</t>
  </si>
  <si>
    <t>GNOMES AND TROLLS: THE SECRET CHAMBER</t>
  </si>
  <si>
    <t>CINEMATEQUE</t>
  </si>
  <si>
    <t>GOKTEN UC ELMA DUSTU</t>
  </si>
  <si>
    <t>DEFNE FILM</t>
  </si>
  <si>
    <t>YAŞAM ARSIZI</t>
  </si>
  <si>
    <t xml:space="preserve">UMUT SANAT </t>
  </si>
  <si>
    <t>TIYATROFIL</t>
  </si>
  <si>
    <t>GÜNEŞİ GÖRDÜM</t>
  </si>
  <si>
    <t>BOYUT FILM</t>
  </si>
  <si>
    <t>SEVEN POUNDS</t>
  </si>
  <si>
    <t>SPRI</t>
  </si>
  <si>
    <t>HOTEL FOR DOGS</t>
  </si>
  <si>
    <t>MAN ON WIRE</t>
  </si>
  <si>
    <t>ERMAN FILM</t>
  </si>
  <si>
    <t>DUPLICITY</t>
  </si>
  <si>
    <t>SLUMDOG MILLIONAIRE</t>
  </si>
  <si>
    <t>CHANTIER-PINEMA</t>
  </si>
  <si>
    <t>PATHE</t>
  </si>
  <si>
    <t>RACE TO WITCH MOUNTAIN</t>
  </si>
  <si>
    <t>HORSEMEN</t>
  </si>
  <si>
    <t>WRESTLER, THE</t>
  </si>
  <si>
    <t>BIR FILM-MARS P.</t>
  </si>
  <si>
    <t>HUNGER</t>
  </si>
  <si>
    <t>GÖLGE</t>
  </si>
  <si>
    <t>LUP FILM</t>
  </si>
  <si>
    <t>TALE OF DESPERAUX, THE</t>
  </si>
  <si>
    <t>MURO: NALET OLSUN İÇİMDEKİ İNSAN SEVGİSİNE</t>
  </si>
  <si>
    <t>PANA FILM</t>
  </si>
  <si>
    <t>ÖLDÜR BENI</t>
  </si>
  <si>
    <t>YES MAN</t>
  </si>
  <si>
    <t>AUSTRALIA</t>
  </si>
  <si>
    <t>[REC]</t>
  </si>
  <si>
    <t>TILSIM DESIGN</t>
  </si>
  <si>
    <t>PASSENGERS</t>
  </si>
  <si>
    <t>PRIDE AND GLORY</t>
  </si>
  <si>
    <t>ŞEYTANIN PABUCU</t>
  </si>
  <si>
    <t>MIA YAPIM</t>
  </si>
  <si>
    <t>STUCK</t>
  </si>
  <si>
    <t>AŞK TUTULMASI</t>
  </si>
  <si>
    <t>SUGARWORKZ-TIM'S</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</si>
</sst>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4">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20"/>
      <color indexed="40"/>
      <name val="GoudyLight"/>
      <family val="0"/>
    </font>
    <font>
      <sz val="10"/>
      <color indexed="40"/>
      <name val="Arial"/>
      <family val="0"/>
    </font>
    <font>
      <sz val="16"/>
      <color indexed="40"/>
      <name val="GoudyLight"/>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Impact"/>
      <family val="0"/>
    </font>
    <font>
      <sz val="35"/>
      <color indexed="8"/>
      <name val="Arial"/>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medium"/>
      <right style="hair"/>
      <top style="hair"/>
      <bottom style="hair"/>
    </border>
    <border>
      <left style="hair"/>
      <right style="medium"/>
      <top style="hair"/>
      <bottom style="hair"/>
    </border>
    <border>
      <left style="hair"/>
      <right style="hair"/>
      <top style="hair"/>
      <bottom style="medium"/>
    </border>
    <border>
      <left style="hair"/>
      <right>
        <color indexed="63"/>
      </right>
      <top style="hair"/>
      <bottom style="medium"/>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33">
    <xf numFmtId="0" fontId="0" fillId="0" borderId="0" xfId="0" applyAlignment="1">
      <alignment/>
    </xf>
    <xf numFmtId="0" fontId="21" fillId="33" borderId="10" xfId="0" applyFont="1" applyFill="1" applyBorder="1" applyAlignment="1" applyProtection="1">
      <alignment horizontal="center" vertical="center"/>
      <protection/>
    </xf>
    <xf numFmtId="0" fontId="19" fillId="0" borderId="11" xfId="0" applyFont="1" applyFill="1" applyBorder="1" applyAlignment="1" applyProtection="1">
      <alignment horizontal="right" vertical="center"/>
      <protection/>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59"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right" vertical="center"/>
      <protection/>
    </xf>
    <xf numFmtId="171" fontId="4" fillId="0" borderId="10" xfId="42" applyFont="1" applyFill="1" applyBorder="1" applyAlignment="1" applyProtection="1">
      <alignment horizontal="left" vertical="center"/>
      <protection/>
    </xf>
    <xf numFmtId="190"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191" fontId="18" fillId="0" borderId="10" xfId="0" applyNumberFormat="1" applyFont="1" applyFill="1" applyBorder="1" applyAlignment="1" applyProtection="1">
      <alignment horizontal="right" vertical="center"/>
      <protection/>
    </xf>
    <xf numFmtId="191" fontId="4" fillId="0" borderId="10" xfId="0" applyNumberFormat="1" applyFont="1" applyFill="1" applyBorder="1" applyAlignment="1" applyProtection="1">
      <alignment horizontal="right" vertical="center"/>
      <protection/>
    </xf>
    <xf numFmtId="191" fontId="17" fillId="0" borderId="10" xfId="0" applyNumberFormat="1" applyFont="1" applyFill="1" applyBorder="1" applyAlignment="1" applyProtection="1">
      <alignment horizontal="right" vertical="center"/>
      <protection/>
    </xf>
    <xf numFmtId="191" fontId="9" fillId="0" borderId="10" xfId="0" applyNumberFormat="1" applyFont="1" applyFill="1" applyBorder="1" applyAlignment="1" applyProtection="1">
      <alignment horizontal="right" vertical="center"/>
      <protection/>
    </xf>
    <xf numFmtId="193" fontId="4" fillId="0" borderId="10" xfId="0" applyNumberFormat="1"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16"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21" fillId="0" borderId="10" xfId="0" applyFont="1" applyFill="1" applyBorder="1" applyAlignment="1" applyProtection="1">
      <alignment horizontal="center" vertical="center"/>
      <protection/>
    </xf>
    <xf numFmtId="0" fontId="20" fillId="0" borderId="10" xfId="0" applyFont="1" applyFill="1" applyBorder="1" applyAlignment="1" applyProtection="1">
      <alignment horizontal="right" vertical="center"/>
      <protection/>
    </xf>
    <xf numFmtId="0" fontId="14" fillId="0" borderId="10" xfId="0" applyFont="1" applyFill="1" applyBorder="1" applyAlignment="1" applyProtection="1">
      <alignment horizontal="left" vertical="center"/>
      <protection/>
    </xf>
    <xf numFmtId="190" fontId="14" fillId="0" borderId="10" xfId="0" applyNumberFormat="1" applyFont="1" applyFill="1" applyBorder="1" applyAlignment="1" applyProtection="1">
      <alignment horizontal="center" vertical="center"/>
      <protection/>
    </xf>
    <xf numFmtId="0" fontId="14" fillId="0" borderId="10" xfId="0" applyFont="1" applyFill="1" applyBorder="1" applyAlignment="1" applyProtection="1">
      <alignment vertical="center"/>
      <protection/>
    </xf>
    <xf numFmtId="0" fontId="14" fillId="0" borderId="10" xfId="0" applyFont="1" applyFill="1" applyBorder="1" applyAlignment="1" applyProtection="1">
      <alignment horizontal="center" vertical="center"/>
      <protection/>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193" fontId="12" fillId="0" borderId="10" xfId="0" applyNumberFormat="1" applyFont="1" applyFill="1" applyBorder="1" applyAlignment="1" applyProtection="1">
      <alignment vertical="center"/>
      <protection/>
    </xf>
    <xf numFmtId="191" fontId="12" fillId="0" borderId="10" xfId="0" applyNumberFormat="1" applyFont="1" applyFill="1" applyBorder="1" applyAlignment="1" applyProtection="1">
      <alignment horizontal="right" vertical="center"/>
      <protection/>
    </xf>
    <xf numFmtId="192" fontId="12" fillId="0" borderId="10" xfId="59" applyNumberFormat="1" applyFont="1" applyFill="1" applyBorder="1" applyAlignment="1" applyProtection="1">
      <alignment vertical="center"/>
      <protection/>
    </xf>
    <xf numFmtId="0" fontId="13" fillId="0" borderId="10" xfId="0" applyFont="1" applyFill="1" applyBorder="1" applyAlignment="1" applyProtection="1">
      <alignment vertical="center"/>
      <protection/>
    </xf>
    <xf numFmtId="0" fontId="19"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left" vertical="center"/>
      <protection locked="0"/>
    </xf>
    <xf numFmtId="190"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93" fontId="7" fillId="0" borderId="10" xfId="0" applyNumberFormat="1"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0" xfId="0" applyFont="1" applyFill="1" applyBorder="1" applyAlignment="1">
      <alignment vertical="center"/>
    </xf>
    <xf numFmtId="0" fontId="11" fillId="0" borderId="10" xfId="0" applyFont="1" applyFill="1" applyBorder="1" applyAlignment="1">
      <alignment horizontal="center" vertical="center"/>
    </xf>
    <xf numFmtId="191" fontId="7" fillId="0" borderId="10" xfId="0" applyNumberFormat="1" applyFont="1" applyFill="1" applyBorder="1" applyAlignment="1" applyProtection="1">
      <alignment horizontal="right" vertical="center"/>
      <protection locked="0"/>
    </xf>
    <xf numFmtId="0" fontId="16" fillId="0" borderId="13"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19" fillId="0" borderId="14" xfId="0" applyFont="1" applyFill="1" applyBorder="1" applyAlignment="1" applyProtection="1">
      <alignment horizontal="right" vertical="center"/>
      <protection/>
    </xf>
    <xf numFmtId="193" fontId="16" fillId="0" borderId="15" xfId="0" applyNumberFormat="1" applyFont="1" applyFill="1" applyBorder="1" applyAlignment="1" applyProtection="1">
      <alignment horizontal="center" vertical="center" wrapText="1"/>
      <protection/>
    </xf>
    <xf numFmtId="193" fontId="16" fillId="0" borderId="16" xfId="0" applyNumberFormat="1" applyFont="1" applyFill="1" applyBorder="1" applyAlignment="1" applyProtection="1">
      <alignment horizontal="center" vertical="center" wrapText="1"/>
      <protection/>
    </xf>
    <xf numFmtId="192" fontId="4" fillId="0" borderId="10" xfId="0" applyNumberFormat="1" applyFont="1" applyFill="1" applyBorder="1" applyAlignment="1" applyProtection="1">
      <alignment vertical="center"/>
      <protection locked="0"/>
    </xf>
    <xf numFmtId="192" fontId="16" fillId="0" borderId="15" xfId="0" applyNumberFormat="1" applyFont="1" applyFill="1" applyBorder="1" applyAlignment="1" applyProtection="1">
      <alignment horizontal="center" vertical="center" wrapText="1"/>
      <protection/>
    </xf>
    <xf numFmtId="192" fontId="7" fillId="0" borderId="10" xfId="0" applyNumberFormat="1" applyFont="1" applyFill="1" applyBorder="1" applyAlignment="1" applyProtection="1">
      <alignment vertical="center"/>
      <protection locked="0"/>
    </xf>
    <xf numFmtId="0" fontId="19" fillId="0" borderId="17" xfId="0"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xf>
    <xf numFmtId="171" fontId="4" fillId="0" borderId="0" xfId="42" applyFont="1" applyFill="1" applyBorder="1" applyAlignment="1" applyProtection="1">
      <alignment vertical="center"/>
      <protection/>
    </xf>
    <xf numFmtId="19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191" fontId="18"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91" fontId="17"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9" fillId="0" borderId="18"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20" fillId="0" borderId="19" xfId="0" applyFont="1" applyBorder="1" applyAlignment="1" applyProtection="1">
      <alignment horizontal="center" vertical="center"/>
      <protection/>
    </xf>
    <xf numFmtId="191" fontId="16" fillId="0" borderId="20" xfId="0" applyNumberFormat="1" applyFont="1" applyBorder="1" applyAlignment="1" applyProtection="1">
      <alignment horizontal="center" wrapText="1"/>
      <protection/>
    </xf>
    <xf numFmtId="188" fontId="16" fillId="0" borderId="20" xfId="0" applyNumberFormat="1" applyFont="1" applyBorder="1" applyAlignment="1" applyProtection="1">
      <alignment horizontal="center" wrapText="1"/>
      <protection/>
    </xf>
    <xf numFmtId="191" fontId="16" fillId="0" borderId="20" xfId="0" applyNumberFormat="1" applyFont="1" applyFill="1" applyBorder="1" applyAlignment="1" applyProtection="1">
      <alignment horizontal="center" wrapText="1"/>
      <protection/>
    </xf>
    <xf numFmtId="188" fontId="16" fillId="0" borderId="20" xfId="0" applyNumberFormat="1" applyFont="1" applyFill="1" applyBorder="1" applyAlignment="1" applyProtection="1">
      <alignment horizontal="center" wrapText="1"/>
      <protection/>
    </xf>
    <xf numFmtId="193" fontId="16" fillId="0" borderId="20" xfId="0" applyNumberFormat="1" applyFont="1" applyFill="1" applyBorder="1" applyAlignment="1" applyProtection="1">
      <alignment horizontal="center" wrapText="1"/>
      <protection/>
    </xf>
    <xf numFmtId="0" fontId="16" fillId="0" borderId="20" xfId="0" applyFont="1" applyBorder="1" applyAlignment="1" applyProtection="1">
      <alignment horizontal="center" wrapText="1"/>
      <protection/>
    </xf>
    <xf numFmtId="193" fontId="16" fillId="0" borderId="21" xfId="0" applyNumberFormat="1" applyFont="1" applyFill="1" applyBorder="1" applyAlignment="1" applyProtection="1">
      <alignment horizontal="center" wrapText="1"/>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3" fontId="21" fillId="33" borderId="12" xfId="0" applyNumberFormat="1"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protection/>
    </xf>
    <xf numFmtId="185" fontId="21" fillId="33" borderId="12" xfId="0" applyNumberFormat="1" applyFont="1" applyFill="1" applyBorder="1" applyAlignment="1" applyProtection="1">
      <alignment horizontal="center" vertical="center"/>
      <protection/>
    </xf>
    <xf numFmtId="188" fontId="21" fillId="33" borderId="12" xfId="0" applyNumberFormat="1" applyFont="1" applyFill="1" applyBorder="1" applyAlignment="1" applyProtection="1">
      <alignment horizontal="center" vertical="center"/>
      <protection/>
    </xf>
    <xf numFmtId="193" fontId="21" fillId="33" borderId="12" xfId="0" applyNumberFormat="1" applyFont="1" applyFill="1" applyBorder="1" applyAlignment="1" applyProtection="1">
      <alignment horizontal="center" vertical="center"/>
      <protection/>
    </xf>
    <xf numFmtId="192" fontId="21" fillId="33" borderId="12" xfId="59"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3" fontId="12"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59"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9" fillId="0" borderId="0" xfId="0" applyFont="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11" fillId="0" borderId="0" xfId="0" applyFont="1" applyFill="1" applyBorder="1" applyAlignment="1">
      <alignment horizontal="center" vertical="center"/>
    </xf>
    <xf numFmtId="0" fontId="7" fillId="0" borderId="0"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185"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9" fillId="0" borderId="0" xfId="0" applyFont="1" applyAlignment="1" applyProtection="1">
      <alignment horizontal="right" vertical="center"/>
      <protection locked="0"/>
    </xf>
    <xf numFmtId="0" fontId="7" fillId="0" borderId="0" xfId="0" applyFont="1" applyAlignment="1" applyProtection="1">
      <alignment horizontal="left" vertical="center"/>
      <protection locked="0"/>
    </xf>
    <xf numFmtId="185" fontId="10" fillId="0" borderId="0" xfId="0" applyNumberFormat="1" applyFont="1" applyFill="1" applyAlignment="1" applyProtection="1">
      <alignment vertical="center"/>
      <protection locked="0"/>
    </xf>
    <xf numFmtId="0" fontId="5" fillId="0" borderId="0" xfId="0" applyFont="1" applyAlignment="1" applyProtection="1">
      <alignment vertical="center"/>
      <protection locked="0"/>
    </xf>
    <xf numFmtId="193" fontId="7" fillId="0" borderId="0" xfId="0" applyNumberFormat="1" applyFont="1" applyAlignment="1" applyProtection="1">
      <alignment vertical="center"/>
      <protection locked="0"/>
    </xf>
    <xf numFmtId="185" fontId="7" fillId="0" borderId="0" xfId="0" applyNumberFormat="1" applyFont="1" applyAlignment="1" applyProtection="1">
      <alignment horizontal="right" vertical="center"/>
      <protection locked="0"/>
    </xf>
    <xf numFmtId="188" fontId="7" fillId="0" borderId="0" xfId="0" applyNumberFormat="1" applyFont="1" applyAlignment="1" applyProtection="1">
      <alignment vertical="center"/>
      <protection locked="0"/>
    </xf>
    <xf numFmtId="191" fontId="22" fillId="33" borderId="12" xfId="0" applyNumberFormat="1" applyFont="1" applyFill="1" applyBorder="1" applyAlignment="1" applyProtection="1">
      <alignment horizontal="right" vertical="center"/>
      <protection/>
    </xf>
    <xf numFmtId="191" fontId="21" fillId="33" borderId="12"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locked="0"/>
    </xf>
    <xf numFmtId="191" fontId="4" fillId="0" borderId="10" xfId="0" applyNumberFormat="1" applyFont="1" applyFill="1" applyBorder="1" applyAlignment="1" applyProtection="1">
      <alignment horizontal="right" vertical="center"/>
      <protection locked="0"/>
    </xf>
    <xf numFmtId="196" fontId="9" fillId="0" borderId="10" xfId="0" applyNumberFormat="1" applyFont="1" applyFill="1" applyBorder="1" applyAlignment="1" applyProtection="1">
      <alignment horizontal="right" vertical="center"/>
      <protection/>
    </xf>
    <xf numFmtId="196" fontId="22" fillId="33" borderId="12" xfId="0" applyNumberFormat="1" applyFont="1" applyFill="1" applyBorder="1" applyAlignment="1" applyProtection="1">
      <alignment horizontal="right" vertical="center"/>
      <protection/>
    </xf>
    <xf numFmtId="196" fontId="12" fillId="0" borderId="10" xfId="0" applyNumberFormat="1" applyFont="1" applyFill="1" applyBorder="1" applyAlignment="1" applyProtection="1">
      <alignment horizontal="right" vertical="center"/>
      <protection/>
    </xf>
    <xf numFmtId="196" fontId="7"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xf>
    <xf numFmtId="196" fontId="17" fillId="0" borderId="10" xfId="0" applyNumberFormat="1" applyFont="1" applyFill="1" applyBorder="1" applyAlignment="1" applyProtection="1">
      <alignment horizontal="right" vertical="center"/>
      <protection/>
    </xf>
    <xf numFmtId="196" fontId="9" fillId="0" borderId="10" xfId="0" applyNumberFormat="1" applyFont="1" applyFill="1" applyBorder="1" applyAlignment="1" applyProtection="1">
      <alignment horizontal="right" vertical="center"/>
      <protection locked="0"/>
    </xf>
    <xf numFmtId="196" fontId="21" fillId="33" borderId="12"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locked="0"/>
    </xf>
    <xf numFmtId="191" fontId="16" fillId="0" borderId="15" xfId="0" applyNumberFormat="1" applyFont="1" applyFill="1" applyBorder="1" applyAlignment="1" applyProtection="1">
      <alignment horizontal="center" vertical="center" wrapText="1"/>
      <protection/>
    </xf>
    <xf numFmtId="196" fontId="16" fillId="0" borderId="15" xfId="0" applyNumberFormat="1" applyFont="1" applyFill="1" applyBorder="1" applyAlignment="1" applyProtection="1">
      <alignment horizontal="center" vertical="center" wrapText="1"/>
      <protection/>
    </xf>
    <xf numFmtId="0" fontId="23" fillId="0" borderId="10" xfId="0" applyFont="1" applyFill="1" applyBorder="1" applyAlignment="1">
      <alignment horizontal="left" vertical="top"/>
    </xf>
    <xf numFmtId="190" fontId="23" fillId="0" borderId="10" xfId="0" applyNumberFormat="1" applyFont="1" applyFill="1" applyBorder="1" applyAlignment="1">
      <alignment horizontal="center" vertical="top"/>
    </xf>
    <xf numFmtId="0" fontId="23" fillId="0" borderId="10" xfId="0" applyFont="1" applyFill="1" applyBorder="1" applyAlignment="1">
      <alignment horizontal="center" vertical="top"/>
    </xf>
    <xf numFmtId="185" fontId="23" fillId="0" borderId="10" xfId="42" applyNumberFormat="1" applyFont="1" applyFill="1" applyBorder="1" applyAlignment="1">
      <alignment horizontal="right" vertical="top"/>
    </xf>
    <xf numFmtId="188" fontId="23" fillId="0" borderId="10" xfId="42" applyNumberFormat="1" applyFont="1" applyFill="1" applyBorder="1" applyAlignment="1">
      <alignment horizontal="right" vertical="top"/>
    </xf>
    <xf numFmtId="188" fontId="23" fillId="0" borderId="10" xfId="59" applyNumberFormat="1" applyFont="1" applyFill="1" applyBorder="1" applyAlignment="1" applyProtection="1">
      <alignment horizontal="right" vertical="top"/>
      <protection/>
    </xf>
    <xf numFmtId="193" fontId="23" fillId="0" borderId="10" xfId="59" applyNumberFormat="1" applyFont="1" applyFill="1" applyBorder="1" applyAlignment="1" applyProtection="1">
      <alignment horizontal="right" vertical="top"/>
      <protection/>
    </xf>
    <xf numFmtId="192" fontId="23" fillId="0" borderId="10" xfId="59" applyNumberFormat="1" applyFont="1" applyFill="1" applyBorder="1" applyAlignment="1" applyProtection="1">
      <alignment vertical="top"/>
      <protection/>
    </xf>
    <xf numFmtId="0" fontId="23" fillId="0" borderId="23" xfId="0" applyFont="1" applyFill="1" applyBorder="1" applyAlignment="1">
      <alignment horizontal="left" vertical="top"/>
    </xf>
    <xf numFmtId="193" fontId="23" fillId="0" borderId="24" xfId="0" applyNumberFormat="1" applyFont="1" applyFill="1" applyBorder="1" applyAlignment="1">
      <alignment horizontal="right" vertical="top"/>
    </xf>
    <xf numFmtId="188" fontId="23" fillId="0" borderId="25" xfId="42" applyNumberFormat="1" applyFont="1" applyFill="1" applyBorder="1" applyAlignment="1">
      <alignment horizontal="right" vertical="top"/>
    </xf>
    <xf numFmtId="192" fontId="23" fillId="0" borderId="25" xfId="59" applyNumberFormat="1" applyFont="1" applyFill="1" applyBorder="1" applyAlignment="1" applyProtection="1">
      <alignment vertical="top"/>
      <protection/>
    </xf>
    <xf numFmtId="0" fontId="19" fillId="0" borderId="26" xfId="0" applyFont="1" applyFill="1" applyBorder="1" applyAlignment="1" applyProtection="1">
      <alignment horizontal="right" vertical="center"/>
      <protection/>
    </xf>
    <xf numFmtId="188" fontId="23" fillId="0" borderId="25" xfId="59" applyNumberFormat="1" applyFont="1" applyFill="1" applyBorder="1" applyAlignment="1" applyProtection="1">
      <alignment horizontal="right" vertical="top"/>
      <protection/>
    </xf>
    <xf numFmtId="193" fontId="23" fillId="0" borderId="25" xfId="59" applyNumberFormat="1" applyFont="1" applyFill="1" applyBorder="1" applyAlignment="1" applyProtection="1">
      <alignment horizontal="right" vertical="top"/>
      <protection/>
    </xf>
    <xf numFmtId="0" fontId="23" fillId="0" borderId="27" xfId="0" applyFont="1" applyFill="1" applyBorder="1" applyAlignment="1">
      <alignment horizontal="left" vertical="top"/>
    </xf>
    <xf numFmtId="190" fontId="23" fillId="0" borderId="25" xfId="0" applyNumberFormat="1" applyFont="1" applyFill="1" applyBorder="1" applyAlignment="1">
      <alignment horizontal="center" vertical="top"/>
    </xf>
    <xf numFmtId="0" fontId="23" fillId="0" borderId="25" xfId="0" applyFont="1" applyFill="1" applyBorder="1" applyAlignment="1">
      <alignment horizontal="left" vertical="top"/>
    </xf>
    <xf numFmtId="0" fontId="23" fillId="0" borderId="25" xfId="0" applyFont="1" applyFill="1" applyBorder="1" applyAlignment="1">
      <alignment horizontal="center" vertical="top"/>
    </xf>
    <xf numFmtId="185" fontId="23" fillId="0" borderId="25" xfId="42" applyNumberFormat="1" applyFont="1" applyFill="1" applyBorder="1" applyAlignment="1">
      <alignment horizontal="right" vertical="top"/>
    </xf>
    <xf numFmtId="193" fontId="23" fillId="0" borderId="28" xfId="0" applyNumberFormat="1" applyFont="1" applyFill="1" applyBorder="1" applyAlignment="1">
      <alignment horizontal="right" vertical="top"/>
    </xf>
    <xf numFmtId="190" fontId="23" fillId="0" borderId="10" xfId="0" applyNumberFormat="1" applyFont="1" applyBorder="1" applyAlignment="1" applyProtection="1">
      <alignment horizontal="center" vertical="center"/>
      <protection locked="0"/>
    </xf>
    <xf numFmtId="0" fontId="23" fillId="0" borderId="29" xfId="0" applyFont="1" applyFill="1" applyBorder="1" applyAlignment="1">
      <alignment horizontal="left" vertical="top"/>
    </xf>
    <xf numFmtId="190" fontId="23" fillId="0" borderId="12" xfId="0" applyNumberFormat="1" applyFont="1" applyFill="1" applyBorder="1" applyAlignment="1">
      <alignment horizontal="center" vertical="top"/>
    </xf>
    <xf numFmtId="0" fontId="23" fillId="0" borderId="12" xfId="0" applyFont="1" applyFill="1" applyBorder="1" applyAlignment="1">
      <alignment horizontal="left" vertical="top"/>
    </xf>
    <xf numFmtId="0" fontId="23" fillId="0" borderId="12" xfId="0" applyFont="1" applyFill="1" applyBorder="1" applyAlignment="1">
      <alignment horizontal="center" vertical="top"/>
    </xf>
    <xf numFmtId="185" fontId="23" fillId="0" borderId="12" xfId="42" applyNumberFormat="1" applyFont="1" applyFill="1" applyBorder="1" applyAlignment="1">
      <alignment horizontal="right" vertical="top"/>
    </xf>
    <xf numFmtId="188" fontId="23" fillId="0" borderId="12" xfId="42" applyNumberFormat="1" applyFont="1" applyFill="1" applyBorder="1" applyAlignment="1">
      <alignment horizontal="right" vertical="top"/>
    </xf>
    <xf numFmtId="188" fontId="23" fillId="0" borderId="12" xfId="59" applyNumberFormat="1" applyFont="1" applyFill="1" applyBorder="1" applyAlignment="1" applyProtection="1">
      <alignment horizontal="right" vertical="top"/>
      <protection/>
    </xf>
    <xf numFmtId="193" fontId="23" fillId="0" borderId="12" xfId="59" applyNumberFormat="1" applyFont="1" applyFill="1" applyBorder="1" applyAlignment="1" applyProtection="1">
      <alignment horizontal="right" vertical="top"/>
      <protection/>
    </xf>
    <xf numFmtId="192" fontId="23" fillId="0" borderId="12" xfId="59" applyNumberFormat="1" applyFont="1" applyFill="1" applyBorder="1" applyAlignment="1" applyProtection="1">
      <alignment vertical="top"/>
      <protection/>
    </xf>
    <xf numFmtId="193" fontId="23" fillId="0" borderId="30" xfId="0" applyNumberFormat="1" applyFont="1" applyFill="1" applyBorder="1" applyAlignment="1">
      <alignment horizontal="right" vertical="top"/>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3" fillId="0" borderId="25" xfId="0" applyFont="1" applyBorder="1" applyAlignment="1">
      <alignment horizontal="left" vertical="center"/>
    </xf>
    <xf numFmtId="0" fontId="23" fillId="0" borderId="31" xfId="0" applyFont="1" applyFill="1" applyBorder="1" applyAlignment="1">
      <alignment horizontal="left" vertical="top"/>
    </xf>
    <xf numFmtId="190" fontId="23" fillId="0" borderId="32" xfId="0" applyNumberFormat="1" applyFont="1" applyFill="1" applyBorder="1" applyAlignment="1">
      <alignment horizontal="center" vertical="top"/>
    </xf>
    <xf numFmtId="0" fontId="23" fillId="0" borderId="32" xfId="0" applyFont="1" applyFill="1" applyBorder="1" applyAlignment="1">
      <alignment horizontal="left" vertical="top"/>
    </xf>
    <xf numFmtId="0" fontId="23" fillId="0" borderId="32" xfId="0" applyFont="1" applyBorder="1" applyAlignment="1">
      <alignment horizontal="left" vertical="center"/>
    </xf>
    <xf numFmtId="0" fontId="23" fillId="0" borderId="32" xfId="0" applyFont="1" applyBorder="1" applyAlignment="1">
      <alignment horizontal="center" vertical="center"/>
    </xf>
    <xf numFmtId="0" fontId="23" fillId="0" borderId="32" xfId="0" applyFont="1" applyFill="1" applyBorder="1" applyAlignment="1">
      <alignment horizontal="center" vertical="top"/>
    </xf>
    <xf numFmtId="185" fontId="23" fillId="0" borderId="32" xfId="42" applyNumberFormat="1" applyFont="1" applyFill="1" applyBorder="1" applyAlignment="1">
      <alignment horizontal="right" vertical="top"/>
    </xf>
    <xf numFmtId="188" fontId="23" fillId="0" borderId="32" xfId="42" applyNumberFormat="1" applyFont="1" applyFill="1" applyBorder="1" applyAlignment="1">
      <alignment horizontal="right" vertical="top"/>
    </xf>
    <xf numFmtId="188" fontId="23" fillId="0" borderId="32" xfId="59" applyNumberFormat="1" applyFont="1" applyFill="1" applyBorder="1" applyAlignment="1" applyProtection="1">
      <alignment horizontal="right" vertical="top"/>
      <protection/>
    </xf>
    <xf numFmtId="193" fontId="23" fillId="0" borderId="32" xfId="59" applyNumberFormat="1" applyFont="1" applyFill="1" applyBorder="1" applyAlignment="1" applyProtection="1">
      <alignment horizontal="right" vertical="top"/>
      <protection/>
    </xf>
    <xf numFmtId="192" fontId="23" fillId="0" borderId="32" xfId="59" applyNumberFormat="1" applyFont="1" applyFill="1" applyBorder="1" applyAlignment="1" applyProtection="1">
      <alignment vertical="top"/>
      <protection/>
    </xf>
    <xf numFmtId="193" fontId="23" fillId="0" borderId="33" xfId="0" applyNumberFormat="1" applyFont="1" applyFill="1" applyBorder="1" applyAlignment="1">
      <alignment horizontal="right" vertical="top"/>
    </xf>
    <xf numFmtId="0" fontId="23" fillId="0" borderId="25" xfId="0" applyFont="1" applyBorder="1" applyAlignment="1">
      <alignment horizontal="center" vertical="center"/>
    </xf>
    <xf numFmtId="0" fontId="23" fillId="0" borderId="12" xfId="0" applyFont="1" applyBorder="1" applyAlignment="1">
      <alignment horizontal="left" vertical="center"/>
    </xf>
    <xf numFmtId="0" fontId="23" fillId="0" borderId="12" xfId="0" applyFont="1" applyBorder="1" applyAlignment="1">
      <alignment horizontal="center" vertical="center"/>
    </xf>
    <xf numFmtId="0" fontId="16" fillId="0" borderId="32"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protection/>
    </xf>
    <xf numFmtId="185" fontId="16" fillId="0" borderId="32" xfId="0" applyNumberFormat="1" applyFont="1" applyFill="1" applyBorder="1" applyAlignment="1" applyProtection="1">
      <alignment horizontal="center" vertical="center" wrapText="1"/>
      <protection/>
    </xf>
    <xf numFmtId="193" fontId="16" fillId="0" borderId="32" xfId="0" applyNumberFormat="1" applyFont="1" applyFill="1" applyBorder="1" applyAlignment="1" applyProtection="1">
      <alignment horizontal="center" vertical="center" wrapText="1"/>
      <protection/>
    </xf>
    <xf numFmtId="0" fontId="24" fillId="33" borderId="10" xfId="0" applyFont="1" applyFill="1" applyBorder="1" applyAlignment="1" applyProtection="1">
      <alignment horizontal="center" vertical="center"/>
      <protection/>
    </xf>
    <xf numFmtId="0" fontId="25" fillId="33" borderId="15" xfId="0" applyFont="1" applyFill="1" applyBorder="1" applyAlignment="1">
      <alignment/>
    </xf>
    <xf numFmtId="0" fontId="16" fillId="0" borderId="15" xfId="0" applyFont="1" applyFill="1" applyBorder="1" applyAlignment="1" applyProtection="1">
      <alignment horizontal="center" vertical="center" wrapText="1"/>
      <protection/>
    </xf>
    <xf numFmtId="193" fontId="16" fillId="0" borderId="33" xfId="0" applyNumberFormat="1" applyFont="1" applyFill="1" applyBorder="1" applyAlignment="1" applyProtection="1">
      <alignment horizontal="center" vertical="center" wrapText="1"/>
      <protection/>
    </xf>
    <xf numFmtId="171" fontId="16" fillId="0" borderId="31" xfId="42" applyFont="1" applyFill="1" applyBorder="1" applyAlignment="1" applyProtection="1">
      <alignment horizontal="center" vertical="center"/>
      <protection/>
    </xf>
    <xf numFmtId="171" fontId="16" fillId="0" borderId="34" xfId="42" applyFont="1" applyFill="1" applyBorder="1" applyAlignment="1" applyProtection="1">
      <alignment horizontal="center" vertical="center"/>
      <protection/>
    </xf>
    <xf numFmtId="190" fontId="16" fillId="0" borderId="32" xfId="0" applyNumberFormat="1" applyFont="1" applyFill="1" applyBorder="1" applyAlignment="1" applyProtection="1">
      <alignment horizontal="center" vertical="center" wrapText="1"/>
      <protection/>
    </xf>
    <xf numFmtId="190" fontId="16" fillId="0" borderId="15"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protection locked="0"/>
    </xf>
    <xf numFmtId="0" fontId="11" fillId="0" borderId="10" xfId="0" applyFont="1" applyFill="1" applyBorder="1" applyAlignment="1">
      <alignment horizontal="left" vertical="center"/>
    </xf>
    <xf numFmtId="0" fontId="22" fillId="33" borderId="22" xfId="0" applyFont="1" applyFill="1" applyBorder="1" applyAlignment="1">
      <alignment horizontal="center" vertical="center"/>
    </xf>
    <xf numFmtId="0" fontId="22" fillId="33" borderId="35" xfId="0" applyFont="1" applyFill="1" applyBorder="1" applyAlignment="1">
      <alignment horizontal="center" vertical="center"/>
    </xf>
    <xf numFmtId="0" fontId="22" fillId="33" borderId="36" xfId="0" applyFont="1" applyFill="1" applyBorder="1" applyAlignment="1">
      <alignment horizontal="center" vertical="center"/>
    </xf>
    <xf numFmtId="0" fontId="15"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5" fillId="0" borderId="10" xfId="0" applyFont="1" applyFill="1" applyBorder="1" applyAlignment="1">
      <alignment horizontal="right" vertical="center" wrapText="1"/>
    </xf>
    <xf numFmtId="193" fontId="8" fillId="0" borderId="10" xfId="0" applyNumberFormat="1" applyFont="1" applyFill="1" applyBorder="1" applyAlignment="1" applyProtection="1">
      <alignment horizontal="right" vertical="center" wrapText="1"/>
      <protection locked="0"/>
    </xf>
    <xf numFmtId="0" fontId="15"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5" fillId="0" borderId="0" xfId="0" applyFont="1" applyAlignment="1">
      <alignment horizontal="right" vertical="center" wrapText="1"/>
    </xf>
    <xf numFmtId="0" fontId="21" fillId="33" borderId="12" xfId="0" applyFont="1" applyFill="1" applyBorder="1" applyAlignment="1">
      <alignment horizontal="center" vertical="center"/>
    </xf>
    <xf numFmtId="0" fontId="21" fillId="33" borderId="12" xfId="0" applyFont="1" applyFill="1" applyBorder="1" applyAlignment="1">
      <alignment horizontal="righ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xf numFmtId="185" fontId="16" fillId="0" borderId="37" xfId="0" applyNumberFormat="1" applyFont="1" applyFill="1" applyBorder="1" applyAlignment="1" applyProtection="1">
      <alignment horizontal="center" vertical="center" wrapText="1"/>
      <protection/>
    </xf>
    <xf numFmtId="193" fontId="16" fillId="0" borderId="37" xfId="0" applyNumberFormat="1" applyFont="1" applyFill="1" applyBorder="1" applyAlignment="1" applyProtection="1">
      <alignment horizontal="center" vertical="center" wrapText="1"/>
      <protection/>
    </xf>
    <xf numFmtId="193" fontId="16" fillId="0" borderId="38" xfId="0" applyNumberFormat="1" applyFont="1" applyFill="1" applyBorder="1" applyAlignment="1" applyProtection="1">
      <alignment horizontal="center" vertical="center" wrapText="1"/>
      <protection/>
    </xf>
    <xf numFmtId="0" fontId="26" fillId="33" borderId="0" xfId="0" applyFont="1" applyFill="1" applyBorder="1" applyAlignment="1" applyProtection="1">
      <alignment horizontal="center" vertical="center"/>
      <protection/>
    </xf>
    <xf numFmtId="0" fontId="25" fillId="0" borderId="0" xfId="0" applyFont="1" applyAlignment="1">
      <alignment/>
    </xf>
    <xf numFmtId="171" fontId="16" fillId="0" borderId="39" xfId="42" applyFont="1" applyFill="1" applyBorder="1" applyAlignment="1" applyProtection="1">
      <alignment horizontal="center" vertical="center"/>
      <protection/>
    </xf>
    <xf numFmtId="171" fontId="16" fillId="0" borderId="40" xfId="42" applyFont="1" applyFill="1" applyBorder="1" applyAlignment="1" applyProtection="1">
      <alignment horizontal="center" vertical="center"/>
      <protection/>
    </xf>
    <xf numFmtId="190" fontId="16" fillId="0" borderId="37"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37"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95738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6659225" y="0"/>
          <a:ext cx="28860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9554825"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6525875" y="419100"/>
          <a:ext cx="2876550"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12
</a:t>
          </a:r>
          <a:r>
            <a:rPr lang="en-US" cap="none" sz="2000" b="0" i="0" u="none" baseline="0">
              <a:solidFill>
                <a:srgbClr val="000000"/>
              </a:solidFill>
              <a:latin typeface="Impact"/>
              <a:ea typeface="Impact"/>
              <a:cs typeface="Impact"/>
            </a:rPr>
            <a:t>20 - 22 MAR'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6587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781925" y="0"/>
          <a:ext cx="26955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3"/>
        <xdr:cNvSpPr txBox="1">
          <a:spLocks noChangeArrowheads="1"/>
        </xdr:cNvSpPr>
      </xdr:nvSpPr>
      <xdr:spPr>
        <a:xfrm>
          <a:off x="0" y="0"/>
          <a:ext cx="100012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7648575" y="0"/>
          <a:ext cx="23050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999172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991475" y="409575"/>
          <a:ext cx="186690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7"/>
        <xdr:cNvSpPr txBox="1">
          <a:spLocks noChangeArrowheads="1"/>
        </xdr:cNvSpPr>
      </xdr:nvSpPr>
      <xdr:spPr>
        <a:xfrm>
          <a:off x="0" y="0"/>
          <a:ext cx="100012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7648575" y="0"/>
          <a:ext cx="23050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9991725"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0"/>
        <xdr:cNvSpPr txBox="1">
          <a:spLocks noChangeArrowheads="1"/>
        </xdr:cNvSpPr>
      </xdr:nvSpPr>
      <xdr:spPr>
        <a:xfrm>
          <a:off x="8039100" y="390525"/>
          <a:ext cx="1857375" cy="6477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
</a:t>
          </a:r>
          <a:r>
            <a:rPr lang="en-US" cap="none" sz="1200" b="0" i="0" u="none" baseline="0">
              <a:solidFill>
                <a:srgbClr val="000000"/>
              </a:solidFill>
              <a:latin typeface="Impact"/>
              <a:ea typeface="Impact"/>
              <a:cs typeface="Impact"/>
            </a:rPr>
            <a:t>WEEKEND:  12
</a:t>
          </a:r>
          <a:r>
            <a:rPr lang="en-US" cap="none" sz="1200" b="0" i="0" u="none" baseline="0">
              <a:solidFill>
                <a:srgbClr val="000000"/>
              </a:solidFill>
              <a:latin typeface="Impact"/>
              <a:ea typeface="Impact"/>
              <a:cs typeface="Impact"/>
            </a:rPr>
            <a:t>20 - 22 MAR'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78"/>
  <sheetViews>
    <sheetView tabSelected="1" zoomScale="60" zoomScaleNormal="60" zoomScalePageLayoutView="0" workbookViewId="0" topLeftCell="B1">
      <selection activeCell="B5" sqref="B5"/>
    </sheetView>
  </sheetViews>
  <sheetFormatPr defaultColWidth="39.8515625" defaultRowHeight="12.75"/>
  <cols>
    <col min="1" max="1" width="4.00390625" style="35" bestFit="1" customWidth="1"/>
    <col min="2" max="2" width="46.140625" style="36" bestFit="1" customWidth="1"/>
    <col min="3" max="3" width="9.7109375" style="37" customWidth="1"/>
    <col min="4" max="4" width="16.8515625" style="21" bestFit="1" customWidth="1"/>
    <col min="5" max="5" width="20.421875" style="21" customWidth="1"/>
    <col min="6" max="6" width="6.8515625" style="38" customWidth="1"/>
    <col min="7" max="7" width="8.421875" style="38" customWidth="1"/>
    <col min="8" max="8" width="10.140625" style="38" customWidth="1"/>
    <col min="9" max="9" width="13.00390625" style="43" bestFit="1" customWidth="1"/>
    <col min="10" max="10" width="8.421875" style="133" bestFit="1" customWidth="1"/>
    <col min="11" max="11" width="13.00390625" style="43" bestFit="1" customWidth="1"/>
    <col min="12" max="12" width="9.57421875" style="133" bestFit="1" customWidth="1"/>
    <col min="13" max="13" width="15.00390625" style="43" bestFit="1" customWidth="1"/>
    <col min="14" max="14" width="9.57421875" style="133" bestFit="1" customWidth="1"/>
    <col min="15" max="15" width="15.00390625" style="128" bestFit="1" customWidth="1"/>
    <col min="16" max="16" width="9.57421875" style="138" bestFit="1" customWidth="1"/>
    <col min="17" max="17" width="9.7109375" style="133" customWidth="1"/>
    <col min="18" max="18" width="7.421875" style="39" bestFit="1" customWidth="1"/>
    <col min="19" max="19" width="15.00390625" style="43" bestFit="1" customWidth="1"/>
    <col min="20" max="20" width="10.00390625" style="53" bestFit="1" customWidth="1"/>
    <col min="21" max="21" width="16.421875" style="43" bestFit="1" customWidth="1"/>
    <col min="22" max="22" width="11.8515625" style="133" bestFit="1" customWidth="1"/>
    <col min="23" max="23" width="7.421875" style="39" bestFit="1" customWidth="1"/>
    <col min="24" max="24" width="39.8515625" style="22" customWidth="1"/>
    <col min="25" max="27" width="39.8515625" style="21" customWidth="1"/>
    <col min="28" max="28" width="2.00390625" style="21" bestFit="1" customWidth="1"/>
    <col min="29" max="16384" width="39.8515625" style="21" customWidth="1"/>
  </cols>
  <sheetData>
    <row r="1" spans="1:23" s="17" customFormat="1" ht="99" customHeight="1">
      <c r="A1" s="7"/>
      <c r="B1" s="8"/>
      <c r="C1" s="9"/>
      <c r="D1" s="10"/>
      <c r="E1" s="10"/>
      <c r="F1" s="11"/>
      <c r="G1" s="11"/>
      <c r="H1" s="11"/>
      <c r="I1" s="12"/>
      <c r="J1" s="130"/>
      <c r="K1" s="13"/>
      <c r="L1" s="134"/>
      <c r="M1" s="14"/>
      <c r="N1" s="135"/>
      <c r="O1" s="15"/>
      <c r="P1" s="136"/>
      <c r="Q1" s="139"/>
      <c r="R1" s="16"/>
      <c r="S1" s="129"/>
      <c r="T1" s="51"/>
      <c r="U1" s="129"/>
      <c r="V1" s="139"/>
      <c r="W1" s="16"/>
    </row>
    <row r="2" spans="1:23" s="18" customFormat="1" ht="27.75" thickBot="1">
      <c r="A2" s="196" t="s">
        <v>13</v>
      </c>
      <c r="B2" s="197"/>
      <c r="C2" s="197"/>
      <c r="D2" s="197"/>
      <c r="E2" s="197"/>
      <c r="F2" s="197"/>
      <c r="G2" s="197"/>
      <c r="H2" s="197"/>
      <c r="I2" s="197"/>
      <c r="J2" s="197"/>
      <c r="K2" s="197"/>
      <c r="L2" s="197"/>
      <c r="M2" s="197"/>
      <c r="N2" s="197"/>
      <c r="O2" s="197"/>
      <c r="P2" s="197"/>
      <c r="Q2" s="197"/>
      <c r="R2" s="197"/>
      <c r="S2" s="197"/>
      <c r="T2" s="197"/>
      <c r="U2" s="197"/>
      <c r="V2" s="197"/>
      <c r="W2" s="197"/>
    </row>
    <row r="3" spans="1:24" s="19" customFormat="1" ht="20.25" customHeight="1">
      <c r="A3" s="46"/>
      <c r="B3" s="200" t="s">
        <v>14</v>
      </c>
      <c r="C3" s="202" t="s">
        <v>20</v>
      </c>
      <c r="D3" s="192" t="s">
        <v>4</v>
      </c>
      <c r="E3" s="192" t="s">
        <v>1</v>
      </c>
      <c r="F3" s="192" t="s">
        <v>21</v>
      </c>
      <c r="G3" s="192" t="s">
        <v>22</v>
      </c>
      <c r="H3" s="192" t="s">
        <v>23</v>
      </c>
      <c r="I3" s="194" t="s">
        <v>5</v>
      </c>
      <c r="J3" s="194"/>
      <c r="K3" s="194" t="s">
        <v>6</v>
      </c>
      <c r="L3" s="194"/>
      <c r="M3" s="194" t="s">
        <v>7</v>
      </c>
      <c r="N3" s="194"/>
      <c r="O3" s="195" t="s">
        <v>24</v>
      </c>
      <c r="P3" s="195"/>
      <c r="Q3" s="195"/>
      <c r="R3" s="195"/>
      <c r="S3" s="194" t="s">
        <v>3</v>
      </c>
      <c r="T3" s="194"/>
      <c r="U3" s="195" t="s">
        <v>15</v>
      </c>
      <c r="V3" s="195"/>
      <c r="W3" s="199"/>
      <c r="X3" s="44"/>
    </row>
    <row r="4" spans="1:24" s="19" customFormat="1" ht="39" customHeight="1" thickBot="1">
      <c r="A4" s="47"/>
      <c r="B4" s="201"/>
      <c r="C4" s="203"/>
      <c r="D4" s="193"/>
      <c r="E4" s="193"/>
      <c r="F4" s="198"/>
      <c r="G4" s="198"/>
      <c r="H4" s="198"/>
      <c r="I4" s="140" t="s">
        <v>10</v>
      </c>
      <c r="J4" s="141" t="s">
        <v>9</v>
      </c>
      <c r="K4" s="140" t="s">
        <v>10</v>
      </c>
      <c r="L4" s="141" t="s">
        <v>9</v>
      </c>
      <c r="M4" s="140" t="s">
        <v>10</v>
      </c>
      <c r="N4" s="141" t="s">
        <v>9</v>
      </c>
      <c r="O4" s="140" t="s">
        <v>10</v>
      </c>
      <c r="P4" s="141" t="s">
        <v>9</v>
      </c>
      <c r="Q4" s="141" t="s">
        <v>16</v>
      </c>
      <c r="R4" s="49" t="s">
        <v>17</v>
      </c>
      <c r="S4" s="140" t="s">
        <v>10</v>
      </c>
      <c r="T4" s="52" t="s">
        <v>8</v>
      </c>
      <c r="U4" s="140" t="s">
        <v>10</v>
      </c>
      <c r="V4" s="141" t="s">
        <v>9</v>
      </c>
      <c r="W4" s="50" t="s">
        <v>17</v>
      </c>
      <c r="X4" s="44"/>
    </row>
    <row r="5" spans="1:24" s="19" customFormat="1" ht="15" customHeight="1">
      <c r="A5" s="2">
        <v>1</v>
      </c>
      <c r="B5" s="177" t="s">
        <v>91</v>
      </c>
      <c r="C5" s="178">
        <v>39884</v>
      </c>
      <c r="D5" s="179" t="s">
        <v>32</v>
      </c>
      <c r="E5" s="180" t="s">
        <v>92</v>
      </c>
      <c r="F5" s="181">
        <v>355</v>
      </c>
      <c r="G5" s="182">
        <v>355</v>
      </c>
      <c r="H5" s="182">
        <v>2</v>
      </c>
      <c r="I5" s="183">
        <v>494313</v>
      </c>
      <c r="J5" s="184">
        <v>61629</v>
      </c>
      <c r="K5" s="183">
        <v>987409</v>
      </c>
      <c r="L5" s="184">
        <v>117748</v>
      </c>
      <c r="M5" s="183">
        <v>1203063</v>
      </c>
      <c r="N5" s="184">
        <v>140885</v>
      </c>
      <c r="O5" s="183">
        <f>+I5+K5+M5</f>
        <v>2684785</v>
      </c>
      <c r="P5" s="184">
        <f>+J5+L5+N5</f>
        <v>320262</v>
      </c>
      <c r="Q5" s="185">
        <f>+P5/G5</f>
        <v>902.1464788732394</v>
      </c>
      <c r="R5" s="186">
        <f>+O5/P5</f>
        <v>8.383089470496031</v>
      </c>
      <c r="S5" s="183">
        <v>5057256</v>
      </c>
      <c r="T5" s="187">
        <f>(+S5-O5)/S5</f>
        <v>0.4691221880007656</v>
      </c>
      <c r="U5" s="183">
        <v>11090736</v>
      </c>
      <c r="V5" s="184">
        <v>1422248</v>
      </c>
      <c r="W5" s="188">
        <f>+U5/V5</f>
        <v>7.7980324106625565</v>
      </c>
      <c r="X5" s="44"/>
    </row>
    <row r="6" spans="1:24" s="19" customFormat="1" ht="15" customHeight="1">
      <c r="A6" s="2">
        <v>2</v>
      </c>
      <c r="B6" s="150" t="s">
        <v>98</v>
      </c>
      <c r="C6" s="143">
        <v>39892</v>
      </c>
      <c r="D6" s="142" t="s">
        <v>2</v>
      </c>
      <c r="E6" s="174" t="s">
        <v>43</v>
      </c>
      <c r="F6" s="175">
        <v>60</v>
      </c>
      <c r="G6" s="144">
        <v>60</v>
      </c>
      <c r="H6" s="144">
        <v>1</v>
      </c>
      <c r="I6" s="145">
        <v>65870</v>
      </c>
      <c r="J6" s="146">
        <v>5743</v>
      </c>
      <c r="K6" s="145">
        <v>116436</v>
      </c>
      <c r="L6" s="146">
        <v>9930</v>
      </c>
      <c r="M6" s="145">
        <v>125846</v>
      </c>
      <c r="N6" s="146">
        <v>10801</v>
      </c>
      <c r="O6" s="145">
        <f>+M6+K6+I6</f>
        <v>308152</v>
      </c>
      <c r="P6" s="146">
        <f>+N6+L6+J6</f>
        <v>26474</v>
      </c>
      <c r="Q6" s="147">
        <f aca="true" t="shared" si="0" ref="Q6:Q14">IF(O6&lt;&gt;0,P6/G6,"")</f>
        <v>441.23333333333335</v>
      </c>
      <c r="R6" s="148">
        <f aca="true" t="shared" si="1" ref="R6:R14">IF(O6&lt;&gt;0,O6/P6,"")</f>
        <v>11.639797537206316</v>
      </c>
      <c r="S6" s="145"/>
      <c r="T6" s="149">
        <f aca="true" t="shared" si="2" ref="T6:T14">IF(S6&lt;&gt;0,-(S6-O6)/S6,"")</f>
      </c>
      <c r="U6" s="145">
        <v>308152</v>
      </c>
      <c r="V6" s="146">
        <v>26474</v>
      </c>
      <c r="W6" s="151">
        <f aca="true" t="shared" si="3" ref="W6:W37">U6/V6</f>
        <v>11.639797537206316</v>
      </c>
      <c r="X6" s="44"/>
    </row>
    <row r="7" spans="1:24" s="20" customFormat="1" ht="15" customHeight="1" thickBot="1">
      <c r="A7" s="154">
        <v>3</v>
      </c>
      <c r="B7" s="157" t="s">
        <v>62</v>
      </c>
      <c r="C7" s="158">
        <v>39857</v>
      </c>
      <c r="D7" s="159" t="s">
        <v>48</v>
      </c>
      <c r="E7" s="176" t="s">
        <v>66</v>
      </c>
      <c r="F7" s="189">
        <v>372</v>
      </c>
      <c r="G7" s="160">
        <v>291</v>
      </c>
      <c r="H7" s="160">
        <v>6</v>
      </c>
      <c r="I7" s="161">
        <v>30593</v>
      </c>
      <c r="J7" s="152">
        <v>3854</v>
      </c>
      <c r="K7" s="161">
        <v>71507.5</v>
      </c>
      <c r="L7" s="152">
        <v>8484</v>
      </c>
      <c r="M7" s="161">
        <v>83462.5</v>
      </c>
      <c r="N7" s="152">
        <v>9961</v>
      </c>
      <c r="O7" s="161">
        <f>SUM(I7+K7+M7)</f>
        <v>185563</v>
      </c>
      <c r="P7" s="152">
        <f>SUM(J7+L7+N7)</f>
        <v>22299</v>
      </c>
      <c r="Q7" s="155">
        <f t="shared" si="0"/>
        <v>76.62886597938144</v>
      </c>
      <c r="R7" s="156">
        <f t="shared" si="1"/>
        <v>8.321583927530382</v>
      </c>
      <c r="S7" s="161">
        <v>383107.5</v>
      </c>
      <c r="T7" s="153">
        <f t="shared" si="2"/>
        <v>-0.5156372558616055</v>
      </c>
      <c r="U7" s="161">
        <v>33125757</v>
      </c>
      <c r="V7" s="152">
        <v>4265837</v>
      </c>
      <c r="W7" s="162">
        <f t="shared" si="3"/>
        <v>7.765359295256711</v>
      </c>
      <c r="X7" s="45"/>
    </row>
    <row r="8" spans="1:24" s="20" customFormat="1" ht="15" customHeight="1">
      <c r="A8" s="54">
        <v>4</v>
      </c>
      <c r="B8" s="164" t="s">
        <v>99</v>
      </c>
      <c r="C8" s="165">
        <v>39871</v>
      </c>
      <c r="D8" s="166" t="s">
        <v>100</v>
      </c>
      <c r="E8" s="190" t="s">
        <v>101</v>
      </c>
      <c r="F8" s="191">
        <v>57</v>
      </c>
      <c r="G8" s="167">
        <v>57</v>
      </c>
      <c r="H8" s="167">
        <v>4</v>
      </c>
      <c r="I8" s="168">
        <v>29419</v>
      </c>
      <c r="J8" s="169">
        <v>2732</v>
      </c>
      <c r="K8" s="168">
        <v>57109</v>
      </c>
      <c r="L8" s="169">
        <v>5297</v>
      </c>
      <c r="M8" s="168">
        <v>58743</v>
      </c>
      <c r="N8" s="169">
        <v>5421</v>
      </c>
      <c r="O8" s="168">
        <f>SUM(I8+K8+M8)</f>
        <v>145271</v>
      </c>
      <c r="P8" s="169">
        <f>SUM(J8+L8+N8)</f>
        <v>13450</v>
      </c>
      <c r="Q8" s="170">
        <f t="shared" si="0"/>
        <v>235.96491228070175</v>
      </c>
      <c r="R8" s="171">
        <f t="shared" si="1"/>
        <v>10.80081784386617</v>
      </c>
      <c r="S8" s="168">
        <v>247008</v>
      </c>
      <c r="T8" s="172">
        <f t="shared" si="2"/>
        <v>-0.41187734810208576</v>
      </c>
      <c r="U8" s="168">
        <v>2451609</v>
      </c>
      <c r="V8" s="169">
        <v>242027</v>
      </c>
      <c r="W8" s="173">
        <f t="shared" si="3"/>
        <v>10.129485553264718</v>
      </c>
      <c r="X8" s="45"/>
    </row>
    <row r="9" spans="1:24" s="20" customFormat="1" ht="15" customHeight="1">
      <c r="A9" s="54">
        <v>5</v>
      </c>
      <c r="B9" s="150" t="s">
        <v>102</v>
      </c>
      <c r="C9" s="143">
        <v>39892</v>
      </c>
      <c r="D9" s="142" t="s">
        <v>2</v>
      </c>
      <c r="E9" s="174" t="s">
        <v>36</v>
      </c>
      <c r="F9" s="175">
        <v>70</v>
      </c>
      <c r="G9" s="144">
        <v>70</v>
      </c>
      <c r="H9" s="144">
        <v>1</v>
      </c>
      <c r="I9" s="145">
        <v>19678</v>
      </c>
      <c r="J9" s="146">
        <v>2074</v>
      </c>
      <c r="K9" s="145">
        <v>57367</v>
      </c>
      <c r="L9" s="146">
        <v>6091</v>
      </c>
      <c r="M9" s="145">
        <v>66139</v>
      </c>
      <c r="N9" s="146">
        <v>6499</v>
      </c>
      <c r="O9" s="145">
        <f>+M9+K9+I9</f>
        <v>143184</v>
      </c>
      <c r="P9" s="146">
        <f>+N9+L9+J9</f>
        <v>14664</v>
      </c>
      <c r="Q9" s="147">
        <f t="shared" si="0"/>
        <v>209.4857142857143</v>
      </c>
      <c r="R9" s="148">
        <f t="shared" si="1"/>
        <v>9.76432078559738</v>
      </c>
      <c r="S9" s="145"/>
      <c r="T9" s="149">
        <f t="shared" si="2"/>
      </c>
      <c r="U9" s="145">
        <v>143184</v>
      </c>
      <c r="V9" s="146">
        <v>97126</v>
      </c>
      <c r="W9" s="151">
        <f t="shared" si="3"/>
        <v>1.4742087597553692</v>
      </c>
      <c r="X9" s="45"/>
    </row>
    <row r="10" spans="1:24" s="20" customFormat="1" ht="15" customHeight="1">
      <c r="A10" s="54">
        <v>6</v>
      </c>
      <c r="B10" s="150" t="s">
        <v>93</v>
      </c>
      <c r="C10" s="143">
        <v>39885</v>
      </c>
      <c r="D10" s="142" t="s">
        <v>26</v>
      </c>
      <c r="E10" s="174" t="s">
        <v>94</v>
      </c>
      <c r="F10" s="175">
        <v>58</v>
      </c>
      <c r="G10" s="144">
        <v>58</v>
      </c>
      <c r="H10" s="144">
        <v>2</v>
      </c>
      <c r="I10" s="145">
        <v>28752</v>
      </c>
      <c r="J10" s="146">
        <v>2630</v>
      </c>
      <c r="K10" s="145">
        <v>57430</v>
      </c>
      <c r="L10" s="146">
        <v>5205</v>
      </c>
      <c r="M10" s="145">
        <v>55672</v>
      </c>
      <c r="N10" s="146">
        <v>5051</v>
      </c>
      <c r="O10" s="145">
        <f>+I10+K10+M10</f>
        <v>141854</v>
      </c>
      <c r="P10" s="146">
        <f>+J10+L10+N10</f>
        <v>12886</v>
      </c>
      <c r="Q10" s="147">
        <f t="shared" si="0"/>
        <v>222.17241379310346</v>
      </c>
      <c r="R10" s="148">
        <f t="shared" si="1"/>
        <v>11.008381188887164</v>
      </c>
      <c r="S10" s="145">
        <v>199771</v>
      </c>
      <c r="T10" s="149">
        <f t="shared" si="2"/>
        <v>-0.2899169549133758</v>
      </c>
      <c r="U10" s="145">
        <v>498845</v>
      </c>
      <c r="V10" s="146">
        <v>49875</v>
      </c>
      <c r="W10" s="151">
        <f t="shared" si="3"/>
        <v>10.001904761904761</v>
      </c>
      <c r="X10" s="45"/>
    </row>
    <row r="11" spans="1:24" s="20" customFormat="1" ht="15" customHeight="1">
      <c r="A11" s="54">
        <v>7</v>
      </c>
      <c r="B11" s="150" t="s">
        <v>103</v>
      </c>
      <c r="C11" s="143">
        <v>39892</v>
      </c>
      <c r="D11" s="142" t="s">
        <v>26</v>
      </c>
      <c r="E11" s="174" t="s">
        <v>19</v>
      </c>
      <c r="F11" s="175">
        <v>48</v>
      </c>
      <c r="G11" s="144">
        <v>49</v>
      </c>
      <c r="H11" s="144">
        <v>1</v>
      </c>
      <c r="I11" s="145">
        <v>26054</v>
      </c>
      <c r="J11" s="146">
        <v>2640</v>
      </c>
      <c r="K11" s="145">
        <v>45884</v>
      </c>
      <c r="L11" s="146">
        <v>4575</v>
      </c>
      <c r="M11" s="145">
        <v>56387</v>
      </c>
      <c r="N11" s="146">
        <v>5559</v>
      </c>
      <c r="O11" s="145">
        <f>+I11+K11+M11</f>
        <v>128325</v>
      </c>
      <c r="P11" s="146">
        <f>+J11+L11+N11</f>
        <v>12774</v>
      </c>
      <c r="Q11" s="147">
        <f t="shared" si="0"/>
        <v>260.6938775510204</v>
      </c>
      <c r="R11" s="148">
        <f t="shared" si="1"/>
        <v>10.045796148426492</v>
      </c>
      <c r="S11" s="145"/>
      <c r="T11" s="149">
        <f t="shared" si="2"/>
      </c>
      <c r="U11" s="145">
        <v>128325</v>
      </c>
      <c r="V11" s="146">
        <v>12774</v>
      </c>
      <c r="W11" s="151">
        <f t="shared" si="3"/>
        <v>10.045796148426492</v>
      </c>
      <c r="X11" s="45"/>
    </row>
    <row r="12" spans="1:24" s="20" customFormat="1" ht="15" customHeight="1">
      <c r="A12" s="54">
        <v>8</v>
      </c>
      <c r="B12" s="150" t="s">
        <v>95</v>
      </c>
      <c r="C12" s="143">
        <v>39885</v>
      </c>
      <c r="D12" s="142" t="s">
        <v>2</v>
      </c>
      <c r="E12" s="174" t="s">
        <v>11</v>
      </c>
      <c r="F12" s="175">
        <v>51</v>
      </c>
      <c r="G12" s="144">
        <v>52</v>
      </c>
      <c r="H12" s="144">
        <v>2</v>
      </c>
      <c r="I12" s="145">
        <v>13273</v>
      </c>
      <c r="J12" s="146">
        <v>1377</v>
      </c>
      <c r="K12" s="145">
        <v>52534</v>
      </c>
      <c r="L12" s="146">
        <v>5382</v>
      </c>
      <c r="M12" s="145">
        <v>46366</v>
      </c>
      <c r="N12" s="146">
        <v>4773</v>
      </c>
      <c r="O12" s="145">
        <f>+M12+K12+I12</f>
        <v>112173</v>
      </c>
      <c r="P12" s="146">
        <f>+N12+L12+J12</f>
        <v>11532</v>
      </c>
      <c r="Q12" s="147">
        <f t="shared" si="0"/>
        <v>221.76923076923077</v>
      </c>
      <c r="R12" s="148">
        <f t="shared" si="1"/>
        <v>9.72710718002081</v>
      </c>
      <c r="S12" s="145">
        <v>165388</v>
      </c>
      <c r="T12" s="149">
        <f t="shared" si="2"/>
        <v>-0.3217585314533098</v>
      </c>
      <c r="U12" s="145">
        <v>315870</v>
      </c>
      <c r="V12" s="146">
        <v>33367</v>
      </c>
      <c r="W12" s="151">
        <f t="shared" si="3"/>
        <v>9.466538795816225</v>
      </c>
      <c r="X12" s="45"/>
    </row>
    <row r="13" spans="1:24" s="20" customFormat="1" ht="15" customHeight="1">
      <c r="A13" s="54">
        <v>9</v>
      </c>
      <c r="B13" s="150" t="s">
        <v>82</v>
      </c>
      <c r="C13" s="143">
        <v>39878</v>
      </c>
      <c r="D13" s="142" t="s">
        <v>2</v>
      </c>
      <c r="E13" s="174" t="s">
        <v>11</v>
      </c>
      <c r="F13" s="175">
        <v>90</v>
      </c>
      <c r="G13" s="144">
        <v>89</v>
      </c>
      <c r="H13" s="144">
        <v>3</v>
      </c>
      <c r="I13" s="145">
        <v>12369</v>
      </c>
      <c r="J13" s="146">
        <v>1287</v>
      </c>
      <c r="K13" s="145">
        <v>21972</v>
      </c>
      <c r="L13" s="146">
        <v>2229</v>
      </c>
      <c r="M13" s="145">
        <v>23758</v>
      </c>
      <c r="N13" s="146">
        <v>2441</v>
      </c>
      <c r="O13" s="145">
        <f>+M13+K13+I13</f>
        <v>58099</v>
      </c>
      <c r="P13" s="146">
        <f>+N13+L13+J13</f>
        <v>5957</v>
      </c>
      <c r="Q13" s="147">
        <f t="shared" si="0"/>
        <v>66.93258426966293</v>
      </c>
      <c r="R13" s="148">
        <f t="shared" si="1"/>
        <v>9.75306362262884</v>
      </c>
      <c r="S13" s="145">
        <v>118017</v>
      </c>
      <c r="T13" s="149">
        <f t="shared" si="2"/>
        <v>-0.5077065168577408</v>
      </c>
      <c r="U13" s="145">
        <v>823100</v>
      </c>
      <c r="V13" s="146">
        <v>87689</v>
      </c>
      <c r="W13" s="151">
        <f t="shared" si="3"/>
        <v>9.386582125466136</v>
      </c>
      <c r="X13" s="45"/>
    </row>
    <row r="14" spans="1:24" s="20" customFormat="1" ht="15" customHeight="1">
      <c r="A14" s="54">
        <v>10</v>
      </c>
      <c r="B14" s="150" t="s">
        <v>74</v>
      </c>
      <c r="C14" s="143">
        <v>39871</v>
      </c>
      <c r="D14" s="142" t="s">
        <v>48</v>
      </c>
      <c r="E14" s="174" t="s">
        <v>75</v>
      </c>
      <c r="F14" s="175">
        <v>192</v>
      </c>
      <c r="G14" s="144">
        <v>125</v>
      </c>
      <c r="H14" s="144">
        <v>4</v>
      </c>
      <c r="I14" s="145">
        <v>9363.5</v>
      </c>
      <c r="J14" s="146">
        <v>1516</v>
      </c>
      <c r="K14" s="145">
        <v>17928</v>
      </c>
      <c r="L14" s="146">
        <v>2821</v>
      </c>
      <c r="M14" s="145">
        <v>20856.5</v>
      </c>
      <c r="N14" s="146">
        <v>3190</v>
      </c>
      <c r="O14" s="145">
        <f>SUM(I14+K14+M14)</f>
        <v>48148</v>
      </c>
      <c r="P14" s="146">
        <f>SUM(J14+L14+N14)</f>
        <v>7527</v>
      </c>
      <c r="Q14" s="147">
        <f t="shared" si="0"/>
        <v>60.216</v>
      </c>
      <c r="R14" s="148">
        <f t="shared" si="1"/>
        <v>6.396705194632656</v>
      </c>
      <c r="S14" s="145">
        <v>82432.5</v>
      </c>
      <c r="T14" s="149">
        <f t="shared" si="2"/>
        <v>-0.4159099869590271</v>
      </c>
      <c r="U14" s="145">
        <v>1259095</v>
      </c>
      <c r="V14" s="146">
        <v>181430</v>
      </c>
      <c r="W14" s="151">
        <f t="shared" si="3"/>
        <v>6.939839056385383</v>
      </c>
      <c r="X14" s="45"/>
    </row>
    <row r="15" spans="1:24" s="20" customFormat="1" ht="15" customHeight="1">
      <c r="A15" s="54">
        <v>11</v>
      </c>
      <c r="B15" s="150" t="s">
        <v>104</v>
      </c>
      <c r="C15" s="143">
        <v>39892</v>
      </c>
      <c r="D15" s="142" t="s">
        <v>28</v>
      </c>
      <c r="E15" s="174" t="s">
        <v>105</v>
      </c>
      <c r="F15" s="175">
        <v>18</v>
      </c>
      <c r="G15" s="144">
        <v>18</v>
      </c>
      <c r="H15" s="144">
        <v>1</v>
      </c>
      <c r="I15" s="145">
        <v>8476</v>
      </c>
      <c r="J15" s="146">
        <v>696</v>
      </c>
      <c r="K15" s="145">
        <v>14130.5</v>
      </c>
      <c r="L15" s="146">
        <v>1113</v>
      </c>
      <c r="M15" s="145">
        <v>15614</v>
      </c>
      <c r="N15" s="146">
        <v>1227</v>
      </c>
      <c r="O15" s="145">
        <f>I15+K15+M15</f>
        <v>38220.5</v>
      </c>
      <c r="P15" s="146">
        <f>J15+L15+N15</f>
        <v>3036</v>
      </c>
      <c r="Q15" s="147">
        <f>P15/G15</f>
        <v>168.66666666666666</v>
      </c>
      <c r="R15" s="148">
        <f>+O15/P15</f>
        <v>12.589097496706191</v>
      </c>
      <c r="S15" s="145"/>
      <c r="T15" s="149"/>
      <c r="U15" s="145">
        <v>38220.5</v>
      </c>
      <c r="V15" s="146">
        <v>3036</v>
      </c>
      <c r="W15" s="151">
        <f t="shared" si="3"/>
        <v>12.589097496706191</v>
      </c>
      <c r="X15" s="45"/>
    </row>
    <row r="16" spans="1:24" s="20" customFormat="1" ht="15" customHeight="1">
      <c r="A16" s="54">
        <v>12</v>
      </c>
      <c r="B16" s="150" t="s">
        <v>84</v>
      </c>
      <c r="C16" s="143">
        <v>39878</v>
      </c>
      <c r="D16" s="142" t="s">
        <v>28</v>
      </c>
      <c r="E16" s="174" t="s">
        <v>85</v>
      </c>
      <c r="F16" s="175">
        <v>39</v>
      </c>
      <c r="G16" s="144">
        <v>35</v>
      </c>
      <c r="H16" s="144">
        <v>3</v>
      </c>
      <c r="I16" s="145">
        <v>2279</v>
      </c>
      <c r="J16" s="146">
        <v>246</v>
      </c>
      <c r="K16" s="145">
        <v>14039</v>
      </c>
      <c r="L16" s="146">
        <v>1479</v>
      </c>
      <c r="M16" s="145">
        <v>15782.5</v>
      </c>
      <c r="N16" s="146">
        <v>1679</v>
      </c>
      <c r="O16" s="145">
        <f>I16+K16+M16</f>
        <v>32100.5</v>
      </c>
      <c r="P16" s="146">
        <f>J16+L16+N16</f>
        <v>3404</v>
      </c>
      <c r="Q16" s="147">
        <f>P16/G16</f>
        <v>97.25714285714285</v>
      </c>
      <c r="R16" s="148">
        <f>+O16/P16</f>
        <v>9.430229142185665</v>
      </c>
      <c r="S16" s="145">
        <v>61899</v>
      </c>
      <c r="T16" s="149">
        <f>-(S16-O16)/S16</f>
        <v>-0.4814051923294399</v>
      </c>
      <c r="U16" s="145">
        <v>258849.5</v>
      </c>
      <c r="V16" s="146">
        <v>27952</v>
      </c>
      <c r="W16" s="151">
        <f t="shared" si="3"/>
        <v>9.260500143102462</v>
      </c>
      <c r="X16" s="45"/>
    </row>
    <row r="17" spans="1:24" s="20" customFormat="1" ht="15" customHeight="1">
      <c r="A17" s="54">
        <v>13</v>
      </c>
      <c r="B17" s="150" t="s">
        <v>63</v>
      </c>
      <c r="C17" s="143">
        <v>39843</v>
      </c>
      <c r="D17" s="142" t="s">
        <v>26</v>
      </c>
      <c r="E17" s="174" t="s">
        <v>19</v>
      </c>
      <c r="F17" s="175">
        <v>25</v>
      </c>
      <c r="G17" s="144">
        <v>5</v>
      </c>
      <c r="H17" s="144">
        <v>6</v>
      </c>
      <c r="I17" s="145">
        <v>5827</v>
      </c>
      <c r="J17" s="146">
        <v>818</v>
      </c>
      <c r="K17" s="145">
        <v>8620</v>
      </c>
      <c r="L17" s="146">
        <v>805</v>
      </c>
      <c r="M17" s="145">
        <v>8727</v>
      </c>
      <c r="N17" s="146">
        <v>815</v>
      </c>
      <c r="O17" s="145">
        <f>+I17+K17+M17</f>
        <v>23174</v>
      </c>
      <c r="P17" s="146">
        <f>+J17+L17+N17</f>
        <v>2438</v>
      </c>
      <c r="Q17" s="147">
        <f>IF(O17&lt;&gt;0,P17/G17,"")</f>
        <v>487.6</v>
      </c>
      <c r="R17" s="148">
        <f>IF(O17&lt;&gt;0,O17/P17,"")</f>
        <v>9.505332239540607</v>
      </c>
      <c r="S17" s="145">
        <v>18302</v>
      </c>
      <c r="T17" s="149">
        <f>IF(S17&lt;&gt;0,-(S17-O17)/S17,"")</f>
        <v>0.26620041525516336</v>
      </c>
      <c r="U17" s="145">
        <v>1308087</v>
      </c>
      <c r="V17" s="146">
        <v>115919</v>
      </c>
      <c r="W17" s="151">
        <f t="shared" si="3"/>
        <v>11.28449175717527</v>
      </c>
      <c r="X17" s="45"/>
    </row>
    <row r="18" spans="1:24" s="20" customFormat="1" ht="15" customHeight="1">
      <c r="A18" s="54">
        <v>14</v>
      </c>
      <c r="B18" s="150" t="s">
        <v>59</v>
      </c>
      <c r="C18" s="143">
        <v>39850</v>
      </c>
      <c r="D18" s="142" t="s">
        <v>26</v>
      </c>
      <c r="E18" s="174" t="s">
        <v>27</v>
      </c>
      <c r="F18" s="175">
        <v>71</v>
      </c>
      <c r="G18" s="144">
        <v>24</v>
      </c>
      <c r="H18" s="144">
        <v>7</v>
      </c>
      <c r="I18" s="145">
        <v>3280</v>
      </c>
      <c r="J18" s="146">
        <v>453</v>
      </c>
      <c r="K18" s="145">
        <v>6470</v>
      </c>
      <c r="L18" s="146">
        <v>867</v>
      </c>
      <c r="M18" s="145">
        <v>6927</v>
      </c>
      <c r="N18" s="146">
        <v>945</v>
      </c>
      <c r="O18" s="145">
        <f>+I18+K18+M18</f>
        <v>16677</v>
      </c>
      <c r="P18" s="146">
        <f>+J18+L18+N18</f>
        <v>2265</v>
      </c>
      <c r="Q18" s="147">
        <f>IF(O18&lt;&gt;0,P18/G18,"")</f>
        <v>94.375</v>
      </c>
      <c r="R18" s="148">
        <f>IF(O18&lt;&gt;0,O18/P18,"")</f>
        <v>7.362913907284768</v>
      </c>
      <c r="S18" s="145">
        <v>35403</v>
      </c>
      <c r="T18" s="149">
        <f>IF(S18&lt;&gt;0,-(S18-O18)/S18,"")</f>
        <v>-0.5289382255741039</v>
      </c>
      <c r="U18" s="145">
        <v>4078159</v>
      </c>
      <c r="V18" s="146">
        <v>441056</v>
      </c>
      <c r="W18" s="151">
        <f t="shared" si="3"/>
        <v>9.246351937168976</v>
      </c>
      <c r="X18" s="45"/>
    </row>
    <row r="19" spans="1:24" s="20" customFormat="1" ht="15" customHeight="1">
      <c r="A19" s="54">
        <v>15</v>
      </c>
      <c r="B19" s="150" t="s">
        <v>67</v>
      </c>
      <c r="C19" s="143">
        <v>39864</v>
      </c>
      <c r="D19" s="142" t="s">
        <v>28</v>
      </c>
      <c r="E19" s="174" t="s">
        <v>68</v>
      </c>
      <c r="F19" s="175">
        <v>55</v>
      </c>
      <c r="G19" s="144">
        <v>46</v>
      </c>
      <c r="H19" s="144">
        <v>5</v>
      </c>
      <c r="I19" s="145">
        <v>2591.5</v>
      </c>
      <c r="J19" s="146">
        <v>467</v>
      </c>
      <c r="K19" s="145">
        <v>6000</v>
      </c>
      <c r="L19" s="146">
        <v>962</v>
      </c>
      <c r="M19" s="145">
        <v>6104.5</v>
      </c>
      <c r="N19" s="146">
        <v>1006</v>
      </c>
      <c r="O19" s="145">
        <f>I19+K19+M19</f>
        <v>14696</v>
      </c>
      <c r="P19" s="146">
        <f>J19+L19+N19</f>
        <v>2435</v>
      </c>
      <c r="Q19" s="147">
        <f>P19/G19</f>
        <v>52.93478260869565</v>
      </c>
      <c r="R19" s="148">
        <f>+O19/P19</f>
        <v>6.035318275154004</v>
      </c>
      <c r="S19" s="145">
        <v>12964</v>
      </c>
      <c r="T19" s="149">
        <f>-(S19-O19)/S19</f>
        <v>0.1336007405121876</v>
      </c>
      <c r="U19" s="145">
        <v>441825</v>
      </c>
      <c r="V19" s="146">
        <v>51855</v>
      </c>
      <c r="W19" s="151">
        <f t="shared" si="3"/>
        <v>8.520393404686144</v>
      </c>
      <c r="X19" s="45"/>
    </row>
    <row r="20" spans="1:24" s="20" customFormat="1" ht="15" customHeight="1">
      <c r="A20" s="54">
        <v>16</v>
      </c>
      <c r="B20" s="150" t="s">
        <v>106</v>
      </c>
      <c r="C20" s="143">
        <v>39892</v>
      </c>
      <c r="D20" s="142" t="s">
        <v>28</v>
      </c>
      <c r="E20" s="174" t="s">
        <v>35</v>
      </c>
      <c r="F20" s="175">
        <v>5</v>
      </c>
      <c r="G20" s="144">
        <v>5</v>
      </c>
      <c r="H20" s="144">
        <v>1</v>
      </c>
      <c r="I20" s="145">
        <v>2165</v>
      </c>
      <c r="J20" s="146">
        <v>244</v>
      </c>
      <c r="K20" s="145">
        <v>3970.5</v>
      </c>
      <c r="L20" s="146">
        <v>418</v>
      </c>
      <c r="M20" s="145">
        <v>4295</v>
      </c>
      <c r="N20" s="146">
        <v>500</v>
      </c>
      <c r="O20" s="145">
        <f>I20+K20+M20</f>
        <v>10430.5</v>
      </c>
      <c r="P20" s="146">
        <f>J20+L20+N20</f>
        <v>1162</v>
      </c>
      <c r="Q20" s="147">
        <f>P20/G20</f>
        <v>232.4</v>
      </c>
      <c r="R20" s="148">
        <f>+O20/P20</f>
        <v>8.976333907056798</v>
      </c>
      <c r="S20" s="145"/>
      <c r="T20" s="149"/>
      <c r="U20" s="145">
        <v>10430.5</v>
      </c>
      <c r="V20" s="146">
        <v>1162</v>
      </c>
      <c r="W20" s="151">
        <f t="shared" si="3"/>
        <v>8.976333907056798</v>
      </c>
      <c r="X20" s="45"/>
    </row>
    <row r="21" spans="1:24" s="20" customFormat="1" ht="15" customHeight="1">
      <c r="A21" s="54">
        <v>17</v>
      </c>
      <c r="B21" s="150" t="s">
        <v>107</v>
      </c>
      <c r="C21" s="143">
        <v>39892</v>
      </c>
      <c r="D21" s="142" t="s">
        <v>48</v>
      </c>
      <c r="E21" s="174" t="s">
        <v>108</v>
      </c>
      <c r="F21" s="175">
        <v>15</v>
      </c>
      <c r="G21" s="144">
        <v>15</v>
      </c>
      <c r="H21" s="144">
        <v>1</v>
      </c>
      <c r="I21" s="145">
        <v>2289</v>
      </c>
      <c r="J21" s="146">
        <v>257</v>
      </c>
      <c r="K21" s="145">
        <v>3164</v>
      </c>
      <c r="L21" s="146">
        <v>341</v>
      </c>
      <c r="M21" s="145">
        <v>3465</v>
      </c>
      <c r="N21" s="146">
        <v>373</v>
      </c>
      <c r="O21" s="145">
        <f>I21+K21+M21</f>
        <v>8918</v>
      </c>
      <c r="P21" s="146">
        <f>SUM(J21+L21+N21)</f>
        <v>971</v>
      </c>
      <c r="Q21" s="147">
        <f>IF(O21&lt;&gt;0,P21/G21,"")</f>
        <v>64.73333333333333</v>
      </c>
      <c r="R21" s="148">
        <f>IF(O21&lt;&gt;0,O21/P21,"")</f>
        <v>9.184346035015448</v>
      </c>
      <c r="S21" s="145"/>
      <c r="T21" s="149">
        <f>IF(S21&lt;&gt;0,-(S21-O21)/S21,"")</f>
      </c>
      <c r="U21" s="145">
        <v>8918</v>
      </c>
      <c r="V21" s="146">
        <v>971</v>
      </c>
      <c r="W21" s="151">
        <f t="shared" si="3"/>
        <v>9.184346035015448</v>
      </c>
      <c r="X21" s="45"/>
    </row>
    <row r="22" spans="1:24" s="20" customFormat="1" ht="15" customHeight="1">
      <c r="A22" s="54">
        <v>18</v>
      </c>
      <c r="B22" s="150" t="s">
        <v>49</v>
      </c>
      <c r="C22" s="143">
        <v>39836</v>
      </c>
      <c r="D22" s="142" t="s">
        <v>48</v>
      </c>
      <c r="E22" s="174" t="s">
        <v>50</v>
      </c>
      <c r="F22" s="175">
        <v>180</v>
      </c>
      <c r="G22" s="144">
        <v>9</v>
      </c>
      <c r="H22" s="144">
        <v>4</v>
      </c>
      <c r="I22" s="145">
        <v>2270.5</v>
      </c>
      <c r="J22" s="146">
        <v>582</v>
      </c>
      <c r="K22" s="145">
        <v>2874.5</v>
      </c>
      <c r="L22" s="146">
        <v>723</v>
      </c>
      <c r="M22" s="145">
        <v>2971.5</v>
      </c>
      <c r="N22" s="146">
        <v>748</v>
      </c>
      <c r="O22" s="145">
        <f>SUM(I22+K22+M22)</f>
        <v>8116.5</v>
      </c>
      <c r="P22" s="146">
        <f>SUM(J22+L22+N22)</f>
        <v>2053</v>
      </c>
      <c r="Q22" s="147">
        <f>IF(O22&lt;&gt;0,P22/G22,"")</f>
        <v>228.11111111111111</v>
      </c>
      <c r="R22" s="148">
        <f>IF(O22&lt;&gt;0,O22/P22,"")</f>
        <v>3.953482708231856</v>
      </c>
      <c r="S22" s="145">
        <v>7313.5</v>
      </c>
      <c r="T22" s="149">
        <f>IF(S22&lt;&gt;0,-(S22-O22)/S22,"")</f>
        <v>0.10979695084432899</v>
      </c>
      <c r="U22" s="145">
        <v>4633475</v>
      </c>
      <c r="V22" s="146">
        <v>571614</v>
      </c>
      <c r="W22" s="151">
        <f t="shared" si="3"/>
        <v>8.105950868943028</v>
      </c>
      <c r="X22" s="45"/>
    </row>
    <row r="23" spans="1:24" s="20" customFormat="1" ht="15" customHeight="1">
      <c r="A23" s="54">
        <v>19</v>
      </c>
      <c r="B23" s="150" t="s">
        <v>76</v>
      </c>
      <c r="C23" s="163">
        <v>39871</v>
      </c>
      <c r="D23" s="174" t="s">
        <v>2</v>
      </c>
      <c r="E23" s="174" t="s">
        <v>11</v>
      </c>
      <c r="F23" s="175">
        <v>40</v>
      </c>
      <c r="G23" s="144">
        <v>16</v>
      </c>
      <c r="H23" s="144">
        <v>4</v>
      </c>
      <c r="I23" s="145">
        <v>1682</v>
      </c>
      <c r="J23" s="146">
        <v>241</v>
      </c>
      <c r="K23" s="145">
        <v>3178</v>
      </c>
      <c r="L23" s="146">
        <v>434</v>
      </c>
      <c r="M23" s="145">
        <v>3223</v>
      </c>
      <c r="N23" s="146">
        <v>441</v>
      </c>
      <c r="O23" s="145">
        <f>+M23+K23+I23</f>
        <v>8083</v>
      </c>
      <c r="P23" s="146">
        <f>+N23+L23+J23</f>
        <v>1116</v>
      </c>
      <c r="Q23" s="147">
        <f>IF(O23&lt;&gt;0,P23/G23,"")</f>
        <v>69.75</v>
      </c>
      <c r="R23" s="148">
        <f>IF(O23&lt;&gt;0,O23/P23,"")</f>
        <v>7.242831541218638</v>
      </c>
      <c r="S23" s="145">
        <v>58769</v>
      </c>
      <c r="T23" s="149">
        <f>IF(S23&lt;&gt;0,-(S23-O23)/S23,"")</f>
        <v>-0.8624615018121798</v>
      </c>
      <c r="U23" s="145">
        <v>732508</v>
      </c>
      <c r="V23" s="146">
        <v>74036</v>
      </c>
      <c r="W23" s="151">
        <f t="shared" si="3"/>
        <v>9.893943486952294</v>
      </c>
      <c r="X23" s="45"/>
    </row>
    <row r="24" spans="1:24" s="20" customFormat="1" ht="15" customHeight="1">
      <c r="A24" s="54">
        <v>20</v>
      </c>
      <c r="B24" s="150" t="s">
        <v>45</v>
      </c>
      <c r="C24" s="143">
        <v>39829</v>
      </c>
      <c r="D24" s="142" t="s">
        <v>28</v>
      </c>
      <c r="E24" s="174" t="s">
        <v>19</v>
      </c>
      <c r="F24" s="175">
        <v>80</v>
      </c>
      <c r="G24" s="144">
        <v>18</v>
      </c>
      <c r="H24" s="144">
        <v>10</v>
      </c>
      <c r="I24" s="145">
        <v>1495.5</v>
      </c>
      <c r="J24" s="146">
        <v>276</v>
      </c>
      <c r="K24" s="145">
        <v>3059</v>
      </c>
      <c r="L24" s="146">
        <v>545</v>
      </c>
      <c r="M24" s="145">
        <v>2854.5</v>
      </c>
      <c r="N24" s="146">
        <v>502</v>
      </c>
      <c r="O24" s="145">
        <f>I24+K24+M24</f>
        <v>7409</v>
      </c>
      <c r="P24" s="146">
        <f>J24+L24+N24</f>
        <v>1323</v>
      </c>
      <c r="Q24" s="147">
        <f>P24/G24</f>
        <v>73.5</v>
      </c>
      <c r="R24" s="148">
        <f>+O24/P24</f>
        <v>5.600151171579743</v>
      </c>
      <c r="S24" s="145">
        <v>9880</v>
      </c>
      <c r="T24" s="149">
        <f>-(S24-O24)/S24</f>
        <v>-0.2501012145748988</v>
      </c>
      <c r="U24" s="145">
        <v>2286536.5</v>
      </c>
      <c r="V24" s="146">
        <v>267114</v>
      </c>
      <c r="W24" s="151">
        <f t="shared" si="3"/>
        <v>8.560152219651535</v>
      </c>
      <c r="X24" s="45"/>
    </row>
    <row r="25" spans="1:24" s="20" customFormat="1" ht="15" customHeight="1">
      <c r="A25" s="54">
        <v>21</v>
      </c>
      <c r="B25" s="150" t="s">
        <v>86</v>
      </c>
      <c r="C25" s="143">
        <v>39878</v>
      </c>
      <c r="D25" s="142" t="s">
        <v>28</v>
      </c>
      <c r="E25" s="174" t="s">
        <v>87</v>
      </c>
      <c r="F25" s="175">
        <v>23</v>
      </c>
      <c r="G25" s="144">
        <v>23</v>
      </c>
      <c r="H25" s="144">
        <v>3</v>
      </c>
      <c r="I25" s="145">
        <v>1171.5</v>
      </c>
      <c r="J25" s="146">
        <v>196</v>
      </c>
      <c r="K25" s="145">
        <v>2740.5</v>
      </c>
      <c r="L25" s="146">
        <v>428</v>
      </c>
      <c r="M25" s="145">
        <v>3212.5</v>
      </c>
      <c r="N25" s="146">
        <v>499</v>
      </c>
      <c r="O25" s="145">
        <f>I25+K25+M25</f>
        <v>7124.5</v>
      </c>
      <c r="P25" s="146">
        <f>J25+L25+N25</f>
        <v>1123</v>
      </c>
      <c r="Q25" s="147">
        <f>P25/G25</f>
        <v>48.82608695652174</v>
      </c>
      <c r="R25" s="148">
        <f>+O25/P25</f>
        <v>6.3441674087266255</v>
      </c>
      <c r="S25" s="145">
        <v>9059.5</v>
      </c>
      <c r="T25" s="149">
        <f>-(S25-O25)/S25</f>
        <v>-0.21358794635465533</v>
      </c>
      <c r="U25" s="145">
        <v>82531.5</v>
      </c>
      <c r="V25" s="146">
        <v>10859</v>
      </c>
      <c r="W25" s="151">
        <f t="shared" si="3"/>
        <v>7.600285477484115</v>
      </c>
      <c r="X25" s="45"/>
    </row>
    <row r="26" spans="1:24" s="20" customFormat="1" ht="15" customHeight="1">
      <c r="A26" s="54">
        <v>22</v>
      </c>
      <c r="B26" s="150" t="s">
        <v>83</v>
      </c>
      <c r="C26" s="143">
        <v>39878</v>
      </c>
      <c r="D26" s="142" t="s">
        <v>26</v>
      </c>
      <c r="E26" s="174" t="s">
        <v>27</v>
      </c>
      <c r="F26" s="175">
        <v>39</v>
      </c>
      <c r="G26" s="144">
        <v>13</v>
      </c>
      <c r="H26" s="144">
        <v>3</v>
      </c>
      <c r="I26" s="145">
        <v>1329</v>
      </c>
      <c r="J26" s="146">
        <v>137</v>
      </c>
      <c r="K26" s="145">
        <v>2647</v>
      </c>
      <c r="L26" s="146">
        <v>258</v>
      </c>
      <c r="M26" s="145">
        <v>2098</v>
      </c>
      <c r="N26" s="146">
        <v>208</v>
      </c>
      <c r="O26" s="145">
        <f>+I26+K26+M26</f>
        <v>6074</v>
      </c>
      <c r="P26" s="146">
        <f>+J26+L26+N26</f>
        <v>603</v>
      </c>
      <c r="Q26" s="147">
        <f>IF(O26&lt;&gt;0,P26/G26,"")</f>
        <v>46.38461538461539</v>
      </c>
      <c r="R26" s="148">
        <f>IF(O26&lt;&gt;0,O26/P26,"")</f>
        <v>10.072968490878939</v>
      </c>
      <c r="S26" s="145">
        <v>65079</v>
      </c>
      <c r="T26" s="149">
        <f>IF(S26&lt;&gt;0,-(S26-O26)/S26,"")</f>
        <v>-0.906667281304261</v>
      </c>
      <c r="U26" s="145">
        <v>323307</v>
      </c>
      <c r="V26" s="146">
        <v>30652</v>
      </c>
      <c r="W26" s="151">
        <f t="shared" si="3"/>
        <v>10.547664100221846</v>
      </c>
      <c r="X26" s="45"/>
    </row>
    <row r="27" spans="1:24" s="20" customFormat="1" ht="15" customHeight="1">
      <c r="A27" s="54">
        <v>23</v>
      </c>
      <c r="B27" s="150" t="s">
        <v>46</v>
      </c>
      <c r="C27" s="143">
        <v>39829</v>
      </c>
      <c r="D27" s="142" t="s">
        <v>28</v>
      </c>
      <c r="E27" s="174" t="s">
        <v>47</v>
      </c>
      <c r="F27" s="175">
        <v>65</v>
      </c>
      <c r="G27" s="144">
        <v>22</v>
      </c>
      <c r="H27" s="144">
        <v>10</v>
      </c>
      <c r="I27" s="145">
        <v>912</v>
      </c>
      <c r="J27" s="146">
        <v>222</v>
      </c>
      <c r="K27" s="145">
        <v>1729</v>
      </c>
      <c r="L27" s="146">
        <v>318</v>
      </c>
      <c r="M27" s="145">
        <v>2224.5</v>
      </c>
      <c r="N27" s="146">
        <v>404</v>
      </c>
      <c r="O27" s="145">
        <f aca="true" t="shared" si="4" ref="O27:P29">I27+K27+M27</f>
        <v>4865.5</v>
      </c>
      <c r="P27" s="146">
        <f t="shared" si="4"/>
        <v>944</v>
      </c>
      <c r="Q27" s="147">
        <f>P27/G27</f>
        <v>42.90909090909091</v>
      </c>
      <c r="R27" s="148">
        <f>+O27/P27</f>
        <v>5.154131355932203</v>
      </c>
      <c r="S27" s="145">
        <v>6999</v>
      </c>
      <c r="T27" s="149">
        <f>-(S27-O27)/S27</f>
        <v>-0.30482926132304616</v>
      </c>
      <c r="U27" s="145">
        <v>789732</v>
      </c>
      <c r="V27" s="146">
        <v>102050</v>
      </c>
      <c r="W27" s="151">
        <f t="shared" si="3"/>
        <v>7.738677119059284</v>
      </c>
      <c r="X27" s="45"/>
    </row>
    <row r="28" spans="1:24" s="20" customFormat="1" ht="15" customHeight="1">
      <c r="A28" s="54">
        <v>24</v>
      </c>
      <c r="B28" s="150" t="s">
        <v>55</v>
      </c>
      <c r="C28" s="143">
        <v>39843</v>
      </c>
      <c r="D28" s="142" t="s">
        <v>28</v>
      </c>
      <c r="E28" s="174" t="s">
        <v>29</v>
      </c>
      <c r="F28" s="175">
        <v>80</v>
      </c>
      <c r="G28" s="144">
        <v>4</v>
      </c>
      <c r="H28" s="144">
        <v>8</v>
      </c>
      <c r="I28" s="145">
        <v>993</v>
      </c>
      <c r="J28" s="146">
        <v>222</v>
      </c>
      <c r="K28" s="145">
        <v>1505</v>
      </c>
      <c r="L28" s="146">
        <v>322</v>
      </c>
      <c r="M28" s="145">
        <v>1406</v>
      </c>
      <c r="N28" s="146">
        <v>307</v>
      </c>
      <c r="O28" s="145">
        <f t="shared" si="4"/>
        <v>3904</v>
      </c>
      <c r="P28" s="146">
        <f t="shared" si="4"/>
        <v>851</v>
      </c>
      <c r="Q28" s="147">
        <f>P28/G28</f>
        <v>212.75</v>
      </c>
      <c r="R28" s="148">
        <f>+O28/P28</f>
        <v>4.587544065804935</v>
      </c>
      <c r="S28" s="145">
        <v>1834.5</v>
      </c>
      <c r="T28" s="149">
        <f>-(S28-O28)/S28</f>
        <v>1.1281002998092122</v>
      </c>
      <c r="U28" s="145">
        <v>1363961.5</v>
      </c>
      <c r="V28" s="146">
        <v>149924</v>
      </c>
      <c r="W28" s="151">
        <f t="shared" si="3"/>
        <v>9.097686160988234</v>
      </c>
      <c r="X28" s="45"/>
    </row>
    <row r="29" spans="1:24" s="20" customFormat="1" ht="15" customHeight="1">
      <c r="A29" s="54">
        <v>25</v>
      </c>
      <c r="B29" s="150" t="s">
        <v>54</v>
      </c>
      <c r="C29" s="143">
        <v>39836</v>
      </c>
      <c r="D29" s="142" t="s">
        <v>28</v>
      </c>
      <c r="E29" s="174" t="s">
        <v>65</v>
      </c>
      <c r="F29" s="175">
        <v>13</v>
      </c>
      <c r="G29" s="144">
        <v>7</v>
      </c>
      <c r="H29" s="144">
        <v>9</v>
      </c>
      <c r="I29" s="145">
        <v>744.5</v>
      </c>
      <c r="J29" s="146">
        <v>127</v>
      </c>
      <c r="K29" s="145">
        <v>1459</v>
      </c>
      <c r="L29" s="146">
        <v>244</v>
      </c>
      <c r="M29" s="145">
        <v>1597.5</v>
      </c>
      <c r="N29" s="146">
        <v>264</v>
      </c>
      <c r="O29" s="145">
        <f t="shared" si="4"/>
        <v>3801</v>
      </c>
      <c r="P29" s="146">
        <f t="shared" si="4"/>
        <v>635</v>
      </c>
      <c r="Q29" s="147">
        <f>P29/G29</f>
        <v>90.71428571428571</v>
      </c>
      <c r="R29" s="148">
        <f>+O29/P29</f>
        <v>5.985826771653543</v>
      </c>
      <c r="S29" s="145">
        <v>3953</v>
      </c>
      <c r="T29" s="149">
        <f>-(S29-O29)/S29</f>
        <v>-0.03845180875284594</v>
      </c>
      <c r="U29" s="145">
        <v>176124.5</v>
      </c>
      <c r="V29" s="146">
        <v>20609</v>
      </c>
      <c r="W29" s="151">
        <f t="shared" si="3"/>
        <v>8.545999320685137</v>
      </c>
      <c r="X29" s="45"/>
    </row>
    <row r="30" spans="1:24" s="20" customFormat="1" ht="15" customHeight="1">
      <c r="A30" s="54">
        <v>26</v>
      </c>
      <c r="B30" s="150" t="s">
        <v>78</v>
      </c>
      <c r="C30" s="143">
        <v>39871</v>
      </c>
      <c r="D30" s="142" t="s">
        <v>2</v>
      </c>
      <c r="E30" s="174" t="s">
        <v>79</v>
      </c>
      <c r="F30" s="175">
        <v>52</v>
      </c>
      <c r="G30" s="144">
        <v>12</v>
      </c>
      <c r="H30" s="144">
        <v>4</v>
      </c>
      <c r="I30" s="145">
        <v>734</v>
      </c>
      <c r="J30" s="146">
        <v>120</v>
      </c>
      <c r="K30" s="145">
        <v>1484</v>
      </c>
      <c r="L30" s="146">
        <v>227</v>
      </c>
      <c r="M30" s="145">
        <v>1051</v>
      </c>
      <c r="N30" s="146">
        <v>173</v>
      </c>
      <c r="O30" s="145">
        <f>+M30+K30+I30</f>
        <v>3269</v>
      </c>
      <c r="P30" s="146">
        <f>+N30+L30+J30</f>
        <v>520</v>
      </c>
      <c r="Q30" s="147">
        <f aca="true" t="shared" si="5" ref="Q30:Q35">IF(O30&lt;&gt;0,P30/G30,"")</f>
        <v>43.333333333333336</v>
      </c>
      <c r="R30" s="148">
        <f aca="true" t="shared" si="6" ref="R30:R35">IF(O30&lt;&gt;0,O30/P30,"")</f>
        <v>6.286538461538462</v>
      </c>
      <c r="S30" s="145">
        <v>16104</v>
      </c>
      <c r="T30" s="149">
        <f aca="true" t="shared" si="7" ref="T30:T35">IF(S30&lt;&gt;0,-(S30-O30)/S30,"")</f>
        <v>-0.7970069547938401</v>
      </c>
      <c r="U30" s="145">
        <v>304156</v>
      </c>
      <c r="V30" s="146">
        <v>38253</v>
      </c>
      <c r="W30" s="151">
        <f t="shared" si="3"/>
        <v>7.9511672287140875</v>
      </c>
      <c r="X30" s="45"/>
    </row>
    <row r="31" spans="1:24" s="20" customFormat="1" ht="15" customHeight="1">
      <c r="A31" s="54">
        <v>27</v>
      </c>
      <c r="B31" s="150" t="s">
        <v>56</v>
      </c>
      <c r="C31" s="143">
        <v>39843</v>
      </c>
      <c r="D31" s="142" t="s">
        <v>33</v>
      </c>
      <c r="E31" s="174" t="s">
        <v>57</v>
      </c>
      <c r="F31" s="175">
        <v>92</v>
      </c>
      <c r="G31" s="144">
        <v>4</v>
      </c>
      <c r="H31" s="144">
        <v>8</v>
      </c>
      <c r="I31" s="145">
        <v>618</v>
      </c>
      <c r="J31" s="146">
        <v>181</v>
      </c>
      <c r="K31" s="145">
        <v>1196</v>
      </c>
      <c r="L31" s="146">
        <v>326</v>
      </c>
      <c r="M31" s="145">
        <v>1072.5</v>
      </c>
      <c r="N31" s="146">
        <v>288</v>
      </c>
      <c r="O31" s="145">
        <f>I31+K31+M31</f>
        <v>2886.5</v>
      </c>
      <c r="P31" s="146">
        <f>J31+L31+N31</f>
        <v>795</v>
      </c>
      <c r="Q31" s="147">
        <f t="shared" si="5"/>
        <v>198.75</v>
      </c>
      <c r="R31" s="148">
        <f t="shared" si="6"/>
        <v>3.630817610062893</v>
      </c>
      <c r="S31" s="145">
        <v>1921.5</v>
      </c>
      <c r="T31" s="149">
        <f t="shared" si="7"/>
        <v>0.5022118136872236</v>
      </c>
      <c r="U31" s="145">
        <v>637926</v>
      </c>
      <c r="V31" s="146">
        <v>75507</v>
      </c>
      <c r="W31" s="151">
        <f t="shared" si="3"/>
        <v>8.448567682466527</v>
      </c>
      <c r="X31" s="45"/>
    </row>
    <row r="32" spans="1:24" s="20" customFormat="1" ht="15" customHeight="1">
      <c r="A32" s="54">
        <v>28</v>
      </c>
      <c r="B32" s="150" t="s">
        <v>109</v>
      </c>
      <c r="C32" s="143">
        <v>39836</v>
      </c>
      <c r="D32" s="142" t="s">
        <v>2</v>
      </c>
      <c r="E32" s="174" t="s">
        <v>43</v>
      </c>
      <c r="F32" s="175">
        <v>108</v>
      </c>
      <c r="G32" s="144">
        <v>5</v>
      </c>
      <c r="H32" s="144">
        <v>9</v>
      </c>
      <c r="I32" s="145">
        <v>311</v>
      </c>
      <c r="J32" s="146">
        <v>92</v>
      </c>
      <c r="K32" s="145">
        <v>1225</v>
      </c>
      <c r="L32" s="146">
        <v>237</v>
      </c>
      <c r="M32" s="145">
        <v>1178</v>
      </c>
      <c r="N32" s="146">
        <v>236</v>
      </c>
      <c r="O32" s="145">
        <f>+M32+K32+I32</f>
        <v>2714</v>
      </c>
      <c r="P32" s="146">
        <f>+N32+L32+J32</f>
        <v>565</v>
      </c>
      <c r="Q32" s="147">
        <f t="shared" si="5"/>
        <v>113</v>
      </c>
      <c r="R32" s="148">
        <f t="shared" si="6"/>
        <v>4.803539823008849</v>
      </c>
      <c r="S32" s="145">
        <v>687</v>
      </c>
      <c r="T32" s="149">
        <f t="shared" si="7"/>
        <v>2.950509461426492</v>
      </c>
      <c r="U32" s="145">
        <v>2270738</v>
      </c>
      <c r="V32" s="146">
        <v>269618</v>
      </c>
      <c r="W32" s="151">
        <f t="shared" si="3"/>
        <v>8.422056390893783</v>
      </c>
      <c r="X32" s="45"/>
    </row>
    <row r="33" spans="1:24" s="20" customFormat="1" ht="15" customHeight="1">
      <c r="A33" s="54">
        <v>29</v>
      </c>
      <c r="B33" s="150" t="s">
        <v>110</v>
      </c>
      <c r="C33" s="143">
        <v>39787</v>
      </c>
      <c r="D33" s="142" t="s">
        <v>48</v>
      </c>
      <c r="E33" s="174" t="s">
        <v>111</v>
      </c>
      <c r="F33" s="175">
        <v>242</v>
      </c>
      <c r="G33" s="144">
        <v>2</v>
      </c>
      <c r="H33" s="144">
        <v>15</v>
      </c>
      <c r="I33" s="145">
        <v>653</v>
      </c>
      <c r="J33" s="146">
        <v>161</v>
      </c>
      <c r="K33" s="145">
        <v>922</v>
      </c>
      <c r="L33" s="146">
        <v>228</v>
      </c>
      <c r="M33" s="145">
        <v>954</v>
      </c>
      <c r="N33" s="146">
        <v>236</v>
      </c>
      <c r="O33" s="145">
        <f>I33+K33+M33</f>
        <v>2529</v>
      </c>
      <c r="P33" s="146">
        <f>SUM(J33+L33+N33)</f>
        <v>625</v>
      </c>
      <c r="Q33" s="147">
        <f t="shared" si="5"/>
        <v>312.5</v>
      </c>
      <c r="R33" s="148">
        <f t="shared" si="6"/>
        <v>4.0464</v>
      </c>
      <c r="S33" s="145"/>
      <c r="T33" s="149">
        <f t="shared" si="7"/>
      </c>
      <c r="U33" s="145">
        <v>18066221.5</v>
      </c>
      <c r="V33" s="146">
        <v>2314127</v>
      </c>
      <c r="W33" s="151">
        <f t="shared" si="3"/>
        <v>7.8069274071820605</v>
      </c>
      <c r="X33" s="45"/>
    </row>
    <row r="34" spans="1:24" s="20" customFormat="1" ht="15" customHeight="1">
      <c r="A34" s="54">
        <v>30</v>
      </c>
      <c r="B34" s="150" t="s">
        <v>77</v>
      </c>
      <c r="C34" s="143">
        <v>39871</v>
      </c>
      <c r="D34" s="142" t="s">
        <v>26</v>
      </c>
      <c r="E34" s="174" t="s">
        <v>27</v>
      </c>
      <c r="F34" s="175">
        <v>50</v>
      </c>
      <c r="G34" s="144">
        <v>6</v>
      </c>
      <c r="H34" s="144">
        <v>4</v>
      </c>
      <c r="I34" s="145">
        <v>391</v>
      </c>
      <c r="J34" s="146">
        <v>59</v>
      </c>
      <c r="K34" s="145">
        <v>834</v>
      </c>
      <c r="L34" s="146">
        <v>126</v>
      </c>
      <c r="M34" s="145">
        <v>1082</v>
      </c>
      <c r="N34" s="146">
        <v>161</v>
      </c>
      <c r="O34" s="145">
        <f>+I34+K34+M34</f>
        <v>2307</v>
      </c>
      <c r="P34" s="146">
        <f>+J34+L34+N34</f>
        <v>346</v>
      </c>
      <c r="Q34" s="147">
        <f t="shared" si="5"/>
        <v>57.666666666666664</v>
      </c>
      <c r="R34" s="148">
        <f t="shared" si="6"/>
        <v>6.667630057803469</v>
      </c>
      <c r="S34" s="145">
        <v>2777</v>
      </c>
      <c r="T34" s="149">
        <f t="shared" si="7"/>
        <v>-0.16924738926899532</v>
      </c>
      <c r="U34" s="145">
        <v>258426</v>
      </c>
      <c r="V34" s="146">
        <v>27385</v>
      </c>
      <c r="W34" s="151">
        <f t="shared" si="3"/>
        <v>9.436771955450064</v>
      </c>
      <c r="X34" s="45"/>
    </row>
    <row r="35" spans="1:24" s="20" customFormat="1" ht="15" customHeight="1">
      <c r="A35" s="54">
        <v>31</v>
      </c>
      <c r="B35" s="150" t="s">
        <v>88</v>
      </c>
      <c r="C35" s="143">
        <v>39878</v>
      </c>
      <c r="D35" s="142" t="s">
        <v>89</v>
      </c>
      <c r="E35" s="174" t="s">
        <v>90</v>
      </c>
      <c r="F35" s="175">
        <v>10</v>
      </c>
      <c r="G35" s="144">
        <v>10</v>
      </c>
      <c r="H35" s="144">
        <v>3</v>
      </c>
      <c r="I35" s="145">
        <v>129.5</v>
      </c>
      <c r="J35" s="146">
        <v>12</v>
      </c>
      <c r="K35" s="145">
        <v>1071</v>
      </c>
      <c r="L35" s="146">
        <v>107</v>
      </c>
      <c r="M35" s="145">
        <v>864</v>
      </c>
      <c r="N35" s="146">
        <v>71</v>
      </c>
      <c r="O35" s="145">
        <f>+I35+K35+M35</f>
        <v>2064.5</v>
      </c>
      <c r="P35" s="146">
        <f>+J35+L35+N35</f>
        <v>190</v>
      </c>
      <c r="Q35" s="147">
        <f t="shared" si="5"/>
        <v>19</v>
      </c>
      <c r="R35" s="148">
        <f t="shared" si="6"/>
        <v>10.865789473684211</v>
      </c>
      <c r="S35" s="145">
        <v>868</v>
      </c>
      <c r="T35" s="149">
        <f t="shared" si="7"/>
        <v>1.3784562211981566</v>
      </c>
      <c r="U35" s="145">
        <v>19504.5</v>
      </c>
      <c r="V35" s="146">
        <v>1957</v>
      </c>
      <c r="W35" s="151">
        <f t="shared" si="3"/>
        <v>9.966530403679101</v>
      </c>
      <c r="X35" s="45"/>
    </row>
    <row r="36" spans="1:24" s="20" customFormat="1" ht="15" customHeight="1">
      <c r="A36" s="54">
        <v>32</v>
      </c>
      <c r="B36" s="150" t="s">
        <v>69</v>
      </c>
      <c r="C36" s="143">
        <v>39864</v>
      </c>
      <c r="D36" s="142" t="s">
        <v>28</v>
      </c>
      <c r="E36" s="174" t="s">
        <v>70</v>
      </c>
      <c r="F36" s="175">
        <v>60</v>
      </c>
      <c r="G36" s="144">
        <v>8</v>
      </c>
      <c r="H36" s="144">
        <v>5</v>
      </c>
      <c r="I36" s="145">
        <v>338</v>
      </c>
      <c r="J36" s="146">
        <v>64</v>
      </c>
      <c r="K36" s="145">
        <v>650.5</v>
      </c>
      <c r="L36" s="146">
        <v>115</v>
      </c>
      <c r="M36" s="145">
        <v>770.5</v>
      </c>
      <c r="N36" s="146">
        <v>129</v>
      </c>
      <c r="O36" s="145">
        <f aca="true" t="shared" si="8" ref="O36:P39">I36+K36+M36</f>
        <v>1759</v>
      </c>
      <c r="P36" s="146">
        <f t="shared" si="8"/>
        <v>308</v>
      </c>
      <c r="Q36" s="147">
        <f>P36/G36</f>
        <v>38.5</v>
      </c>
      <c r="R36" s="148">
        <f>+O36/P36</f>
        <v>5.711038961038961</v>
      </c>
      <c r="S36" s="145">
        <v>451</v>
      </c>
      <c r="T36" s="149">
        <f>-(S36-O36)/S36</f>
        <v>2.9002217294900223</v>
      </c>
      <c r="U36" s="145">
        <v>285045</v>
      </c>
      <c r="V36" s="146">
        <v>32772</v>
      </c>
      <c r="W36" s="151">
        <f t="shared" si="3"/>
        <v>8.697821310875137</v>
      </c>
      <c r="X36" s="45"/>
    </row>
    <row r="37" spans="1:24" s="20" customFormat="1" ht="15" customHeight="1">
      <c r="A37" s="54">
        <v>33</v>
      </c>
      <c r="B37" s="150" t="s">
        <v>34</v>
      </c>
      <c r="C37" s="143">
        <v>39801</v>
      </c>
      <c r="D37" s="142" t="s">
        <v>28</v>
      </c>
      <c r="E37" s="174" t="s">
        <v>35</v>
      </c>
      <c r="F37" s="175">
        <v>42</v>
      </c>
      <c r="G37" s="144">
        <v>3</v>
      </c>
      <c r="H37" s="144">
        <v>14</v>
      </c>
      <c r="I37" s="145">
        <v>464</v>
      </c>
      <c r="J37" s="146">
        <v>112</v>
      </c>
      <c r="K37" s="145">
        <v>565</v>
      </c>
      <c r="L37" s="146">
        <v>132</v>
      </c>
      <c r="M37" s="145">
        <v>582.5</v>
      </c>
      <c r="N37" s="146">
        <v>134</v>
      </c>
      <c r="O37" s="145">
        <f t="shared" si="8"/>
        <v>1611.5</v>
      </c>
      <c r="P37" s="146">
        <f t="shared" si="8"/>
        <v>378</v>
      </c>
      <c r="Q37" s="147">
        <f>P37/G37</f>
        <v>126</v>
      </c>
      <c r="R37" s="148">
        <f>+O37/P37</f>
        <v>4.2632275132275135</v>
      </c>
      <c r="S37" s="145">
        <v>1226</v>
      </c>
      <c r="T37" s="149">
        <f>-(S37-O37)/S37</f>
        <v>0.3144371941272431</v>
      </c>
      <c r="U37" s="145">
        <v>1060246</v>
      </c>
      <c r="V37" s="146">
        <v>140325</v>
      </c>
      <c r="W37" s="151">
        <f t="shared" si="3"/>
        <v>7.555645822198468</v>
      </c>
      <c r="X37" s="45"/>
    </row>
    <row r="38" spans="1:24" s="20" customFormat="1" ht="15" customHeight="1">
      <c r="A38" s="54">
        <v>34</v>
      </c>
      <c r="B38" s="150" t="s">
        <v>112</v>
      </c>
      <c r="C38" s="143">
        <v>39850</v>
      </c>
      <c r="D38" s="142" t="s">
        <v>28</v>
      </c>
      <c r="E38" s="174" t="s">
        <v>61</v>
      </c>
      <c r="F38" s="175">
        <v>8</v>
      </c>
      <c r="G38" s="144">
        <v>3</v>
      </c>
      <c r="H38" s="144">
        <v>7</v>
      </c>
      <c r="I38" s="145">
        <v>336</v>
      </c>
      <c r="J38" s="146">
        <v>56</v>
      </c>
      <c r="K38" s="145">
        <v>612</v>
      </c>
      <c r="L38" s="146">
        <v>102</v>
      </c>
      <c r="M38" s="145">
        <v>646</v>
      </c>
      <c r="N38" s="146">
        <v>108</v>
      </c>
      <c r="O38" s="145">
        <f t="shared" si="8"/>
        <v>1594</v>
      </c>
      <c r="P38" s="146">
        <f t="shared" si="8"/>
        <v>266</v>
      </c>
      <c r="Q38" s="147">
        <f>P38/G38</f>
        <v>88.66666666666667</v>
      </c>
      <c r="R38" s="148">
        <f>+O38/P38</f>
        <v>5.992481203007519</v>
      </c>
      <c r="S38" s="145">
        <v>1596</v>
      </c>
      <c r="T38" s="149">
        <f>-(S38-O38)/S38</f>
        <v>-0.0012531328320802004</v>
      </c>
      <c r="U38" s="145">
        <v>22985.5</v>
      </c>
      <c r="V38" s="146">
        <v>3310</v>
      </c>
      <c r="W38" s="151">
        <f aca="true" t="shared" si="9" ref="W38:W60">U38/V38</f>
        <v>6.944259818731118</v>
      </c>
      <c r="X38" s="45"/>
    </row>
    <row r="39" spans="1:24" s="20" customFormat="1" ht="15" customHeight="1">
      <c r="A39" s="54">
        <v>35</v>
      </c>
      <c r="B39" s="150" t="s">
        <v>44</v>
      </c>
      <c r="C39" s="143">
        <v>39829</v>
      </c>
      <c r="D39" s="142" t="s">
        <v>33</v>
      </c>
      <c r="E39" s="174" t="s">
        <v>51</v>
      </c>
      <c r="F39" s="175">
        <v>169</v>
      </c>
      <c r="G39" s="144">
        <v>4</v>
      </c>
      <c r="H39" s="144">
        <v>10</v>
      </c>
      <c r="I39" s="145">
        <v>446</v>
      </c>
      <c r="J39" s="146">
        <v>106</v>
      </c>
      <c r="K39" s="145">
        <v>631</v>
      </c>
      <c r="L39" s="146">
        <v>148</v>
      </c>
      <c r="M39" s="145">
        <v>515</v>
      </c>
      <c r="N39" s="146">
        <v>121</v>
      </c>
      <c r="O39" s="145">
        <f t="shared" si="8"/>
        <v>1592</v>
      </c>
      <c r="P39" s="146">
        <f t="shared" si="8"/>
        <v>375</v>
      </c>
      <c r="Q39" s="147">
        <f>IF(O39&lt;&gt;0,P39/G39,"")</f>
        <v>93.75</v>
      </c>
      <c r="R39" s="148">
        <f>IF(O39&lt;&gt;0,O39/P39,"")</f>
        <v>4.245333333333333</v>
      </c>
      <c r="S39" s="145">
        <v>3903.5</v>
      </c>
      <c r="T39" s="149">
        <f>IF(S39&lt;&gt;0,-(S39-O39)/S39,"")</f>
        <v>-0.5921608812604073</v>
      </c>
      <c r="U39" s="145">
        <v>3741073.5</v>
      </c>
      <c r="V39" s="146">
        <v>512341</v>
      </c>
      <c r="W39" s="151">
        <f t="shared" si="9"/>
        <v>7.301920986218163</v>
      </c>
      <c r="X39" s="45"/>
    </row>
    <row r="40" spans="1:24" s="20" customFormat="1" ht="15" customHeight="1">
      <c r="A40" s="54">
        <v>36</v>
      </c>
      <c r="B40" s="150" t="s">
        <v>113</v>
      </c>
      <c r="C40" s="143">
        <v>39829</v>
      </c>
      <c r="D40" s="142" t="s">
        <v>26</v>
      </c>
      <c r="E40" s="174" t="s">
        <v>27</v>
      </c>
      <c r="F40" s="175">
        <v>91</v>
      </c>
      <c r="G40" s="144">
        <v>2</v>
      </c>
      <c r="H40" s="144">
        <v>9</v>
      </c>
      <c r="I40" s="145">
        <v>300</v>
      </c>
      <c r="J40" s="146">
        <v>150</v>
      </c>
      <c r="K40" s="145">
        <v>500</v>
      </c>
      <c r="L40" s="146">
        <v>250</v>
      </c>
      <c r="M40" s="145">
        <v>640</v>
      </c>
      <c r="N40" s="146">
        <v>310</v>
      </c>
      <c r="O40" s="145">
        <f>+I40+K40+M40</f>
        <v>1440</v>
      </c>
      <c r="P40" s="146">
        <f>+J40+L40+N40</f>
        <v>710</v>
      </c>
      <c r="Q40" s="147">
        <f>IF(O40&lt;&gt;0,P40/G40,"")</f>
        <v>355</v>
      </c>
      <c r="R40" s="148">
        <f>IF(O40&lt;&gt;0,O40/P40,"")</f>
        <v>2.028169014084507</v>
      </c>
      <c r="S40" s="145"/>
      <c r="T40" s="149">
        <f>IF(S40&lt;&gt;0,-(S40-O40)/S40,"")</f>
      </c>
      <c r="U40" s="145">
        <v>2996545</v>
      </c>
      <c r="V40" s="146">
        <v>326400</v>
      </c>
      <c r="W40" s="151">
        <f t="shared" si="9"/>
        <v>9.180591299019607</v>
      </c>
      <c r="X40" s="45"/>
    </row>
    <row r="41" spans="1:24" s="20" customFormat="1" ht="15" customHeight="1">
      <c r="A41" s="54">
        <v>37</v>
      </c>
      <c r="B41" s="150" t="s">
        <v>96</v>
      </c>
      <c r="C41" s="143">
        <v>39885</v>
      </c>
      <c r="D41" s="142" t="s">
        <v>28</v>
      </c>
      <c r="E41" s="174" t="s">
        <v>41</v>
      </c>
      <c r="F41" s="175">
        <v>1</v>
      </c>
      <c r="G41" s="144">
        <v>1</v>
      </c>
      <c r="H41" s="144">
        <v>2</v>
      </c>
      <c r="I41" s="145">
        <v>412</v>
      </c>
      <c r="J41" s="146">
        <v>47</v>
      </c>
      <c r="K41" s="145">
        <v>544</v>
      </c>
      <c r="L41" s="146">
        <v>58</v>
      </c>
      <c r="M41" s="145">
        <v>384</v>
      </c>
      <c r="N41" s="146">
        <v>40</v>
      </c>
      <c r="O41" s="145">
        <f aca="true" t="shared" si="10" ref="O41:P44">I41+K41+M41</f>
        <v>1340</v>
      </c>
      <c r="P41" s="146">
        <f t="shared" si="10"/>
        <v>145</v>
      </c>
      <c r="Q41" s="147">
        <f>P41/G41</f>
        <v>145</v>
      </c>
      <c r="R41" s="148">
        <f>+O41/P41</f>
        <v>9.241379310344827</v>
      </c>
      <c r="S41" s="145">
        <v>2646</v>
      </c>
      <c r="T41" s="149">
        <f>-(S41-O41)/S41</f>
        <v>-0.4935752078609221</v>
      </c>
      <c r="U41" s="145">
        <v>6128</v>
      </c>
      <c r="V41" s="146">
        <v>694</v>
      </c>
      <c r="W41" s="151">
        <f t="shared" si="9"/>
        <v>8.829971181556196</v>
      </c>
      <c r="X41" s="45"/>
    </row>
    <row r="42" spans="1:24" s="20" customFormat="1" ht="15" customHeight="1">
      <c r="A42" s="54">
        <v>38</v>
      </c>
      <c r="B42" s="150" t="s">
        <v>114</v>
      </c>
      <c r="C42" s="143">
        <v>39808</v>
      </c>
      <c r="D42" s="142" t="s">
        <v>28</v>
      </c>
      <c r="E42" s="174" t="s">
        <v>29</v>
      </c>
      <c r="F42" s="175">
        <v>75</v>
      </c>
      <c r="G42" s="144">
        <v>4</v>
      </c>
      <c r="H42" s="144">
        <v>12</v>
      </c>
      <c r="I42" s="145">
        <v>228</v>
      </c>
      <c r="J42" s="146">
        <v>42</v>
      </c>
      <c r="K42" s="145">
        <v>665</v>
      </c>
      <c r="L42" s="146">
        <v>168</v>
      </c>
      <c r="M42" s="145">
        <v>397</v>
      </c>
      <c r="N42" s="146">
        <v>59</v>
      </c>
      <c r="O42" s="145">
        <f t="shared" si="10"/>
        <v>1290</v>
      </c>
      <c r="P42" s="146">
        <f t="shared" si="10"/>
        <v>269</v>
      </c>
      <c r="Q42" s="147">
        <f>P42/G42</f>
        <v>67.25</v>
      </c>
      <c r="R42" s="148">
        <f>+O42/P42</f>
        <v>4.795539033457249</v>
      </c>
      <c r="S42" s="145"/>
      <c r="T42" s="149"/>
      <c r="U42" s="145">
        <v>1780253</v>
      </c>
      <c r="V42" s="146">
        <v>179925</v>
      </c>
      <c r="W42" s="151">
        <f t="shared" si="9"/>
        <v>9.894417118243712</v>
      </c>
      <c r="X42" s="45"/>
    </row>
    <row r="43" spans="1:24" s="20" customFormat="1" ht="15" customHeight="1">
      <c r="A43" s="54">
        <v>39</v>
      </c>
      <c r="B43" s="150" t="s">
        <v>115</v>
      </c>
      <c r="C43" s="143">
        <v>39766</v>
      </c>
      <c r="D43" s="142" t="s">
        <v>28</v>
      </c>
      <c r="E43" s="174" t="s">
        <v>116</v>
      </c>
      <c r="F43" s="175">
        <v>20</v>
      </c>
      <c r="G43" s="144">
        <v>2</v>
      </c>
      <c r="H43" s="144">
        <v>15</v>
      </c>
      <c r="I43" s="145">
        <v>87</v>
      </c>
      <c r="J43" s="146">
        <v>13</v>
      </c>
      <c r="K43" s="145">
        <v>306</v>
      </c>
      <c r="L43" s="146">
        <v>46</v>
      </c>
      <c r="M43" s="145">
        <v>354</v>
      </c>
      <c r="N43" s="146">
        <v>54</v>
      </c>
      <c r="O43" s="145">
        <f t="shared" si="10"/>
        <v>747</v>
      </c>
      <c r="P43" s="146">
        <f t="shared" si="10"/>
        <v>113</v>
      </c>
      <c r="Q43" s="147">
        <f>P43/G43</f>
        <v>56.5</v>
      </c>
      <c r="R43" s="148">
        <f>+O43/P43</f>
        <v>6.610619469026549</v>
      </c>
      <c r="S43" s="145"/>
      <c r="T43" s="149"/>
      <c r="U43" s="145">
        <v>248204</v>
      </c>
      <c r="V43" s="146">
        <v>33963</v>
      </c>
      <c r="W43" s="151">
        <f t="shared" si="9"/>
        <v>7.308070547360363</v>
      </c>
      <c r="X43" s="45"/>
    </row>
    <row r="44" spans="1:24" s="20" customFormat="1" ht="15" customHeight="1">
      <c r="A44" s="54">
        <v>40</v>
      </c>
      <c r="B44" s="150" t="s">
        <v>38</v>
      </c>
      <c r="C44" s="143">
        <v>39822</v>
      </c>
      <c r="D44" s="142" t="s">
        <v>33</v>
      </c>
      <c r="E44" s="174" t="s">
        <v>39</v>
      </c>
      <c r="F44" s="175">
        <v>175</v>
      </c>
      <c r="G44" s="144">
        <v>2</v>
      </c>
      <c r="H44" s="144">
        <v>11</v>
      </c>
      <c r="I44" s="145">
        <v>288</v>
      </c>
      <c r="J44" s="146">
        <v>62</v>
      </c>
      <c r="K44" s="145">
        <v>266</v>
      </c>
      <c r="L44" s="146">
        <v>59</v>
      </c>
      <c r="M44" s="145">
        <v>183</v>
      </c>
      <c r="N44" s="146">
        <v>42</v>
      </c>
      <c r="O44" s="145">
        <f t="shared" si="10"/>
        <v>737</v>
      </c>
      <c r="P44" s="146">
        <f t="shared" si="10"/>
        <v>163</v>
      </c>
      <c r="Q44" s="147">
        <f>IF(O44&lt;&gt;0,P44/G44,"")</f>
        <v>81.5</v>
      </c>
      <c r="R44" s="148">
        <f>IF(O44&lt;&gt;0,O44/P44,"")</f>
        <v>4.521472392638037</v>
      </c>
      <c r="S44" s="145">
        <v>4214</v>
      </c>
      <c r="T44" s="149">
        <f>IF(S44&lt;&gt;0,-(S44-O44)/S44,"")</f>
        <v>-0.8251067869008069</v>
      </c>
      <c r="U44" s="145">
        <v>3496548</v>
      </c>
      <c r="V44" s="146">
        <v>476268</v>
      </c>
      <c r="W44" s="151">
        <f t="shared" si="9"/>
        <v>7.341555594749175</v>
      </c>
      <c r="X44" s="45"/>
    </row>
    <row r="45" spans="1:24" s="20" customFormat="1" ht="15" customHeight="1">
      <c r="A45" s="54">
        <v>41</v>
      </c>
      <c r="B45" s="150" t="s">
        <v>117</v>
      </c>
      <c r="C45" s="143">
        <v>39815</v>
      </c>
      <c r="D45" s="142" t="s">
        <v>26</v>
      </c>
      <c r="E45" s="174" t="s">
        <v>19</v>
      </c>
      <c r="F45" s="175">
        <v>62</v>
      </c>
      <c r="G45" s="144">
        <v>1</v>
      </c>
      <c r="H45" s="144">
        <v>11</v>
      </c>
      <c r="I45" s="145">
        <v>116</v>
      </c>
      <c r="J45" s="146">
        <v>19</v>
      </c>
      <c r="K45" s="145">
        <v>213</v>
      </c>
      <c r="L45" s="146">
        <v>34</v>
      </c>
      <c r="M45" s="145">
        <v>227</v>
      </c>
      <c r="N45" s="146">
        <v>37</v>
      </c>
      <c r="O45" s="145">
        <f>+I45+K45+M45</f>
        <v>556</v>
      </c>
      <c r="P45" s="146">
        <f>+J45+L45+N45</f>
        <v>90</v>
      </c>
      <c r="Q45" s="147">
        <f>IF(O45&lt;&gt;0,P45/G45,"")</f>
        <v>90</v>
      </c>
      <c r="R45" s="148">
        <f>IF(O45&lt;&gt;0,O45/P45,"")</f>
        <v>6.177777777777778</v>
      </c>
      <c r="S45" s="145"/>
      <c r="T45" s="149">
        <f>IF(S45&lt;&gt;0,-(S45-O45)/S45,"")</f>
      </c>
      <c r="U45" s="145">
        <v>595977</v>
      </c>
      <c r="V45" s="146">
        <v>63132</v>
      </c>
      <c r="W45" s="151">
        <f t="shared" si="9"/>
        <v>9.440172970918077</v>
      </c>
      <c r="X45" s="45"/>
    </row>
    <row r="46" spans="1:24" s="20" customFormat="1" ht="15" customHeight="1">
      <c r="A46" s="54">
        <v>42</v>
      </c>
      <c r="B46" s="150" t="s">
        <v>30</v>
      </c>
      <c r="C46" s="143">
        <v>39766</v>
      </c>
      <c r="D46" s="142" t="s">
        <v>48</v>
      </c>
      <c r="E46" s="174" t="s">
        <v>31</v>
      </c>
      <c r="F46" s="175">
        <v>24</v>
      </c>
      <c r="G46" s="144">
        <v>1</v>
      </c>
      <c r="H46" s="144">
        <v>19</v>
      </c>
      <c r="I46" s="145">
        <v>130</v>
      </c>
      <c r="J46" s="146">
        <v>24</v>
      </c>
      <c r="K46" s="145">
        <v>156</v>
      </c>
      <c r="L46" s="146">
        <v>30</v>
      </c>
      <c r="M46" s="145">
        <v>158</v>
      </c>
      <c r="N46" s="146">
        <v>30</v>
      </c>
      <c r="O46" s="145">
        <f>SUM(I46+K46+M46)</f>
        <v>444</v>
      </c>
      <c r="P46" s="146">
        <f>SUM(J46+L46+N46)</f>
        <v>84</v>
      </c>
      <c r="Q46" s="147">
        <f>IF(O46&lt;&gt;0,P46/G46,"")</f>
        <v>84</v>
      </c>
      <c r="R46" s="148">
        <f>IF(O46&lt;&gt;0,O46/P46,"")</f>
        <v>5.285714285714286</v>
      </c>
      <c r="S46" s="145">
        <v>820</v>
      </c>
      <c r="T46" s="149">
        <f>IF(S46&lt;&gt;0,-(S46-O46)/S46,"")</f>
        <v>-0.4585365853658537</v>
      </c>
      <c r="U46" s="145">
        <v>290174</v>
      </c>
      <c r="V46" s="146">
        <v>55380</v>
      </c>
      <c r="W46" s="151">
        <f t="shared" si="9"/>
        <v>5.239689418562658</v>
      </c>
      <c r="X46" s="45"/>
    </row>
    <row r="47" spans="1:24" s="20" customFormat="1" ht="15" customHeight="1">
      <c r="A47" s="54">
        <v>43</v>
      </c>
      <c r="B47" s="150" t="s">
        <v>42</v>
      </c>
      <c r="C47" s="143">
        <v>39822</v>
      </c>
      <c r="D47" s="142" t="s">
        <v>2</v>
      </c>
      <c r="E47" s="174" t="s">
        <v>43</v>
      </c>
      <c r="F47" s="175">
        <v>55</v>
      </c>
      <c r="G47" s="144">
        <v>1</v>
      </c>
      <c r="H47" s="144">
        <v>11</v>
      </c>
      <c r="I47" s="145">
        <v>120</v>
      </c>
      <c r="J47" s="146">
        <v>24</v>
      </c>
      <c r="K47" s="145">
        <v>175</v>
      </c>
      <c r="L47" s="146">
        <v>35</v>
      </c>
      <c r="M47" s="145">
        <v>100</v>
      </c>
      <c r="N47" s="146">
        <v>20</v>
      </c>
      <c r="O47" s="145">
        <f>+M47+K47+I47</f>
        <v>395</v>
      </c>
      <c r="P47" s="146">
        <f>+N47+L47+J47</f>
        <v>79</v>
      </c>
      <c r="Q47" s="147">
        <f>IF(O47&lt;&gt;0,P47/G47,"")</f>
        <v>79</v>
      </c>
      <c r="R47" s="148">
        <f>IF(O47&lt;&gt;0,O47/P47,"")</f>
        <v>5</v>
      </c>
      <c r="S47" s="145">
        <v>320</v>
      </c>
      <c r="T47" s="149">
        <f>IF(S47&lt;&gt;0,-(S47-O47)/S47,"")</f>
        <v>0.234375</v>
      </c>
      <c r="U47" s="145">
        <v>1243387</v>
      </c>
      <c r="V47" s="146">
        <v>140759</v>
      </c>
      <c r="W47" s="151">
        <f t="shared" si="9"/>
        <v>8.833445818739833</v>
      </c>
      <c r="X47" s="45"/>
    </row>
    <row r="48" spans="1:24" s="20" customFormat="1" ht="15" customHeight="1">
      <c r="A48" s="54">
        <v>44</v>
      </c>
      <c r="B48" s="150" t="s">
        <v>64</v>
      </c>
      <c r="C48" s="143">
        <v>39857</v>
      </c>
      <c r="D48" s="142" t="s">
        <v>28</v>
      </c>
      <c r="E48" s="174" t="s">
        <v>29</v>
      </c>
      <c r="F48" s="175">
        <v>41</v>
      </c>
      <c r="G48" s="144">
        <v>3</v>
      </c>
      <c r="H48" s="144">
        <v>6</v>
      </c>
      <c r="I48" s="145">
        <v>158</v>
      </c>
      <c r="J48" s="146">
        <v>31</v>
      </c>
      <c r="K48" s="145">
        <v>105</v>
      </c>
      <c r="L48" s="146">
        <v>19</v>
      </c>
      <c r="M48" s="145">
        <v>125</v>
      </c>
      <c r="N48" s="146">
        <v>22</v>
      </c>
      <c r="O48" s="145">
        <f>I48+K48+M48</f>
        <v>388</v>
      </c>
      <c r="P48" s="146">
        <f>J48+L48+N48</f>
        <v>72</v>
      </c>
      <c r="Q48" s="147">
        <f>P48/G48</f>
        <v>24</v>
      </c>
      <c r="R48" s="148">
        <f>+O48/P48</f>
        <v>5.388888888888889</v>
      </c>
      <c r="S48" s="145">
        <v>1920</v>
      </c>
      <c r="T48" s="149">
        <f>-(S48-O48)/S48</f>
        <v>-0.7979166666666667</v>
      </c>
      <c r="U48" s="145">
        <v>466607.5</v>
      </c>
      <c r="V48" s="146">
        <v>45991</v>
      </c>
      <c r="W48" s="151">
        <f t="shared" si="9"/>
        <v>10.14562631819269</v>
      </c>
      <c r="X48" s="45"/>
    </row>
    <row r="49" spans="1:24" s="20" customFormat="1" ht="15" customHeight="1">
      <c r="A49" s="54">
        <v>45</v>
      </c>
      <c r="B49" s="150" t="s">
        <v>37</v>
      </c>
      <c r="C49" s="143">
        <v>39808</v>
      </c>
      <c r="D49" s="142" t="s">
        <v>2</v>
      </c>
      <c r="E49" s="174" t="s">
        <v>36</v>
      </c>
      <c r="F49" s="175">
        <v>112</v>
      </c>
      <c r="G49" s="144">
        <v>2</v>
      </c>
      <c r="H49" s="144">
        <v>13</v>
      </c>
      <c r="I49" s="145">
        <v>86</v>
      </c>
      <c r="J49" s="146">
        <v>17</v>
      </c>
      <c r="K49" s="145">
        <v>171</v>
      </c>
      <c r="L49" s="146">
        <v>34</v>
      </c>
      <c r="M49" s="145">
        <v>123</v>
      </c>
      <c r="N49" s="146">
        <v>24</v>
      </c>
      <c r="O49" s="145">
        <f>+M49+K49+I49</f>
        <v>380</v>
      </c>
      <c r="P49" s="146">
        <f>+N49+L49+J49</f>
        <v>75</v>
      </c>
      <c r="Q49" s="147">
        <f>IF(O49&lt;&gt;0,P49/G49,"")</f>
        <v>37.5</v>
      </c>
      <c r="R49" s="148">
        <f>IF(O49&lt;&gt;0,O49/P49,"")</f>
        <v>5.066666666666666</v>
      </c>
      <c r="S49" s="145">
        <v>2131</v>
      </c>
      <c r="T49" s="149">
        <f>IF(S49&lt;&gt;0,-(S49-O49)/S49,"")</f>
        <v>-0.8216799624589395</v>
      </c>
      <c r="U49" s="145">
        <v>2042244</v>
      </c>
      <c r="V49" s="146">
        <v>210587</v>
      </c>
      <c r="W49" s="151">
        <f t="shared" si="9"/>
        <v>9.697863590819946</v>
      </c>
      <c r="X49" s="45"/>
    </row>
    <row r="50" spans="1:24" s="20" customFormat="1" ht="15" customHeight="1">
      <c r="A50" s="54">
        <v>46</v>
      </c>
      <c r="B50" s="150" t="s">
        <v>58</v>
      </c>
      <c r="C50" s="143">
        <v>39843</v>
      </c>
      <c r="D50" s="142" t="s">
        <v>48</v>
      </c>
      <c r="E50" s="174" t="s">
        <v>73</v>
      </c>
      <c r="F50" s="175">
        <v>50</v>
      </c>
      <c r="G50" s="144">
        <v>2</v>
      </c>
      <c r="H50" s="144">
        <v>8</v>
      </c>
      <c r="I50" s="145">
        <v>190</v>
      </c>
      <c r="J50" s="146">
        <v>40</v>
      </c>
      <c r="K50" s="145">
        <v>65</v>
      </c>
      <c r="L50" s="146">
        <v>13</v>
      </c>
      <c r="M50" s="145">
        <v>48</v>
      </c>
      <c r="N50" s="146">
        <v>12</v>
      </c>
      <c r="O50" s="145">
        <f>SUM(I50+K50+M50)</f>
        <v>303</v>
      </c>
      <c r="P50" s="146">
        <f>SUM(J50+L50+N50)</f>
        <v>65</v>
      </c>
      <c r="Q50" s="147">
        <f>IF(O50&lt;&gt;0,P50/G50,"")</f>
        <v>32.5</v>
      </c>
      <c r="R50" s="148">
        <f>IF(O50&lt;&gt;0,O50/P50,"")</f>
        <v>4.661538461538462</v>
      </c>
      <c r="S50" s="145">
        <v>517</v>
      </c>
      <c r="T50" s="149">
        <f>IF(S50&lt;&gt;0,-(S50-O50)/S50,"")</f>
        <v>-0.41392649903288203</v>
      </c>
      <c r="U50" s="145">
        <v>248672.5</v>
      </c>
      <c r="V50" s="146">
        <v>31238</v>
      </c>
      <c r="W50" s="151">
        <f t="shared" si="9"/>
        <v>7.960576861514822</v>
      </c>
      <c r="X50" s="45"/>
    </row>
    <row r="51" spans="1:24" s="20" customFormat="1" ht="15" customHeight="1">
      <c r="A51" s="54">
        <v>47</v>
      </c>
      <c r="B51" s="150" t="s">
        <v>40</v>
      </c>
      <c r="C51" s="143">
        <v>39822</v>
      </c>
      <c r="D51" s="142" t="s">
        <v>28</v>
      </c>
      <c r="E51" s="174" t="s">
        <v>41</v>
      </c>
      <c r="F51" s="175">
        <v>37</v>
      </c>
      <c r="G51" s="144">
        <v>1</v>
      </c>
      <c r="H51" s="144">
        <v>11</v>
      </c>
      <c r="I51" s="145">
        <v>31.5</v>
      </c>
      <c r="J51" s="146">
        <v>5</v>
      </c>
      <c r="K51" s="145">
        <v>177</v>
      </c>
      <c r="L51" s="146">
        <v>27</v>
      </c>
      <c r="M51" s="145">
        <v>40.5</v>
      </c>
      <c r="N51" s="146">
        <v>6</v>
      </c>
      <c r="O51" s="145">
        <f>I51+K51+M51</f>
        <v>249</v>
      </c>
      <c r="P51" s="146">
        <f>J51+L51+N51</f>
        <v>38</v>
      </c>
      <c r="Q51" s="147">
        <f>P51/G51</f>
        <v>38</v>
      </c>
      <c r="R51" s="148">
        <f>+O51/P51</f>
        <v>6.552631578947368</v>
      </c>
      <c r="S51" s="145">
        <v>841</v>
      </c>
      <c r="T51" s="149">
        <f>-(S51-O51)/S51</f>
        <v>-0.703923900118906</v>
      </c>
      <c r="U51" s="145">
        <v>1451579</v>
      </c>
      <c r="V51" s="146">
        <v>141136</v>
      </c>
      <c r="W51" s="151">
        <f t="shared" si="9"/>
        <v>10.284966273665118</v>
      </c>
      <c r="X51" s="45"/>
    </row>
    <row r="52" spans="1:24" s="20" customFormat="1" ht="15" customHeight="1">
      <c r="A52" s="54">
        <v>48</v>
      </c>
      <c r="B52" s="150" t="s">
        <v>52</v>
      </c>
      <c r="C52" s="143">
        <v>39836</v>
      </c>
      <c r="D52" s="142" t="s">
        <v>33</v>
      </c>
      <c r="E52" s="174" t="s">
        <v>53</v>
      </c>
      <c r="F52" s="175">
        <v>86</v>
      </c>
      <c r="G52" s="144">
        <v>1</v>
      </c>
      <c r="H52" s="144">
        <v>9</v>
      </c>
      <c r="I52" s="145">
        <v>56</v>
      </c>
      <c r="J52" s="146">
        <v>8</v>
      </c>
      <c r="K52" s="145">
        <v>56</v>
      </c>
      <c r="L52" s="146">
        <v>8</v>
      </c>
      <c r="M52" s="145">
        <v>109</v>
      </c>
      <c r="N52" s="146">
        <v>13</v>
      </c>
      <c r="O52" s="145">
        <f>I52+K52+M52</f>
        <v>221</v>
      </c>
      <c r="P52" s="146">
        <f>J52+L52+N52</f>
        <v>29</v>
      </c>
      <c r="Q52" s="147">
        <f>IF(O52&lt;&gt;0,P52/G52,"")</f>
        <v>29</v>
      </c>
      <c r="R52" s="148">
        <f>IF(O52&lt;&gt;0,O52/P52,"")</f>
        <v>7.620689655172414</v>
      </c>
      <c r="S52" s="145">
        <v>2399</v>
      </c>
      <c r="T52" s="149">
        <f>IF(S52&lt;&gt;0,-(S52-O52)/S52,"")</f>
        <v>-0.9078782826177574</v>
      </c>
      <c r="U52" s="145">
        <v>1415946.5</v>
      </c>
      <c r="V52" s="146">
        <v>160775</v>
      </c>
      <c r="W52" s="151">
        <f t="shared" si="9"/>
        <v>8.80700668636293</v>
      </c>
      <c r="X52" s="45"/>
    </row>
    <row r="53" spans="1:24" s="20" customFormat="1" ht="15" customHeight="1">
      <c r="A53" s="54">
        <v>49</v>
      </c>
      <c r="B53" s="150" t="s">
        <v>81</v>
      </c>
      <c r="C53" s="143">
        <v>39780</v>
      </c>
      <c r="D53" s="142" t="s">
        <v>2</v>
      </c>
      <c r="E53" s="174" t="s">
        <v>11</v>
      </c>
      <c r="F53" s="175">
        <v>121</v>
      </c>
      <c r="G53" s="144">
        <v>2</v>
      </c>
      <c r="H53" s="144">
        <v>17</v>
      </c>
      <c r="I53" s="145">
        <v>12</v>
      </c>
      <c r="J53" s="146">
        <v>2</v>
      </c>
      <c r="K53" s="145">
        <v>150</v>
      </c>
      <c r="L53" s="146">
        <v>25</v>
      </c>
      <c r="M53" s="145">
        <v>58</v>
      </c>
      <c r="N53" s="146">
        <v>10</v>
      </c>
      <c r="O53" s="145">
        <f>+M53+K53+I53</f>
        <v>220</v>
      </c>
      <c r="P53" s="146">
        <f>+N53+L53+J53</f>
        <v>37</v>
      </c>
      <c r="Q53" s="147">
        <f>IF(O53&lt;&gt;0,P53/G53,"")</f>
        <v>18.5</v>
      </c>
      <c r="R53" s="148">
        <f>IF(O53&lt;&gt;0,O53/P53,"")</f>
        <v>5.945945945945946</v>
      </c>
      <c r="S53" s="145">
        <v>15</v>
      </c>
      <c r="T53" s="149">
        <f>IF(S53&lt;&gt;0,-(S53-O53)/S53,"")</f>
        <v>13.666666666666666</v>
      </c>
      <c r="U53" s="145">
        <v>3456918</v>
      </c>
      <c r="V53" s="146">
        <v>406115</v>
      </c>
      <c r="W53" s="151">
        <f t="shared" si="9"/>
        <v>8.512165273383156</v>
      </c>
      <c r="X53" s="45"/>
    </row>
    <row r="54" spans="1:24" s="20" customFormat="1" ht="15" customHeight="1">
      <c r="A54" s="54">
        <v>50</v>
      </c>
      <c r="B54" s="150" t="s">
        <v>80</v>
      </c>
      <c r="C54" s="143">
        <v>39871</v>
      </c>
      <c r="D54" s="142" t="s">
        <v>28</v>
      </c>
      <c r="E54" s="174" t="s">
        <v>41</v>
      </c>
      <c r="F54" s="175">
        <v>1</v>
      </c>
      <c r="G54" s="144">
        <v>1</v>
      </c>
      <c r="H54" s="144">
        <v>4</v>
      </c>
      <c r="I54" s="145">
        <v>80</v>
      </c>
      <c r="J54" s="146">
        <v>9</v>
      </c>
      <c r="K54" s="145">
        <v>10</v>
      </c>
      <c r="L54" s="146">
        <v>1</v>
      </c>
      <c r="M54" s="145">
        <v>124</v>
      </c>
      <c r="N54" s="146">
        <v>15</v>
      </c>
      <c r="O54" s="145">
        <f>I54+K54+M54</f>
        <v>214</v>
      </c>
      <c r="P54" s="146">
        <f>J54+L54+N54</f>
        <v>25</v>
      </c>
      <c r="Q54" s="147">
        <f>P54/G54</f>
        <v>25</v>
      </c>
      <c r="R54" s="148">
        <f>+O54/P54</f>
        <v>8.56</v>
      </c>
      <c r="S54" s="145">
        <v>426</v>
      </c>
      <c r="T54" s="149">
        <f>-(S54-O54)/S54</f>
        <v>-0.49765258215962443</v>
      </c>
      <c r="U54" s="145">
        <v>4972</v>
      </c>
      <c r="V54" s="146">
        <v>724</v>
      </c>
      <c r="W54" s="151">
        <f t="shared" si="9"/>
        <v>6.867403314917127</v>
      </c>
      <c r="X54" s="45"/>
    </row>
    <row r="55" spans="1:24" s="20" customFormat="1" ht="15" customHeight="1">
      <c r="A55" s="54">
        <v>51</v>
      </c>
      <c r="B55" s="150" t="s">
        <v>118</v>
      </c>
      <c r="C55" s="143">
        <v>39843</v>
      </c>
      <c r="D55" s="142" t="s">
        <v>26</v>
      </c>
      <c r="E55" s="174" t="s">
        <v>19</v>
      </c>
      <c r="F55" s="175">
        <v>39</v>
      </c>
      <c r="G55" s="144">
        <v>1</v>
      </c>
      <c r="H55" s="144">
        <v>7</v>
      </c>
      <c r="I55" s="145">
        <v>38</v>
      </c>
      <c r="J55" s="146">
        <v>5</v>
      </c>
      <c r="K55" s="145">
        <v>69</v>
      </c>
      <c r="L55" s="146">
        <v>9</v>
      </c>
      <c r="M55" s="145">
        <v>92</v>
      </c>
      <c r="N55" s="146">
        <v>12</v>
      </c>
      <c r="O55" s="145">
        <f>+I55+K55+M55</f>
        <v>199</v>
      </c>
      <c r="P55" s="146">
        <f>+J55+L55+N55</f>
        <v>26</v>
      </c>
      <c r="Q55" s="147">
        <f>IF(O55&lt;&gt;0,P55/G55,"")</f>
        <v>26</v>
      </c>
      <c r="R55" s="148">
        <f>IF(O55&lt;&gt;0,O55/P55,"")</f>
        <v>7.653846153846154</v>
      </c>
      <c r="S55" s="145"/>
      <c r="T55" s="149">
        <f>IF(S55&lt;&gt;0,-(S55-O55)/S55,"")</f>
      </c>
      <c r="U55" s="145">
        <v>323785</v>
      </c>
      <c r="V55" s="146">
        <v>32648</v>
      </c>
      <c r="W55" s="151">
        <f t="shared" si="9"/>
        <v>9.91745283018868</v>
      </c>
      <c r="X55" s="45"/>
    </row>
    <row r="56" spans="1:24" s="20" customFormat="1" ht="15" customHeight="1">
      <c r="A56" s="54">
        <v>52</v>
      </c>
      <c r="B56" s="150" t="s">
        <v>119</v>
      </c>
      <c r="C56" s="143">
        <v>39808</v>
      </c>
      <c r="D56" s="142" t="s">
        <v>33</v>
      </c>
      <c r="E56" s="174" t="s">
        <v>120</v>
      </c>
      <c r="F56" s="175">
        <v>198</v>
      </c>
      <c r="G56" s="144">
        <v>1</v>
      </c>
      <c r="H56" s="144">
        <v>12</v>
      </c>
      <c r="I56" s="145">
        <v>53</v>
      </c>
      <c r="J56" s="146">
        <v>10</v>
      </c>
      <c r="K56" s="145">
        <v>41</v>
      </c>
      <c r="L56" s="146">
        <v>8</v>
      </c>
      <c r="M56" s="145">
        <v>43</v>
      </c>
      <c r="N56" s="146">
        <v>8</v>
      </c>
      <c r="O56" s="145">
        <f aca="true" t="shared" si="11" ref="O56:P59">I56+K56+M56</f>
        <v>137</v>
      </c>
      <c r="P56" s="146">
        <f t="shared" si="11"/>
        <v>26</v>
      </c>
      <c r="Q56" s="147">
        <f>IF(O56&lt;&gt;0,P56/G56,"")</f>
        <v>26</v>
      </c>
      <c r="R56" s="148">
        <f>IF(O56&lt;&gt;0,O56/P56,"")</f>
        <v>5.269230769230769</v>
      </c>
      <c r="S56" s="145"/>
      <c r="T56" s="149">
        <f>IF(S56&lt;&gt;0,-(S56-O56)/S56,"")</f>
      </c>
      <c r="U56" s="145">
        <v>1757532</v>
      </c>
      <c r="V56" s="146">
        <v>227499</v>
      </c>
      <c r="W56" s="151">
        <f t="shared" si="9"/>
        <v>7.725449342634473</v>
      </c>
      <c r="X56" s="45"/>
    </row>
    <row r="57" spans="1:24" s="20" customFormat="1" ht="15" customHeight="1">
      <c r="A57" s="54">
        <v>53</v>
      </c>
      <c r="B57" s="150" t="s">
        <v>71</v>
      </c>
      <c r="C57" s="143">
        <v>39864</v>
      </c>
      <c r="D57" s="142" t="s">
        <v>28</v>
      </c>
      <c r="E57" s="174" t="s">
        <v>72</v>
      </c>
      <c r="F57" s="175">
        <v>4</v>
      </c>
      <c r="G57" s="144">
        <v>1</v>
      </c>
      <c r="H57" s="144">
        <v>5</v>
      </c>
      <c r="I57" s="145">
        <v>30</v>
      </c>
      <c r="J57" s="146">
        <v>5</v>
      </c>
      <c r="K57" s="145">
        <v>30</v>
      </c>
      <c r="L57" s="146">
        <v>5</v>
      </c>
      <c r="M57" s="145">
        <v>24</v>
      </c>
      <c r="N57" s="146">
        <v>4</v>
      </c>
      <c r="O57" s="145">
        <f t="shared" si="11"/>
        <v>84</v>
      </c>
      <c r="P57" s="146">
        <f t="shared" si="11"/>
        <v>14</v>
      </c>
      <c r="Q57" s="147">
        <f>P57/G57</f>
        <v>14</v>
      </c>
      <c r="R57" s="148">
        <f>+O57/P57</f>
        <v>6</v>
      </c>
      <c r="S57" s="145">
        <v>345</v>
      </c>
      <c r="T57" s="149">
        <f>-(S57-O57)/S57</f>
        <v>-0.7565217391304347</v>
      </c>
      <c r="U57" s="145">
        <v>12352</v>
      </c>
      <c r="V57" s="146">
        <v>1749</v>
      </c>
      <c r="W57" s="151">
        <f t="shared" si="9"/>
        <v>7.0623213264722695</v>
      </c>
      <c r="X57" s="45"/>
    </row>
    <row r="58" spans="1:24" s="20" customFormat="1" ht="15" customHeight="1">
      <c r="A58" s="54">
        <v>54</v>
      </c>
      <c r="B58" s="150" t="s">
        <v>121</v>
      </c>
      <c r="C58" s="143">
        <v>39703</v>
      </c>
      <c r="D58" s="142" t="s">
        <v>33</v>
      </c>
      <c r="E58" s="174" t="s">
        <v>97</v>
      </c>
      <c r="F58" s="175">
        <v>24</v>
      </c>
      <c r="G58" s="144">
        <v>1</v>
      </c>
      <c r="H58" s="144">
        <v>11</v>
      </c>
      <c r="I58" s="145">
        <v>0</v>
      </c>
      <c r="J58" s="146">
        <v>0</v>
      </c>
      <c r="K58" s="145">
        <v>15</v>
      </c>
      <c r="L58" s="146">
        <v>3</v>
      </c>
      <c r="M58" s="145">
        <v>25</v>
      </c>
      <c r="N58" s="146">
        <v>5</v>
      </c>
      <c r="O58" s="145">
        <f t="shared" si="11"/>
        <v>40</v>
      </c>
      <c r="P58" s="146">
        <f t="shared" si="11"/>
        <v>8</v>
      </c>
      <c r="Q58" s="147">
        <f>IF(O58&lt;&gt;0,P58/G58,"")</f>
        <v>8</v>
      </c>
      <c r="R58" s="148">
        <f>IF(O58&lt;&gt;0,O58/P58,"")</f>
        <v>5</v>
      </c>
      <c r="S58" s="145"/>
      <c r="T58" s="149">
        <f>IF(S58&lt;&gt;0,-(S58-O58)/S58,"")</f>
      </c>
      <c r="U58" s="145">
        <v>132942</v>
      </c>
      <c r="V58" s="146">
        <v>14858</v>
      </c>
      <c r="W58" s="151">
        <f t="shared" si="9"/>
        <v>8.947503028671424</v>
      </c>
      <c r="X58" s="45"/>
    </row>
    <row r="59" spans="1:24" s="20" customFormat="1" ht="15" customHeight="1">
      <c r="A59" s="54">
        <v>55</v>
      </c>
      <c r="B59" s="150" t="s">
        <v>122</v>
      </c>
      <c r="C59" s="143">
        <v>39745</v>
      </c>
      <c r="D59" s="142" t="s">
        <v>33</v>
      </c>
      <c r="E59" s="174" t="s">
        <v>123</v>
      </c>
      <c r="F59" s="175">
        <v>104</v>
      </c>
      <c r="G59" s="144">
        <v>1</v>
      </c>
      <c r="H59" s="144">
        <v>19</v>
      </c>
      <c r="I59" s="145">
        <v>0</v>
      </c>
      <c r="J59" s="146">
        <v>0</v>
      </c>
      <c r="K59" s="145">
        <v>15</v>
      </c>
      <c r="L59" s="146">
        <v>3</v>
      </c>
      <c r="M59" s="145">
        <v>20</v>
      </c>
      <c r="N59" s="146">
        <v>4</v>
      </c>
      <c r="O59" s="145">
        <f t="shared" si="11"/>
        <v>35</v>
      </c>
      <c r="P59" s="146">
        <f t="shared" si="11"/>
        <v>7</v>
      </c>
      <c r="Q59" s="147">
        <f>IF(O59&lt;&gt;0,P59/G59,"")</f>
        <v>7</v>
      </c>
      <c r="R59" s="148">
        <f>IF(O59&lt;&gt;0,O59/P59,"")</f>
        <v>5</v>
      </c>
      <c r="S59" s="145"/>
      <c r="T59" s="149">
        <f>IF(S59&lt;&gt;0,-(S59-O59)/S59,"")</f>
      </c>
      <c r="U59" s="145">
        <v>2759538</v>
      </c>
      <c r="V59" s="146">
        <v>368300</v>
      </c>
      <c r="W59" s="151">
        <f t="shared" si="9"/>
        <v>7.492636437686668</v>
      </c>
      <c r="X59" s="45"/>
    </row>
    <row r="60" spans="1:24" s="20" customFormat="1" ht="15" customHeight="1" thickBot="1">
      <c r="A60" s="54">
        <v>56</v>
      </c>
      <c r="B60" s="157" t="s">
        <v>60</v>
      </c>
      <c r="C60" s="158">
        <v>39850</v>
      </c>
      <c r="D60" s="159" t="s">
        <v>2</v>
      </c>
      <c r="E60" s="176" t="s">
        <v>36</v>
      </c>
      <c r="F60" s="189">
        <v>78</v>
      </c>
      <c r="G60" s="160">
        <v>1</v>
      </c>
      <c r="H60" s="160">
        <v>7</v>
      </c>
      <c r="I60" s="161">
        <v>0</v>
      </c>
      <c r="J60" s="152">
        <v>0</v>
      </c>
      <c r="K60" s="161">
        <v>20</v>
      </c>
      <c r="L60" s="152">
        <v>4</v>
      </c>
      <c r="M60" s="161">
        <v>0</v>
      </c>
      <c r="N60" s="152">
        <v>0</v>
      </c>
      <c r="O60" s="161">
        <f>+M60+K60+I60</f>
        <v>20</v>
      </c>
      <c r="P60" s="152">
        <f>+N60+L60+J60</f>
        <v>4</v>
      </c>
      <c r="Q60" s="155">
        <f>IF(O60&lt;&gt;0,P60/G60,"")</f>
        <v>4</v>
      </c>
      <c r="R60" s="156">
        <f>IF(O60&lt;&gt;0,O60/P60,"")</f>
        <v>5</v>
      </c>
      <c r="S60" s="161">
        <v>720</v>
      </c>
      <c r="T60" s="153">
        <f>IF(S60&lt;&gt;0,-(S60-O60)/S60,"")</f>
        <v>-0.9722222222222222</v>
      </c>
      <c r="U60" s="161">
        <v>898726</v>
      </c>
      <c r="V60" s="152">
        <v>97126</v>
      </c>
      <c r="W60" s="162">
        <f t="shared" si="9"/>
        <v>9.25319687828182</v>
      </c>
      <c r="X60" s="45"/>
    </row>
    <row r="61" spans="1:28" s="23" customFormat="1" ht="15">
      <c r="A61" s="1"/>
      <c r="B61" s="206"/>
      <c r="C61" s="207"/>
      <c r="D61" s="207"/>
      <c r="E61" s="208"/>
      <c r="F61" s="3"/>
      <c r="G61" s="3"/>
      <c r="H61" s="4"/>
      <c r="I61" s="126"/>
      <c r="J61" s="131"/>
      <c r="K61" s="126"/>
      <c r="L61" s="131"/>
      <c r="M61" s="126"/>
      <c r="N61" s="131"/>
      <c r="O61" s="127"/>
      <c r="P61" s="137"/>
      <c r="Q61" s="131"/>
      <c r="R61" s="5"/>
      <c r="S61" s="126"/>
      <c r="T61" s="6"/>
      <c r="U61" s="126"/>
      <c r="V61" s="131"/>
      <c r="W61" s="5"/>
      <c r="AB61" s="23" t="s">
        <v>18</v>
      </c>
    </row>
    <row r="62" spans="1:24" s="27" customFormat="1" ht="18">
      <c r="A62" s="24"/>
      <c r="B62" s="25"/>
      <c r="C62" s="26"/>
      <c r="F62" s="28"/>
      <c r="G62" s="29"/>
      <c r="H62" s="30"/>
      <c r="I62" s="32"/>
      <c r="J62" s="132"/>
      <c r="K62" s="32"/>
      <c r="L62" s="132"/>
      <c r="M62" s="32"/>
      <c r="N62" s="132"/>
      <c r="O62" s="32"/>
      <c r="P62" s="132"/>
      <c r="Q62" s="132"/>
      <c r="R62" s="31"/>
      <c r="S62" s="32"/>
      <c r="T62" s="33"/>
      <c r="U62" s="32"/>
      <c r="V62" s="132"/>
      <c r="W62" s="31"/>
      <c r="X62" s="34"/>
    </row>
    <row r="63" spans="4:23" ht="18">
      <c r="D63" s="204"/>
      <c r="E63" s="205"/>
      <c r="F63" s="205"/>
      <c r="G63" s="205"/>
      <c r="S63" s="212" t="s">
        <v>0</v>
      </c>
      <c r="T63" s="212"/>
      <c r="U63" s="212"/>
      <c r="V63" s="212"/>
      <c r="W63" s="212"/>
    </row>
    <row r="64" spans="4:23" ht="18">
      <c r="D64" s="40"/>
      <c r="E64" s="41"/>
      <c r="F64" s="42"/>
      <c r="G64" s="42"/>
      <c r="S64" s="212"/>
      <c r="T64" s="212"/>
      <c r="U64" s="212"/>
      <c r="V64" s="212"/>
      <c r="W64" s="212"/>
    </row>
    <row r="65" spans="19:23" ht="18">
      <c r="S65" s="212"/>
      <c r="T65" s="212"/>
      <c r="U65" s="212"/>
      <c r="V65" s="212"/>
      <c r="W65" s="212"/>
    </row>
    <row r="66" spans="16:23" ht="18">
      <c r="P66" s="209" t="s">
        <v>25</v>
      </c>
      <c r="Q66" s="210"/>
      <c r="R66" s="210"/>
      <c r="S66" s="210"/>
      <c r="T66" s="210"/>
      <c r="U66" s="210"/>
      <c r="V66" s="210"/>
      <c r="W66" s="210"/>
    </row>
    <row r="67" spans="16:23" ht="18">
      <c r="P67" s="210"/>
      <c r="Q67" s="210"/>
      <c r="R67" s="210"/>
      <c r="S67" s="210"/>
      <c r="T67" s="210"/>
      <c r="U67" s="210"/>
      <c r="V67" s="210"/>
      <c r="W67" s="210"/>
    </row>
    <row r="68" spans="16:23" ht="18">
      <c r="P68" s="210"/>
      <c r="Q68" s="210"/>
      <c r="R68" s="210"/>
      <c r="S68" s="210"/>
      <c r="T68" s="210"/>
      <c r="U68" s="210"/>
      <c r="V68" s="210"/>
      <c r="W68" s="210"/>
    </row>
    <row r="69" spans="16:23" ht="18">
      <c r="P69" s="210"/>
      <c r="Q69" s="210"/>
      <c r="R69" s="210"/>
      <c r="S69" s="210"/>
      <c r="T69" s="210"/>
      <c r="U69" s="210"/>
      <c r="V69" s="210"/>
      <c r="W69" s="210"/>
    </row>
    <row r="70" spans="16:23" ht="18">
      <c r="P70" s="210"/>
      <c r="Q70" s="210"/>
      <c r="R70" s="210"/>
      <c r="S70" s="210"/>
      <c r="T70" s="210"/>
      <c r="U70" s="210"/>
      <c r="V70" s="210"/>
      <c r="W70" s="210"/>
    </row>
    <row r="71" spans="16:23" ht="18">
      <c r="P71" s="210"/>
      <c r="Q71" s="210"/>
      <c r="R71" s="210"/>
      <c r="S71" s="210"/>
      <c r="T71" s="210"/>
      <c r="U71" s="210"/>
      <c r="V71" s="210"/>
      <c r="W71" s="210"/>
    </row>
    <row r="72" spans="16:23" ht="18">
      <c r="P72" s="211" t="s">
        <v>12</v>
      </c>
      <c r="Q72" s="210"/>
      <c r="R72" s="210"/>
      <c r="S72" s="210"/>
      <c r="T72" s="210"/>
      <c r="U72" s="210"/>
      <c r="V72" s="210"/>
      <c r="W72" s="210"/>
    </row>
    <row r="73" spans="16:23" ht="18">
      <c r="P73" s="210"/>
      <c r="Q73" s="210"/>
      <c r="R73" s="210"/>
      <c r="S73" s="210"/>
      <c r="T73" s="210"/>
      <c r="U73" s="210"/>
      <c r="V73" s="210"/>
      <c r="W73" s="210"/>
    </row>
    <row r="74" spans="16:23" ht="18">
      <c r="P74" s="210"/>
      <c r="Q74" s="210"/>
      <c r="R74" s="210"/>
      <c r="S74" s="210"/>
      <c r="T74" s="210"/>
      <c r="U74" s="210"/>
      <c r="V74" s="210"/>
      <c r="W74" s="210"/>
    </row>
    <row r="75" spans="16:23" ht="18">
      <c r="P75" s="210"/>
      <c r="Q75" s="210"/>
      <c r="R75" s="210"/>
      <c r="S75" s="210"/>
      <c r="T75" s="210"/>
      <c r="U75" s="210"/>
      <c r="V75" s="210"/>
      <c r="W75" s="210"/>
    </row>
    <row r="76" spans="16:23" ht="18">
      <c r="P76" s="210"/>
      <c r="Q76" s="210"/>
      <c r="R76" s="210"/>
      <c r="S76" s="210"/>
      <c r="T76" s="210"/>
      <c r="U76" s="210"/>
      <c r="V76" s="210"/>
      <c r="W76" s="210"/>
    </row>
    <row r="77" spans="16:23" ht="18">
      <c r="P77" s="210"/>
      <c r="Q77" s="210"/>
      <c r="R77" s="210"/>
      <c r="S77" s="210"/>
      <c r="T77" s="210"/>
      <c r="U77" s="210"/>
      <c r="V77" s="210"/>
      <c r="W77" s="210"/>
    </row>
    <row r="78" spans="16:23" ht="18">
      <c r="P78" s="210"/>
      <c r="Q78" s="210"/>
      <c r="R78" s="210"/>
      <c r="S78" s="210"/>
      <c r="T78" s="210"/>
      <c r="U78" s="210"/>
      <c r="V78" s="210"/>
      <c r="W78" s="210"/>
    </row>
  </sheetData>
  <sheetProtection/>
  <mergeCells count="19">
    <mergeCell ref="P66:W71"/>
    <mergeCell ref="P72:W78"/>
    <mergeCell ref="S63:W65"/>
    <mergeCell ref="B3:B4"/>
    <mergeCell ref="C3:C4"/>
    <mergeCell ref="E3:E4"/>
    <mergeCell ref="H3:H4"/>
    <mergeCell ref="D63:G63"/>
    <mergeCell ref="B61:E61"/>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r:id="rId2"/>
  <ignoredErrors>
    <ignoredError sqref="X6:X7 X35:X40 X13:X26 X46:X49" formula="1" unlockedFormula="1"/>
    <ignoredError sqref="X27:X34 X9:X12" unlockedFormula="1"/>
    <ignoredError sqref="O26:W59"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20" zoomScaleNormal="120" zoomScalePageLayoutView="0" workbookViewId="0" topLeftCell="B1">
      <selection activeCell="B3" sqref="B3:B4"/>
    </sheetView>
  </sheetViews>
  <sheetFormatPr defaultColWidth="39.8515625" defaultRowHeight="12.75"/>
  <cols>
    <col min="1" max="1" width="3.7109375" style="119" bestFit="1" customWidth="1"/>
    <col min="2" max="2" width="44.00390625" style="118" bestFit="1" customWidth="1"/>
    <col min="3" max="3" width="9.421875" style="116" customWidth="1"/>
    <col min="4" max="4" width="14.140625" style="118" customWidth="1"/>
    <col min="5" max="5" width="18.140625" style="120" hidden="1" customWidth="1"/>
    <col min="6" max="6" width="6.28125" style="116" hidden="1" customWidth="1"/>
    <col min="7" max="7" width="8.140625" style="116" customWidth="1"/>
    <col min="8" max="8" width="9.421875" style="116" customWidth="1"/>
    <col min="9" max="9" width="11.00390625" style="117" hidden="1" customWidth="1"/>
    <col min="10" max="10" width="7.421875" style="118" hidden="1" customWidth="1"/>
    <col min="11" max="11" width="11.00390625" style="117" hidden="1" customWidth="1"/>
    <col min="12" max="12" width="8.00390625" style="118" hidden="1" customWidth="1"/>
    <col min="13" max="13" width="12.140625" style="117" hidden="1" customWidth="1"/>
    <col min="14" max="14" width="8.00390625" style="118" hidden="1" customWidth="1"/>
    <col min="15" max="15" width="15.421875" style="121" bestFit="1" customWidth="1"/>
    <col min="16" max="16" width="10.421875" style="118" bestFit="1" customWidth="1"/>
    <col min="17" max="17" width="10.7109375" style="118" hidden="1" customWidth="1"/>
    <col min="18" max="18" width="7.7109375" style="123" hidden="1" customWidth="1"/>
    <col min="19" max="19" width="12.140625" style="124" hidden="1" customWidth="1"/>
    <col min="20" max="20" width="10.28125" style="118" hidden="1" customWidth="1"/>
    <col min="21" max="21" width="15.28125" style="117" bestFit="1" customWidth="1"/>
    <col min="22" max="22" width="12.28125" style="125" bestFit="1" customWidth="1"/>
    <col min="23" max="23" width="7.7109375" style="123" bestFit="1" customWidth="1"/>
    <col min="24" max="24" width="39.8515625" style="122" customWidth="1"/>
    <col min="25" max="27" width="39.8515625" style="118" customWidth="1"/>
    <col min="28" max="28" width="2.00390625" style="118" bestFit="1" customWidth="1"/>
    <col min="29" max="16384" width="39.8515625" style="118" customWidth="1"/>
  </cols>
  <sheetData>
    <row r="1" spans="1:15" s="67" customFormat="1" ht="99" customHeight="1">
      <c r="A1" s="55"/>
      <c r="B1" s="56"/>
      <c r="C1" s="57"/>
      <c r="D1" s="58"/>
      <c r="E1" s="58"/>
      <c r="F1" s="59"/>
      <c r="G1" s="59"/>
      <c r="H1" s="59"/>
      <c r="I1" s="60"/>
      <c r="J1" s="61"/>
      <c r="K1" s="62"/>
      <c r="L1" s="63"/>
      <c r="M1" s="64"/>
      <c r="N1" s="65"/>
      <c r="O1" s="66"/>
    </row>
    <row r="2" spans="1:23" s="68" customFormat="1" ht="27.75" thickBot="1">
      <c r="A2" s="224" t="s">
        <v>13</v>
      </c>
      <c r="B2" s="225"/>
      <c r="C2" s="225"/>
      <c r="D2" s="225"/>
      <c r="E2" s="225"/>
      <c r="F2" s="225"/>
      <c r="G2" s="225"/>
      <c r="H2" s="225"/>
      <c r="I2" s="225"/>
      <c r="J2" s="225"/>
      <c r="K2" s="225"/>
      <c r="L2" s="225"/>
      <c r="M2" s="225"/>
      <c r="N2" s="225"/>
      <c r="O2" s="225"/>
      <c r="P2" s="225"/>
      <c r="Q2" s="225"/>
      <c r="R2" s="225"/>
      <c r="S2" s="225"/>
      <c r="T2" s="225"/>
      <c r="U2" s="225"/>
      <c r="V2" s="225"/>
      <c r="W2" s="225"/>
    </row>
    <row r="3" spans="1:23" s="70" customFormat="1" ht="16.5" customHeight="1">
      <c r="A3" s="69"/>
      <c r="B3" s="226" t="s">
        <v>14</v>
      </c>
      <c r="C3" s="228" t="s">
        <v>20</v>
      </c>
      <c r="D3" s="230" t="s">
        <v>4</v>
      </c>
      <c r="E3" s="230" t="s">
        <v>1</v>
      </c>
      <c r="F3" s="230" t="s">
        <v>21</v>
      </c>
      <c r="G3" s="230" t="s">
        <v>22</v>
      </c>
      <c r="H3" s="230" t="s">
        <v>23</v>
      </c>
      <c r="I3" s="221" t="s">
        <v>5</v>
      </c>
      <c r="J3" s="221"/>
      <c r="K3" s="221" t="s">
        <v>6</v>
      </c>
      <c r="L3" s="221"/>
      <c r="M3" s="221" t="s">
        <v>7</v>
      </c>
      <c r="N3" s="221"/>
      <c r="O3" s="222" t="s">
        <v>24</v>
      </c>
      <c r="P3" s="222"/>
      <c r="Q3" s="222"/>
      <c r="R3" s="222"/>
      <c r="S3" s="221" t="s">
        <v>3</v>
      </c>
      <c r="T3" s="221"/>
      <c r="U3" s="222" t="s">
        <v>15</v>
      </c>
      <c r="V3" s="222"/>
      <c r="W3" s="223"/>
    </row>
    <row r="4" spans="1:23" s="70" customFormat="1" ht="37.5" customHeight="1" thickBot="1">
      <c r="A4" s="71"/>
      <c r="B4" s="227"/>
      <c r="C4" s="229"/>
      <c r="D4" s="231"/>
      <c r="E4" s="231"/>
      <c r="F4" s="232"/>
      <c r="G4" s="232"/>
      <c r="H4" s="232"/>
      <c r="I4" s="72" t="s">
        <v>10</v>
      </c>
      <c r="J4" s="73" t="s">
        <v>9</v>
      </c>
      <c r="K4" s="72" t="s">
        <v>10</v>
      </c>
      <c r="L4" s="73" t="s">
        <v>9</v>
      </c>
      <c r="M4" s="72" t="s">
        <v>10</v>
      </c>
      <c r="N4" s="73" t="s">
        <v>9</v>
      </c>
      <c r="O4" s="74" t="s">
        <v>10</v>
      </c>
      <c r="P4" s="75" t="s">
        <v>9</v>
      </c>
      <c r="Q4" s="75" t="s">
        <v>16</v>
      </c>
      <c r="R4" s="76" t="s">
        <v>17</v>
      </c>
      <c r="S4" s="72" t="s">
        <v>10</v>
      </c>
      <c r="T4" s="77" t="s">
        <v>8</v>
      </c>
      <c r="U4" s="72" t="s">
        <v>10</v>
      </c>
      <c r="V4" s="73" t="s">
        <v>9</v>
      </c>
      <c r="W4" s="78" t="s">
        <v>17</v>
      </c>
    </row>
    <row r="5" spans="1:24" s="79" customFormat="1" ht="15.75" customHeight="1">
      <c r="A5" s="2">
        <v>1</v>
      </c>
      <c r="B5" s="177" t="s">
        <v>91</v>
      </c>
      <c r="C5" s="178">
        <v>39884</v>
      </c>
      <c r="D5" s="179" t="s">
        <v>32</v>
      </c>
      <c r="E5" s="180" t="s">
        <v>92</v>
      </c>
      <c r="F5" s="181">
        <v>355</v>
      </c>
      <c r="G5" s="182">
        <v>355</v>
      </c>
      <c r="H5" s="182">
        <v>2</v>
      </c>
      <c r="I5" s="183">
        <v>494313</v>
      </c>
      <c r="J5" s="184">
        <v>61629</v>
      </c>
      <c r="K5" s="183">
        <v>987409</v>
      </c>
      <c r="L5" s="184">
        <v>117748</v>
      </c>
      <c r="M5" s="183">
        <v>1203063</v>
      </c>
      <c r="N5" s="184">
        <v>140885</v>
      </c>
      <c r="O5" s="183">
        <f>+I5+K5+M5</f>
        <v>2684785</v>
      </c>
      <c r="P5" s="184">
        <f>+J5+L5+N5</f>
        <v>320262</v>
      </c>
      <c r="Q5" s="185">
        <f>+P5/G5</f>
        <v>902.1464788732394</v>
      </c>
      <c r="R5" s="186">
        <f>+O5/P5</f>
        <v>8.383089470496031</v>
      </c>
      <c r="S5" s="183">
        <v>5057256</v>
      </c>
      <c r="T5" s="187">
        <f>(+S5-O5)/S5</f>
        <v>0.4691221880007656</v>
      </c>
      <c r="U5" s="183">
        <v>11090736</v>
      </c>
      <c r="V5" s="184">
        <v>1422248</v>
      </c>
      <c r="W5" s="188">
        <f>+U5/V5</f>
        <v>7.7980324106625565</v>
      </c>
      <c r="X5" s="70"/>
    </row>
    <row r="6" spans="1:24" s="79" customFormat="1" ht="16.5" customHeight="1">
      <c r="A6" s="2">
        <v>2</v>
      </c>
      <c r="B6" s="150" t="s">
        <v>98</v>
      </c>
      <c r="C6" s="143">
        <v>39892</v>
      </c>
      <c r="D6" s="142" t="s">
        <v>2</v>
      </c>
      <c r="E6" s="174" t="s">
        <v>43</v>
      </c>
      <c r="F6" s="175">
        <v>60</v>
      </c>
      <c r="G6" s="144">
        <v>60</v>
      </c>
      <c r="H6" s="144">
        <v>1</v>
      </c>
      <c r="I6" s="145">
        <v>65870</v>
      </c>
      <c r="J6" s="146">
        <v>5743</v>
      </c>
      <c r="K6" s="145">
        <v>116436</v>
      </c>
      <c r="L6" s="146">
        <v>9930</v>
      </c>
      <c r="M6" s="145">
        <v>125846</v>
      </c>
      <c r="N6" s="146">
        <v>10801</v>
      </c>
      <c r="O6" s="145">
        <f>+M6+K6+I6</f>
        <v>308152</v>
      </c>
      <c r="P6" s="146">
        <f>+N6+L6+J6</f>
        <v>26474</v>
      </c>
      <c r="Q6" s="147">
        <f aca="true" t="shared" si="0" ref="Q6:Q14">IF(O6&lt;&gt;0,P6/G6,"")</f>
        <v>441.23333333333335</v>
      </c>
      <c r="R6" s="148">
        <f aca="true" t="shared" si="1" ref="R6:R14">IF(O6&lt;&gt;0,O6/P6,"")</f>
        <v>11.639797537206316</v>
      </c>
      <c r="S6" s="145"/>
      <c r="T6" s="149">
        <f aca="true" t="shared" si="2" ref="T6:T14">IF(S6&lt;&gt;0,-(S6-O6)/S6,"")</f>
      </c>
      <c r="U6" s="145">
        <v>308152</v>
      </c>
      <c r="V6" s="146">
        <v>26474</v>
      </c>
      <c r="W6" s="151">
        <f aca="true" t="shared" si="3" ref="W6:W24">U6/V6</f>
        <v>11.639797537206316</v>
      </c>
      <c r="X6" s="70"/>
    </row>
    <row r="7" spans="1:24" s="79" customFormat="1" ht="15.75" customHeight="1" thickBot="1">
      <c r="A7" s="48">
        <v>3</v>
      </c>
      <c r="B7" s="157" t="s">
        <v>62</v>
      </c>
      <c r="C7" s="158">
        <v>39857</v>
      </c>
      <c r="D7" s="159" t="s">
        <v>48</v>
      </c>
      <c r="E7" s="176" t="s">
        <v>66</v>
      </c>
      <c r="F7" s="189">
        <v>372</v>
      </c>
      <c r="G7" s="160">
        <v>291</v>
      </c>
      <c r="H7" s="160">
        <v>6</v>
      </c>
      <c r="I7" s="161">
        <v>30593</v>
      </c>
      <c r="J7" s="152">
        <v>3854</v>
      </c>
      <c r="K7" s="161">
        <v>71507.5</v>
      </c>
      <c r="L7" s="152">
        <v>8484</v>
      </c>
      <c r="M7" s="161">
        <v>83462.5</v>
      </c>
      <c r="N7" s="152">
        <v>9961</v>
      </c>
      <c r="O7" s="161">
        <f>SUM(I7+K7+M7)</f>
        <v>185563</v>
      </c>
      <c r="P7" s="152">
        <f>SUM(J7+L7+N7)</f>
        <v>22299</v>
      </c>
      <c r="Q7" s="155">
        <f t="shared" si="0"/>
        <v>76.62886597938144</v>
      </c>
      <c r="R7" s="156">
        <f t="shared" si="1"/>
        <v>8.321583927530382</v>
      </c>
      <c r="S7" s="161">
        <v>383107.5</v>
      </c>
      <c r="T7" s="153">
        <f t="shared" si="2"/>
        <v>-0.5156372558616055</v>
      </c>
      <c r="U7" s="161">
        <v>33125757</v>
      </c>
      <c r="V7" s="152">
        <v>4265837</v>
      </c>
      <c r="W7" s="162">
        <f t="shared" si="3"/>
        <v>7.765359295256711</v>
      </c>
      <c r="X7" s="80"/>
    </row>
    <row r="8" spans="1:25" s="83" customFormat="1" ht="15.75" customHeight="1">
      <c r="A8" s="81">
        <v>4</v>
      </c>
      <c r="B8" s="164" t="s">
        <v>99</v>
      </c>
      <c r="C8" s="165">
        <v>39871</v>
      </c>
      <c r="D8" s="166" t="s">
        <v>100</v>
      </c>
      <c r="E8" s="190" t="s">
        <v>101</v>
      </c>
      <c r="F8" s="191">
        <v>57</v>
      </c>
      <c r="G8" s="167">
        <v>57</v>
      </c>
      <c r="H8" s="167">
        <v>4</v>
      </c>
      <c r="I8" s="168">
        <v>29419</v>
      </c>
      <c r="J8" s="169">
        <v>2732</v>
      </c>
      <c r="K8" s="168">
        <v>57109</v>
      </c>
      <c r="L8" s="169">
        <v>5297</v>
      </c>
      <c r="M8" s="168">
        <v>58743</v>
      </c>
      <c r="N8" s="169">
        <v>5421</v>
      </c>
      <c r="O8" s="168">
        <f>SUM(I8+K8+M8)</f>
        <v>145271</v>
      </c>
      <c r="P8" s="169">
        <f>SUM(J8+L8+N8)</f>
        <v>13450</v>
      </c>
      <c r="Q8" s="170">
        <f t="shared" si="0"/>
        <v>235.96491228070175</v>
      </c>
      <c r="R8" s="171">
        <f t="shared" si="1"/>
        <v>10.80081784386617</v>
      </c>
      <c r="S8" s="168">
        <v>247008</v>
      </c>
      <c r="T8" s="172">
        <f t="shared" si="2"/>
        <v>-0.41187734810208576</v>
      </c>
      <c r="U8" s="168">
        <v>2451609</v>
      </c>
      <c r="V8" s="169">
        <v>242027</v>
      </c>
      <c r="W8" s="173">
        <f t="shared" si="3"/>
        <v>10.129485553264718</v>
      </c>
      <c r="X8" s="80"/>
      <c r="Y8" s="82"/>
    </row>
    <row r="9" spans="1:24" s="67" customFormat="1" ht="15.75" customHeight="1">
      <c r="A9" s="2">
        <v>5</v>
      </c>
      <c r="B9" s="150" t="s">
        <v>102</v>
      </c>
      <c r="C9" s="143">
        <v>39892</v>
      </c>
      <c r="D9" s="142" t="s">
        <v>2</v>
      </c>
      <c r="E9" s="174" t="s">
        <v>36</v>
      </c>
      <c r="F9" s="175">
        <v>70</v>
      </c>
      <c r="G9" s="144">
        <v>70</v>
      </c>
      <c r="H9" s="144">
        <v>1</v>
      </c>
      <c r="I9" s="145">
        <v>19678</v>
      </c>
      <c r="J9" s="146">
        <v>2074</v>
      </c>
      <c r="K9" s="145">
        <v>57367</v>
      </c>
      <c r="L9" s="146">
        <v>6091</v>
      </c>
      <c r="M9" s="145">
        <v>66139</v>
      </c>
      <c r="N9" s="146">
        <v>6499</v>
      </c>
      <c r="O9" s="145">
        <f>+M9+K9+I9</f>
        <v>143184</v>
      </c>
      <c r="P9" s="146">
        <f>+N9+L9+J9</f>
        <v>14664</v>
      </c>
      <c r="Q9" s="147">
        <f t="shared" si="0"/>
        <v>209.4857142857143</v>
      </c>
      <c r="R9" s="148">
        <f t="shared" si="1"/>
        <v>9.76432078559738</v>
      </c>
      <c r="S9" s="145"/>
      <c r="T9" s="149">
        <f t="shared" si="2"/>
      </c>
      <c r="U9" s="145">
        <v>143184</v>
      </c>
      <c r="V9" s="146">
        <v>97126</v>
      </c>
      <c r="W9" s="151">
        <f t="shared" si="3"/>
        <v>1.4742087597553692</v>
      </c>
      <c r="X9" s="80"/>
    </row>
    <row r="10" spans="1:24" s="67" customFormat="1" ht="15.75" customHeight="1">
      <c r="A10" s="2">
        <v>6</v>
      </c>
      <c r="B10" s="150" t="s">
        <v>93</v>
      </c>
      <c r="C10" s="143">
        <v>39885</v>
      </c>
      <c r="D10" s="142" t="s">
        <v>26</v>
      </c>
      <c r="E10" s="174" t="s">
        <v>94</v>
      </c>
      <c r="F10" s="175">
        <v>58</v>
      </c>
      <c r="G10" s="144">
        <v>58</v>
      </c>
      <c r="H10" s="144">
        <v>2</v>
      </c>
      <c r="I10" s="145">
        <v>28752</v>
      </c>
      <c r="J10" s="146">
        <v>2630</v>
      </c>
      <c r="K10" s="145">
        <v>57430</v>
      </c>
      <c r="L10" s="146">
        <v>5205</v>
      </c>
      <c r="M10" s="145">
        <v>55672</v>
      </c>
      <c r="N10" s="146">
        <v>5051</v>
      </c>
      <c r="O10" s="145">
        <f>+I10+K10+M10</f>
        <v>141854</v>
      </c>
      <c r="P10" s="146">
        <f>+J10+L10+N10</f>
        <v>12886</v>
      </c>
      <c r="Q10" s="147">
        <f t="shared" si="0"/>
        <v>222.17241379310346</v>
      </c>
      <c r="R10" s="148">
        <f t="shared" si="1"/>
        <v>11.008381188887164</v>
      </c>
      <c r="S10" s="145">
        <v>199771</v>
      </c>
      <c r="T10" s="149">
        <f t="shared" si="2"/>
        <v>-0.2899169549133758</v>
      </c>
      <c r="U10" s="145">
        <v>498845</v>
      </c>
      <c r="V10" s="146">
        <v>49875</v>
      </c>
      <c r="W10" s="151">
        <f t="shared" si="3"/>
        <v>10.001904761904761</v>
      </c>
      <c r="X10" s="83"/>
    </row>
    <row r="11" spans="1:24" s="67" customFormat="1" ht="15.75" customHeight="1">
      <c r="A11" s="2">
        <v>7</v>
      </c>
      <c r="B11" s="150" t="s">
        <v>103</v>
      </c>
      <c r="C11" s="143">
        <v>39892</v>
      </c>
      <c r="D11" s="142" t="s">
        <v>26</v>
      </c>
      <c r="E11" s="174" t="s">
        <v>19</v>
      </c>
      <c r="F11" s="175">
        <v>48</v>
      </c>
      <c r="G11" s="144">
        <v>49</v>
      </c>
      <c r="H11" s="144">
        <v>1</v>
      </c>
      <c r="I11" s="145">
        <v>26054</v>
      </c>
      <c r="J11" s="146">
        <v>2640</v>
      </c>
      <c r="K11" s="145">
        <v>45884</v>
      </c>
      <c r="L11" s="146">
        <v>4575</v>
      </c>
      <c r="M11" s="145">
        <v>56387</v>
      </c>
      <c r="N11" s="146">
        <v>5559</v>
      </c>
      <c r="O11" s="145">
        <f>+I11+K11+M11</f>
        <v>128325</v>
      </c>
      <c r="P11" s="146">
        <f>+J11+L11+N11</f>
        <v>12774</v>
      </c>
      <c r="Q11" s="147">
        <f t="shared" si="0"/>
        <v>260.6938775510204</v>
      </c>
      <c r="R11" s="148">
        <f t="shared" si="1"/>
        <v>10.045796148426492</v>
      </c>
      <c r="S11" s="145"/>
      <c r="T11" s="149">
        <f t="shared" si="2"/>
      </c>
      <c r="U11" s="145">
        <v>128325</v>
      </c>
      <c r="V11" s="146">
        <v>12774</v>
      </c>
      <c r="W11" s="151">
        <f t="shared" si="3"/>
        <v>10.045796148426492</v>
      </c>
      <c r="X11" s="82"/>
    </row>
    <row r="12" spans="1:25" s="67" customFormat="1" ht="15.75" customHeight="1">
      <c r="A12" s="2">
        <v>8</v>
      </c>
      <c r="B12" s="150" t="s">
        <v>95</v>
      </c>
      <c r="C12" s="143">
        <v>39885</v>
      </c>
      <c r="D12" s="142" t="s">
        <v>2</v>
      </c>
      <c r="E12" s="174" t="s">
        <v>11</v>
      </c>
      <c r="F12" s="175">
        <v>51</v>
      </c>
      <c r="G12" s="144">
        <v>52</v>
      </c>
      <c r="H12" s="144">
        <v>2</v>
      </c>
      <c r="I12" s="145">
        <v>13273</v>
      </c>
      <c r="J12" s="146">
        <v>1377</v>
      </c>
      <c r="K12" s="145">
        <v>52534</v>
      </c>
      <c r="L12" s="146">
        <v>5382</v>
      </c>
      <c r="M12" s="145">
        <v>46366</v>
      </c>
      <c r="N12" s="146">
        <v>4773</v>
      </c>
      <c r="O12" s="145">
        <f>+M12+K12+I12</f>
        <v>112173</v>
      </c>
      <c r="P12" s="146">
        <f>+N12+L12+J12</f>
        <v>11532</v>
      </c>
      <c r="Q12" s="147">
        <f t="shared" si="0"/>
        <v>221.76923076923077</v>
      </c>
      <c r="R12" s="148">
        <f t="shared" si="1"/>
        <v>9.72710718002081</v>
      </c>
      <c r="S12" s="145">
        <v>165388</v>
      </c>
      <c r="T12" s="149">
        <f t="shared" si="2"/>
        <v>-0.3217585314533098</v>
      </c>
      <c r="U12" s="145">
        <v>315870</v>
      </c>
      <c r="V12" s="146">
        <v>33367</v>
      </c>
      <c r="W12" s="151">
        <f t="shared" si="3"/>
        <v>9.466538795816225</v>
      </c>
      <c r="X12" s="84"/>
      <c r="Y12" s="82"/>
    </row>
    <row r="13" spans="1:25" s="67" customFormat="1" ht="15.75" customHeight="1">
      <c r="A13" s="2">
        <v>9</v>
      </c>
      <c r="B13" s="150" t="s">
        <v>82</v>
      </c>
      <c r="C13" s="143">
        <v>39878</v>
      </c>
      <c r="D13" s="142" t="s">
        <v>2</v>
      </c>
      <c r="E13" s="174" t="s">
        <v>11</v>
      </c>
      <c r="F13" s="175">
        <v>90</v>
      </c>
      <c r="G13" s="144">
        <v>89</v>
      </c>
      <c r="H13" s="144">
        <v>3</v>
      </c>
      <c r="I13" s="145">
        <v>12369</v>
      </c>
      <c r="J13" s="146">
        <v>1287</v>
      </c>
      <c r="K13" s="145">
        <v>21972</v>
      </c>
      <c r="L13" s="146">
        <v>2229</v>
      </c>
      <c r="M13" s="145">
        <v>23758</v>
      </c>
      <c r="N13" s="146">
        <v>2441</v>
      </c>
      <c r="O13" s="145">
        <f>+M13+K13+I13</f>
        <v>58099</v>
      </c>
      <c r="P13" s="146">
        <f>+N13+L13+J13</f>
        <v>5957</v>
      </c>
      <c r="Q13" s="147">
        <f t="shared" si="0"/>
        <v>66.93258426966293</v>
      </c>
      <c r="R13" s="148">
        <f t="shared" si="1"/>
        <v>9.75306362262884</v>
      </c>
      <c r="S13" s="145">
        <v>118017</v>
      </c>
      <c r="T13" s="149">
        <f t="shared" si="2"/>
        <v>-0.5077065168577408</v>
      </c>
      <c r="U13" s="145">
        <v>823100</v>
      </c>
      <c r="V13" s="146">
        <v>87689</v>
      </c>
      <c r="W13" s="151">
        <f t="shared" si="3"/>
        <v>9.386582125466136</v>
      </c>
      <c r="X13" s="82"/>
      <c r="Y13" s="82"/>
    </row>
    <row r="14" spans="1:25" s="67" customFormat="1" ht="15.75" customHeight="1">
      <c r="A14" s="2">
        <v>10</v>
      </c>
      <c r="B14" s="150" t="s">
        <v>74</v>
      </c>
      <c r="C14" s="143">
        <v>39871</v>
      </c>
      <c r="D14" s="142" t="s">
        <v>48</v>
      </c>
      <c r="E14" s="174" t="s">
        <v>75</v>
      </c>
      <c r="F14" s="175">
        <v>192</v>
      </c>
      <c r="G14" s="144">
        <v>125</v>
      </c>
      <c r="H14" s="144">
        <v>4</v>
      </c>
      <c r="I14" s="145">
        <v>9363.5</v>
      </c>
      <c r="J14" s="146">
        <v>1516</v>
      </c>
      <c r="K14" s="145">
        <v>17928</v>
      </c>
      <c r="L14" s="146">
        <v>2821</v>
      </c>
      <c r="M14" s="145">
        <v>20856.5</v>
      </c>
      <c r="N14" s="146">
        <v>3190</v>
      </c>
      <c r="O14" s="145">
        <f>SUM(I14+K14+M14)</f>
        <v>48148</v>
      </c>
      <c r="P14" s="146">
        <f>SUM(J14+L14+N14)</f>
        <v>7527</v>
      </c>
      <c r="Q14" s="147">
        <f t="shared" si="0"/>
        <v>60.216</v>
      </c>
      <c r="R14" s="148">
        <f t="shared" si="1"/>
        <v>6.396705194632656</v>
      </c>
      <c r="S14" s="145">
        <v>82432.5</v>
      </c>
      <c r="T14" s="149">
        <f t="shared" si="2"/>
        <v>-0.4159099869590271</v>
      </c>
      <c r="U14" s="145">
        <v>1259095</v>
      </c>
      <c r="V14" s="146">
        <v>181430</v>
      </c>
      <c r="W14" s="151">
        <f t="shared" si="3"/>
        <v>6.939839056385383</v>
      </c>
      <c r="X14" s="82"/>
      <c r="Y14" s="82"/>
    </row>
    <row r="15" spans="1:25" s="67" customFormat="1" ht="15.75" customHeight="1">
      <c r="A15" s="2">
        <v>11</v>
      </c>
      <c r="B15" s="150" t="s">
        <v>104</v>
      </c>
      <c r="C15" s="143">
        <v>39892</v>
      </c>
      <c r="D15" s="142" t="s">
        <v>28</v>
      </c>
      <c r="E15" s="174" t="s">
        <v>105</v>
      </c>
      <c r="F15" s="175">
        <v>18</v>
      </c>
      <c r="G15" s="144">
        <v>18</v>
      </c>
      <c r="H15" s="144">
        <v>1</v>
      </c>
      <c r="I15" s="145">
        <v>8476</v>
      </c>
      <c r="J15" s="146">
        <v>696</v>
      </c>
      <c r="K15" s="145">
        <v>14130.5</v>
      </c>
      <c r="L15" s="146">
        <v>1113</v>
      </c>
      <c r="M15" s="145">
        <v>15614</v>
      </c>
      <c r="N15" s="146">
        <v>1227</v>
      </c>
      <c r="O15" s="145">
        <f>I15+K15+M15</f>
        <v>38220.5</v>
      </c>
      <c r="P15" s="146">
        <f>J15+L15+N15</f>
        <v>3036</v>
      </c>
      <c r="Q15" s="147">
        <f>P15/G15</f>
        <v>168.66666666666666</v>
      </c>
      <c r="R15" s="148">
        <f>+O15/P15</f>
        <v>12.589097496706191</v>
      </c>
      <c r="S15" s="145"/>
      <c r="T15" s="149"/>
      <c r="U15" s="145">
        <v>38220.5</v>
      </c>
      <c r="V15" s="146">
        <v>3036</v>
      </c>
      <c r="W15" s="151">
        <f t="shared" si="3"/>
        <v>12.589097496706191</v>
      </c>
      <c r="X15" s="82"/>
      <c r="Y15" s="82"/>
    </row>
    <row r="16" spans="1:25" s="67" customFormat="1" ht="15.75" customHeight="1">
      <c r="A16" s="2">
        <v>12</v>
      </c>
      <c r="B16" s="150" t="s">
        <v>84</v>
      </c>
      <c r="C16" s="143">
        <v>39878</v>
      </c>
      <c r="D16" s="142" t="s">
        <v>28</v>
      </c>
      <c r="E16" s="174" t="s">
        <v>85</v>
      </c>
      <c r="F16" s="175">
        <v>39</v>
      </c>
      <c r="G16" s="144">
        <v>35</v>
      </c>
      <c r="H16" s="144">
        <v>3</v>
      </c>
      <c r="I16" s="145">
        <v>2279</v>
      </c>
      <c r="J16" s="146">
        <v>246</v>
      </c>
      <c r="K16" s="145">
        <v>14039</v>
      </c>
      <c r="L16" s="146">
        <v>1479</v>
      </c>
      <c r="M16" s="145">
        <v>15782.5</v>
      </c>
      <c r="N16" s="146">
        <v>1679</v>
      </c>
      <c r="O16" s="145">
        <f>I16+K16+M16</f>
        <v>32100.5</v>
      </c>
      <c r="P16" s="146">
        <f>J16+L16+N16</f>
        <v>3404</v>
      </c>
      <c r="Q16" s="147">
        <f>P16/G16</f>
        <v>97.25714285714285</v>
      </c>
      <c r="R16" s="148">
        <f>+O16/P16</f>
        <v>9.430229142185665</v>
      </c>
      <c r="S16" s="145">
        <v>61899</v>
      </c>
      <c r="T16" s="149">
        <f>-(S16-O16)/S16</f>
        <v>-0.4814051923294399</v>
      </c>
      <c r="U16" s="145">
        <v>258849.5</v>
      </c>
      <c r="V16" s="146">
        <v>27952</v>
      </c>
      <c r="W16" s="151">
        <f t="shared" si="3"/>
        <v>9.260500143102462</v>
      </c>
      <c r="X16" s="82"/>
      <c r="Y16" s="82"/>
    </row>
    <row r="17" spans="1:25" s="67" customFormat="1" ht="15.75" customHeight="1">
      <c r="A17" s="2">
        <v>13</v>
      </c>
      <c r="B17" s="150" t="s">
        <v>63</v>
      </c>
      <c r="C17" s="143">
        <v>39843</v>
      </c>
      <c r="D17" s="142" t="s">
        <v>26</v>
      </c>
      <c r="E17" s="174" t="s">
        <v>19</v>
      </c>
      <c r="F17" s="175">
        <v>25</v>
      </c>
      <c r="G17" s="144">
        <v>5</v>
      </c>
      <c r="H17" s="144">
        <v>6</v>
      </c>
      <c r="I17" s="145">
        <v>5827</v>
      </c>
      <c r="J17" s="146">
        <v>818</v>
      </c>
      <c r="K17" s="145">
        <v>8620</v>
      </c>
      <c r="L17" s="146">
        <v>805</v>
      </c>
      <c r="M17" s="145">
        <v>8727</v>
      </c>
      <c r="N17" s="146">
        <v>815</v>
      </c>
      <c r="O17" s="145">
        <f>+I17+K17+M17</f>
        <v>23174</v>
      </c>
      <c r="P17" s="146">
        <f>+J17+L17+N17</f>
        <v>2438</v>
      </c>
      <c r="Q17" s="147">
        <f>IF(O17&lt;&gt;0,P17/G17,"")</f>
        <v>487.6</v>
      </c>
      <c r="R17" s="148">
        <f>IF(O17&lt;&gt;0,O17/P17,"")</f>
        <v>9.505332239540607</v>
      </c>
      <c r="S17" s="145">
        <v>18302</v>
      </c>
      <c r="T17" s="149">
        <f>IF(S17&lt;&gt;0,-(S17-O17)/S17,"")</f>
        <v>0.26620041525516336</v>
      </c>
      <c r="U17" s="145">
        <v>1308087</v>
      </c>
      <c r="V17" s="146">
        <v>115919</v>
      </c>
      <c r="W17" s="151">
        <f t="shared" si="3"/>
        <v>11.28449175717527</v>
      </c>
      <c r="X17" s="82"/>
      <c r="Y17" s="82"/>
    </row>
    <row r="18" spans="1:25" s="67" customFormat="1" ht="15.75" customHeight="1">
      <c r="A18" s="2">
        <v>14</v>
      </c>
      <c r="B18" s="150" t="s">
        <v>59</v>
      </c>
      <c r="C18" s="143">
        <v>39850</v>
      </c>
      <c r="D18" s="142" t="s">
        <v>26</v>
      </c>
      <c r="E18" s="174" t="s">
        <v>27</v>
      </c>
      <c r="F18" s="175">
        <v>71</v>
      </c>
      <c r="G18" s="144">
        <v>24</v>
      </c>
      <c r="H18" s="144">
        <v>7</v>
      </c>
      <c r="I18" s="145">
        <v>3280</v>
      </c>
      <c r="J18" s="146">
        <v>453</v>
      </c>
      <c r="K18" s="145">
        <v>6470</v>
      </c>
      <c r="L18" s="146">
        <v>867</v>
      </c>
      <c r="M18" s="145">
        <v>6927</v>
      </c>
      <c r="N18" s="146">
        <v>945</v>
      </c>
      <c r="O18" s="145">
        <f>+I18+K18+M18</f>
        <v>16677</v>
      </c>
      <c r="P18" s="146">
        <f>+J18+L18+N18</f>
        <v>2265</v>
      </c>
      <c r="Q18" s="147">
        <f>IF(O18&lt;&gt;0,P18/G18,"")</f>
        <v>94.375</v>
      </c>
      <c r="R18" s="148">
        <f>IF(O18&lt;&gt;0,O18/P18,"")</f>
        <v>7.362913907284768</v>
      </c>
      <c r="S18" s="145">
        <v>35403</v>
      </c>
      <c r="T18" s="149">
        <f>IF(S18&lt;&gt;0,-(S18-O18)/S18,"")</f>
        <v>-0.5289382255741039</v>
      </c>
      <c r="U18" s="145">
        <v>4078159</v>
      </c>
      <c r="V18" s="146">
        <v>441056</v>
      </c>
      <c r="W18" s="151">
        <f t="shared" si="3"/>
        <v>9.246351937168976</v>
      </c>
      <c r="X18" s="82"/>
      <c r="Y18" s="82"/>
    </row>
    <row r="19" spans="1:25" s="67" customFormat="1" ht="15.75" customHeight="1">
      <c r="A19" s="2">
        <v>15</v>
      </c>
      <c r="B19" s="150" t="s">
        <v>67</v>
      </c>
      <c r="C19" s="143">
        <v>39864</v>
      </c>
      <c r="D19" s="142" t="s">
        <v>28</v>
      </c>
      <c r="E19" s="174" t="s">
        <v>68</v>
      </c>
      <c r="F19" s="175">
        <v>55</v>
      </c>
      <c r="G19" s="144">
        <v>46</v>
      </c>
      <c r="H19" s="144">
        <v>5</v>
      </c>
      <c r="I19" s="145">
        <v>2591.5</v>
      </c>
      <c r="J19" s="146">
        <v>467</v>
      </c>
      <c r="K19" s="145">
        <v>6000</v>
      </c>
      <c r="L19" s="146">
        <v>962</v>
      </c>
      <c r="M19" s="145">
        <v>6104.5</v>
      </c>
      <c r="N19" s="146">
        <v>1006</v>
      </c>
      <c r="O19" s="145">
        <f>I19+K19+M19</f>
        <v>14696</v>
      </c>
      <c r="P19" s="146">
        <f>J19+L19+N19</f>
        <v>2435</v>
      </c>
      <c r="Q19" s="147">
        <f>P19/G19</f>
        <v>52.93478260869565</v>
      </c>
      <c r="R19" s="148">
        <f>+O19/P19</f>
        <v>6.035318275154004</v>
      </c>
      <c r="S19" s="145">
        <v>12964</v>
      </c>
      <c r="T19" s="149">
        <f>-(S19-O19)/S19</f>
        <v>0.1336007405121876</v>
      </c>
      <c r="U19" s="145">
        <v>441825</v>
      </c>
      <c r="V19" s="146">
        <v>51855</v>
      </c>
      <c r="W19" s="151">
        <f t="shared" si="3"/>
        <v>8.520393404686144</v>
      </c>
      <c r="X19" s="82"/>
      <c r="Y19" s="82"/>
    </row>
    <row r="20" spans="1:25" s="67" customFormat="1" ht="15.75" customHeight="1">
      <c r="A20" s="2">
        <v>16</v>
      </c>
      <c r="B20" s="150" t="s">
        <v>106</v>
      </c>
      <c r="C20" s="143">
        <v>39892</v>
      </c>
      <c r="D20" s="142" t="s">
        <v>28</v>
      </c>
      <c r="E20" s="174" t="s">
        <v>35</v>
      </c>
      <c r="F20" s="175">
        <v>5</v>
      </c>
      <c r="G20" s="144">
        <v>5</v>
      </c>
      <c r="H20" s="144">
        <v>1</v>
      </c>
      <c r="I20" s="145">
        <v>2165</v>
      </c>
      <c r="J20" s="146">
        <v>244</v>
      </c>
      <c r="K20" s="145">
        <v>3970.5</v>
      </c>
      <c r="L20" s="146">
        <v>418</v>
      </c>
      <c r="M20" s="145">
        <v>4295</v>
      </c>
      <c r="N20" s="146">
        <v>500</v>
      </c>
      <c r="O20" s="145">
        <f>I20+K20+M20</f>
        <v>10430.5</v>
      </c>
      <c r="P20" s="146">
        <f>J20+L20+N20</f>
        <v>1162</v>
      </c>
      <c r="Q20" s="147">
        <f>P20/G20</f>
        <v>232.4</v>
      </c>
      <c r="R20" s="148">
        <f>+O20/P20</f>
        <v>8.976333907056798</v>
      </c>
      <c r="S20" s="145"/>
      <c r="T20" s="149"/>
      <c r="U20" s="145">
        <v>10430.5</v>
      </c>
      <c r="V20" s="146">
        <v>1162</v>
      </c>
      <c r="W20" s="151">
        <f t="shared" si="3"/>
        <v>8.976333907056798</v>
      </c>
      <c r="X20" s="82"/>
      <c r="Y20" s="82"/>
    </row>
    <row r="21" spans="1:24" s="67" customFormat="1" ht="15.75" customHeight="1">
      <c r="A21" s="2">
        <v>17</v>
      </c>
      <c r="B21" s="150" t="s">
        <v>107</v>
      </c>
      <c r="C21" s="143">
        <v>39892</v>
      </c>
      <c r="D21" s="142" t="s">
        <v>48</v>
      </c>
      <c r="E21" s="174" t="s">
        <v>108</v>
      </c>
      <c r="F21" s="175">
        <v>15</v>
      </c>
      <c r="G21" s="144">
        <v>15</v>
      </c>
      <c r="H21" s="144">
        <v>1</v>
      </c>
      <c r="I21" s="145">
        <v>2289</v>
      </c>
      <c r="J21" s="146">
        <v>257</v>
      </c>
      <c r="K21" s="145">
        <v>3164</v>
      </c>
      <c r="L21" s="146">
        <v>341</v>
      </c>
      <c r="M21" s="145">
        <v>3465</v>
      </c>
      <c r="N21" s="146">
        <v>373</v>
      </c>
      <c r="O21" s="145">
        <f>I21+K21+M21</f>
        <v>8918</v>
      </c>
      <c r="P21" s="146">
        <f>SUM(J21+L21+N21)</f>
        <v>971</v>
      </c>
      <c r="Q21" s="147">
        <f>IF(O21&lt;&gt;0,P21/G21,"")</f>
        <v>64.73333333333333</v>
      </c>
      <c r="R21" s="148">
        <f>IF(O21&lt;&gt;0,O21/P21,"")</f>
        <v>9.184346035015448</v>
      </c>
      <c r="S21" s="145"/>
      <c r="T21" s="149">
        <f>IF(S21&lt;&gt;0,-(S21-O21)/S21,"")</f>
      </c>
      <c r="U21" s="145">
        <v>8918</v>
      </c>
      <c r="V21" s="146">
        <v>971</v>
      </c>
      <c r="W21" s="151">
        <f t="shared" si="3"/>
        <v>9.184346035015448</v>
      </c>
      <c r="X21" s="82"/>
    </row>
    <row r="22" spans="1:24" s="67" customFormat="1" ht="15.75" customHeight="1">
      <c r="A22" s="2">
        <v>18</v>
      </c>
      <c r="B22" s="150" t="s">
        <v>49</v>
      </c>
      <c r="C22" s="143">
        <v>39836</v>
      </c>
      <c r="D22" s="142" t="s">
        <v>48</v>
      </c>
      <c r="E22" s="174" t="s">
        <v>50</v>
      </c>
      <c r="F22" s="175">
        <v>180</v>
      </c>
      <c r="G22" s="144">
        <v>9</v>
      </c>
      <c r="H22" s="144">
        <v>4</v>
      </c>
      <c r="I22" s="145">
        <v>2270.5</v>
      </c>
      <c r="J22" s="146">
        <v>582</v>
      </c>
      <c r="K22" s="145">
        <v>2874.5</v>
      </c>
      <c r="L22" s="146">
        <v>723</v>
      </c>
      <c r="M22" s="145">
        <v>2971.5</v>
      </c>
      <c r="N22" s="146">
        <v>748</v>
      </c>
      <c r="O22" s="145">
        <f>SUM(I22+K22+M22)</f>
        <v>8116.5</v>
      </c>
      <c r="P22" s="146">
        <f>SUM(J22+L22+N22)</f>
        <v>2053</v>
      </c>
      <c r="Q22" s="147">
        <f>IF(O22&lt;&gt;0,P22/G22,"")</f>
        <v>228.11111111111111</v>
      </c>
      <c r="R22" s="148">
        <f>IF(O22&lt;&gt;0,O22/P22,"")</f>
        <v>3.953482708231856</v>
      </c>
      <c r="S22" s="145">
        <v>7313.5</v>
      </c>
      <c r="T22" s="149">
        <f>IF(S22&lt;&gt;0,-(S22-O22)/S22,"")</f>
        <v>0.10979695084432899</v>
      </c>
      <c r="U22" s="145">
        <v>4633475</v>
      </c>
      <c r="V22" s="146">
        <v>571614</v>
      </c>
      <c r="W22" s="151">
        <f t="shared" si="3"/>
        <v>8.105950868943028</v>
      </c>
      <c r="X22" s="82"/>
    </row>
    <row r="23" spans="1:24" s="67" customFormat="1" ht="15.75" customHeight="1">
      <c r="A23" s="2">
        <v>19</v>
      </c>
      <c r="B23" s="150" t="s">
        <v>76</v>
      </c>
      <c r="C23" s="163">
        <v>39871</v>
      </c>
      <c r="D23" s="174" t="s">
        <v>2</v>
      </c>
      <c r="E23" s="174" t="s">
        <v>11</v>
      </c>
      <c r="F23" s="175">
        <v>40</v>
      </c>
      <c r="G23" s="144">
        <v>16</v>
      </c>
      <c r="H23" s="144">
        <v>4</v>
      </c>
      <c r="I23" s="145">
        <v>1682</v>
      </c>
      <c r="J23" s="146">
        <v>241</v>
      </c>
      <c r="K23" s="145">
        <v>3178</v>
      </c>
      <c r="L23" s="146">
        <v>434</v>
      </c>
      <c r="M23" s="145">
        <v>3223</v>
      </c>
      <c r="N23" s="146">
        <v>441</v>
      </c>
      <c r="O23" s="145">
        <f>+M23+K23+I23</f>
        <v>8083</v>
      </c>
      <c r="P23" s="146">
        <f>+N23+L23+J23</f>
        <v>1116</v>
      </c>
      <c r="Q23" s="147">
        <f>IF(O23&lt;&gt;0,P23/G23,"")</f>
        <v>69.75</v>
      </c>
      <c r="R23" s="148">
        <f>IF(O23&lt;&gt;0,O23/P23,"")</f>
        <v>7.242831541218638</v>
      </c>
      <c r="S23" s="145">
        <v>58769</v>
      </c>
      <c r="T23" s="149">
        <f>IF(S23&lt;&gt;0,-(S23-O23)/S23,"")</f>
        <v>-0.8624615018121798</v>
      </c>
      <c r="U23" s="145">
        <v>732508</v>
      </c>
      <c r="V23" s="146">
        <v>74036</v>
      </c>
      <c r="W23" s="151">
        <f t="shared" si="3"/>
        <v>9.893943486952294</v>
      </c>
      <c r="X23" s="82"/>
    </row>
    <row r="24" spans="1:24" s="67" customFormat="1" ht="18">
      <c r="A24" s="2">
        <v>20</v>
      </c>
      <c r="B24" s="150" t="s">
        <v>45</v>
      </c>
      <c r="C24" s="143">
        <v>39829</v>
      </c>
      <c r="D24" s="142" t="s">
        <v>28</v>
      </c>
      <c r="E24" s="174" t="s">
        <v>19</v>
      </c>
      <c r="F24" s="175">
        <v>80</v>
      </c>
      <c r="G24" s="144">
        <v>18</v>
      </c>
      <c r="H24" s="144">
        <v>10</v>
      </c>
      <c r="I24" s="145">
        <v>1495.5</v>
      </c>
      <c r="J24" s="146">
        <v>276</v>
      </c>
      <c r="K24" s="145">
        <v>3059</v>
      </c>
      <c r="L24" s="146">
        <v>545</v>
      </c>
      <c r="M24" s="145">
        <v>2854.5</v>
      </c>
      <c r="N24" s="146">
        <v>502</v>
      </c>
      <c r="O24" s="145">
        <f>I24+K24+M24</f>
        <v>7409</v>
      </c>
      <c r="P24" s="146">
        <f>J24+L24+N24</f>
        <v>1323</v>
      </c>
      <c r="Q24" s="147">
        <f>P24/G24</f>
        <v>73.5</v>
      </c>
      <c r="R24" s="148">
        <f>+O24/P24</f>
        <v>5.600151171579743</v>
      </c>
      <c r="S24" s="145">
        <v>9880</v>
      </c>
      <c r="T24" s="149">
        <f>-(S24-O24)/S24</f>
        <v>-0.2501012145748988</v>
      </c>
      <c r="U24" s="145">
        <v>2286536.5</v>
      </c>
      <c r="V24" s="146">
        <v>267114</v>
      </c>
      <c r="W24" s="151">
        <f t="shared" si="3"/>
        <v>8.560152219651535</v>
      </c>
      <c r="X24" s="82"/>
    </row>
    <row r="25" spans="1:28" s="91" customFormat="1" ht="15">
      <c r="A25" s="1"/>
      <c r="B25" s="216"/>
      <c r="C25" s="216"/>
      <c r="D25" s="217"/>
      <c r="E25" s="217"/>
      <c r="F25" s="85"/>
      <c r="G25" s="85"/>
      <c r="H25" s="86"/>
      <c r="I25" s="87"/>
      <c r="J25" s="88"/>
      <c r="K25" s="87"/>
      <c r="L25" s="88"/>
      <c r="M25" s="87"/>
      <c r="N25" s="88"/>
      <c r="O25" s="87"/>
      <c r="P25" s="88"/>
      <c r="Q25" s="88" t="e">
        <f>O25/G25</f>
        <v>#DIV/0!</v>
      </c>
      <c r="R25" s="89" t="e">
        <f>O25/P25</f>
        <v>#DIV/0!</v>
      </c>
      <c r="S25" s="87"/>
      <c r="T25" s="90"/>
      <c r="U25" s="87"/>
      <c r="V25" s="88"/>
      <c r="W25" s="89"/>
      <c r="AB25" s="91" t="s">
        <v>18</v>
      </c>
    </row>
    <row r="26" spans="1:24" s="93" customFormat="1" ht="18">
      <c r="A26" s="92"/>
      <c r="G26" s="94"/>
      <c r="H26" s="95"/>
      <c r="I26" s="96"/>
      <c r="J26" s="97"/>
      <c r="K26" s="96"/>
      <c r="L26" s="97"/>
      <c r="M26" s="96"/>
      <c r="N26" s="97"/>
      <c r="O26" s="96"/>
      <c r="P26" s="97"/>
      <c r="Q26" s="98"/>
      <c r="R26" s="99"/>
      <c r="S26" s="100"/>
      <c r="T26" s="101"/>
      <c r="U26" s="100"/>
      <c r="V26" s="102"/>
      <c r="W26" s="99"/>
      <c r="X26" s="103"/>
    </row>
    <row r="27" spans="1:24" s="110" customFormat="1" ht="18">
      <c r="A27" s="104"/>
      <c r="B27" s="83"/>
      <c r="C27" s="105"/>
      <c r="D27" s="218"/>
      <c r="E27" s="219"/>
      <c r="F27" s="219"/>
      <c r="G27" s="219"/>
      <c r="H27" s="108"/>
      <c r="I27" s="109"/>
      <c r="K27" s="109"/>
      <c r="M27" s="109"/>
      <c r="O27" s="111"/>
      <c r="R27" s="112"/>
      <c r="S27" s="220" t="s">
        <v>0</v>
      </c>
      <c r="T27" s="220"/>
      <c r="U27" s="220"/>
      <c r="V27" s="220"/>
      <c r="W27" s="220"/>
      <c r="X27" s="113"/>
    </row>
    <row r="28" spans="1:24" s="110" customFormat="1" ht="18">
      <c r="A28" s="104"/>
      <c r="B28" s="83"/>
      <c r="C28" s="105"/>
      <c r="D28" s="106"/>
      <c r="E28" s="107"/>
      <c r="F28" s="107"/>
      <c r="G28" s="114"/>
      <c r="H28" s="108"/>
      <c r="M28" s="109"/>
      <c r="O28" s="111"/>
      <c r="R28" s="112"/>
      <c r="S28" s="220"/>
      <c r="T28" s="220"/>
      <c r="U28" s="220"/>
      <c r="V28" s="220"/>
      <c r="W28" s="220"/>
      <c r="X28" s="113"/>
    </row>
    <row r="29" spans="1:24" s="110" customFormat="1" ht="18">
      <c r="A29" s="104"/>
      <c r="G29" s="108"/>
      <c r="H29" s="108"/>
      <c r="M29" s="109"/>
      <c r="O29" s="111"/>
      <c r="R29" s="112"/>
      <c r="S29" s="220"/>
      <c r="T29" s="220"/>
      <c r="U29" s="220"/>
      <c r="V29" s="220"/>
      <c r="W29" s="220"/>
      <c r="X29" s="113"/>
    </row>
    <row r="30" spans="1:24" s="110" customFormat="1" ht="30" customHeight="1">
      <c r="A30" s="104"/>
      <c r="C30" s="108"/>
      <c r="E30" s="115"/>
      <c r="F30" s="108"/>
      <c r="G30" s="108"/>
      <c r="H30" s="108"/>
      <c r="I30" s="109"/>
      <c r="K30" s="109"/>
      <c r="M30" s="109"/>
      <c r="O30" s="111"/>
      <c r="P30" s="213" t="s">
        <v>25</v>
      </c>
      <c r="Q30" s="214"/>
      <c r="R30" s="214"/>
      <c r="S30" s="214"/>
      <c r="T30" s="214"/>
      <c r="U30" s="214"/>
      <c r="V30" s="214"/>
      <c r="W30" s="214"/>
      <c r="X30" s="113"/>
    </row>
    <row r="31" spans="1:24" s="110" customFormat="1" ht="30" customHeight="1">
      <c r="A31" s="104"/>
      <c r="C31" s="108"/>
      <c r="E31" s="115"/>
      <c r="F31" s="108"/>
      <c r="G31" s="108"/>
      <c r="H31" s="108"/>
      <c r="I31" s="109"/>
      <c r="K31" s="109"/>
      <c r="M31" s="109"/>
      <c r="O31" s="111"/>
      <c r="P31" s="214"/>
      <c r="Q31" s="214"/>
      <c r="R31" s="214"/>
      <c r="S31" s="214"/>
      <c r="T31" s="214"/>
      <c r="U31" s="214"/>
      <c r="V31" s="214"/>
      <c r="W31" s="214"/>
      <c r="X31" s="113"/>
    </row>
    <row r="32" spans="1:24" s="110" customFormat="1" ht="30" customHeight="1">
      <c r="A32" s="104"/>
      <c r="C32" s="108"/>
      <c r="E32" s="115"/>
      <c r="F32" s="108"/>
      <c r="G32" s="108"/>
      <c r="H32" s="108"/>
      <c r="I32" s="109"/>
      <c r="K32" s="109"/>
      <c r="M32" s="109"/>
      <c r="O32" s="111"/>
      <c r="P32" s="214"/>
      <c r="Q32" s="214"/>
      <c r="R32" s="214"/>
      <c r="S32" s="214"/>
      <c r="T32" s="214"/>
      <c r="U32" s="214"/>
      <c r="V32" s="214"/>
      <c r="W32" s="214"/>
      <c r="X32" s="113"/>
    </row>
    <row r="33" spans="1:24" s="110" customFormat="1" ht="30" customHeight="1">
      <c r="A33" s="104"/>
      <c r="C33" s="108"/>
      <c r="E33" s="115"/>
      <c r="F33" s="108"/>
      <c r="G33" s="108"/>
      <c r="H33" s="108"/>
      <c r="I33" s="109"/>
      <c r="K33" s="109"/>
      <c r="M33" s="109"/>
      <c r="O33" s="111"/>
      <c r="P33" s="214"/>
      <c r="Q33" s="214"/>
      <c r="R33" s="214"/>
      <c r="S33" s="214"/>
      <c r="T33" s="214"/>
      <c r="U33" s="214"/>
      <c r="V33" s="214"/>
      <c r="W33" s="214"/>
      <c r="X33" s="113"/>
    </row>
    <row r="34" spans="1:24" s="110" customFormat="1" ht="30" customHeight="1">
      <c r="A34" s="104"/>
      <c r="C34" s="108"/>
      <c r="E34" s="115"/>
      <c r="F34" s="108"/>
      <c r="G34" s="108"/>
      <c r="H34" s="108"/>
      <c r="I34" s="109"/>
      <c r="K34" s="109"/>
      <c r="M34" s="109"/>
      <c r="O34" s="111"/>
      <c r="P34" s="214"/>
      <c r="Q34" s="214"/>
      <c r="R34" s="214"/>
      <c r="S34" s="214"/>
      <c r="T34" s="214"/>
      <c r="U34" s="214"/>
      <c r="V34" s="214"/>
      <c r="W34" s="214"/>
      <c r="X34" s="113"/>
    </row>
    <row r="35" spans="1:24" s="110" customFormat="1" ht="45" customHeight="1">
      <c r="A35" s="104"/>
      <c r="C35" s="108"/>
      <c r="E35" s="115"/>
      <c r="F35" s="108"/>
      <c r="G35" s="116"/>
      <c r="H35" s="116"/>
      <c r="I35" s="117"/>
      <c r="J35" s="118"/>
      <c r="K35" s="117"/>
      <c r="L35" s="118"/>
      <c r="M35" s="117"/>
      <c r="N35" s="118"/>
      <c r="O35" s="111"/>
      <c r="P35" s="214"/>
      <c r="Q35" s="214"/>
      <c r="R35" s="214"/>
      <c r="S35" s="214"/>
      <c r="T35" s="214"/>
      <c r="U35" s="214"/>
      <c r="V35" s="214"/>
      <c r="W35" s="214"/>
      <c r="X35" s="113"/>
    </row>
    <row r="36" spans="1:24" s="110" customFormat="1" ht="33" customHeight="1">
      <c r="A36" s="104"/>
      <c r="C36" s="108"/>
      <c r="E36" s="115"/>
      <c r="F36" s="108"/>
      <c r="G36" s="116"/>
      <c r="H36" s="116"/>
      <c r="I36" s="117"/>
      <c r="J36" s="118"/>
      <c r="K36" s="117"/>
      <c r="L36" s="118"/>
      <c r="M36" s="117"/>
      <c r="N36" s="118"/>
      <c r="O36" s="111"/>
      <c r="P36" s="215" t="s">
        <v>12</v>
      </c>
      <c r="Q36" s="214"/>
      <c r="R36" s="214"/>
      <c r="S36" s="214"/>
      <c r="T36" s="214"/>
      <c r="U36" s="214"/>
      <c r="V36" s="214"/>
      <c r="W36" s="214"/>
      <c r="X36" s="113"/>
    </row>
    <row r="37" spans="1:24" s="110" customFormat="1" ht="33" customHeight="1">
      <c r="A37" s="104"/>
      <c r="C37" s="108"/>
      <c r="E37" s="115"/>
      <c r="F37" s="108"/>
      <c r="G37" s="116"/>
      <c r="H37" s="116"/>
      <c r="I37" s="117"/>
      <c r="J37" s="118"/>
      <c r="K37" s="117"/>
      <c r="L37" s="118"/>
      <c r="M37" s="117"/>
      <c r="N37" s="118"/>
      <c r="O37" s="111"/>
      <c r="P37" s="214"/>
      <c r="Q37" s="214"/>
      <c r="R37" s="214"/>
      <c r="S37" s="214"/>
      <c r="T37" s="214"/>
      <c r="U37" s="214"/>
      <c r="V37" s="214"/>
      <c r="W37" s="214"/>
      <c r="X37" s="113"/>
    </row>
    <row r="38" spans="1:24" s="110" customFormat="1" ht="33" customHeight="1">
      <c r="A38" s="104"/>
      <c r="C38" s="108"/>
      <c r="E38" s="115"/>
      <c r="F38" s="108"/>
      <c r="G38" s="116"/>
      <c r="H38" s="116"/>
      <c r="I38" s="117"/>
      <c r="J38" s="118"/>
      <c r="K38" s="117"/>
      <c r="L38" s="118"/>
      <c r="M38" s="117"/>
      <c r="N38" s="118"/>
      <c r="O38" s="111"/>
      <c r="P38" s="214"/>
      <c r="Q38" s="214"/>
      <c r="R38" s="214"/>
      <c r="S38" s="214"/>
      <c r="T38" s="214"/>
      <c r="U38" s="214"/>
      <c r="V38" s="214"/>
      <c r="W38" s="214"/>
      <c r="X38" s="113"/>
    </row>
    <row r="39" spans="1:24" s="110" customFormat="1" ht="33" customHeight="1">
      <c r="A39" s="104"/>
      <c r="C39" s="108"/>
      <c r="E39" s="115"/>
      <c r="F39" s="108"/>
      <c r="G39" s="116"/>
      <c r="H39" s="116"/>
      <c r="I39" s="117"/>
      <c r="J39" s="118"/>
      <c r="K39" s="117"/>
      <c r="L39" s="118"/>
      <c r="M39" s="117"/>
      <c r="N39" s="118"/>
      <c r="O39" s="111"/>
      <c r="P39" s="214"/>
      <c r="Q39" s="214"/>
      <c r="R39" s="214"/>
      <c r="S39" s="214"/>
      <c r="T39" s="214"/>
      <c r="U39" s="214"/>
      <c r="V39" s="214"/>
      <c r="W39" s="214"/>
      <c r="X39" s="113"/>
    </row>
    <row r="40" spans="1:24" s="110" customFormat="1" ht="33" customHeight="1">
      <c r="A40" s="104"/>
      <c r="C40" s="108"/>
      <c r="E40" s="115"/>
      <c r="F40" s="108"/>
      <c r="G40" s="116"/>
      <c r="H40" s="116"/>
      <c r="I40" s="117"/>
      <c r="J40" s="118"/>
      <c r="K40" s="117"/>
      <c r="L40" s="118"/>
      <c r="M40" s="117"/>
      <c r="N40" s="118"/>
      <c r="O40" s="111"/>
      <c r="P40" s="214"/>
      <c r="Q40" s="214"/>
      <c r="R40" s="214"/>
      <c r="S40" s="214"/>
      <c r="T40" s="214"/>
      <c r="U40" s="214"/>
      <c r="V40" s="214"/>
      <c r="W40" s="214"/>
      <c r="X40" s="113"/>
    </row>
    <row r="41" spans="16:23" ht="33" customHeight="1">
      <c r="P41" s="214"/>
      <c r="Q41" s="214"/>
      <c r="R41" s="214"/>
      <c r="S41" s="214"/>
      <c r="T41" s="214"/>
      <c r="U41" s="214"/>
      <c r="V41" s="214"/>
      <c r="W41" s="214"/>
    </row>
    <row r="42" spans="16:23" ht="33" customHeight="1">
      <c r="P42" s="214"/>
      <c r="Q42" s="214"/>
      <c r="R42" s="214"/>
      <c r="S42" s="214"/>
      <c r="T42" s="214"/>
      <c r="U42" s="214"/>
      <c r="V42" s="214"/>
      <c r="W42" s="214"/>
    </row>
  </sheetData>
  <sheetProtection/>
  <mergeCells count="20">
    <mergeCell ref="G3:G4"/>
    <mergeCell ref="H3:H4"/>
    <mergeCell ref="I3:J3"/>
    <mergeCell ref="K3:L3"/>
    <mergeCell ref="M3:N3"/>
    <mergeCell ref="O3:R3"/>
    <mergeCell ref="S3:T3"/>
    <mergeCell ref="U3:W3"/>
    <mergeCell ref="A2:W2"/>
    <mergeCell ref="B3:B4"/>
    <mergeCell ref="C3:C4"/>
    <mergeCell ref="D3:D4"/>
    <mergeCell ref="E3:E4"/>
    <mergeCell ref="F3:F4"/>
    <mergeCell ref="P30:W35"/>
    <mergeCell ref="P36:W42"/>
    <mergeCell ref="B25:C25"/>
    <mergeCell ref="D25:E25"/>
    <mergeCell ref="D27:G27"/>
    <mergeCell ref="S27:W29"/>
  </mergeCells>
  <printOptions/>
  <pageMargins left="0.75" right="0.75" top="1" bottom="1" header="0.5" footer="0.5"/>
  <pageSetup horizontalDpi="600" verticalDpi="600" orientation="portrait" paperSize="9" r:id="rId2"/>
  <ignoredErrors>
    <ignoredError sqref="W25 V2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2009-03-24T04:55:03Z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