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3-15 Mar (we 11)" sheetId="1" r:id="rId1"/>
    <sheet name="13-15 Mar (Top 20)" sheetId="2" r:id="rId2"/>
  </sheets>
  <definedNames>
    <definedName name="_xlnm.Print_Area" localSheetId="0">'13-15 Mar (we 11)'!$A$1:$W$76</definedName>
  </definedNames>
  <calcPr fullCalcOnLoad="1"/>
</workbook>
</file>

<file path=xl/sharedStrings.xml><?xml version="1.0" encoding="utf-8"?>
<sst xmlns="http://schemas.openxmlformats.org/spreadsheetml/2006/main" count="288" uniqueCount="128">
  <si>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</si>
  <si>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</si>
  <si>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</si>
  <si>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</si>
  <si>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</si>
  <si>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</si>
  <si>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</si>
  <si>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</si>
  <si>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</si>
  <si>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</si>
  <si>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</si>
  <si>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</si>
  <si>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</si>
  <si>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</si>
  <si>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</si>
  <si>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</si>
  <si>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</si>
  <si>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</si>
  <si>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</si>
  <si>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</si>
  <si>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</si>
  <si>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</si>
  <si>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</si>
  <si>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</si>
  <si>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</si>
  <si>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</si>
  <si>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</si>
  <si>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WARNER BROS.</t>
  </si>
  <si>
    <t>TIGLON</t>
  </si>
  <si>
    <t>FOX</t>
  </si>
  <si>
    <t>FIRTINA</t>
  </si>
  <si>
    <t>YAPIM 13</t>
  </si>
  <si>
    <t>PINEMA</t>
  </si>
  <si>
    <t>MEDYAVIZYON</t>
  </si>
  <si>
    <t>SICAK</t>
  </si>
  <si>
    <t>ANS</t>
  </si>
  <si>
    <t>SONBAHAR</t>
  </si>
  <si>
    <t>KUZEY</t>
  </si>
  <si>
    <t>WALT DISNEY</t>
  </si>
  <si>
    <t>BOLT - 3D</t>
  </si>
  <si>
    <t>VALİ</t>
  </si>
  <si>
    <t>KOLIBA FILM</t>
  </si>
  <si>
    <t>VICKY CRISTINA BARCELONA</t>
  </si>
  <si>
    <t>BIR FILM</t>
  </si>
  <si>
    <t>UNBORN, THE</t>
  </si>
  <si>
    <t>UNIVERSAL</t>
  </si>
  <si>
    <t>SPACE CHIMPS</t>
  </si>
  <si>
    <t>KADRİ'NİN GÖTÜRDÜĞÜ YERE GİT</t>
  </si>
  <si>
    <t>TWILIGHT</t>
  </si>
  <si>
    <t>AYAKTA KAL</t>
  </si>
  <si>
    <t>OPEN SEASON 2</t>
  </si>
  <si>
    <t>SPHE</t>
  </si>
  <si>
    <t>OZEN</t>
  </si>
  <si>
    <t>GÜZ SANCISI</t>
  </si>
  <si>
    <t>C YAPIM</t>
  </si>
  <si>
    <t>USTA-MEDYAVIZYON</t>
  </si>
  <si>
    <t>INKHEART</t>
  </si>
  <si>
    <t>NEW LINE</t>
  </si>
  <si>
    <t>AKSOY FILM-FIDA FILM</t>
  </si>
  <si>
    <t>PANDORA'NIN KUTUSU</t>
  </si>
  <si>
    <t>VALKYRIE</t>
  </si>
  <si>
    <t>CHANGELING</t>
  </si>
  <si>
    <t>KİRPİ</t>
  </si>
  <si>
    <t>DEMO-SARAN</t>
  </si>
  <si>
    <t>LISSI AND THE WILD EMPEROR</t>
  </si>
  <si>
    <t>CURIOUS CASE OF BENJAMIN BUTTON</t>
  </si>
  <si>
    <t>BED TIME STORIES</t>
  </si>
  <si>
    <t>DOUBT</t>
  </si>
  <si>
    <t>SAYGIN FILM</t>
  </si>
  <si>
    <t>WALTZ WITH BASHIR</t>
  </si>
  <si>
    <t>MARS PRODUCTION</t>
  </si>
  <si>
    <t>RECEP İVEDİK 2</t>
  </si>
  <si>
    <t>MY BLOODY VALENTINE 3D</t>
  </si>
  <si>
    <t>BRIDE WARS</t>
  </si>
  <si>
    <t>USTAOGLU FILM</t>
  </si>
  <si>
    <t>AKSOY FILM-OZEN FILM</t>
  </si>
  <si>
    <t>CONFESSION OF A SHOPAHOLIC</t>
  </si>
  <si>
    <t>NIKO: THE WAY TO THE STARS</t>
  </si>
  <si>
    <t>TELEPOOL</t>
  </si>
  <si>
    <t>SPIRIT, THE</t>
  </si>
  <si>
    <t>ODD LOT</t>
  </si>
  <si>
    <t>HAVAR</t>
  </si>
  <si>
    <t>GULERYUZ FILM</t>
  </si>
  <si>
    <t>SPOT FILM</t>
  </si>
  <si>
    <t>UMUT</t>
  </si>
  <si>
    <t>OZEN-HERMES</t>
  </si>
  <si>
    <t>REVOLUTIONARY ROAD</t>
  </si>
  <si>
    <t>FOUR CHRISTMASES</t>
  </si>
  <si>
    <t>GÖLGESİZLER</t>
  </si>
  <si>
    <t>NARSIST FILM</t>
  </si>
  <si>
    <t>İKİ ÇİZGİ</t>
  </si>
  <si>
    <t>EVCI FILM</t>
  </si>
  <si>
    <t>LEMON TREE</t>
  </si>
  <si>
    <t>FILMS DISTRIBUTION</t>
  </si>
  <si>
    <t>GİTMEK</t>
  </si>
  <si>
    <t>ASI FILM</t>
  </si>
  <si>
    <t>MADAGASCAR 2</t>
  </si>
  <si>
    <t>WATCHMEN</t>
  </si>
  <si>
    <t>GRAN TORINO</t>
  </si>
  <si>
    <t>GNOMES AND TROLLS: THE SECRET CHAMBER</t>
  </si>
  <si>
    <t>CINEMATEQUE</t>
  </si>
  <si>
    <t>GOKTEN UC ELMA DUSTU</t>
  </si>
  <si>
    <t>DEFNE FILM</t>
  </si>
  <si>
    <t>YAŞAM ARSIZI</t>
  </si>
  <si>
    <t xml:space="preserve">UMUT SANAT </t>
  </si>
  <si>
    <t>TIYATROFIL</t>
  </si>
  <si>
    <t>IMPY'S WONDERLAND</t>
  </si>
  <si>
    <t>ODYSSEY</t>
  </si>
  <si>
    <t>GÜNEŞİ GÖRDÜM</t>
  </si>
  <si>
    <t>BOYUT FILM</t>
  </si>
  <si>
    <t>SLUMDOG MILLIOAINERE</t>
  </si>
  <si>
    <t>PINEMA-CHANITER</t>
  </si>
  <si>
    <t>CELADOR</t>
  </si>
  <si>
    <t>SEVEN POUNDS</t>
  </si>
  <si>
    <t>SPRI</t>
  </si>
  <si>
    <t>HOTEL FOR DOGS</t>
  </si>
  <si>
    <t>MAN ON WIRE</t>
  </si>
  <si>
    <t>ÖLDÜR BENİ</t>
  </si>
  <si>
    <t>ISSIZ ADAM</t>
  </si>
  <si>
    <t>CINEFILM</t>
  </si>
  <si>
    <t>MOST PRODUCTION</t>
  </si>
  <si>
    <t>HE WAS A QUIET MAN</t>
  </si>
  <si>
    <t>ERMAN FILM</t>
  </si>
  <si>
    <t>BLEIBERG</t>
  </si>
  <si>
    <t>TALE OF DESPEREAUX, THE</t>
  </si>
  <si>
    <t>A.R.O.G.</t>
  </si>
  <si>
    <t>CHANTIER</t>
  </si>
  <si>
    <t>FILM POP</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</si>
</sst>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hair"/>
      <top style="medium"/>
      <bottom style="hair"/>
    </border>
    <border>
      <left style="hair"/>
      <right style="medium"/>
      <top style="medium"/>
      <bottom style="hair"/>
    </border>
    <border>
      <left style="medium"/>
      <right style="hair"/>
      <top style="medium"/>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1">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190" fontId="23" fillId="0" borderId="10" xfId="0" applyNumberFormat="1" applyFont="1" applyBorder="1" applyAlignment="1" applyProtection="1">
      <alignment horizontal="center" vertical="center"/>
      <protection locked="0"/>
    </xf>
    <xf numFmtId="0" fontId="23" fillId="0" borderId="23" xfId="0" applyFont="1" applyBorder="1" applyAlignment="1">
      <alignment horizontal="left" vertical="center"/>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7" xfId="0" applyFont="1" applyBorder="1" applyAlignment="1">
      <alignment horizontal="left" vertical="center"/>
    </xf>
    <xf numFmtId="190" fontId="23" fillId="0" borderId="25" xfId="0" applyNumberFormat="1" applyFont="1" applyBorder="1" applyAlignment="1" applyProtection="1">
      <alignment horizontal="center" vertical="center"/>
      <protection locked="0"/>
    </xf>
    <xf numFmtId="0" fontId="23" fillId="0" borderId="25" xfId="0" applyFont="1" applyBorder="1" applyAlignment="1">
      <alignment horizontal="left" vertical="center"/>
    </xf>
    <xf numFmtId="0" fontId="16" fillId="0" borderId="31"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185" fontId="16" fillId="0" borderId="31" xfId="0" applyNumberFormat="1" applyFont="1" applyFill="1" applyBorder="1" applyAlignment="1" applyProtection="1">
      <alignment horizontal="center" vertical="center" wrapText="1"/>
      <protection/>
    </xf>
    <xf numFmtId="193" fontId="16" fillId="0" borderId="31" xfId="0" applyNumberFormat="1"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0" fontId="16" fillId="0" borderId="15" xfId="0" applyFont="1" applyFill="1" applyBorder="1" applyAlignment="1" applyProtection="1">
      <alignment horizontal="center" vertical="center" wrapText="1"/>
      <protection/>
    </xf>
    <xf numFmtId="193" fontId="16" fillId="0" borderId="32" xfId="0" applyNumberFormat="1" applyFont="1" applyFill="1" applyBorder="1" applyAlignment="1" applyProtection="1">
      <alignment horizontal="center" vertical="center" wrapText="1"/>
      <protection/>
    </xf>
    <xf numFmtId="171" fontId="16" fillId="0" borderId="33" xfId="42" applyFont="1" applyFill="1" applyBorder="1" applyAlignment="1" applyProtection="1">
      <alignment horizontal="center" vertical="center"/>
      <protection/>
    </xf>
    <xf numFmtId="171" fontId="16" fillId="0" borderId="34" xfId="42" applyFont="1" applyFill="1" applyBorder="1" applyAlignment="1" applyProtection="1">
      <alignment horizontal="center" vertical="center"/>
      <protection/>
    </xf>
    <xf numFmtId="190" fontId="16" fillId="0" borderId="31"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185" fontId="16" fillId="0" borderId="37"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193" fontId="16" fillId="0" borderId="38"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9" xfId="42" applyFont="1" applyFill="1" applyBorder="1" applyAlignment="1" applyProtection="1">
      <alignment horizontal="center" vertical="center"/>
      <protection/>
    </xf>
    <xf numFmtId="171" fontId="16" fillId="0" borderId="40" xfId="42" applyFont="1" applyFill="1" applyBorder="1" applyAlignment="1" applyProtection="1">
      <alignment horizontal="center" vertical="center"/>
      <protection/>
    </xf>
    <xf numFmtId="190" fontId="16" fillId="0" borderId="37"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202692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7335500" y="0"/>
          <a:ext cx="29051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2025015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7202150" y="419100"/>
          <a:ext cx="289560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11
</a:t>
          </a:r>
          <a:r>
            <a:rPr lang="en-US" cap="none" sz="2000" b="0" i="0" u="none" baseline="0">
              <a:solidFill>
                <a:srgbClr val="000000"/>
              </a:solidFill>
              <a:latin typeface="Impact"/>
              <a:ea typeface="Impact"/>
              <a:cs typeface="Impact"/>
            </a:rPr>
            <a:t>13 - 15 MAR'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587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781925" y="0"/>
          <a:ext cx="26955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10001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648575" y="0"/>
          <a:ext cx="23050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9917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991475" y="409575"/>
          <a:ext cx="18669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10001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648575" y="0"/>
          <a:ext cx="23050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9917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0"/>
        <xdr:cNvSpPr txBox="1">
          <a:spLocks noChangeArrowheads="1"/>
        </xdr:cNvSpPr>
      </xdr:nvSpPr>
      <xdr:spPr>
        <a:xfrm>
          <a:off x="8039100" y="390525"/>
          <a:ext cx="1857375" cy="6477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Impact"/>
              <a:ea typeface="Impact"/>
              <a:cs typeface="Impact"/>
            </a:rPr>
            <a:t>13 - 15 MAR'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6"/>
  <sheetViews>
    <sheetView tabSelected="1" zoomScale="58" zoomScaleNormal="58" zoomScalePageLayoutView="0" workbookViewId="0" topLeftCell="B1">
      <selection activeCell="B3" sqref="B3:B4"/>
    </sheetView>
  </sheetViews>
  <sheetFormatPr defaultColWidth="39.8515625" defaultRowHeight="12.75"/>
  <cols>
    <col min="1" max="1" width="3.7109375" style="35" bestFit="1" customWidth="1"/>
    <col min="2" max="2" width="46.140625" style="36" bestFit="1" customWidth="1"/>
    <col min="3" max="3" width="9.7109375" style="37" customWidth="1"/>
    <col min="4" max="4" width="16.8515625" style="21" bestFit="1" customWidth="1"/>
    <col min="5" max="5" width="20.421875" style="21" customWidth="1"/>
    <col min="6" max="6" width="6.8515625" style="38" customWidth="1"/>
    <col min="7" max="7" width="8.421875" style="38" customWidth="1"/>
    <col min="8" max="8" width="10.421875" style="38" customWidth="1"/>
    <col min="9" max="9" width="15.00390625" style="43" bestFit="1" customWidth="1"/>
    <col min="10" max="10" width="9.8515625" style="133" bestFit="1" customWidth="1"/>
    <col min="11" max="11" width="15.00390625" style="43" bestFit="1" customWidth="1"/>
    <col min="12" max="12" width="9.8515625" style="133" bestFit="1" customWidth="1"/>
    <col min="13" max="13" width="15.00390625" style="43" bestFit="1" customWidth="1"/>
    <col min="14" max="14" width="9.8515625" style="133" bestFit="1" customWidth="1"/>
    <col min="15" max="15" width="16.421875" style="128" bestFit="1" customWidth="1"/>
    <col min="16" max="16" width="11.00390625" style="138" bestFit="1" customWidth="1"/>
    <col min="17" max="17" width="10.28125" style="133" customWidth="1"/>
    <col min="18" max="18" width="8.140625" style="39" bestFit="1" customWidth="1"/>
    <col min="19" max="19" width="15.00390625" style="43" bestFit="1" customWidth="1"/>
    <col min="20" max="20" width="10.00390625" style="53" customWidth="1"/>
    <col min="21" max="21" width="16.57421875" style="43" bestFit="1" customWidth="1"/>
    <col min="22" max="22" width="12.00390625" style="133"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184" t="s">
        <v>13</v>
      </c>
      <c r="B2" s="185"/>
      <c r="C2" s="185"/>
      <c r="D2" s="185"/>
      <c r="E2" s="185"/>
      <c r="F2" s="185"/>
      <c r="G2" s="185"/>
      <c r="H2" s="185"/>
      <c r="I2" s="185"/>
      <c r="J2" s="185"/>
      <c r="K2" s="185"/>
      <c r="L2" s="185"/>
      <c r="M2" s="185"/>
      <c r="N2" s="185"/>
      <c r="O2" s="185"/>
      <c r="P2" s="185"/>
      <c r="Q2" s="185"/>
      <c r="R2" s="185"/>
      <c r="S2" s="185"/>
      <c r="T2" s="185"/>
      <c r="U2" s="185"/>
      <c r="V2" s="185"/>
      <c r="W2" s="185"/>
    </row>
    <row r="3" spans="1:24" s="19" customFormat="1" ht="20.25" customHeight="1">
      <c r="A3" s="46"/>
      <c r="B3" s="188" t="s">
        <v>14</v>
      </c>
      <c r="C3" s="190" t="s">
        <v>20</v>
      </c>
      <c r="D3" s="180" t="s">
        <v>4</v>
      </c>
      <c r="E3" s="180" t="s">
        <v>1</v>
      </c>
      <c r="F3" s="180" t="s">
        <v>21</v>
      </c>
      <c r="G3" s="180" t="s">
        <v>22</v>
      </c>
      <c r="H3" s="180" t="s">
        <v>23</v>
      </c>
      <c r="I3" s="182" t="s">
        <v>5</v>
      </c>
      <c r="J3" s="182"/>
      <c r="K3" s="182" t="s">
        <v>6</v>
      </c>
      <c r="L3" s="182"/>
      <c r="M3" s="182" t="s">
        <v>7</v>
      </c>
      <c r="N3" s="182"/>
      <c r="O3" s="183" t="s">
        <v>24</v>
      </c>
      <c r="P3" s="183"/>
      <c r="Q3" s="183"/>
      <c r="R3" s="183"/>
      <c r="S3" s="182" t="s">
        <v>3</v>
      </c>
      <c r="T3" s="182"/>
      <c r="U3" s="183" t="s">
        <v>15</v>
      </c>
      <c r="V3" s="183"/>
      <c r="W3" s="187"/>
      <c r="X3" s="44"/>
    </row>
    <row r="4" spans="1:24" s="19" customFormat="1" ht="39" customHeight="1">
      <c r="A4" s="47"/>
      <c r="B4" s="189"/>
      <c r="C4" s="191"/>
      <c r="D4" s="181"/>
      <c r="E4" s="181"/>
      <c r="F4" s="186"/>
      <c r="G4" s="186"/>
      <c r="H4" s="186"/>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50" t="s">
        <v>108</v>
      </c>
      <c r="C5" s="143">
        <v>39884</v>
      </c>
      <c r="D5" s="142" t="s">
        <v>32</v>
      </c>
      <c r="E5" s="175" t="s">
        <v>109</v>
      </c>
      <c r="F5" s="176">
        <v>355</v>
      </c>
      <c r="G5" s="144">
        <v>355</v>
      </c>
      <c r="H5" s="144">
        <v>1</v>
      </c>
      <c r="I5" s="145">
        <v>698507</v>
      </c>
      <c r="J5" s="146">
        <v>82970</v>
      </c>
      <c r="K5" s="145">
        <v>1699068</v>
      </c>
      <c r="L5" s="146">
        <v>198654</v>
      </c>
      <c r="M5" s="145">
        <v>1936101</v>
      </c>
      <c r="N5" s="146">
        <v>226308</v>
      </c>
      <c r="O5" s="145">
        <f>+I5+K5+M5</f>
        <v>4333676</v>
      </c>
      <c r="P5" s="146">
        <f>+J5+L5+N5</f>
        <v>507932</v>
      </c>
      <c r="Q5" s="147">
        <f>+P5/G5</f>
        <v>1430.794366197183</v>
      </c>
      <c r="R5" s="148">
        <f>+O5/P5</f>
        <v>8.532000346503075</v>
      </c>
      <c r="S5" s="145"/>
      <c r="T5" s="149"/>
      <c r="U5" s="145">
        <v>5057256</v>
      </c>
      <c r="V5" s="146">
        <v>616531</v>
      </c>
      <c r="W5" s="151">
        <f>+U5/V5</f>
        <v>8.202760282937922</v>
      </c>
      <c r="X5" s="44"/>
    </row>
    <row r="6" spans="1:24" s="19" customFormat="1" ht="15" customHeight="1">
      <c r="A6" s="2">
        <v>2</v>
      </c>
      <c r="B6" s="150" t="s">
        <v>71</v>
      </c>
      <c r="C6" s="143">
        <v>39857</v>
      </c>
      <c r="D6" s="142" t="s">
        <v>52</v>
      </c>
      <c r="E6" s="175" t="s">
        <v>75</v>
      </c>
      <c r="F6" s="176">
        <v>372</v>
      </c>
      <c r="G6" s="144">
        <v>305</v>
      </c>
      <c r="H6" s="144">
        <v>5</v>
      </c>
      <c r="I6" s="145">
        <v>64694.5</v>
      </c>
      <c r="J6" s="146">
        <v>7904</v>
      </c>
      <c r="K6" s="145">
        <v>154248.5</v>
      </c>
      <c r="L6" s="146">
        <v>18392</v>
      </c>
      <c r="M6" s="145">
        <v>164164.5</v>
      </c>
      <c r="N6" s="146">
        <v>19551</v>
      </c>
      <c r="O6" s="145">
        <f>SUM(I6+K6+M6)</f>
        <v>383107.5</v>
      </c>
      <c r="P6" s="146">
        <f>SUM(J6+L6+N6)</f>
        <v>45847</v>
      </c>
      <c r="Q6" s="147">
        <f aca="true" t="shared" si="0" ref="Q6:Q12">IF(O6&lt;&gt;0,P6/G6,"")</f>
        <v>150.31803278688525</v>
      </c>
      <c r="R6" s="148">
        <f aca="true" t="shared" si="1" ref="R6:R12">IF(O6&lt;&gt;0,O6/P6,"")</f>
        <v>8.356217418806029</v>
      </c>
      <c r="S6" s="145">
        <v>1061553</v>
      </c>
      <c r="T6" s="149">
        <f aca="true" t="shared" si="2" ref="T6:T12">IF(S6&lt;&gt;0,-(S6-O6)/S6,"")</f>
        <v>-0.6391065731056292</v>
      </c>
      <c r="U6" s="145">
        <v>32728517.5</v>
      </c>
      <c r="V6" s="146">
        <v>4212812</v>
      </c>
      <c r="W6" s="151">
        <f aca="true" t="shared" si="3" ref="W6:W39">U6/V6</f>
        <v>7.768805610124544</v>
      </c>
      <c r="X6" s="44"/>
    </row>
    <row r="7" spans="1:24" s="20" customFormat="1" ht="15" customHeight="1" thickBot="1">
      <c r="A7" s="154">
        <v>3</v>
      </c>
      <c r="B7" s="177" t="s">
        <v>110</v>
      </c>
      <c r="C7" s="178">
        <v>39871</v>
      </c>
      <c r="D7" s="179" t="s">
        <v>111</v>
      </c>
      <c r="E7" s="179" t="s">
        <v>112</v>
      </c>
      <c r="F7" s="160">
        <v>57</v>
      </c>
      <c r="G7" s="160">
        <v>54</v>
      </c>
      <c r="H7" s="160">
        <v>3</v>
      </c>
      <c r="I7" s="161">
        <v>51922</v>
      </c>
      <c r="J7" s="152">
        <v>4704</v>
      </c>
      <c r="K7" s="161">
        <v>100997</v>
      </c>
      <c r="L7" s="152">
        <v>8946</v>
      </c>
      <c r="M7" s="161">
        <v>86809</v>
      </c>
      <c r="N7" s="152">
        <v>7676</v>
      </c>
      <c r="O7" s="161">
        <v>239728</v>
      </c>
      <c r="P7" s="152">
        <v>21326</v>
      </c>
      <c r="Q7" s="155">
        <f t="shared" si="0"/>
        <v>394.9259259259259</v>
      </c>
      <c r="R7" s="156">
        <f t="shared" si="1"/>
        <v>11.241114132983213</v>
      </c>
      <c r="S7" s="161">
        <v>501385</v>
      </c>
      <c r="T7" s="153">
        <f t="shared" si="2"/>
        <v>-0.5218684244642341</v>
      </c>
      <c r="U7" s="161">
        <v>1579104</v>
      </c>
      <c r="V7" s="152">
        <v>209054</v>
      </c>
      <c r="W7" s="162">
        <f t="shared" si="3"/>
        <v>7.5535698910329385</v>
      </c>
      <c r="X7" s="45"/>
    </row>
    <row r="8" spans="1:24" s="20" customFormat="1" ht="15" customHeight="1">
      <c r="A8" s="54">
        <v>4</v>
      </c>
      <c r="B8" s="165" t="s">
        <v>113</v>
      </c>
      <c r="C8" s="166">
        <v>39885</v>
      </c>
      <c r="D8" s="167" t="s">
        <v>26</v>
      </c>
      <c r="E8" s="167" t="s">
        <v>114</v>
      </c>
      <c r="F8" s="168">
        <v>58</v>
      </c>
      <c r="G8" s="168">
        <v>58</v>
      </c>
      <c r="H8" s="168">
        <v>1</v>
      </c>
      <c r="I8" s="169">
        <v>45175</v>
      </c>
      <c r="J8" s="170">
        <v>3982</v>
      </c>
      <c r="K8" s="169">
        <v>85072</v>
      </c>
      <c r="L8" s="170">
        <v>7503</v>
      </c>
      <c r="M8" s="169">
        <v>69524</v>
      </c>
      <c r="N8" s="170">
        <v>6241</v>
      </c>
      <c r="O8" s="169">
        <f>+I8+K8+M8</f>
        <v>199771</v>
      </c>
      <c r="P8" s="170">
        <f>+J8+L8+N8</f>
        <v>17726</v>
      </c>
      <c r="Q8" s="171">
        <f t="shared" si="0"/>
        <v>305.62068965517244</v>
      </c>
      <c r="R8" s="172">
        <f t="shared" si="1"/>
        <v>11.269942457407199</v>
      </c>
      <c r="S8" s="169"/>
      <c r="T8" s="173">
        <f t="shared" si="2"/>
      </c>
      <c r="U8" s="169">
        <v>199771</v>
      </c>
      <c r="V8" s="170">
        <v>17726</v>
      </c>
      <c r="W8" s="174">
        <f t="shared" si="3"/>
        <v>11.269942457407199</v>
      </c>
      <c r="X8" s="45"/>
    </row>
    <row r="9" spans="1:24" s="20" customFormat="1" ht="15" customHeight="1">
      <c r="A9" s="54">
        <v>5</v>
      </c>
      <c r="B9" s="150" t="s">
        <v>115</v>
      </c>
      <c r="C9" s="143">
        <v>39885</v>
      </c>
      <c r="D9" s="142" t="s">
        <v>2</v>
      </c>
      <c r="E9" s="142" t="s">
        <v>11</v>
      </c>
      <c r="F9" s="144">
        <v>51</v>
      </c>
      <c r="G9" s="144">
        <v>51</v>
      </c>
      <c r="H9" s="144">
        <v>1</v>
      </c>
      <c r="I9" s="145">
        <v>18625</v>
      </c>
      <c r="J9" s="146">
        <v>2033</v>
      </c>
      <c r="K9" s="145">
        <v>71517</v>
      </c>
      <c r="L9" s="146">
        <v>7339</v>
      </c>
      <c r="M9" s="145">
        <v>75246</v>
      </c>
      <c r="N9" s="146">
        <v>7504</v>
      </c>
      <c r="O9" s="145">
        <f>+M9+K9+I9</f>
        <v>165388</v>
      </c>
      <c r="P9" s="146">
        <f>+N9+L9+J9</f>
        <v>16876</v>
      </c>
      <c r="Q9" s="147">
        <f t="shared" si="0"/>
        <v>330.9019607843137</v>
      </c>
      <c r="R9" s="148">
        <f t="shared" si="1"/>
        <v>9.800189618392984</v>
      </c>
      <c r="S9" s="145"/>
      <c r="T9" s="149">
        <f t="shared" si="2"/>
      </c>
      <c r="U9" s="145">
        <v>165388</v>
      </c>
      <c r="V9" s="146">
        <v>16876</v>
      </c>
      <c r="W9" s="151">
        <f t="shared" si="3"/>
        <v>9.800189618392984</v>
      </c>
      <c r="X9" s="45"/>
    </row>
    <row r="10" spans="1:24" s="20" customFormat="1" ht="15" customHeight="1">
      <c r="A10" s="54">
        <v>6</v>
      </c>
      <c r="B10" s="150" t="s">
        <v>97</v>
      </c>
      <c r="C10" s="143">
        <v>39878</v>
      </c>
      <c r="D10" s="142" t="s">
        <v>2</v>
      </c>
      <c r="E10" s="142" t="s">
        <v>11</v>
      </c>
      <c r="F10" s="144">
        <v>90</v>
      </c>
      <c r="G10" s="144">
        <v>90</v>
      </c>
      <c r="H10" s="144">
        <v>2</v>
      </c>
      <c r="I10" s="145">
        <v>25691</v>
      </c>
      <c r="J10" s="146">
        <v>2770</v>
      </c>
      <c r="K10" s="145">
        <v>49750</v>
      </c>
      <c r="L10" s="146">
        <v>4663</v>
      </c>
      <c r="M10" s="145">
        <v>42576</v>
      </c>
      <c r="N10" s="146">
        <v>4303</v>
      </c>
      <c r="O10" s="145">
        <f>+M10+K10+I10</f>
        <v>118017</v>
      </c>
      <c r="P10" s="146">
        <f>+N10+L10+J10</f>
        <v>11736</v>
      </c>
      <c r="Q10" s="147">
        <f t="shared" si="0"/>
        <v>130.4</v>
      </c>
      <c r="R10" s="148">
        <f t="shared" si="1"/>
        <v>10.055981595092025</v>
      </c>
      <c r="S10" s="145">
        <v>346524</v>
      </c>
      <c r="T10" s="149">
        <f t="shared" si="2"/>
        <v>-0.6594261869307754</v>
      </c>
      <c r="U10" s="145">
        <v>681003</v>
      </c>
      <c r="V10" s="146">
        <v>71769</v>
      </c>
      <c r="W10" s="151">
        <f t="shared" si="3"/>
        <v>9.488818292020232</v>
      </c>
      <c r="X10" s="45"/>
    </row>
    <row r="11" spans="1:24" s="20" customFormat="1" ht="15" customHeight="1">
      <c r="A11" s="54">
        <v>7</v>
      </c>
      <c r="B11" s="150" t="s">
        <v>84</v>
      </c>
      <c r="C11" s="143">
        <v>39871</v>
      </c>
      <c r="D11" s="142" t="s">
        <v>52</v>
      </c>
      <c r="E11" s="175" t="s">
        <v>85</v>
      </c>
      <c r="F11" s="176">
        <v>192</v>
      </c>
      <c r="G11" s="144">
        <v>166</v>
      </c>
      <c r="H11" s="144">
        <v>3</v>
      </c>
      <c r="I11" s="145">
        <v>16097</v>
      </c>
      <c r="J11" s="146">
        <v>2366</v>
      </c>
      <c r="K11" s="145">
        <v>33936</v>
      </c>
      <c r="L11" s="146">
        <v>4753</v>
      </c>
      <c r="M11" s="145">
        <v>32399.5</v>
      </c>
      <c r="N11" s="146">
        <v>4395</v>
      </c>
      <c r="O11" s="145">
        <f>SUM(I11+K11+M11)</f>
        <v>82432.5</v>
      </c>
      <c r="P11" s="146">
        <f>SUM(J11+L11+N11)</f>
        <v>11514</v>
      </c>
      <c r="Q11" s="147">
        <f t="shared" si="0"/>
        <v>69.36144578313252</v>
      </c>
      <c r="R11" s="148">
        <f t="shared" si="1"/>
        <v>7.159327774882751</v>
      </c>
      <c r="S11" s="145">
        <v>222223.5</v>
      </c>
      <c r="T11" s="149">
        <f t="shared" si="2"/>
        <v>-0.6290558829286732</v>
      </c>
      <c r="U11" s="145">
        <v>1093820.5</v>
      </c>
      <c r="V11" s="146">
        <v>154259</v>
      </c>
      <c r="W11" s="151">
        <f t="shared" si="3"/>
        <v>7.0908050745823585</v>
      </c>
      <c r="X11" s="45"/>
    </row>
    <row r="12" spans="1:24" s="20" customFormat="1" ht="15" customHeight="1">
      <c r="A12" s="54">
        <v>8</v>
      </c>
      <c r="B12" s="150" t="s">
        <v>98</v>
      </c>
      <c r="C12" s="143">
        <v>39878</v>
      </c>
      <c r="D12" s="142" t="s">
        <v>26</v>
      </c>
      <c r="E12" s="142" t="s">
        <v>27</v>
      </c>
      <c r="F12" s="144">
        <v>39</v>
      </c>
      <c r="G12" s="144">
        <v>38</v>
      </c>
      <c r="H12" s="144">
        <v>2</v>
      </c>
      <c r="I12" s="145">
        <v>14286</v>
      </c>
      <c r="J12" s="146">
        <v>1220</v>
      </c>
      <c r="K12" s="145">
        <v>29111</v>
      </c>
      <c r="L12" s="146">
        <v>2420</v>
      </c>
      <c r="M12" s="145">
        <v>21682</v>
      </c>
      <c r="N12" s="146">
        <v>1836</v>
      </c>
      <c r="O12" s="145">
        <f>+I12+K12+M12</f>
        <v>65079</v>
      </c>
      <c r="P12" s="146">
        <f>+J12+L12+N12</f>
        <v>5476</v>
      </c>
      <c r="Q12" s="147">
        <f t="shared" si="0"/>
        <v>144.10526315789474</v>
      </c>
      <c r="R12" s="148">
        <f t="shared" si="1"/>
        <v>11.884404674945216</v>
      </c>
      <c r="S12" s="145">
        <v>130725</v>
      </c>
      <c r="T12" s="149">
        <f t="shared" si="2"/>
        <v>-0.5021686746987952</v>
      </c>
      <c r="U12" s="145">
        <v>274028</v>
      </c>
      <c r="V12" s="146">
        <v>25174</v>
      </c>
      <c r="W12" s="151">
        <f t="shared" si="3"/>
        <v>10.885357908953683</v>
      </c>
      <c r="X12" s="45"/>
    </row>
    <row r="13" spans="1:24" s="20" customFormat="1" ht="15" customHeight="1">
      <c r="A13" s="54">
        <v>9</v>
      </c>
      <c r="B13" s="150" t="s">
        <v>99</v>
      </c>
      <c r="C13" s="143">
        <v>39878</v>
      </c>
      <c r="D13" s="142" t="s">
        <v>28</v>
      </c>
      <c r="E13" s="142" t="s">
        <v>100</v>
      </c>
      <c r="F13" s="144">
        <v>40</v>
      </c>
      <c r="G13" s="144">
        <v>39</v>
      </c>
      <c r="H13" s="144">
        <v>2</v>
      </c>
      <c r="I13" s="145">
        <v>4344.5</v>
      </c>
      <c r="J13" s="146">
        <v>549</v>
      </c>
      <c r="K13" s="145">
        <v>27550.5</v>
      </c>
      <c r="L13" s="146">
        <v>2774</v>
      </c>
      <c r="M13" s="145">
        <v>30004</v>
      </c>
      <c r="N13" s="146">
        <v>3004</v>
      </c>
      <c r="O13" s="145">
        <f>I13+K13+M13</f>
        <v>61899</v>
      </c>
      <c r="P13" s="146">
        <f>J13+L13+N13</f>
        <v>6327</v>
      </c>
      <c r="Q13" s="147">
        <f>P13/G13</f>
        <v>162.23076923076923</v>
      </c>
      <c r="R13" s="148">
        <f>+O13/P13</f>
        <v>9.783309625414889</v>
      </c>
      <c r="S13" s="145">
        <v>117500</v>
      </c>
      <c r="T13" s="149">
        <f>-(S13-O13)/S13</f>
        <v>-0.4732</v>
      </c>
      <c r="U13" s="145">
        <v>205891.5</v>
      </c>
      <c r="V13" s="146">
        <v>21647</v>
      </c>
      <c r="W13" s="151">
        <f t="shared" si="3"/>
        <v>9.51131796553795</v>
      </c>
      <c r="X13" s="45"/>
    </row>
    <row r="14" spans="1:24" s="20" customFormat="1" ht="15" customHeight="1">
      <c r="A14" s="54">
        <v>10</v>
      </c>
      <c r="B14" s="150" t="s">
        <v>86</v>
      </c>
      <c r="C14" s="163">
        <v>39871</v>
      </c>
      <c r="D14" s="175" t="s">
        <v>2</v>
      </c>
      <c r="E14" s="175" t="s">
        <v>11</v>
      </c>
      <c r="F14" s="144">
        <v>40</v>
      </c>
      <c r="G14" s="144">
        <v>38</v>
      </c>
      <c r="H14" s="144">
        <v>3</v>
      </c>
      <c r="I14" s="145">
        <v>12994</v>
      </c>
      <c r="J14" s="146">
        <v>1283</v>
      </c>
      <c r="K14" s="145">
        <v>24891</v>
      </c>
      <c r="L14" s="146">
        <v>2389</v>
      </c>
      <c r="M14" s="145">
        <v>20884</v>
      </c>
      <c r="N14" s="146">
        <v>2036</v>
      </c>
      <c r="O14" s="145">
        <f>+M14+K14+I14</f>
        <v>58769</v>
      </c>
      <c r="P14" s="146">
        <f>+N14+L14+J14</f>
        <v>5708</v>
      </c>
      <c r="Q14" s="147">
        <f>IF(O14&lt;&gt;0,P14/G14,"")</f>
        <v>150.21052631578948</v>
      </c>
      <c r="R14" s="148">
        <f>IF(O14&lt;&gt;0,O14/P14,"")</f>
        <v>10.295900490539594</v>
      </c>
      <c r="S14" s="145">
        <v>152273</v>
      </c>
      <c r="T14" s="149">
        <f>IF(S14&lt;&gt;0,-(S14-O14)/S14,"")</f>
        <v>-0.61405501960295</v>
      </c>
      <c r="U14" s="145">
        <v>680959</v>
      </c>
      <c r="V14" s="146">
        <v>67556</v>
      </c>
      <c r="W14" s="151">
        <f t="shared" si="3"/>
        <v>10.079918882112617</v>
      </c>
      <c r="X14" s="45"/>
    </row>
    <row r="15" spans="1:24" s="20" customFormat="1" ht="15" customHeight="1">
      <c r="A15" s="54">
        <v>11</v>
      </c>
      <c r="B15" s="150" t="s">
        <v>65</v>
      </c>
      <c r="C15" s="143">
        <v>39850</v>
      </c>
      <c r="D15" s="142" t="s">
        <v>26</v>
      </c>
      <c r="E15" s="142" t="s">
        <v>27</v>
      </c>
      <c r="F15" s="144">
        <v>71</v>
      </c>
      <c r="G15" s="144">
        <v>35</v>
      </c>
      <c r="H15" s="144">
        <v>6</v>
      </c>
      <c r="I15" s="145">
        <v>6796</v>
      </c>
      <c r="J15" s="146">
        <v>1077</v>
      </c>
      <c r="K15" s="145">
        <v>15349</v>
      </c>
      <c r="L15" s="146">
        <v>2215</v>
      </c>
      <c r="M15" s="145">
        <v>13258</v>
      </c>
      <c r="N15" s="146">
        <v>1926</v>
      </c>
      <c r="O15" s="145">
        <f>+I15+K15+M15</f>
        <v>35403</v>
      </c>
      <c r="P15" s="146">
        <f>+J15+L15+N15</f>
        <v>5218</v>
      </c>
      <c r="Q15" s="147">
        <f>IF(O15&lt;&gt;0,P15/G15,"")</f>
        <v>149.0857142857143</v>
      </c>
      <c r="R15" s="148">
        <f>IF(O15&lt;&gt;0,O15/P15,"")</f>
        <v>6.784783441931775</v>
      </c>
      <c r="S15" s="145">
        <v>145587</v>
      </c>
      <c r="T15" s="149">
        <f>IF(S15&lt;&gt;0,-(S15-O15)/S15,"")</f>
        <v>-0.7568258154917679</v>
      </c>
      <c r="U15" s="145">
        <v>4036687</v>
      </c>
      <c r="V15" s="146">
        <v>434525</v>
      </c>
      <c r="W15" s="151">
        <f t="shared" si="3"/>
        <v>9.289884356481215</v>
      </c>
      <c r="X15" s="45"/>
    </row>
    <row r="16" spans="1:24" s="20" customFormat="1" ht="15" customHeight="1">
      <c r="A16" s="54">
        <v>12</v>
      </c>
      <c r="B16" s="150" t="s">
        <v>72</v>
      </c>
      <c r="C16" s="143">
        <v>39843</v>
      </c>
      <c r="D16" s="142" t="s">
        <v>26</v>
      </c>
      <c r="E16" s="142" t="s">
        <v>19</v>
      </c>
      <c r="F16" s="144">
        <v>25</v>
      </c>
      <c r="G16" s="144">
        <v>6</v>
      </c>
      <c r="H16" s="144">
        <v>5</v>
      </c>
      <c r="I16" s="145">
        <v>3444</v>
      </c>
      <c r="J16" s="146">
        <v>380</v>
      </c>
      <c r="K16" s="145">
        <v>7323</v>
      </c>
      <c r="L16" s="146">
        <v>628</v>
      </c>
      <c r="M16" s="145">
        <v>7535</v>
      </c>
      <c r="N16" s="146">
        <v>642</v>
      </c>
      <c r="O16" s="145">
        <f>+I16+K16+M16</f>
        <v>18302</v>
      </c>
      <c r="P16" s="146">
        <f>+J16+L16+N16</f>
        <v>1650</v>
      </c>
      <c r="Q16" s="147">
        <f>IF(O16&lt;&gt;0,P16/G16,"")</f>
        <v>275</v>
      </c>
      <c r="R16" s="148">
        <f>IF(O16&lt;&gt;0,O16/P16,"")</f>
        <v>11.092121212121212</v>
      </c>
      <c r="S16" s="145">
        <v>81995</v>
      </c>
      <c r="T16" s="149">
        <f>IF(S16&lt;&gt;0,-(S16-O16)/S16,"")</f>
        <v>-0.7767912677602293</v>
      </c>
      <c r="U16" s="145">
        <v>1262288</v>
      </c>
      <c r="V16" s="146">
        <v>110529</v>
      </c>
      <c r="W16" s="151">
        <f t="shared" si="3"/>
        <v>11.420423599236399</v>
      </c>
      <c r="X16" s="45"/>
    </row>
    <row r="17" spans="1:24" s="20" customFormat="1" ht="15" customHeight="1">
      <c r="A17" s="54">
        <v>13</v>
      </c>
      <c r="B17" s="150" t="s">
        <v>88</v>
      </c>
      <c r="C17" s="143">
        <v>39871</v>
      </c>
      <c r="D17" s="142" t="s">
        <v>2</v>
      </c>
      <c r="E17" s="142" t="s">
        <v>89</v>
      </c>
      <c r="F17" s="144">
        <v>52</v>
      </c>
      <c r="G17" s="144">
        <v>37</v>
      </c>
      <c r="H17" s="144">
        <v>3</v>
      </c>
      <c r="I17" s="145">
        <v>3081</v>
      </c>
      <c r="J17" s="146">
        <v>467</v>
      </c>
      <c r="K17" s="145">
        <v>6425</v>
      </c>
      <c r="L17" s="146">
        <v>821</v>
      </c>
      <c r="M17" s="145">
        <v>6598</v>
      </c>
      <c r="N17" s="146">
        <v>849</v>
      </c>
      <c r="O17" s="145">
        <f>+M17+K17+I17</f>
        <v>16104</v>
      </c>
      <c r="P17" s="146">
        <f>+N17+L17+J17</f>
        <v>2137</v>
      </c>
      <c r="Q17" s="147">
        <f>IF(O17&lt;&gt;0,P17/G17,"")</f>
        <v>57.75675675675676</v>
      </c>
      <c r="R17" s="148">
        <f>IF(O17&lt;&gt;0,O17/P17,"")</f>
        <v>7.535797847449696</v>
      </c>
      <c r="S17" s="145">
        <v>56855</v>
      </c>
      <c r="T17" s="149">
        <f>IF(S17&lt;&gt;0,-(S17-O17)/S17,"")</f>
        <v>-0.7167531439627122</v>
      </c>
      <c r="U17" s="145">
        <v>283290</v>
      </c>
      <c r="V17" s="146">
        <v>34903</v>
      </c>
      <c r="W17" s="151">
        <f t="shared" si="3"/>
        <v>8.116494284158955</v>
      </c>
      <c r="X17" s="45"/>
    </row>
    <row r="18" spans="1:24" s="20" customFormat="1" ht="15" customHeight="1">
      <c r="A18" s="54">
        <v>14</v>
      </c>
      <c r="B18" s="150" t="s">
        <v>77</v>
      </c>
      <c r="C18" s="143">
        <v>39864</v>
      </c>
      <c r="D18" s="142" t="s">
        <v>28</v>
      </c>
      <c r="E18" s="142" t="s">
        <v>78</v>
      </c>
      <c r="F18" s="144">
        <v>55</v>
      </c>
      <c r="G18" s="144">
        <v>42</v>
      </c>
      <c r="H18" s="144">
        <v>4</v>
      </c>
      <c r="I18" s="145">
        <v>2153.5</v>
      </c>
      <c r="J18" s="146">
        <v>373</v>
      </c>
      <c r="K18" s="145">
        <v>5350</v>
      </c>
      <c r="L18" s="146">
        <v>770</v>
      </c>
      <c r="M18" s="145">
        <v>5460.5</v>
      </c>
      <c r="N18" s="146">
        <v>745</v>
      </c>
      <c r="O18" s="145">
        <f aca="true" t="shared" si="4" ref="O18:P20">I18+K18+M18</f>
        <v>12964</v>
      </c>
      <c r="P18" s="146">
        <f t="shared" si="4"/>
        <v>1888</v>
      </c>
      <c r="Q18" s="147">
        <f>P18/G18</f>
        <v>44.95238095238095</v>
      </c>
      <c r="R18" s="148">
        <f>+O18/P18</f>
        <v>6.866525423728813</v>
      </c>
      <c r="S18" s="145">
        <v>45150</v>
      </c>
      <c r="T18" s="149">
        <f>-(S18-O18)/S18</f>
        <v>-0.7128682170542636</v>
      </c>
      <c r="U18" s="145">
        <v>418633</v>
      </c>
      <c r="V18" s="146">
        <v>47865</v>
      </c>
      <c r="W18" s="151">
        <f t="shared" si="3"/>
        <v>8.74611929384728</v>
      </c>
      <c r="X18" s="45"/>
    </row>
    <row r="19" spans="1:24" s="20" customFormat="1" ht="15" customHeight="1">
      <c r="A19" s="54">
        <v>15</v>
      </c>
      <c r="B19" s="150" t="s">
        <v>48</v>
      </c>
      <c r="C19" s="143">
        <v>39829</v>
      </c>
      <c r="D19" s="142" t="s">
        <v>28</v>
      </c>
      <c r="E19" s="142" t="s">
        <v>19</v>
      </c>
      <c r="F19" s="144">
        <v>80</v>
      </c>
      <c r="G19" s="144">
        <v>25</v>
      </c>
      <c r="H19" s="144">
        <v>9</v>
      </c>
      <c r="I19" s="145">
        <v>2062</v>
      </c>
      <c r="J19" s="146">
        <v>367</v>
      </c>
      <c r="K19" s="145">
        <v>3811</v>
      </c>
      <c r="L19" s="146">
        <v>608</v>
      </c>
      <c r="M19" s="145">
        <v>4007</v>
      </c>
      <c r="N19" s="146">
        <v>641</v>
      </c>
      <c r="O19" s="145">
        <f t="shared" si="4"/>
        <v>9880</v>
      </c>
      <c r="P19" s="146">
        <f t="shared" si="4"/>
        <v>1616</v>
      </c>
      <c r="Q19" s="147">
        <f>P19/G19</f>
        <v>64.64</v>
      </c>
      <c r="R19" s="148">
        <f>+O19/P19</f>
        <v>6.1138613861386135</v>
      </c>
      <c r="S19" s="145">
        <v>33632</v>
      </c>
      <c r="T19" s="149">
        <f>-(S19-O19)/S19</f>
        <v>-0.706232159847764</v>
      </c>
      <c r="U19" s="145">
        <v>2268855.5</v>
      </c>
      <c r="V19" s="146">
        <v>263990</v>
      </c>
      <c r="W19" s="151">
        <f t="shared" si="3"/>
        <v>8.594475169513997</v>
      </c>
      <c r="X19" s="45"/>
    </row>
    <row r="20" spans="1:24" s="20" customFormat="1" ht="15" customHeight="1">
      <c r="A20" s="54">
        <v>16</v>
      </c>
      <c r="B20" s="150" t="s">
        <v>101</v>
      </c>
      <c r="C20" s="143">
        <v>39878</v>
      </c>
      <c r="D20" s="142" t="s">
        <v>28</v>
      </c>
      <c r="E20" s="142" t="s">
        <v>102</v>
      </c>
      <c r="F20" s="144">
        <v>23</v>
      </c>
      <c r="G20" s="144">
        <v>22</v>
      </c>
      <c r="H20" s="144">
        <v>2</v>
      </c>
      <c r="I20" s="145">
        <v>1639.5</v>
      </c>
      <c r="J20" s="146">
        <v>203</v>
      </c>
      <c r="K20" s="145">
        <v>3907</v>
      </c>
      <c r="L20" s="146">
        <v>444</v>
      </c>
      <c r="M20" s="145">
        <v>3513</v>
      </c>
      <c r="N20" s="146">
        <v>418</v>
      </c>
      <c r="O20" s="145">
        <f t="shared" si="4"/>
        <v>9059.5</v>
      </c>
      <c r="P20" s="146">
        <f t="shared" si="4"/>
        <v>1065</v>
      </c>
      <c r="Q20" s="147">
        <f>P20/G20</f>
        <v>48.40909090909091</v>
      </c>
      <c r="R20" s="148">
        <f>+O20/P20</f>
        <v>8.506572769953051</v>
      </c>
      <c r="S20" s="145">
        <v>29474.5</v>
      </c>
      <c r="T20" s="149">
        <f>-(S20-O20)/S20</f>
        <v>-0.6926326146329879</v>
      </c>
      <c r="U20" s="145">
        <v>62434</v>
      </c>
      <c r="V20" s="146">
        <v>7711</v>
      </c>
      <c r="W20" s="151">
        <f t="shared" si="3"/>
        <v>8.096744909869019</v>
      </c>
      <c r="X20" s="45"/>
    </row>
    <row r="21" spans="1:24" s="20" customFormat="1" ht="15" customHeight="1">
      <c r="A21" s="54">
        <v>17</v>
      </c>
      <c r="B21" s="164" t="s">
        <v>53</v>
      </c>
      <c r="C21" s="163">
        <v>39836</v>
      </c>
      <c r="D21" s="175" t="s">
        <v>52</v>
      </c>
      <c r="E21" s="175" t="s">
        <v>54</v>
      </c>
      <c r="F21" s="176">
        <v>180</v>
      </c>
      <c r="G21" s="144">
        <v>7</v>
      </c>
      <c r="H21" s="144">
        <v>8</v>
      </c>
      <c r="I21" s="145">
        <v>1715</v>
      </c>
      <c r="J21" s="146">
        <v>403</v>
      </c>
      <c r="K21" s="145">
        <v>2563</v>
      </c>
      <c r="L21" s="146">
        <v>564</v>
      </c>
      <c r="M21" s="145">
        <v>3035.5</v>
      </c>
      <c r="N21" s="146">
        <v>646</v>
      </c>
      <c r="O21" s="145">
        <f>SUM(I21+K21+M21)</f>
        <v>7313.5</v>
      </c>
      <c r="P21" s="146">
        <f>SUM(J21+L21+N21)</f>
        <v>1613</v>
      </c>
      <c r="Q21" s="147">
        <f>IF(O21&lt;&gt;0,P21/G21,"")</f>
        <v>230.42857142857142</v>
      </c>
      <c r="R21" s="148">
        <f>IF(O21&lt;&gt;0,O21/P21,"")</f>
        <v>4.534097954122752</v>
      </c>
      <c r="S21" s="145">
        <v>15590.5</v>
      </c>
      <c r="T21" s="149">
        <f>IF(S21&lt;&gt;0,-(S21-O21)/S21,"")</f>
        <v>-0.5309002277027677</v>
      </c>
      <c r="U21" s="145">
        <v>4622190.5</v>
      </c>
      <c r="V21" s="146">
        <v>568931</v>
      </c>
      <c r="W21" s="151">
        <f t="shared" si="3"/>
        <v>8.124342846496324</v>
      </c>
      <c r="X21" s="45"/>
    </row>
    <row r="22" spans="1:24" s="20" customFormat="1" ht="15" customHeight="1">
      <c r="A22" s="54">
        <v>18</v>
      </c>
      <c r="B22" s="150" t="s">
        <v>50</v>
      </c>
      <c r="C22" s="143">
        <v>39829</v>
      </c>
      <c r="D22" s="142" t="s">
        <v>28</v>
      </c>
      <c r="E22" s="142" t="s">
        <v>51</v>
      </c>
      <c r="F22" s="144">
        <v>65</v>
      </c>
      <c r="G22" s="144">
        <v>26</v>
      </c>
      <c r="H22" s="144">
        <v>9</v>
      </c>
      <c r="I22" s="145">
        <v>1516</v>
      </c>
      <c r="J22" s="146">
        <v>227</v>
      </c>
      <c r="K22" s="145">
        <v>2396</v>
      </c>
      <c r="L22" s="146">
        <v>397</v>
      </c>
      <c r="M22" s="145">
        <v>3087</v>
      </c>
      <c r="N22" s="146">
        <v>471</v>
      </c>
      <c r="O22" s="145">
        <f aca="true" t="shared" si="5" ref="O22:P25">I22+K22+M22</f>
        <v>6999</v>
      </c>
      <c r="P22" s="146">
        <f t="shared" si="5"/>
        <v>1095</v>
      </c>
      <c r="Q22" s="147">
        <f>P22/G22</f>
        <v>42.11538461538461</v>
      </c>
      <c r="R22" s="148">
        <f>+O22/P22</f>
        <v>6.391780821917808</v>
      </c>
      <c r="S22" s="145">
        <v>16950</v>
      </c>
      <c r="T22" s="149">
        <f>-(S22-O22)/S22</f>
        <v>-0.5870796460176991</v>
      </c>
      <c r="U22" s="145">
        <v>781170.5</v>
      </c>
      <c r="V22" s="146">
        <v>100294</v>
      </c>
      <c r="W22" s="151">
        <f t="shared" si="3"/>
        <v>7.788805910622769</v>
      </c>
      <c r="X22" s="45"/>
    </row>
    <row r="23" spans="1:24" s="20" customFormat="1" ht="15" customHeight="1">
      <c r="A23" s="54">
        <v>19</v>
      </c>
      <c r="B23" s="150" t="s">
        <v>40</v>
      </c>
      <c r="C23" s="143">
        <v>39822</v>
      </c>
      <c r="D23" s="142" t="s">
        <v>33</v>
      </c>
      <c r="E23" s="142" t="s">
        <v>41</v>
      </c>
      <c r="F23" s="144">
        <v>175</v>
      </c>
      <c r="G23" s="144">
        <v>3</v>
      </c>
      <c r="H23" s="144">
        <v>10</v>
      </c>
      <c r="I23" s="145">
        <v>1301</v>
      </c>
      <c r="J23" s="146">
        <v>269</v>
      </c>
      <c r="K23" s="145">
        <v>1495</v>
      </c>
      <c r="L23" s="146">
        <v>315</v>
      </c>
      <c r="M23" s="145">
        <v>1418</v>
      </c>
      <c r="N23" s="146">
        <v>298</v>
      </c>
      <c r="O23" s="145">
        <f t="shared" si="5"/>
        <v>4214</v>
      </c>
      <c r="P23" s="146">
        <f t="shared" si="5"/>
        <v>882</v>
      </c>
      <c r="Q23" s="147">
        <f>IF(O23&lt;&gt;0,P23/G23,"")</f>
        <v>294</v>
      </c>
      <c r="R23" s="148">
        <f>IF(O23&lt;&gt;0,O23/P23,"")</f>
        <v>4.777777777777778</v>
      </c>
      <c r="S23" s="145">
        <v>1915.5</v>
      </c>
      <c r="T23" s="149">
        <f>IF(S23&lt;&gt;0,-(S23-O23)/S23,"")</f>
        <v>1.1999477943095798</v>
      </c>
      <c r="U23" s="145">
        <v>3492545</v>
      </c>
      <c r="V23" s="146">
        <v>475429</v>
      </c>
      <c r="W23" s="151">
        <f t="shared" si="3"/>
        <v>7.346091635133742</v>
      </c>
      <c r="X23" s="45"/>
    </row>
    <row r="24" spans="1:24" s="20" customFormat="1" ht="15" customHeight="1">
      <c r="A24" s="54">
        <v>20</v>
      </c>
      <c r="B24" s="150" t="s">
        <v>59</v>
      </c>
      <c r="C24" s="143">
        <v>39836</v>
      </c>
      <c r="D24" s="142" t="s">
        <v>28</v>
      </c>
      <c r="E24" s="142" t="s">
        <v>74</v>
      </c>
      <c r="F24" s="144">
        <v>13</v>
      </c>
      <c r="G24" s="144">
        <v>8</v>
      </c>
      <c r="H24" s="144">
        <v>8</v>
      </c>
      <c r="I24" s="145">
        <v>793.5</v>
      </c>
      <c r="J24" s="146">
        <v>140</v>
      </c>
      <c r="K24" s="145">
        <v>1543.5</v>
      </c>
      <c r="L24" s="146">
        <v>248</v>
      </c>
      <c r="M24" s="145">
        <v>1616</v>
      </c>
      <c r="N24" s="146">
        <v>267</v>
      </c>
      <c r="O24" s="145">
        <f t="shared" si="5"/>
        <v>3953</v>
      </c>
      <c r="P24" s="146">
        <f t="shared" si="5"/>
        <v>655</v>
      </c>
      <c r="Q24" s="147">
        <f>P24/G24</f>
        <v>81.875</v>
      </c>
      <c r="R24" s="148">
        <f>+O24/P24</f>
        <v>6.035114503816794</v>
      </c>
      <c r="S24" s="145">
        <v>7090.5</v>
      </c>
      <c r="T24" s="149">
        <f>-(S24-O24)/S24</f>
        <v>-0.4424934771877865</v>
      </c>
      <c r="U24" s="145">
        <v>169204.5</v>
      </c>
      <c r="V24" s="146">
        <v>19413</v>
      </c>
      <c r="W24" s="151">
        <f t="shared" si="3"/>
        <v>8.716040797403801</v>
      </c>
      <c r="X24" s="45"/>
    </row>
    <row r="25" spans="1:24" s="20" customFormat="1" ht="15" customHeight="1">
      <c r="A25" s="54">
        <v>21</v>
      </c>
      <c r="B25" s="150" t="s">
        <v>47</v>
      </c>
      <c r="C25" s="143">
        <v>39829</v>
      </c>
      <c r="D25" s="142" t="s">
        <v>33</v>
      </c>
      <c r="E25" s="175" t="s">
        <v>55</v>
      </c>
      <c r="F25" s="144">
        <v>169</v>
      </c>
      <c r="G25" s="144">
        <v>10</v>
      </c>
      <c r="H25" s="144">
        <v>9</v>
      </c>
      <c r="I25" s="145">
        <v>676.5</v>
      </c>
      <c r="J25" s="146">
        <v>129</v>
      </c>
      <c r="K25" s="145">
        <v>1663</v>
      </c>
      <c r="L25" s="146">
        <v>319</v>
      </c>
      <c r="M25" s="145">
        <v>1564</v>
      </c>
      <c r="N25" s="146">
        <v>296</v>
      </c>
      <c r="O25" s="145">
        <f t="shared" si="5"/>
        <v>3903.5</v>
      </c>
      <c r="P25" s="146">
        <f t="shared" si="5"/>
        <v>744</v>
      </c>
      <c r="Q25" s="147">
        <f>IF(O25&lt;&gt;0,P25/G25,"")</f>
        <v>74.4</v>
      </c>
      <c r="R25" s="148">
        <f>IF(O25&lt;&gt;0,O25/P25,"")</f>
        <v>5.246639784946237</v>
      </c>
      <c r="S25" s="145">
        <v>4127.5</v>
      </c>
      <c r="T25" s="149">
        <f>IF(S25&lt;&gt;0,-(S25-O25)/S25,"")</f>
        <v>-0.054270139309509385</v>
      </c>
      <c r="U25" s="145">
        <v>3738287.5</v>
      </c>
      <c r="V25" s="146">
        <v>511758</v>
      </c>
      <c r="W25" s="151">
        <f t="shared" si="3"/>
        <v>7.30479543065277</v>
      </c>
      <c r="X25" s="45"/>
    </row>
    <row r="26" spans="1:24" s="20" customFormat="1" ht="15" customHeight="1">
      <c r="A26" s="54">
        <v>22</v>
      </c>
      <c r="B26" s="150" t="s">
        <v>87</v>
      </c>
      <c r="C26" s="143">
        <v>39871</v>
      </c>
      <c r="D26" s="142" t="s">
        <v>26</v>
      </c>
      <c r="E26" s="142" t="s">
        <v>27</v>
      </c>
      <c r="F26" s="144">
        <v>50</v>
      </c>
      <c r="G26" s="144">
        <v>5</v>
      </c>
      <c r="H26" s="144">
        <v>3</v>
      </c>
      <c r="I26" s="145">
        <v>568</v>
      </c>
      <c r="J26" s="146">
        <v>72</v>
      </c>
      <c r="K26" s="145">
        <v>1164</v>
      </c>
      <c r="L26" s="146">
        <v>113</v>
      </c>
      <c r="M26" s="145">
        <v>1045</v>
      </c>
      <c r="N26" s="146">
        <v>95</v>
      </c>
      <c r="O26" s="145">
        <f>+I26+K26+M26</f>
        <v>2777</v>
      </c>
      <c r="P26" s="146">
        <f>+J26+L26+N26</f>
        <v>280</v>
      </c>
      <c r="Q26" s="147">
        <f>IF(O26&lt;&gt;0,P26/G26,"")</f>
        <v>56</v>
      </c>
      <c r="R26" s="148">
        <f>IF(O26&lt;&gt;0,O26/P26,"")</f>
        <v>9.917857142857143</v>
      </c>
      <c r="S26" s="145">
        <v>49901</v>
      </c>
      <c r="T26" s="149">
        <f>IF(S26&lt;&gt;0,-(S26-O26)/S26,"")</f>
        <v>-0.9443498126290054</v>
      </c>
      <c r="U26" s="145">
        <v>253970</v>
      </c>
      <c r="V26" s="146">
        <v>26767</v>
      </c>
      <c r="W26" s="151">
        <f t="shared" si="3"/>
        <v>9.488175738782829</v>
      </c>
      <c r="X26" s="45"/>
    </row>
    <row r="27" spans="1:24" s="20" customFormat="1" ht="15" customHeight="1">
      <c r="A27" s="54">
        <v>23</v>
      </c>
      <c r="B27" s="150" t="s">
        <v>116</v>
      </c>
      <c r="C27" s="143">
        <v>39885</v>
      </c>
      <c r="D27" s="142" t="s">
        <v>28</v>
      </c>
      <c r="E27" s="142" t="s">
        <v>43</v>
      </c>
      <c r="F27" s="144">
        <v>1</v>
      </c>
      <c r="G27" s="144">
        <v>1</v>
      </c>
      <c r="H27" s="144">
        <v>1</v>
      </c>
      <c r="I27" s="145">
        <v>566</v>
      </c>
      <c r="J27" s="146">
        <v>64</v>
      </c>
      <c r="K27" s="145">
        <v>1090</v>
      </c>
      <c r="L27" s="146">
        <v>116</v>
      </c>
      <c r="M27" s="145">
        <v>990</v>
      </c>
      <c r="N27" s="146">
        <v>107</v>
      </c>
      <c r="O27" s="145">
        <f>I27+K27+M27</f>
        <v>2646</v>
      </c>
      <c r="P27" s="146">
        <f>J27+L27+N27</f>
        <v>287</v>
      </c>
      <c r="Q27" s="147">
        <f>P27/G27</f>
        <v>287</v>
      </c>
      <c r="R27" s="148">
        <f>+O27/P27</f>
        <v>9.21951219512195</v>
      </c>
      <c r="S27" s="145"/>
      <c r="T27" s="149"/>
      <c r="U27" s="145">
        <v>2646</v>
      </c>
      <c r="V27" s="146">
        <v>287</v>
      </c>
      <c r="W27" s="151">
        <f t="shared" si="3"/>
        <v>9.21951219512195</v>
      </c>
      <c r="X27" s="45"/>
    </row>
    <row r="28" spans="1:24" s="20" customFormat="1" ht="15" customHeight="1">
      <c r="A28" s="54">
        <v>24</v>
      </c>
      <c r="B28" s="150" t="s">
        <v>56</v>
      </c>
      <c r="C28" s="143">
        <v>39836</v>
      </c>
      <c r="D28" s="142" t="s">
        <v>33</v>
      </c>
      <c r="E28" s="142" t="s">
        <v>57</v>
      </c>
      <c r="F28" s="144">
        <v>86</v>
      </c>
      <c r="G28" s="144">
        <v>5</v>
      </c>
      <c r="H28" s="144">
        <v>8</v>
      </c>
      <c r="I28" s="145">
        <v>389</v>
      </c>
      <c r="J28" s="146">
        <v>69</v>
      </c>
      <c r="K28" s="145">
        <v>1028</v>
      </c>
      <c r="L28" s="146">
        <v>178</v>
      </c>
      <c r="M28" s="145">
        <v>982</v>
      </c>
      <c r="N28" s="146">
        <v>178</v>
      </c>
      <c r="O28" s="145">
        <f>I28+K28+M28</f>
        <v>2399</v>
      </c>
      <c r="P28" s="146">
        <f>J28+L28+N28</f>
        <v>425</v>
      </c>
      <c r="Q28" s="147">
        <f>IF(O28&lt;&gt;0,P28/G28,"")</f>
        <v>85</v>
      </c>
      <c r="R28" s="148">
        <f>IF(O28&lt;&gt;0,O28/P28,"")</f>
        <v>5.644705882352941</v>
      </c>
      <c r="S28" s="145">
        <v>9597.5</v>
      </c>
      <c r="T28" s="149">
        <f>IF(S28&lt;&gt;0,-(S28-O28)/S28,"")</f>
        <v>-0.7500390726751758</v>
      </c>
      <c r="U28" s="145">
        <v>1415260.5</v>
      </c>
      <c r="V28" s="146">
        <v>160655</v>
      </c>
      <c r="W28" s="151">
        <f t="shared" si="3"/>
        <v>8.809314991752514</v>
      </c>
      <c r="X28" s="45"/>
    </row>
    <row r="29" spans="1:24" s="20" customFormat="1" ht="15" customHeight="1">
      <c r="A29" s="54">
        <v>25</v>
      </c>
      <c r="B29" s="150" t="s">
        <v>39</v>
      </c>
      <c r="C29" s="143">
        <v>39808</v>
      </c>
      <c r="D29" s="142" t="s">
        <v>2</v>
      </c>
      <c r="E29" s="142" t="s">
        <v>38</v>
      </c>
      <c r="F29" s="144">
        <v>112</v>
      </c>
      <c r="G29" s="144">
        <v>2</v>
      </c>
      <c r="H29" s="144">
        <v>12</v>
      </c>
      <c r="I29" s="145">
        <v>179</v>
      </c>
      <c r="J29" s="146">
        <v>29</v>
      </c>
      <c r="K29" s="145">
        <v>930</v>
      </c>
      <c r="L29" s="146">
        <v>148</v>
      </c>
      <c r="M29" s="145">
        <v>1022</v>
      </c>
      <c r="N29" s="146">
        <v>163</v>
      </c>
      <c r="O29" s="145">
        <f>+M29+K29+I29</f>
        <v>2131</v>
      </c>
      <c r="P29" s="146">
        <f>+N29+L29+J29</f>
        <v>340</v>
      </c>
      <c r="Q29" s="147">
        <f>IF(O29&lt;&gt;0,P29/G29,"")</f>
        <v>170</v>
      </c>
      <c r="R29" s="148">
        <f>IF(O29&lt;&gt;0,O29/P29,"")</f>
        <v>6.267647058823529</v>
      </c>
      <c r="S29" s="145">
        <v>1897</v>
      </c>
      <c r="T29" s="149">
        <f aca="true" t="shared" si="6" ref="T29:T40">IF(S29&lt;&gt;0,-(S29-O29)/S29,"")</f>
        <v>0.12335266209804956</v>
      </c>
      <c r="U29" s="145">
        <v>2039920</v>
      </c>
      <c r="V29" s="146">
        <v>210158</v>
      </c>
      <c r="W29" s="151">
        <f t="shared" si="3"/>
        <v>9.706601699673579</v>
      </c>
      <c r="X29" s="45"/>
    </row>
    <row r="30" spans="1:24" s="20" customFormat="1" ht="15" customHeight="1">
      <c r="A30" s="54">
        <v>26</v>
      </c>
      <c r="B30" s="150" t="s">
        <v>62</v>
      </c>
      <c r="C30" s="143">
        <v>39843</v>
      </c>
      <c r="D30" s="142" t="s">
        <v>33</v>
      </c>
      <c r="E30" s="175" t="s">
        <v>63</v>
      </c>
      <c r="F30" s="144">
        <v>92</v>
      </c>
      <c r="G30" s="144">
        <v>5</v>
      </c>
      <c r="H30" s="144">
        <v>7</v>
      </c>
      <c r="I30" s="145">
        <v>326</v>
      </c>
      <c r="J30" s="146">
        <v>62</v>
      </c>
      <c r="K30" s="145">
        <v>805.5</v>
      </c>
      <c r="L30" s="146">
        <v>157</v>
      </c>
      <c r="M30" s="145">
        <v>790</v>
      </c>
      <c r="N30" s="146">
        <v>154</v>
      </c>
      <c r="O30" s="145">
        <f aca="true" t="shared" si="7" ref="O30:P35">I30+K30+M30</f>
        <v>1921.5</v>
      </c>
      <c r="P30" s="146">
        <f t="shared" si="7"/>
        <v>373</v>
      </c>
      <c r="Q30" s="147">
        <f>IF(O30&lt;&gt;0,P30/G30,"")</f>
        <v>74.6</v>
      </c>
      <c r="R30" s="148">
        <f>IF(O30&lt;&gt;0,O30/P30,"")</f>
        <v>5.151474530831099</v>
      </c>
      <c r="S30" s="145">
        <v>1714.5</v>
      </c>
      <c r="T30" s="149">
        <f t="shared" si="6"/>
        <v>0.12073490813648294</v>
      </c>
      <c r="U30" s="145">
        <v>634939.5</v>
      </c>
      <c r="V30" s="146">
        <v>74702</v>
      </c>
      <c r="W30" s="151">
        <f t="shared" si="3"/>
        <v>8.499631870632648</v>
      </c>
      <c r="X30" s="45"/>
    </row>
    <row r="31" spans="1:24" s="20" customFormat="1" ht="15" customHeight="1">
      <c r="A31" s="54">
        <v>27</v>
      </c>
      <c r="B31" s="150" t="s">
        <v>73</v>
      </c>
      <c r="C31" s="143">
        <v>39857</v>
      </c>
      <c r="D31" s="142" t="s">
        <v>28</v>
      </c>
      <c r="E31" s="142" t="s">
        <v>29</v>
      </c>
      <c r="F31" s="144">
        <v>41</v>
      </c>
      <c r="G31" s="144">
        <v>7</v>
      </c>
      <c r="H31" s="144">
        <v>5</v>
      </c>
      <c r="I31" s="145">
        <v>399</v>
      </c>
      <c r="J31" s="146">
        <v>82</v>
      </c>
      <c r="K31" s="145">
        <v>711</v>
      </c>
      <c r="L31" s="146">
        <v>134</v>
      </c>
      <c r="M31" s="145">
        <v>810</v>
      </c>
      <c r="N31" s="146">
        <v>143</v>
      </c>
      <c r="O31" s="145">
        <f t="shared" si="7"/>
        <v>1920</v>
      </c>
      <c r="P31" s="146">
        <f t="shared" si="7"/>
        <v>359</v>
      </c>
      <c r="Q31" s="147">
        <f>P31/G31</f>
        <v>51.285714285714285</v>
      </c>
      <c r="R31" s="148">
        <f>+O31/P31</f>
        <v>5.348189415041783</v>
      </c>
      <c r="S31" s="145">
        <v>9336</v>
      </c>
      <c r="T31" s="149">
        <f t="shared" si="6"/>
        <v>-0.794344473007712</v>
      </c>
      <c r="U31" s="145">
        <v>465028.5</v>
      </c>
      <c r="V31" s="146">
        <v>45666</v>
      </c>
      <c r="W31" s="151">
        <f t="shared" si="3"/>
        <v>10.183254500065694</v>
      </c>
      <c r="X31" s="45"/>
    </row>
    <row r="32" spans="1:24" s="20" customFormat="1" ht="15" customHeight="1">
      <c r="A32" s="54">
        <v>28</v>
      </c>
      <c r="B32" s="150" t="s">
        <v>60</v>
      </c>
      <c r="C32" s="143">
        <v>39843</v>
      </c>
      <c r="D32" s="142" t="s">
        <v>28</v>
      </c>
      <c r="E32" s="142" t="s">
        <v>29</v>
      </c>
      <c r="F32" s="144">
        <v>80</v>
      </c>
      <c r="G32" s="144">
        <v>6</v>
      </c>
      <c r="H32" s="144">
        <v>7</v>
      </c>
      <c r="I32" s="145">
        <v>460.5</v>
      </c>
      <c r="J32" s="146">
        <v>82</v>
      </c>
      <c r="K32" s="145">
        <v>680</v>
      </c>
      <c r="L32" s="146">
        <v>146</v>
      </c>
      <c r="M32" s="145">
        <v>694</v>
      </c>
      <c r="N32" s="146">
        <v>132</v>
      </c>
      <c r="O32" s="145">
        <f t="shared" si="7"/>
        <v>1834.5</v>
      </c>
      <c r="P32" s="146">
        <f t="shared" si="7"/>
        <v>360</v>
      </c>
      <c r="Q32" s="147">
        <f>P32/G32</f>
        <v>60</v>
      </c>
      <c r="R32" s="148">
        <f>+O32/P32</f>
        <v>5.095833333333333</v>
      </c>
      <c r="S32" s="145">
        <v>18326.5</v>
      </c>
      <c r="T32" s="149">
        <f t="shared" si="6"/>
        <v>-0.8998990532834966</v>
      </c>
      <c r="U32" s="145">
        <v>1358351.5</v>
      </c>
      <c r="V32" s="146">
        <v>148756</v>
      </c>
      <c r="W32" s="151">
        <f t="shared" si="3"/>
        <v>9.131406464277072</v>
      </c>
      <c r="X32" s="45"/>
    </row>
    <row r="33" spans="1:24" s="20" customFormat="1" ht="15" customHeight="1">
      <c r="A33" s="54">
        <v>29</v>
      </c>
      <c r="B33" s="150" t="s">
        <v>117</v>
      </c>
      <c r="C33" s="143">
        <v>39850</v>
      </c>
      <c r="D33" s="142" t="s">
        <v>28</v>
      </c>
      <c r="E33" s="142" t="s">
        <v>68</v>
      </c>
      <c r="F33" s="144">
        <v>8</v>
      </c>
      <c r="G33" s="144">
        <v>3</v>
      </c>
      <c r="H33" s="144">
        <v>6</v>
      </c>
      <c r="I33" s="145">
        <v>360</v>
      </c>
      <c r="J33" s="146">
        <v>60</v>
      </c>
      <c r="K33" s="145">
        <v>624</v>
      </c>
      <c r="L33" s="146">
        <v>104</v>
      </c>
      <c r="M33" s="145">
        <v>612</v>
      </c>
      <c r="N33" s="146">
        <v>102</v>
      </c>
      <c r="O33" s="145">
        <f t="shared" si="7"/>
        <v>1596</v>
      </c>
      <c r="P33" s="146">
        <f t="shared" si="7"/>
        <v>266</v>
      </c>
      <c r="Q33" s="147">
        <f>P33/G33</f>
        <v>88.66666666666667</v>
      </c>
      <c r="R33" s="148">
        <f>+O33/P33</f>
        <v>6</v>
      </c>
      <c r="S33" s="145">
        <v>1444</v>
      </c>
      <c r="T33" s="149">
        <f t="shared" si="6"/>
        <v>0.10526315789473684</v>
      </c>
      <c r="U33" s="145">
        <v>20403.5</v>
      </c>
      <c r="V33" s="146">
        <v>2880</v>
      </c>
      <c r="W33" s="151">
        <f t="shared" si="3"/>
        <v>7.084548611111111</v>
      </c>
      <c r="X33" s="45"/>
    </row>
    <row r="34" spans="1:24" s="20" customFormat="1" ht="15" customHeight="1">
      <c r="A34" s="54">
        <v>30</v>
      </c>
      <c r="B34" s="150" t="s">
        <v>34</v>
      </c>
      <c r="C34" s="143">
        <v>39801</v>
      </c>
      <c r="D34" s="142" t="s">
        <v>33</v>
      </c>
      <c r="E34" s="142" t="s">
        <v>35</v>
      </c>
      <c r="F34" s="144">
        <v>84</v>
      </c>
      <c r="G34" s="144">
        <v>1</v>
      </c>
      <c r="H34" s="144">
        <v>13</v>
      </c>
      <c r="I34" s="145">
        <v>235</v>
      </c>
      <c r="J34" s="146">
        <v>47</v>
      </c>
      <c r="K34" s="145">
        <v>625</v>
      </c>
      <c r="L34" s="146">
        <v>125</v>
      </c>
      <c r="M34" s="145">
        <v>625</v>
      </c>
      <c r="N34" s="146">
        <v>125</v>
      </c>
      <c r="O34" s="145">
        <f t="shared" si="7"/>
        <v>1485</v>
      </c>
      <c r="P34" s="146">
        <f t="shared" si="7"/>
        <v>297</v>
      </c>
      <c r="Q34" s="147">
        <f>IF(O34&lt;&gt;0,P34/G34,"")</f>
        <v>297</v>
      </c>
      <c r="R34" s="148">
        <f>IF(O34&lt;&gt;0,O34/P34,"")</f>
        <v>5</v>
      </c>
      <c r="S34" s="145">
        <v>3267</v>
      </c>
      <c r="T34" s="149">
        <f t="shared" si="6"/>
        <v>-0.5454545454545454</v>
      </c>
      <c r="U34" s="145">
        <v>618117</v>
      </c>
      <c r="V34" s="146">
        <v>74790</v>
      </c>
      <c r="W34" s="151">
        <f t="shared" si="3"/>
        <v>8.26470116325712</v>
      </c>
      <c r="X34" s="45"/>
    </row>
    <row r="35" spans="1:24" s="20" customFormat="1" ht="15" customHeight="1">
      <c r="A35" s="54">
        <v>31</v>
      </c>
      <c r="B35" s="150" t="s">
        <v>36</v>
      </c>
      <c r="C35" s="143">
        <v>39801</v>
      </c>
      <c r="D35" s="142" t="s">
        <v>28</v>
      </c>
      <c r="E35" s="142" t="s">
        <v>37</v>
      </c>
      <c r="F35" s="144">
        <v>42</v>
      </c>
      <c r="G35" s="144">
        <v>6</v>
      </c>
      <c r="H35" s="144">
        <v>13</v>
      </c>
      <c r="I35" s="145">
        <v>428.5</v>
      </c>
      <c r="J35" s="146">
        <v>74</v>
      </c>
      <c r="K35" s="145">
        <v>468.5</v>
      </c>
      <c r="L35" s="146">
        <v>86</v>
      </c>
      <c r="M35" s="145">
        <v>329</v>
      </c>
      <c r="N35" s="146">
        <v>61</v>
      </c>
      <c r="O35" s="145">
        <f t="shared" si="7"/>
        <v>1226</v>
      </c>
      <c r="P35" s="146">
        <f t="shared" si="7"/>
        <v>221</v>
      </c>
      <c r="Q35" s="147">
        <f>P35/G35</f>
        <v>36.833333333333336</v>
      </c>
      <c r="R35" s="148">
        <f>+O35/P35</f>
        <v>5.547511312217194</v>
      </c>
      <c r="S35" s="145">
        <v>9634</v>
      </c>
      <c r="T35" s="149">
        <f t="shared" si="6"/>
        <v>-0.8727423707701889</v>
      </c>
      <c r="U35" s="145">
        <v>1057174</v>
      </c>
      <c r="V35" s="146">
        <v>139628</v>
      </c>
      <c r="W35" s="151">
        <f t="shared" si="3"/>
        <v>7.571361045062595</v>
      </c>
      <c r="X35" s="45"/>
    </row>
    <row r="36" spans="1:24" s="20" customFormat="1" ht="15" customHeight="1">
      <c r="A36" s="54">
        <v>32</v>
      </c>
      <c r="B36" s="150" t="s">
        <v>118</v>
      </c>
      <c r="C36" s="143">
        <v>39759</v>
      </c>
      <c r="D36" s="142" t="s">
        <v>119</v>
      </c>
      <c r="E36" s="142" t="s">
        <v>120</v>
      </c>
      <c r="F36" s="144">
        <v>6</v>
      </c>
      <c r="G36" s="144">
        <v>6</v>
      </c>
      <c r="H36" s="144">
        <v>19</v>
      </c>
      <c r="I36" s="145">
        <v>232</v>
      </c>
      <c r="J36" s="146">
        <v>36</v>
      </c>
      <c r="K36" s="145">
        <v>417</v>
      </c>
      <c r="L36" s="146">
        <v>57</v>
      </c>
      <c r="M36" s="145">
        <v>526</v>
      </c>
      <c r="N36" s="146">
        <v>76</v>
      </c>
      <c r="O36" s="145">
        <v>1175</v>
      </c>
      <c r="P36" s="146">
        <v>169</v>
      </c>
      <c r="Q36" s="147">
        <f>IF(O36&lt;&gt;0,P36/G36,"")</f>
        <v>28.166666666666668</v>
      </c>
      <c r="R36" s="148">
        <f>IF(O36&lt;&gt;0,O36/P36,"")</f>
        <v>6.952662721893491</v>
      </c>
      <c r="S36" s="145">
        <v>8716.5</v>
      </c>
      <c r="T36" s="149">
        <f t="shared" si="6"/>
        <v>-0.8651981873458383</v>
      </c>
      <c r="U36" s="145">
        <v>23357862.5</v>
      </c>
      <c r="V36" s="146">
        <v>2777422</v>
      </c>
      <c r="W36" s="151">
        <f t="shared" si="3"/>
        <v>8.409907640970655</v>
      </c>
      <c r="X36" s="45"/>
    </row>
    <row r="37" spans="1:24" s="20" customFormat="1" ht="15" customHeight="1">
      <c r="A37" s="54">
        <v>33</v>
      </c>
      <c r="B37" s="150" t="s">
        <v>103</v>
      </c>
      <c r="C37" s="143">
        <v>39878</v>
      </c>
      <c r="D37" s="142" t="s">
        <v>104</v>
      </c>
      <c r="E37" s="142" t="s">
        <v>105</v>
      </c>
      <c r="F37" s="144">
        <v>10</v>
      </c>
      <c r="G37" s="144">
        <v>10</v>
      </c>
      <c r="H37" s="144">
        <v>2</v>
      </c>
      <c r="I37" s="145">
        <v>128</v>
      </c>
      <c r="J37" s="146">
        <v>11</v>
      </c>
      <c r="K37" s="145">
        <v>355</v>
      </c>
      <c r="L37" s="146">
        <v>30</v>
      </c>
      <c r="M37" s="145">
        <v>385</v>
      </c>
      <c r="N37" s="146">
        <v>35</v>
      </c>
      <c r="O37" s="145">
        <f>+I37+K37+M37</f>
        <v>868</v>
      </c>
      <c r="P37" s="146">
        <f>+J37+L37+N37</f>
        <v>76</v>
      </c>
      <c r="Q37" s="147">
        <f>IF(O37&lt;&gt;0,P37/G37,"")</f>
        <v>7.6</v>
      </c>
      <c r="R37" s="148">
        <f>IF(O37&lt;&gt;0,O37/P37,"")</f>
        <v>11.421052631578947</v>
      </c>
      <c r="S37" s="145">
        <v>7693</v>
      </c>
      <c r="T37" s="149">
        <f t="shared" si="6"/>
        <v>-0.8871701546860783</v>
      </c>
      <c r="U37" s="145">
        <v>16528.5</v>
      </c>
      <c r="V37" s="146">
        <v>1665</v>
      </c>
      <c r="W37" s="151">
        <f t="shared" si="3"/>
        <v>9.927027027027027</v>
      </c>
      <c r="X37" s="45"/>
    </row>
    <row r="38" spans="1:24" s="20" customFormat="1" ht="15" customHeight="1">
      <c r="A38" s="54">
        <v>34</v>
      </c>
      <c r="B38" s="150" t="s">
        <v>42</v>
      </c>
      <c r="C38" s="143">
        <v>39822</v>
      </c>
      <c r="D38" s="142" t="s">
        <v>28</v>
      </c>
      <c r="E38" s="142" t="s">
        <v>43</v>
      </c>
      <c r="F38" s="144">
        <v>37</v>
      </c>
      <c r="G38" s="144">
        <v>4</v>
      </c>
      <c r="H38" s="144">
        <v>10</v>
      </c>
      <c r="I38" s="145">
        <v>237</v>
      </c>
      <c r="J38" s="146">
        <v>55</v>
      </c>
      <c r="K38" s="145">
        <v>268</v>
      </c>
      <c r="L38" s="146">
        <v>68</v>
      </c>
      <c r="M38" s="145">
        <v>336</v>
      </c>
      <c r="N38" s="146">
        <v>56</v>
      </c>
      <c r="O38" s="145">
        <f>I38+K38+M38</f>
        <v>841</v>
      </c>
      <c r="P38" s="146">
        <f>J38+L38+N38</f>
        <v>179</v>
      </c>
      <c r="Q38" s="147">
        <f>P38/G38</f>
        <v>44.75</v>
      </c>
      <c r="R38" s="148">
        <f>+O38/P38</f>
        <v>4.698324022346369</v>
      </c>
      <c r="S38" s="145">
        <v>15445.5</v>
      </c>
      <c r="T38" s="149">
        <f t="shared" si="6"/>
        <v>-0.9455504839597294</v>
      </c>
      <c r="U38" s="145">
        <v>1450360</v>
      </c>
      <c r="V38" s="146">
        <v>140850</v>
      </c>
      <c r="W38" s="151">
        <f t="shared" si="3"/>
        <v>10.297195598154065</v>
      </c>
      <c r="X38" s="45"/>
    </row>
    <row r="39" spans="1:24" s="20" customFormat="1" ht="15" customHeight="1">
      <c r="A39" s="54">
        <v>35</v>
      </c>
      <c r="B39" s="150" t="s">
        <v>30</v>
      </c>
      <c r="C39" s="143">
        <v>39766</v>
      </c>
      <c r="D39" s="142" t="s">
        <v>52</v>
      </c>
      <c r="E39" s="142" t="s">
        <v>31</v>
      </c>
      <c r="F39" s="144">
        <v>24</v>
      </c>
      <c r="G39" s="144">
        <v>1</v>
      </c>
      <c r="H39" s="144">
        <v>18</v>
      </c>
      <c r="I39" s="145">
        <v>410</v>
      </c>
      <c r="J39" s="146">
        <v>82</v>
      </c>
      <c r="K39" s="145">
        <v>0</v>
      </c>
      <c r="L39" s="146">
        <v>0</v>
      </c>
      <c r="M39" s="145">
        <v>410</v>
      </c>
      <c r="N39" s="146">
        <v>82</v>
      </c>
      <c r="O39" s="145">
        <f>SUM(I39+K39+M39)</f>
        <v>820</v>
      </c>
      <c r="P39" s="146">
        <f>SUM(J39+L39+N39)</f>
        <v>164</v>
      </c>
      <c r="Q39" s="147">
        <f>IF(O39&lt;&gt;0,P39/G39,"")</f>
        <v>164</v>
      </c>
      <c r="R39" s="148">
        <f>IF(O39&lt;&gt;0,O39/P39,"")</f>
        <v>5</v>
      </c>
      <c r="S39" s="145">
        <v>295.5</v>
      </c>
      <c r="T39" s="149">
        <f t="shared" si="6"/>
        <v>1.7749576988155669</v>
      </c>
      <c r="U39" s="145">
        <v>289698</v>
      </c>
      <c r="V39" s="146">
        <v>55288</v>
      </c>
      <c r="W39" s="151">
        <f t="shared" si="3"/>
        <v>5.239798871364491</v>
      </c>
      <c r="X39" s="45"/>
    </row>
    <row r="40" spans="1:24" s="20" customFormat="1" ht="15" customHeight="1">
      <c r="A40" s="54">
        <v>36</v>
      </c>
      <c r="B40" s="150" t="s">
        <v>121</v>
      </c>
      <c r="C40" s="143">
        <v>39878</v>
      </c>
      <c r="D40" s="142" t="s">
        <v>122</v>
      </c>
      <c r="E40" s="142" t="s">
        <v>123</v>
      </c>
      <c r="F40" s="144">
        <v>11</v>
      </c>
      <c r="G40" s="144">
        <v>5</v>
      </c>
      <c r="H40" s="144">
        <v>2</v>
      </c>
      <c r="I40" s="145">
        <v>28</v>
      </c>
      <c r="J40" s="146">
        <v>3</v>
      </c>
      <c r="K40" s="145">
        <v>291</v>
      </c>
      <c r="L40" s="146">
        <v>23</v>
      </c>
      <c r="M40" s="145">
        <v>447</v>
      </c>
      <c r="N40" s="146">
        <v>39</v>
      </c>
      <c r="O40" s="145">
        <v>766</v>
      </c>
      <c r="P40" s="146">
        <v>65</v>
      </c>
      <c r="Q40" s="147">
        <v>13</v>
      </c>
      <c r="R40" s="148">
        <v>10</v>
      </c>
      <c r="S40" s="145">
        <v>18623.5</v>
      </c>
      <c r="T40" s="149">
        <f t="shared" si="6"/>
        <v>-0.9588691706714635</v>
      </c>
      <c r="U40" s="145">
        <v>29379</v>
      </c>
      <c r="V40" s="146">
        <v>2605</v>
      </c>
      <c r="W40" s="151">
        <v>10</v>
      </c>
      <c r="X40" s="45"/>
    </row>
    <row r="41" spans="1:24" s="20" customFormat="1" ht="15" customHeight="1">
      <c r="A41" s="54">
        <v>37</v>
      </c>
      <c r="B41" s="150" t="s">
        <v>66</v>
      </c>
      <c r="C41" s="143">
        <v>39850</v>
      </c>
      <c r="D41" s="142" t="s">
        <v>2</v>
      </c>
      <c r="E41" s="142" t="s">
        <v>38</v>
      </c>
      <c r="F41" s="144">
        <v>78</v>
      </c>
      <c r="G41" s="144">
        <v>3</v>
      </c>
      <c r="H41" s="144">
        <v>6</v>
      </c>
      <c r="I41" s="145">
        <v>504</v>
      </c>
      <c r="J41" s="146">
        <v>126</v>
      </c>
      <c r="K41" s="145">
        <v>116</v>
      </c>
      <c r="L41" s="146">
        <v>18</v>
      </c>
      <c r="M41" s="145">
        <v>100</v>
      </c>
      <c r="N41" s="146">
        <v>16</v>
      </c>
      <c r="O41" s="145">
        <f aca="true" t="shared" si="8" ref="O41:P44">+M41+K41+I41</f>
        <v>720</v>
      </c>
      <c r="P41" s="146">
        <f t="shared" si="8"/>
        <v>160</v>
      </c>
      <c r="Q41" s="147">
        <f>IF(O41&lt;&gt;0,P41/G41,"")</f>
        <v>53.333333333333336</v>
      </c>
      <c r="R41" s="148">
        <f>IF(O41&lt;&gt;0,O41/P41,"")</f>
        <v>4.5</v>
      </c>
      <c r="S41" s="145">
        <v>7597</v>
      </c>
      <c r="T41" s="149">
        <f>IF(S41&lt;&gt;0,-(S41-O41)/S41,"")</f>
        <v>-0.9052257470053968</v>
      </c>
      <c r="U41" s="145">
        <v>898630</v>
      </c>
      <c r="V41" s="146">
        <v>97110</v>
      </c>
      <c r="W41" s="151">
        <f aca="true" t="shared" si="9" ref="W41:W58">U41/V41</f>
        <v>9.253732880238905</v>
      </c>
      <c r="X41" s="45"/>
    </row>
    <row r="42" spans="1:24" s="20" customFormat="1" ht="15" customHeight="1">
      <c r="A42" s="54">
        <v>38</v>
      </c>
      <c r="B42" s="150" t="s">
        <v>76</v>
      </c>
      <c r="C42" s="143">
        <v>39864</v>
      </c>
      <c r="D42" s="142" t="s">
        <v>2</v>
      </c>
      <c r="E42" s="142" t="s">
        <v>38</v>
      </c>
      <c r="F42" s="144">
        <v>45</v>
      </c>
      <c r="G42" s="144">
        <v>3</v>
      </c>
      <c r="H42" s="144">
        <v>4</v>
      </c>
      <c r="I42" s="145">
        <v>179</v>
      </c>
      <c r="J42" s="146">
        <v>24</v>
      </c>
      <c r="K42" s="145">
        <v>300</v>
      </c>
      <c r="L42" s="146">
        <v>39</v>
      </c>
      <c r="M42" s="145">
        <v>216</v>
      </c>
      <c r="N42" s="146">
        <v>27</v>
      </c>
      <c r="O42" s="145">
        <f t="shared" si="8"/>
        <v>695</v>
      </c>
      <c r="P42" s="146">
        <f t="shared" si="8"/>
        <v>90</v>
      </c>
      <c r="Q42" s="147">
        <f>IF(O42&lt;&gt;0,P42/G42,"")</f>
        <v>30</v>
      </c>
      <c r="R42" s="148">
        <f>IF(O42&lt;&gt;0,O42/P42,"")</f>
        <v>7.722222222222222</v>
      </c>
      <c r="S42" s="145">
        <v>34639</v>
      </c>
      <c r="T42" s="149">
        <f>IF(S42&lt;&gt;0,-(S42-O42)/S42,"")</f>
        <v>-0.9799359103900228</v>
      </c>
      <c r="U42" s="145">
        <v>503047</v>
      </c>
      <c r="V42" s="146">
        <v>48005</v>
      </c>
      <c r="W42" s="151">
        <f t="shared" si="9"/>
        <v>10.47905426518071</v>
      </c>
      <c r="X42" s="45"/>
    </row>
    <row r="43" spans="1:24" s="20" customFormat="1" ht="15" customHeight="1">
      <c r="A43" s="54">
        <v>39</v>
      </c>
      <c r="B43" s="164" t="s">
        <v>124</v>
      </c>
      <c r="C43" s="163">
        <v>39836</v>
      </c>
      <c r="D43" s="175" t="s">
        <v>2</v>
      </c>
      <c r="E43" s="175" t="s">
        <v>45</v>
      </c>
      <c r="F43" s="144">
        <v>108</v>
      </c>
      <c r="G43" s="144">
        <v>5</v>
      </c>
      <c r="H43" s="144">
        <v>8</v>
      </c>
      <c r="I43" s="145">
        <v>128</v>
      </c>
      <c r="J43" s="146">
        <v>59</v>
      </c>
      <c r="K43" s="145">
        <v>312</v>
      </c>
      <c r="L43" s="146">
        <v>97</v>
      </c>
      <c r="M43" s="145">
        <v>247</v>
      </c>
      <c r="N43" s="146">
        <v>80</v>
      </c>
      <c r="O43" s="145">
        <f t="shared" si="8"/>
        <v>687</v>
      </c>
      <c r="P43" s="146">
        <f t="shared" si="8"/>
        <v>236</v>
      </c>
      <c r="Q43" s="147">
        <f>IF(O43&lt;&gt;0,P43/G43,"")</f>
        <v>47.2</v>
      </c>
      <c r="R43" s="148">
        <f>IF(O43&lt;&gt;0,O43/P43,"")</f>
        <v>2.9110169491525424</v>
      </c>
      <c r="S43" s="145">
        <v>4294</v>
      </c>
      <c r="T43" s="149">
        <f>IF(S43&lt;&gt;0,-(S43-O43)/S43,"")</f>
        <v>-0.8400093153237075</v>
      </c>
      <c r="U43" s="145">
        <v>2267471</v>
      </c>
      <c r="V43" s="146">
        <v>268784</v>
      </c>
      <c r="W43" s="151">
        <f t="shared" si="9"/>
        <v>8.436034138936842</v>
      </c>
      <c r="X43" s="45"/>
    </row>
    <row r="44" spans="1:24" s="20" customFormat="1" ht="15" customHeight="1">
      <c r="A44" s="54">
        <v>40</v>
      </c>
      <c r="B44" s="150" t="s">
        <v>67</v>
      </c>
      <c r="C44" s="143">
        <v>39850</v>
      </c>
      <c r="D44" s="142" t="s">
        <v>2</v>
      </c>
      <c r="E44" s="142" t="s">
        <v>38</v>
      </c>
      <c r="F44" s="144">
        <v>26</v>
      </c>
      <c r="G44" s="144">
        <v>2</v>
      </c>
      <c r="H44" s="144">
        <v>6</v>
      </c>
      <c r="I44" s="145">
        <v>149</v>
      </c>
      <c r="J44" s="146">
        <v>25</v>
      </c>
      <c r="K44" s="145">
        <v>314</v>
      </c>
      <c r="L44" s="146">
        <v>56</v>
      </c>
      <c r="M44" s="145">
        <v>167</v>
      </c>
      <c r="N44" s="146">
        <v>29</v>
      </c>
      <c r="O44" s="145">
        <f t="shared" si="8"/>
        <v>630</v>
      </c>
      <c r="P44" s="146">
        <f t="shared" si="8"/>
        <v>110</v>
      </c>
      <c r="Q44" s="147">
        <f>IF(O44&lt;&gt;0,P44/G44,"")</f>
        <v>55</v>
      </c>
      <c r="R44" s="148">
        <f>IF(O44&lt;&gt;0,O44/P44,"")</f>
        <v>5.7272727272727275</v>
      </c>
      <c r="S44" s="145">
        <v>4849</v>
      </c>
      <c r="T44" s="149">
        <f>IF(S44&lt;&gt;0,-(S44-O44)/S44,"")</f>
        <v>-0.8700763043926583</v>
      </c>
      <c r="U44" s="145">
        <v>400253</v>
      </c>
      <c r="V44" s="146">
        <v>38831</v>
      </c>
      <c r="W44" s="151">
        <f t="shared" si="9"/>
        <v>10.307563544590662</v>
      </c>
      <c r="X44" s="45"/>
    </row>
    <row r="45" spans="1:24" s="20" customFormat="1" ht="15" customHeight="1">
      <c r="A45" s="54">
        <v>41</v>
      </c>
      <c r="B45" s="150" t="s">
        <v>64</v>
      </c>
      <c r="C45" s="143">
        <v>39843</v>
      </c>
      <c r="D45" s="142" t="s">
        <v>52</v>
      </c>
      <c r="E45" s="142" t="s">
        <v>83</v>
      </c>
      <c r="F45" s="144">
        <v>50</v>
      </c>
      <c r="G45" s="144">
        <v>2</v>
      </c>
      <c r="H45" s="144">
        <v>7</v>
      </c>
      <c r="I45" s="145">
        <v>150</v>
      </c>
      <c r="J45" s="146">
        <v>37</v>
      </c>
      <c r="K45" s="145">
        <v>94</v>
      </c>
      <c r="L45" s="146">
        <v>20</v>
      </c>
      <c r="M45" s="145">
        <v>273</v>
      </c>
      <c r="N45" s="146">
        <v>63</v>
      </c>
      <c r="O45" s="145">
        <f>SUM(I45+K45+M45)</f>
        <v>517</v>
      </c>
      <c r="P45" s="146">
        <f>SUM(J45+L45+N45)</f>
        <v>120</v>
      </c>
      <c r="Q45" s="147">
        <f>IF(O45&lt;&gt;0,P45/G45,"")</f>
        <v>60</v>
      </c>
      <c r="R45" s="148">
        <f>IF(O45&lt;&gt;0,O45/P45,"")</f>
        <v>4.308333333333334</v>
      </c>
      <c r="S45" s="145">
        <v>3231.5</v>
      </c>
      <c r="T45" s="149">
        <f>IF(S45&lt;&gt;0,-(S45-O45)/S45,"")</f>
        <v>-0.8400123781525607</v>
      </c>
      <c r="U45" s="145">
        <v>248075.5</v>
      </c>
      <c r="V45" s="146">
        <v>31104</v>
      </c>
      <c r="W45" s="151">
        <f t="shared" si="9"/>
        <v>7.975678369341564</v>
      </c>
      <c r="X45" s="45"/>
    </row>
    <row r="46" spans="1:24" s="20" customFormat="1" ht="15" customHeight="1">
      <c r="A46" s="54">
        <v>42</v>
      </c>
      <c r="B46" s="150" t="s">
        <v>79</v>
      </c>
      <c r="C46" s="143">
        <v>39864</v>
      </c>
      <c r="D46" s="142" t="s">
        <v>28</v>
      </c>
      <c r="E46" s="142" t="s">
        <v>80</v>
      </c>
      <c r="F46" s="144">
        <v>60</v>
      </c>
      <c r="G46" s="144">
        <v>3</v>
      </c>
      <c r="H46" s="144">
        <v>4</v>
      </c>
      <c r="I46" s="145">
        <v>109</v>
      </c>
      <c r="J46" s="146">
        <v>17</v>
      </c>
      <c r="K46" s="145">
        <v>168.5</v>
      </c>
      <c r="L46" s="146">
        <v>24</v>
      </c>
      <c r="M46" s="145">
        <v>173.5</v>
      </c>
      <c r="N46" s="146">
        <v>25</v>
      </c>
      <c r="O46" s="145">
        <f aca="true" t="shared" si="10" ref="O46:P49">I46+K46+M46</f>
        <v>451</v>
      </c>
      <c r="P46" s="146">
        <f t="shared" si="10"/>
        <v>66</v>
      </c>
      <c r="Q46" s="147">
        <f>P46/G46</f>
        <v>22</v>
      </c>
      <c r="R46" s="148">
        <f>+O46/P46</f>
        <v>6.833333333333333</v>
      </c>
      <c r="S46" s="145">
        <v>10972</v>
      </c>
      <c r="T46" s="149">
        <f>-(S46-O46)/S46</f>
        <v>-0.9588953700328108</v>
      </c>
      <c r="U46" s="145">
        <v>282939.5</v>
      </c>
      <c r="V46" s="146">
        <v>32406</v>
      </c>
      <c r="W46" s="151">
        <f t="shared" si="9"/>
        <v>8.731083749922854</v>
      </c>
      <c r="X46" s="45"/>
    </row>
    <row r="47" spans="1:24" s="20" customFormat="1" ht="15" customHeight="1">
      <c r="A47" s="54">
        <v>43</v>
      </c>
      <c r="B47" s="150" t="s">
        <v>92</v>
      </c>
      <c r="C47" s="143">
        <v>39871</v>
      </c>
      <c r="D47" s="142" t="s">
        <v>28</v>
      </c>
      <c r="E47" s="142" t="s">
        <v>93</v>
      </c>
      <c r="F47" s="144">
        <v>1</v>
      </c>
      <c r="G47" s="144">
        <v>1</v>
      </c>
      <c r="H47" s="144">
        <v>3</v>
      </c>
      <c r="I47" s="145">
        <v>88</v>
      </c>
      <c r="J47" s="146">
        <v>10</v>
      </c>
      <c r="K47" s="145">
        <v>170</v>
      </c>
      <c r="L47" s="146">
        <v>20</v>
      </c>
      <c r="M47" s="145">
        <v>168</v>
      </c>
      <c r="N47" s="146">
        <v>20</v>
      </c>
      <c r="O47" s="145">
        <f t="shared" si="10"/>
        <v>426</v>
      </c>
      <c r="P47" s="146">
        <f t="shared" si="10"/>
        <v>50</v>
      </c>
      <c r="Q47" s="147">
        <f>P47/G47</f>
        <v>50</v>
      </c>
      <c r="R47" s="148">
        <f>+O47/P47</f>
        <v>8.52</v>
      </c>
      <c r="S47" s="145">
        <v>486</v>
      </c>
      <c r="T47" s="149">
        <f>-(S47-O47)/S47</f>
        <v>-0.12345679012345678</v>
      </c>
      <c r="U47" s="145">
        <v>4328</v>
      </c>
      <c r="V47" s="146">
        <v>647</v>
      </c>
      <c r="W47" s="151">
        <f t="shared" si="9"/>
        <v>6.689335394126739</v>
      </c>
      <c r="X47" s="45"/>
    </row>
    <row r="48" spans="1:24" s="20" customFormat="1" ht="15" customHeight="1">
      <c r="A48" s="54">
        <v>44</v>
      </c>
      <c r="B48" s="150" t="s">
        <v>81</v>
      </c>
      <c r="C48" s="143">
        <v>39864</v>
      </c>
      <c r="D48" s="142" t="s">
        <v>28</v>
      </c>
      <c r="E48" s="142" t="s">
        <v>82</v>
      </c>
      <c r="F48" s="144">
        <v>4</v>
      </c>
      <c r="G48" s="144">
        <v>1</v>
      </c>
      <c r="H48" s="144">
        <v>4</v>
      </c>
      <c r="I48" s="145">
        <v>0</v>
      </c>
      <c r="J48" s="146">
        <v>0</v>
      </c>
      <c r="K48" s="145">
        <v>161</v>
      </c>
      <c r="L48" s="146">
        <v>26</v>
      </c>
      <c r="M48" s="145">
        <v>184</v>
      </c>
      <c r="N48" s="146">
        <v>29</v>
      </c>
      <c r="O48" s="145">
        <f t="shared" si="10"/>
        <v>345</v>
      </c>
      <c r="P48" s="146">
        <f t="shared" si="10"/>
        <v>55</v>
      </c>
      <c r="Q48" s="147">
        <f>P48/G48</f>
        <v>55</v>
      </c>
      <c r="R48" s="148">
        <f>+O48/P48</f>
        <v>6.2727272727272725</v>
      </c>
      <c r="S48" s="145">
        <v>1389</v>
      </c>
      <c r="T48" s="149">
        <f>-(S48-O48)/S48</f>
        <v>-0.7516198704103672</v>
      </c>
      <c r="U48" s="145">
        <v>11787</v>
      </c>
      <c r="V48" s="146">
        <v>1656</v>
      </c>
      <c r="W48" s="151">
        <f t="shared" si="9"/>
        <v>7.117753623188406</v>
      </c>
      <c r="X48" s="45"/>
    </row>
    <row r="49" spans="1:24" s="20" customFormat="1" ht="15" customHeight="1">
      <c r="A49" s="54">
        <v>45</v>
      </c>
      <c r="B49" s="150" t="s">
        <v>69</v>
      </c>
      <c r="C49" s="143">
        <v>39850</v>
      </c>
      <c r="D49" s="142" t="s">
        <v>28</v>
      </c>
      <c r="E49" s="142" t="s">
        <v>70</v>
      </c>
      <c r="F49" s="144">
        <v>2</v>
      </c>
      <c r="G49" s="144">
        <v>2</v>
      </c>
      <c r="H49" s="144">
        <v>6</v>
      </c>
      <c r="I49" s="145">
        <v>20</v>
      </c>
      <c r="J49" s="146">
        <v>5</v>
      </c>
      <c r="K49" s="145">
        <v>161</v>
      </c>
      <c r="L49" s="146">
        <v>50</v>
      </c>
      <c r="M49" s="145">
        <v>149</v>
      </c>
      <c r="N49" s="146">
        <v>42</v>
      </c>
      <c r="O49" s="145">
        <f t="shared" si="10"/>
        <v>330</v>
      </c>
      <c r="P49" s="146">
        <f t="shared" si="10"/>
        <v>97</v>
      </c>
      <c r="Q49" s="147">
        <f>P49/G49</f>
        <v>48.5</v>
      </c>
      <c r="R49" s="148">
        <f>+O49/P49</f>
        <v>3.402061855670103</v>
      </c>
      <c r="S49" s="145">
        <v>350</v>
      </c>
      <c r="T49" s="149">
        <f>-(S49-O49)/S49</f>
        <v>-0.05714285714285714</v>
      </c>
      <c r="U49" s="145">
        <v>17082.5</v>
      </c>
      <c r="V49" s="146">
        <v>1846</v>
      </c>
      <c r="W49" s="151">
        <f t="shared" si="9"/>
        <v>9.253791982665222</v>
      </c>
      <c r="X49" s="45"/>
    </row>
    <row r="50" spans="1:24" s="20" customFormat="1" ht="15" customHeight="1">
      <c r="A50" s="54">
        <v>46</v>
      </c>
      <c r="B50" s="150" t="s">
        <v>44</v>
      </c>
      <c r="C50" s="143">
        <v>39822</v>
      </c>
      <c r="D50" s="142" t="s">
        <v>2</v>
      </c>
      <c r="E50" s="142" t="s">
        <v>45</v>
      </c>
      <c r="F50" s="144">
        <v>55</v>
      </c>
      <c r="G50" s="144">
        <v>2</v>
      </c>
      <c r="H50" s="144">
        <v>10</v>
      </c>
      <c r="I50" s="145">
        <v>86</v>
      </c>
      <c r="J50" s="146">
        <v>13</v>
      </c>
      <c r="K50" s="145">
        <v>102</v>
      </c>
      <c r="L50" s="146">
        <v>17</v>
      </c>
      <c r="M50" s="145">
        <v>132</v>
      </c>
      <c r="N50" s="146">
        <v>22</v>
      </c>
      <c r="O50" s="145">
        <f>+M50+K50+I50</f>
        <v>320</v>
      </c>
      <c r="P50" s="146">
        <f>+N50+L50+J50</f>
        <v>52</v>
      </c>
      <c r="Q50" s="147">
        <f>IF(O50&lt;&gt;0,P50/G50,"")</f>
        <v>26</v>
      </c>
      <c r="R50" s="148">
        <f>IF(O50&lt;&gt;0,O50/P50,"")</f>
        <v>6.153846153846154</v>
      </c>
      <c r="S50" s="145">
        <v>3526</v>
      </c>
      <c r="T50" s="149">
        <f>IF(S50&lt;&gt;0,-(S50-O50)/S50,"")</f>
        <v>-0.9092456040839478</v>
      </c>
      <c r="U50" s="145">
        <v>1242694</v>
      </c>
      <c r="V50" s="146">
        <v>140637</v>
      </c>
      <c r="W50" s="151">
        <f t="shared" si="9"/>
        <v>8.836181090324736</v>
      </c>
      <c r="X50" s="45"/>
    </row>
    <row r="51" spans="1:24" s="20" customFormat="1" ht="15" customHeight="1">
      <c r="A51" s="54">
        <v>47</v>
      </c>
      <c r="B51" s="150" t="s">
        <v>90</v>
      </c>
      <c r="C51" s="143">
        <v>39871</v>
      </c>
      <c r="D51" s="142" t="s">
        <v>28</v>
      </c>
      <c r="E51" s="142" t="s">
        <v>91</v>
      </c>
      <c r="F51" s="144">
        <v>6</v>
      </c>
      <c r="G51" s="144">
        <v>4</v>
      </c>
      <c r="H51" s="144">
        <v>3</v>
      </c>
      <c r="I51" s="145">
        <v>50</v>
      </c>
      <c r="J51" s="146">
        <v>5</v>
      </c>
      <c r="K51" s="145">
        <v>145</v>
      </c>
      <c r="L51" s="146">
        <v>15</v>
      </c>
      <c r="M51" s="145">
        <v>108</v>
      </c>
      <c r="N51" s="146">
        <v>10</v>
      </c>
      <c r="O51" s="145">
        <f>I51+K51+M51</f>
        <v>303</v>
      </c>
      <c r="P51" s="146">
        <f>J51+L51+N51</f>
        <v>30</v>
      </c>
      <c r="Q51" s="147">
        <f>P51/G51</f>
        <v>7.5</v>
      </c>
      <c r="R51" s="148">
        <f>+O51/P51</f>
        <v>10.1</v>
      </c>
      <c r="S51" s="145">
        <v>3156</v>
      </c>
      <c r="T51" s="149">
        <f>-(S51-O51)/S51</f>
        <v>-0.9039923954372624</v>
      </c>
      <c r="U51" s="145">
        <v>16660</v>
      </c>
      <c r="V51" s="146">
        <v>1812</v>
      </c>
      <c r="W51" s="151">
        <f t="shared" si="9"/>
        <v>9.194260485651213</v>
      </c>
      <c r="X51" s="45"/>
    </row>
    <row r="52" spans="1:24" s="20" customFormat="1" ht="15" customHeight="1">
      <c r="A52" s="54">
        <v>48</v>
      </c>
      <c r="B52" s="150" t="s">
        <v>125</v>
      </c>
      <c r="C52" s="143">
        <v>39787</v>
      </c>
      <c r="D52" s="142" t="s">
        <v>2</v>
      </c>
      <c r="E52" s="142" t="s">
        <v>19</v>
      </c>
      <c r="F52" s="144">
        <v>406</v>
      </c>
      <c r="G52" s="144">
        <v>1</v>
      </c>
      <c r="H52" s="144">
        <v>15</v>
      </c>
      <c r="I52" s="145">
        <v>51</v>
      </c>
      <c r="J52" s="146">
        <v>10</v>
      </c>
      <c r="K52" s="145">
        <v>83</v>
      </c>
      <c r="L52" s="146">
        <v>16</v>
      </c>
      <c r="M52" s="145">
        <v>92</v>
      </c>
      <c r="N52" s="146">
        <v>18</v>
      </c>
      <c r="O52" s="145">
        <f>+M52+K52+I52</f>
        <v>226</v>
      </c>
      <c r="P52" s="146">
        <f>+N52+L52+J52</f>
        <v>44</v>
      </c>
      <c r="Q52" s="147">
        <f>IF(O52&lt;&gt;0,P52/G52,"")</f>
        <v>44</v>
      </c>
      <c r="R52" s="148">
        <f>IF(O52&lt;&gt;0,O52/P52,"")</f>
        <v>5.136363636363637</v>
      </c>
      <c r="S52" s="145"/>
      <c r="T52" s="149">
        <f>IF(S52&lt;&gt;0,-(S52-O52)/S52,"")</f>
      </c>
      <c r="U52" s="145">
        <v>30400143</v>
      </c>
      <c r="V52" s="146">
        <v>37001903</v>
      </c>
      <c r="W52" s="151">
        <f t="shared" si="9"/>
        <v>0.8215832304624981</v>
      </c>
      <c r="X52" s="45"/>
    </row>
    <row r="53" spans="1:24" s="20" customFormat="1" ht="15" customHeight="1">
      <c r="A53" s="54">
        <v>49</v>
      </c>
      <c r="B53" s="150" t="s">
        <v>46</v>
      </c>
      <c r="C53" s="143">
        <v>39822</v>
      </c>
      <c r="D53" s="142" t="s">
        <v>26</v>
      </c>
      <c r="E53" s="142" t="s">
        <v>127</v>
      </c>
      <c r="F53" s="144">
        <v>59</v>
      </c>
      <c r="G53" s="144">
        <v>1</v>
      </c>
      <c r="H53" s="144">
        <v>10</v>
      </c>
      <c r="I53" s="145">
        <v>0</v>
      </c>
      <c r="J53" s="146">
        <v>0</v>
      </c>
      <c r="K53" s="145">
        <v>42</v>
      </c>
      <c r="L53" s="146">
        <v>6</v>
      </c>
      <c r="M53" s="145">
        <v>133</v>
      </c>
      <c r="N53" s="146">
        <v>18</v>
      </c>
      <c r="O53" s="145">
        <f>+I53+K53+M53</f>
        <v>175</v>
      </c>
      <c r="P53" s="146">
        <f>+J53+L53+N53</f>
        <v>24</v>
      </c>
      <c r="Q53" s="147">
        <f>IF(O53&lt;&gt;0,P53/G53,"")</f>
        <v>24</v>
      </c>
      <c r="R53" s="148">
        <f>IF(O53&lt;&gt;0,O53/P53,"")</f>
        <v>7.291666666666667</v>
      </c>
      <c r="S53" s="145">
        <v>964</v>
      </c>
      <c r="T53" s="149">
        <f>IF(S53&lt;&gt;0,-(S53-O53)/S53,"")</f>
        <v>-0.8184647302904564</v>
      </c>
      <c r="U53" s="145">
        <v>195045</v>
      </c>
      <c r="V53" s="146">
        <v>23858</v>
      </c>
      <c r="W53" s="151">
        <f t="shared" si="9"/>
        <v>8.17524520077123</v>
      </c>
      <c r="X53" s="45"/>
    </row>
    <row r="54" spans="1:24" s="20" customFormat="1" ht="15" customHeight="1">
      <c r="A54" s="54">
        <v>50</v>
      </c>
      <c r="B54" s="150" t="s">
        <v>106</v>
      </c>
      <c r="C54" s="143">
        <v>39738</v>
      </c>
      <c r="D54" s="142" t="s">
        <v>28</v>
      </c>
      <c r="E54" s="142" t="s">
        <v>107</v>
      </c>
      <c r="F54" s="144">
        <v>67</v>
      </c>
      <c r="G54" s="144">
        <v>1</v>
      </c>
      <c r="H54" s="144">
        <v>21</v>
      </c>
      <c r="I54" s="145">
        <v>40</v>
      </c>
      <c r="J54" s="146">
        <v>8</v>
      </c>
      <c r="K54" s="145">
        <v>55</v>
      </c>
      <c r="L54" s="146">
        <v>11</v>
      </c>
      <c r="M54" s="145">
        <v>61</v>
      </c>
      <c r="N54" s="146">
        <v>12</v>
      </c>
      <c r="O54" s="145">
        <f>I54+K54+M54</f>
        <v>156</v>
      </c>
      <c r="P54" s="146">
        <f>J54+L54+N54</f>
        <v>31</v>
      </c>
      <c r="Q54" s="147">
        <f>P54/G54</f>
        <v>31</v>
      </c>
      <c r="R54" s="148">
        <f>+O54/P54</f>
        <v>5.032258064516129</v>
      </c>
      <c r="S54" s="145">
        <v>137</v>
      </c>
      <c r="T54" s="149">
        <f>-(S54-O54)/S54</f>
        <v>0.1386861313868613</v>
      </c>
      <c r="U54" s="145">
        <v>557705.5</v>
      </c>
      <c r="V54" s="146">
        <v>78951</v>
      </c>
      <c r="W54" s="151">
        <f t="shared" si="9"/>
        <v>7.063944725209307</v>
      </c>
      <c r="X54" s="45"/>
    </row>
    <row r="55" spans="1:24" s="20" customFormat="1" ht="15" customHeight="1">
      <c r="A55" s="54">
        <v>51</v>
      </c>
      <c r="B55" s="150" t="s">
        <v>94</v>
      </c>
      <c r="C55" s="143">
        <v>39766</v>
      </c>
      <c r="D55" s="142" t="s">
        <v>126</v>
      </c>
      <c r="E55" s="142" t="s">
        <v>95</v>
      </c>
      <c r="F55" s="144">
        <v>17</v>
      </c>
      <c r="G55" s="144">
        <v>1</v>
      </c>
      <c r="H55" s="144">
        <v>15</v>
      </c>
      <c r="I55" s="145">
        <v>24</v>
      </c>
      <c r="J55" s="146">
        <v>4</v>
      </c>
      <c r="K55" s="145">
        <v>76</v>
      </c>
      <c r="L55" s="146">
        <v>12</v>
      </c>
      <c r="M55" s="145">
        <v>36</v>
      </c>
      <c r="N55" s="146">
        <v>6</v>
      </c>
      <c r="O55" s="145">
        <v>136</v>
      </c>
      <c r="P55" s="146">
        <v>22</v>
      </c>
      <c r="Q55" s="147">
        <f>IF(O55&lt;&gt;0,P55/G55,"")</f>
        <v>22</v>
      </c>
      <c r="R55" s="148">
        <f>IF(O55&lt;&gt;0,O55/P55,"")</f>
        <v>6.181818181818182</v>
      </c>
      <c r="S55" s="145">
        <v>1003</v>
      </c>
      <c r="T55" s="149">
        <f>IF(S55&lt;&gt;0,-(S55-O55)/S55,"")</f>
        <v>-0.864406779661017</v>
      </c>
      <c r="U55" s="145">
        <v>76711</v>
      </c>
      <c r="V55" s="146">
        <v>10575</v>
      </c>
      <c r="W55" s="151">
        <f t="shared" si="9"/>
        <v>7.253995271867613</v>
      </c>
      <c r="X55" s="45"/>
    </row>
    <row r="56" spans="1:24" s="20" customFormat="1" ht="15" customHeight="1">
      <c r="A56" s="54">
        <v>52</v>
      </c>
      <c r="B56" s="150" t="s">
        <v>61</v>
      </c>
      <c r="C56" s="143">
        <v>39843</v>
      </c>
      <c r="D56" s="142" t="s">
        <v>2</v>
      </c>
      <c r="E56" s="142" t="s">
        <v>45</v>
      </c>
      <c r="F56" s="144">
        <v>53</v>
      </c>
      <c r="G56" s="144">
        <v>2</v>
      </c>
      <c r="H56" s="144">
        <v>7</v>
      </c>
      <c r="I56" s="145">
        <v>36</v>
      </c>
      <c r="J56" s="146">
        <v>6</v>
      </c>
      <c r="K56" s="145">
        <v>24</v>
      </c>
      <c r="L56" s="146">
        <v>4</v>
      </c>
      <c r="M56" s="145">
        <v>58</v>
      </c>
      <c r="N56" s="146">
        <v>9</v>
      </c>
      <c r="O56" s="145">
        <f aca="true" t="shared" si="11" ref="O56:P58">+M56+K56+I56</f>
        <v>118</v>
      </c>
      <c r="P56" s="146">
        <f t="shared" si="11"/>
        <v>19</v>
      </c>
      <c r="Q56" s="147">
        <f>IF(O56&lt;&gt;0,P56/G56,"")</f>
        <v>9.5</v>
      </c>
      <c r="R56" s="148">
        <f>IF(O56&lt;&gt;0,O56/P56,"")</f>
        <v>6.2105263157894735</v>
      </c>
      <c r="S56" s="145">
        <v>4942</v>
      </c>
      <c r="T56" s="149">
        <f>IF(S56&lt;&gt;0,-(S56-O56)/S56,"")</f>
        <v>-0.9761230271145286</v>
      </c>
      <c r="U56" s="145">
        <v>805493</v>
      </c>
      <c r="V56" s="146">
        <v>80776</v>
      </c>
      <c r="W56" s="151">
        <f t="shared" si="9"/>
        <v>9.971934733089036</v>
      </c>
      <c r="X56" s="45"/>
    </row>
    <row r="57" spans="1:24" s="20" customFormat="1" ht="15" customHeight="1">
      <c r="A57" s="54">
        <v>53</v>
      </c>
      <c r="B57" s="164" t="s">
        <v>49</v>
      </c>
      <c r="C57" s="163">
        <v>39829</v>
      </c>
      <c r="D57" s="175" t="s">
        <v>2</v>
      </c>
      <c r="E57" s="175" t="s">
        <v>58</v>
      </c>
      <c r="F57" s="176">
        <v>177</v>
      </c>
      <c r="G57" s="144">
        <v>1</v>
      </c>
      <c r="H57" s="144">
        <v>9</v>
      </c>
      <c r="I57" s="145">
        <v>10</v>
      </c>
      <c r="J57" s="146">
        <v>2</v>
      </c>
      <c r="K57" s="145">
        <v>25</v>
      </c>
      <c r="L57" s="146">
        <v>5</v>
      </c>
      <c r="M57" s="145">
        <v>10</v>
      </c>
      <c r="N57" s="146">
        <v>2</v>
      </c>
      <c r="O57" s="145">
        <f t="shared" si="11"/>
        <v>45</v>
      </c>
      <c r="P57" s="146">
        <f t="shared" si="11"/>
        <v>9</v>
      </c>
      <c r="Q57" s="147">
        <f>IF(O57&lt;&gt;0,P57/G57,"")</f>
        <v>9</v>
      </c>
      <c r="R57" s="148">
        <f>IF(O57&lt;&gt;0,O57/P57,"")</f>
        <v>5</v>
      </c>
      <c r="S57" s="145">
        <v>550</v>
      </c>
      <c r="T57" s="149">
        <f>IF(S57&lt;&gt;0,-(S57-O57)/S57,"")</f>
        <v>-0.9181818181818182</v>
      </c>
      <c r="U57" s="145">
        <v>1816498</v>
      </c>
      <c r="V57" s="146">
        <v>248063</v>
      </c>
      <c r="W57" s="151">
        <f t="shared" si="9"/>
        <v>7.322728500421264</v>
      </c>
      <c r="X57" s="45"/>
    </row>
    <row r="58" spans="1:24" s="20" customFormat="1" ht="15" customHeight="1" thickBot="1">
      <c r="A58" s="54">
        <v>54</v>
      </c>
      <c r="B58" s="157" t="s">
        <v>96</v>
      </c>
      <c r="C58" s="158">
        <v>39780</v>
      </c>
      <c r="D58" s="159" t="s">
        <v>2</v>
      </c>
      <c r="E58" s="159" t="s">
        <v>11</v>
      </c>
      <c r="F58" s="160">
        <v>121</v>
      </c>
      <c r="G58" s="160">
        <v>1</v>
      </c>
      <c r="H58" s="160">
        <v>16</v>
      </c>
      <c r="I58" s="161">
        <v>0</v>
      </c>
      <c r="J58" s="152">
        <v>0</v>
      </c>
      <c r="K58" s="161">
        <v>0</v>
      </c>
      <c r="L58" s="152">
        <v>0</v>
      </c>
      <c r="M58" s="161">
        <v>15</v>
      </c>
      <c r="N58" s="152">
        <v>3</v>
      </c>
      <c r="O58" s="161">
        <f t="shared" si="11"/>
        <v>15</v>
      </c>
      <c r="P58" s="152">
        <f t="shared" si="11"/>
        <v>3</v>
      </c>
      <c r="Q58" s="155">
        <f>IF(O58&lt;&gt;0,P58/G58,"")</f>
        <v>3</v>
      </c>
      <c r="R58" s="156">
        <f>IF(O58&lt;&gt;0,O58/P58,"")</f>
        <v>5</v>
      </c>
      <c r="S58" s="161">
        <v>50</v>
      </c>
      <c r="T58" s="153">
        <f>IF(S58&lt;&gt;0,-(S58-O58)/S58,"")</f>
        <v>-0.7</v>
      </c>
      <c r="U58" s="161">
        <v>3456698</v>
      </c>
      <c r="V58" s="152">
        <v>406078</v>
      </c>
      <c r="W58" s="162">
        <f t="shared" si="9"/>
        <v>8.512399095740227</v>
      </c>
      <c r="X58" s="45"/>
    </row>
    <row r="59" spans="1:28" s="23" customFormat="1" ht="15">
      <c r="A59" s="1"/>
      <c r="B59" s="194"/>
      <c r="C59" s="195"/>
      <c r="D59" s="195"/>
      <c r="E59" s="196"/>
      <c r="F59" s="3"/>
      <c r="G59" s="3"/>
      <c r="H59" s="4"/>
      <c r="I59" s="126"/>
      <c r="J59" s="131"/>
      <c r="K59" s="126"/>
      <c r="L59" s="131"/>
      <c r="M59" s="126"/>
      <c r="N59" s="131"/>
      <c r="O59" s="127"/>
      <c r="P59" s="137"/>
      <c r="Q59" s="131"/>
      <c r="R59" s="5"/>
      <c r="S59" s="126"/>
      <c r="T59" s="6"/>
      <c r="U59" s="126"/>
      <c r="V59" s="131"/>
      <c r="W59" s="5"/>
      <c r="AB59" s="23" t="s">
        <v>18</v>
      </c>
    </row>
    <row r="60" spans="1:24" s="27" customFormat="1" ht="18">
      <c r="A60" s="24"/>
      <c r="B60" s="25"/>
      <c r="C60" s="26"/>
      <c r="F60" s="28"/>
      <c r="G60" s="29"/>
      <c r="H60" s="30"/>
      <c r="I60" s="32"/>
      <c r="J60" s="132"/>
      <c r="K60" s="32"/>
      <c r="L60" s="132"/>
      <c r="M60" s="32"/>
      <c r="N60" s="132"/>
      <c r="O60" s="32"/>
      <c r="P60" s="132"/>
      <c r="Q60" s="132"/>
      <c r="R60" s="31"/>
      <c r="S60" s="32"/>
      <c r="T60" s="33"/>
      <c r="U60" s="32"/>
      <c r="V60" s="132"/>
      <c r="W60" s="31"/>
      <c r="X60" s="34"/>
    </row>
    <row r="61" spans="4:23" ht="18">
      <c r="D61" s="192"/>
      <c r="E61" s="193"/>
      <c r="F61" s="193"/>
      <c r="G61" s="193"/>
      <c r="S61" s="200" t="s">
        <v>0</v>
      </c>
      <c r="T61" s="200"/>
      <c r="U61" s="200"/>
      <c r="V61" s="200"/>
      <c r="W61" s="200"/>
    </row>
    <row r="62" spans="4:23" ht="18">
      <c r="D62" s="40"/>
      <c r="E62" s="41"/>
      <c r="F62" s="42"/>
      <c r="G62" s="42"/>
      <c r="S62" s="200"/>
      <c r="T62" s="200"/>
      <c r="U62" s="200"/>
      <c r="V62" s="200"/>
      <c r="W62" s="200"/>
    </row>
    <row r="63" spans="19:23" ht="18">
      <c r="S63" s="200"/>
      <c r="T63" s="200"/>
      <c r="U63" s="200"/>
      <c r="V63" s="200"/>
      <c r="W63" s="200"/>
    </row>
    <row r="64" spans="16:23" ht="18">
      <c r="P64" s="197" t="s">
        <v>25</v>
      </c>
      <c r="Q64" s="198"/>
      <c r="R64" s="198"/>
      <c r="S64" s="198"/>
      <c r="T64" s="198"/>
      <c r="U64" s="198"/>
      <c r="V64" s="198"/>
      <c r="W64" s="198"/>
    </row>
    <row r="65" spans="16:23" ht="18">
      <c r="P65" s="198"/>
      <c r="Q65" s="198"/>
      <c r="R65" s="198"/>
      <c r="S65" s="198"/>
      <c r="T65" s="198"/>
      <c r="U65" s="198"/>
      <c r="V65" s="198"/>
      <c r="W65" s="198"/>
    </row>
    <row r="66" spans="16:23" ht="18">
      <c r="P66" s="198"/>
      <c r="Q66" s="198"/>
      <c r="R66" s="198"/>
      <c r="S66" s="198"/>
      <c r="T66" s="198"/>
      <c r="U66" s="198"/>
      <c r="V66" s="198"/>
      <c r="W66" s="198"/>
    </row>
    <row r="67" spans="16:23" ht="18">
      <c r="P67" s="198"/>
      <c r="Q67" s="198"/>
      <c r="R67" s="198"/>
      <c r="S67" s="198"/>
      <c r="T67" s="198"/>
      <c r="U67" s="198"/>
      <c r="V67" s="198"/>
      <c r="W67" s="198"/>
    </row>
    <row r="68" spans="16:23" ht="18">
      <c r="P68" s="198"/>
      <c r="Q68" s="198"/>
      <c r="R68" s="198"/>
      <c r="S68" s="198"/>
      <c r="T68" s="198"/>
      <c r="U68" s="198"/>
      <c r="V68" s="198"/>
      <c r="W68" s="198"/>
    </row>
    <row r="69" spans="16:23" ht="18">
      <c r="P69" s="198"/>
      <c r="Q69" s="198"/>
      <c r="R69" s="198"/>
      <c r="S69" s="198"/>
      <c r="T69" s="198"/>
      <c r="U69" s="198"/>
      <c r="V69" s="198"/>
      <c r="W69" s="198"/>
    </row>
    <row r="70" spans="16:23" ht="18">
      <c r="P70" s="199" t="s">
        <v>12</v>
      </c>
      <c r="Q70" s="198"/>
      <c r="R70" s="198"/>
      <c r="S70" s="198"/>
      <c r="T70" s="198"/>
      <c r="U70" s="198"/>
      <c r="V70" s="198"/>
      <c r="W70" s="198"/>
    </row>
    <row r="71" spans="16:23" ht="18">
      <c r="P71" s="198"/>
      <c r="Q71" s="198"/>
      <c r="R71" s="198"/>
      <c r="S71" s="198"/>
      <c r="T71" s="198"/>
      <c r="U71" s="198"/>
      <c r="V71" s="198"/>
      <c r="W71" s="198"/>
    </row>
    <row r="72" spans="16:23" ht="18">
      <c r="P72" s="198"/>
      <c r="Q72" s="198"/>
      <c r="R72" s="198"/>
      <c r="S72" s="198"/>
      <c r="T72" s="198"/>
      <c r="U72" s="198"/>
      <c r="V72" s="198"/>
      <c r="W72" s="198"/>
    </row>
    <row r="73" spans="16:23" ht="18">
      <c r="P73" s="198"/>
      <c r="Q73" s="198"/>
      <c r="R73" s="198"/>
      <c r="S73" s="198"/>
      <c r="T73" s="198"/>
      <c r="U73" s="198"/>
      <c r="V73" s="198"/>
      <c r="W73" s="198"/>
    </row>
    <row r="74" spans="16:23" ht="18">
      <c r="P74" s="198"/>
      <c r="Q74" s="198"/>
      <c r="R74" s="198"/>
      <c r="S74" s="198"/>
      <c r="T74" s="198"/>
      <c r="U74" s="198"/>
      <c r="V74" s="198"/>
      <c r="W74" s="198"/>
    </row>
    <row r="75" spans="16:23" ht="18">
      <c r="P75" s="198"/>
      <c r="Q75" s="198"/>
      <c r="R75" s="198"/>
      <c r="S75" s="198"/>
      <c r="T75" s="198"/>
      <c r="U75" s="198"/>
      <c r="V75" s="198"/>
      <c r="W75" s="198"/>
    </row>
    <row r="76" spans="16:23" ht="18">
      <c r="P76" s="198"/>
      <c r="Q76" s="198"/>
      <c r="R76" s="198"/>
      <c r="S76" s="198"/>
      <c r="T76" s="198"/>
      <c r="U76" s="198"/>
      <c r="V76" s="198"/>
      <c r="W76" s="198"/>
    </row>
  </sheetData>
  <sheetProtection/>
  <mergeCells count="19">
    <mergeCell ref="P64:W69"/>
    <mergeCell ref="P70:W76"/>
    <mergeCell ref="S61:W63"/>
    <mergeCell ref="B3:B4"/>
    <mergeCell ref="C3:C4"/>
    <mergeCell ref="E3:E4"/>
    <mergeCell ref="H3:H4"/>
    <mergeCell ref="D61:G61"/>
    <mergeCell ref="B59:E59"/>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X6:X7 X35:X40 X13:X26 X46:X49" formula="1" unlockedFormula="1"/>
    <ignoredError sqref="X27:X34 X9:X12" unlockedFormula="1"/>
    <ignoredError sqref="O21:P31 W21:W31 Q32:V57 W32:W57 O32:P57 Q21:V31 Q13:V20"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A1">
      <selection activeCell="B3" sqref="B3:B4"/>
    </sheetView>
  </sheetViews>
  <sheetFormatPr defaultColWidth="39.8515625" defaultRowHeight="12.75"/>
  <cols>
    <col min="1" max="1" width="3.7109375" style="119" bestFit="1" customWidth="1"/>
    <col min="2" max="2" width="44.00390625" style="118" bestFit="1" customWidth="1"/>
    <col min="3" max="3" width="9.421875" style="116" customWidth="1"/>
    <col min="4" max="4" width="14.140625" style="118" customWidth="1"/>
    <col min="5" max="5" width="18.140625" style="120" hidden="1" customWidth="1"/>
    <col min="6" max="6" width="6.28125" style="116" hidden="1" customWidth="1"/>
    <col min="7" max="7" width="8.140625" style="116" customWidth="1"/>
    <col min="8" max="8" width="9.42187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5.421875" style="121" bestFit="1" customWidth="1"/>
    <col min="16" max="16" width="10.421875" style="118" bestFit="1" customWidth="1"/>
    <col min="17" max="17" width="10.7109375" style="118" hidden="1" customWidth="1"/>
    <col min="18" max="18" width="7.7109375" style="123" hidden="1" customWidth="1"/>
    <col min="19" max="19" width="12.140625" style="124" hidden="1" customWidth="1"/>
    <col min="20" max="20" width="10.28125" style="118" hidden="1" customWidth="1"/>
    <col min="21" max="21" width="15.28125" style="117" bestFit="1" customWidth="1"/>
    <col min="22" max="22" width="12.28125" style="125" bestFit="1" customWidth="1"/>
    <col min="23" max="23" width="7.710937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12" t="s">
        <v>13</v>
      </c>
      <c r="B2" s="213"/>
      <c r="C2" s="213"/>
      <c r="D2" s="213"/>
      <c r="E2" s="213"/>
      <c r="F2" s="213"/>
      <c r="G2" s="213"/>
      <c r="H2" s="213"/>
      <c r="I2" s="213"/>
      <c r="J2" s="213"/>
      <c r="K2" s="213"/>
      <c r="L2" s="213"/>
      <c r="M2" s="213"/>
      <c r="N2" s="213"/>
      <c r="O2" s="213"/>
      <c r="P2" s="213"/>
      <c r="Q2" s="213"/>
      <c r="R2" s="213"/>
      <c r="S2" s="213"/>
      <c r="T2" s="213"/>
      <c r="U2" s="213"/>
      <c r="V2" s="213"/>
      <c r="W2" s="213"/>
    </row>
    <row r="3" spans="1:23" s="70" customFormat="1" ht="16.5" customHeight="1">
      <c r="A3" s="69"/>
      <c r="B3" s="214" t="s">
        <v>14</v>
      </c>
      <c r="C3" s="216" t="s">
        <v>20</v>
      </c>
      <c r="D3" s="218" t="s">
        <v>4</v>
      </c>
      <c r="E3" s="218" t="s">
        <v>1</v>
      </c>
      <c r="F3" s="218" t="s">
        <v>21</v>
      </c>
      <c r="G3" s="218" t="s">
        <v>22</v>
      </c>
      <c r="H3" s="218" t="s">
        <v>23</v>
      </c>
      <c r="I3" s="209" t="s">
        <v>5</v>
      </c>
      <c r="J3" s="209"/>
      <c r="K3" s="209" t="s">
        <v>6</v>
      </c>
      <c r="L3" s="209"/>
      <c r="M3" s="209" t="s">
        <v>7</v>
      </c>
      <c r="N3" s="209"/>
      <c r="O3" s="210" t="s">
        <v>24</v>
      </c>
      <c r="P3" s="210"/>
      <c r="Q3" s="210"/>
      <c r="R3" s="210"/>
      <c r="S3" s="209" t="s">
        <v>3</v>
      </c>
      <c r="T3" s="209"/>
      <c r="U3" s="210" t="s">
        <v>15</v>
      </c>
      <c r="V3" s="210"/>
      <c r="W3" s="211"/>
    </row>
    <row r="4" spans="1:23" s="70" customFormat="1" ht="37.5" customHeight="1">
      <c r="A4" s="71"/>
      <c r="B4" s="215"/>
      <c r="C4" s="217"/>
      <c r="D4" s="219"/>
      <c r="E4" s="219"/>
      <c r="F4" s="220"/>
      <c r="G4" s="220"/>
      <c r="H4" s="220"/>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50" t="s">
        <v>108</v>
      </c>
      <c r="C5" s="143">
        <v>39884</v>
      </c>
      <c r="D5" s="142" t="s">
        <v>32</v>
      </c>
      <c r="E5" s="175" t="s">
        <v>109</v>
      </c>
      <c r="F5" s="176">
        <v>355</v>
      </c>
      <c r="G5" s="144">
        <v>355</v>
      </c>
      <c r="H5" s="144">
        <v>1</v>
      </c>
      <c r="I5" s="145">
        <v>698507</v>
      </c>
      <c r="J5" s="146">
        <v>82970</v>
      </c>
      <c r="K5" s="145">
        <v>1699068</v>
      </c>
      <c r="L5" s="146">
        <v>198654</v>
      </c>
      <c r="M5" s="145">
        <v>1936101</v>
      </c>
      <c r="N5" s="146">
        <v>226308</v>
      </c>
      <c r="O5" s="145">
        <f>+I5+K5+M5</f>
        <v>4333676</v>
      </c>
      <c r="P5" s="146">
        <f>+J5+L5+N5</f>
        <v>507932</v>
      </c>
      <c r="Q5" s="147">
        <f>+P5/G5</f>
        <v>1430.794366197183</v>
      </c>
      <c r="R5" s="148">
        <f>+O5/P5</f>
        <v>8.532000346503075</v>
      </c>
      <c r="S5" s="145"/>
      <c r="T5" s="149"/>
      <c r="U5" s="145">
        <v>5057256</v>
      </c>
      <c r="V5" s="146">
        <v>616531</v>
      </c>
      <c r="W5" s="151">
        <f>+U5/V5</f>
        <v>8.202760282937922</v>
      </c>
      <c r="X5" s="70"/>
    </row>
    <row r="6" spans="1:24" s="79" customFormat="1" ht="16.5" customHeight="1">
      <c r="A6" s="2">
        <v>2</v>
      </c>
      <c r="B6" s="150" t="s">
        <v>71</v>
      </c>
      <c r="C6" s="143">
        <v>39857</v>
      </c>
      <c r="D6" s="142" t="s">
        <v>52</v>
      </c>
      <c r="E6" s="175" t="s">
        <v>75</v>
      </c>
      <c r="F6" s="176">
        <v>372</v>
      </c>
      <c r="G6" s="144">
        <v>305</v>
      </c>
      <c r="H6" s="144">
        <v>5</v>
      </c>
      <c r="I6" s="145">
        <v>64694.5</v>
      </c>
      <c r="J6" s="146">
        <v>7904</v>
      </c>
      <c r="K6" s="145">
        <v>154248.5</v>
      </c>
      <c r="L6" s="146">
        <v>18392</v>
      </c>
      <c r="M6" s="145">
        <v>164164.5</v>
      </c>
      <c r="N6" s="146">
        <v>19551</v>
      </c>
      <c r="O6" s="145">
        <f>SUM(I6+K6+M6)</f>
        <v>383107.5</v>
      </c>
      <c r="P6" s="146">
        <f>SUM(J6+L6+N6)</f>
        <v>45847</v>
      </c>
      <c r="Q6" s="147">
        <f aca="true" t="shared" si="0" ref="Q6:Q12">IF(O6&lt;&gt;0,P6/G6,"")</f>
        <v>150.31803278688525</v>
      </c>
      <c r="R6" s="148">
        <f aca="true" t="shared" si="1" ref="R6:R12">IF(O6&lt;&gt;0,O6/P6,"")</f>
        <v>8.356217418806029</v>
      </c>
      <c r="S6" s="145">
        <v>1061553</v>
      </c>
      <c r="T6" s="149">
        <f aca="true" t="shared" si="2" ref="T6:T12">IF(S6&lt;&gt;0,-(S6-O6)/S6,"")</f>
        <v>-0.6391065731056292</v>
      </c>
      <c r="U6" s="145">
        <v>32728517.5</v>
      </c>
      <c r="V6" s="146">
        <v>4212812</v>
      </c>
      <c r="W6" s="151">
        <f aca="true" t="shared" si="3" ref="W6:W24">U6/V6</f>
        <v>7.768805610124544</v>
      </c>
      <c r="X6" s="70"/>
    </row>
    <row r="7" spans="1:24" s="79" customFormat="1" ht="15.75" customHeight="1" thickBot="1">
      <c r="A7" s="48">
        <v>3</v>
      </c>
      <c r="B7" s="177" t="s">
        <v>110</v>
      </c>
      <c r="C7" s="178">
        <v>39871</v>
      </c>
      <c r="D7" s="179" t="s">
        <v>111</v>
      </c>
      <c r="E7" s="179" t="s">
        <v>112</v>
      </c>
      <c r="F7" s="160">
        <v>57</v>
      </c>
      <c r="G7" s="160">
        <v>54</v>
      </c>
      <c r="H7" s="160">
        <v>3</v>
      </c>
      <c r="I7" s="161">
        <v>51922</v>
      </c>
      <c r="J7" s="152">
        <v>4704</v>
      </c>
      <c r="K7" s="161">
        <v>100997</v>
      </c>
      <c r="L7" s="152">
        <v>8946</v>
      </c>
      <c r="M7" s="161">
        <v>86809</v>
      </c>
      <c r="N7" s="152">
        <v>7676</v>
      </c>
      <c r="O7" s="161">
        <v>239728</v>
      </c>
      <c r="P7" s="152">
        <v>21326</v>
      </c>
      <c r="Q7" s="155">
        <f t="shared" si="0"/>
        <v>394.9259259259259</v>
      </c>
      <c r="R7" s="156">
        <f t="shared" si="1"/>
        <v>11.241114132983213</v>
      </c>
      <c r="S7" s="161">
        <v>501385</v>
      </c>
      <c r="T7" s="153">
        <f t="shared" si="2"/>
        <v>-0.5218684244642341</v>
      </c>
      <c r="U7" s="161">
        <v>1579104</v>
      </c>
      <c r="V7" s="152">
        <v>209054</v>
      </c>
      <c r="W7" s="162">
        <f t="shared" si="3"/>
        <v>7.5535698910329385</v>
      </c>
      <c r="X7" s="80"/>
    </row>
    <row r="8" spans="1:25" s="83" customFormat="1" ht="15.75" customHeight="1">
      <c r="A8" s="81">
        <v>4</v>
      </c>
      <c r="B8" s="165" t="s">
        <v>113</v>
      </c>
      <c r="C8" s="166">
        <v>39885</v>
      </c>
      <c r="D8" s="167" t="s">
        <v>26</v>
      </c>
      <c r="E8" s="167" t="s">
        <v>114</v>
      </c>
      <c r="F8" s="168">
        <v>58</v>
      </c>
      <c r="G8" s="168">
        <v>58</v>
      </c>
      <c r="H8" s="168">
        <v>1</v>
      </c>
      <c r="I8" s="169">
        <v>45175</v>
      </c>
      <c r="J8" s="170">
        <v>3982</v>
      </c>
      <c r="K8" s="169">
        <v>85072</v>
      </c>
      <c r="L8" s="170">
        <v>7503</v>
      </c>
      <c r="M8" s="169">
        <v>69524</v>
      </c>
      <c r="N8" s="170">
        <v>6241</v>
      </c>
      <c r="O8" s="169">
        <f>+I8+K8+M8</f>
        <v>199771</v>
      </c>
      <c r="P8" s="170">
        <f>+J8+L8+N8</f>
        <v>17726</v>
      </c>
      <c r="Q8" s="171">
        <f t="shared" si="0"/>
        <v>305.62068965517244</v>
      </c>
      <c r="R8" s="172">
        <f t="shared" si="1"/>
        <v>11.269942457407199</v>
      </c>
      <c r="S8" s="169"/>
      <c r="T8" s="173">
        <f t="shared" si="2"/>
      </c>
      <c r="U8" s="169">
        <v>199771</v>
      </c>
      <c r="V8" s="170">
        <v>17726</v>
      </c>
      <c r="W8" s="174">
        <f t="shared" si="3"/>
        <v>11.269942457407199</v>
      </c>
      <c r="X8" s="80"/>
      <c r="Y8" s="82"/>
    </row>
    <row r="9" spans="1:24" s="67" customFormat="1" ht="15.75" customHeight="1">
      <c r="A9" s="2">
        <v>5</v>
      </c>
      <c r="B9" s="150" t="s">
        <v>115</v>
      </c>
      <c r="C9" s="143">
        <v>39885</v>
      </c>
      <c r="D9" s="142" t="s">
        <v>2</v>
      </c>
      <c r="E9" s="142" t="s">
        <v>11</v>
      </c>
      <c r="F9" s="144">
        <v>51</v>
      </c>
      <c r="G9" s="144">
        <v>51</v>
      </c>
      <c r="H9" s="144">
        <v>1</v>
      </c>
      <c r="I9" s="145">
        <v>18625</v>
      </c>
      <c r="J9" s="146">
        <v>2033</v>
      </c>
      <c r="K9" s="145">
        <v>71517</v>
      </c>
      <c r="L9" s="146">
        <v>7339</v>
      </c>
      <c r="M9" s="145">
        <v>75246</v>
      </c>
      <c r="N9" s="146">
        <v>7504</v>
      </c>
      <c r="O9" s="145">
        <f>+M9+K9+I9</f>
        <v>165388</v>
      </c>
      <c r="P9" s="146">
        <f>+N9+L9+J9</f>
        <v>16876</v>
      </c>
      <c r="Q9" s="147">
        <f t="shared" si="0"/>
        <v>330.9019607843137</v>
      </c>
      <c r="R9" s="148">
        <f t="shared" si="1"/>
        <v>9.800189618392984</v>
      </c>
      <c r="S9" s="145"/>
      <c r="T9" s="149">
        <f t="shared" si="2"/>
      </c>
      <c r="U9" s="145">
        <v>165388</v>
      </c>
      <c r="V9" s="146">
        <v>16876</v>
      </c>
      <c r="W9" s="151">
        <f t="shared" si="3"/>
        <v>9.800189618392984</v>
      </c>
      <c r="X9" s="80"/>
    </row>
    <row r="10" spans="1:24" s="67" customFormat="1" ht="15.75" customHeight="1">
      <c r="A10" s="2">
        <v>6</v>
      </c>
      <c r="B10" s="150" t="s">
        <v>97</v>
      </c>
      <c r="C10" s="143">
        <v>39878</v>
      </c>
      <c r="D10" s="142" t="s">
        <v>2</v>
      </c>
      <c r="E10" s="142" t="s">
        <v>11</v>
      </c>
      <c r="F10" s="144">
        <v>90</v>
      </c>
      <c r="G10" s="144">
        <v>90</v>
      </c>
      <c r="H10" s="144">
        <v>2</v>
      </c>
      <c r="I10" s="145">
        <v>25691</v>
      </c>
      <c r="J10" s="146">
        <v>2770</v>
      </c>
      <c r="K10" s="145">
        <v>49750</v>
      </c>
      <c r="L10" s="146">
        <v>4663</v>
      </c>
      <c r="M10" s="145">
        <v>42576</v>
      </c>
      <c r="N10" s="146">
        <v>4303</v>
      </c>
      <c r="O10" s="145">
        <f>+M10+K10+I10</f>
        <v>118017</v>
      </c>
      <c r="P10" s="146">
        <f>+N10+L10+J10</f>
        <v>11736</v>
      </c>
      <c r="Q10" s="147">
        <f t="shared" si="0"/>
        <v>130.4</v>
      </c>
      <c r="R10" s="148">
        <f t="shared" si="1"/>
        <v>10.055981595092025</v>
      </c>
      <c r="S10" s="145">
        <v>346524</v>
      </c>
      <c r="T10" s="149">
        <f t="shared" si="2"/>
        <v>-0.6594261869307754</v>
      </c>
      <c r="U10" s="145">
        <v>681003</v>
      </c>
      <c r="V10" s="146">
        <v>71769</v>
      </c>
      <c r="W10" s="151">
        <f t="shared" si="3"/>
        <v>9.488818292020232</v>
      </c>
      <c r="X10" s="83"/>
    </row>
    <row r="11" spans="1:24" s="67" customFormat="1" ht="15.75" customHeight="1">
      <c r="A11" s="2">
        <v>7</v>
      </c>
      <c r="B11" s="150" t="s">
        <v>84</v>
      </c>
      <c r="C11" s="143">
        <v>39871</v>
      </c>
      <c r="D11" s="142" t="s">
        <v>52</v>
      </c>
      <c r="E11" s="175" t="s">
        <v>85</v>
      </c>
      <c r="F11" s="176">
        <v>192</v>
      </c>
      <c r="G11" s="144">
        <v>166</v>
      </c>
      <c r="H11" s="144">
        <v>3</v>
      </c>
      <c r="I11" s="145">
        <v>16097</v>
      </c>
      <c r="J11" s="146">
        <v>2366</v>
      </c>
      <c r="K11" s="145">
        <v>33936</v>
      </c>
      <c r="L11" s="146">
        <v>4753</v>
      </c>
      <c r="M11" s="145">
        <v>32399.5</v>
      </c>
      <c r="N11" s="146">
        <v>4395</v>
      </c>
      <c r="O11" s="145">
        <f>SUM(I11+K11+M11)</f>
        <v>82432.5</v>
      </c>
      <c r="P11" s="146">
        <f>SUM(J11+L11+N11)</f>
        <v>11514</v>
      </c>
      <c r="Q11" s="147">
        <f t="shared" si="0"/>
        <v>69.36144578313252</v>
      </c>
      <c r="R11" s="148">
        <f t="shared" si="1"/>
        <v>7.159327774882751</v>
      </c>
      <c r="S11" s="145">
        <v>222223.5</v>
      </c>
      <c r="T11" s="149">
        <f t="shared" si="2"/>
        <v>-0.6290558829286732</v>
      </c>
      <c r="U11" s="145">
        <v>1093820.5</v>
      </c>
      <c r="V11" s="146">
        <v>154259</v>
      </c>
      <c r="W11" s="151">
        <f t="shared" si="3"/>
        <v>7.0908050745823585</v>
      </c>
      <c r="X11" s="82"/>
    </row>
    <row r="12" spans="1:25" s="67" customFormat="1" ht="15.75" customHeight="1">
      <c r="A12" s="2">
        <v>8</v>
      </c>
      <c r="B12" s="150" t="s">
        <v>98</v>
      </c>
      <c r="C12" s="143">
        <v>39878</v>
      </c>
      <c r="D12" s="142" t="s">
        <v>26</v>
      </c>
      <c r="E12" s="142" t="s">
        <v>27</v>
      </c>
      <c r="F12" s="144">
        <v>39</v>
      </c>
      <c r="G12" s="144">
        <v>38</v>
      </c>
      <c r="H12" s="144">
        <v>2</v>
      </c>
      <c r="I12" s="145">
        <v>14286</v>
      </c>
      <c r="J12" s="146">
        <v>1220</v>
      </c>
      <c r="K12" s="145">
        <v>29111</v>
      </c>
      <c r="L12" s="146">
        <v>2420</v>
      </c>
      <c r="M12" s="145">
        <v>21682</v>
      </c>
      <c r="N12" s="146">
        <v>1836</v>
      </c>
      <c r="O12" s="145">
        <f>+I12+K12+M12</f>
        <v>65079</v>
      </c>
      <c r="P12" s="146">
        <f>+J12+L12+N12</f>
        <v>5476</v>
      </c>
      <c r="Q12" s="147">
        <f t="shared" si="0"/>
        <v>144.10526315789474</v>
      </c>
      <c r="R12" s="148">
        <f t="shared" si="1"/>
        <v>11.884404674945216</v>
      </c>
      <c r="S12" s="145">
        <v>130725</v>
      </c>
      <c r="T12" s="149">
        <f t="shared" si="2"/>
        <v>-0.5021686746987952</v>
      </c>
      <c r="U12" s="145">
        <v>274028</v>
      </c>
      <c r="V12" s="146">
        <v>25174</v>
      </c>
      <c r="W12" s="151">
        <f t="shared" si="3"/>
        <v>10.885357908953683</v>
      </c>
      <c r="X12" s="84"/>
      <c r="Y12" s="82"/>
    </row>
    <row r="13" spans="1:25" s="67" customFormat="1" ht="15.75" customHeight="1">
      <c r="A13" s="2">
        <v>9</v>
      </c>
      <c r="B13" s="150" t="s">
        <v>99</v>
      </c>
      <c r="C13" s="143">
        <v>39878</v>
      </c>
      <c r="D13" s="142" t="s">
        <v>28</v>
      </c>
      <c r="E13" s="142" t="s">
        <v>100</v>
      </c>
      <c r="F13" s="144">
        <v>40</v>
      </c>
      <c r="G13" s="144">
        <v>39</v>
      </c>
      <c r="H13" s="144">
        <v>2</v>
      </c>
      <c r="I13" s="145">
        <v>4344.5</v>
      </c>
      <c r="J13" s="146">
        <v>549</v>
      </c>
      <c r="K13" s="145">
        <v>27550.5</v>
      </c>
      <c r="L13" s="146">
        <v>2774</v>
      </c>
      <c r="M13" s="145">
        <v>30004</v>
      </c>
      <c r="N13" s="146">
        <v>3004</v>
      </c>
      <c r="O13" s="145">
        <f>I13+K13+M13</f>
        <v>61899</v>
      </c>
      <c r="P13" s="146">
        <f>J13+L13+N13</f>
        <v>6327</v>
      </c>
      <c r="Q13" s="147">
        <f>P13/G13</f>
        <v>162.23076923076923</v>
      </c>
      <c r="R13" s="148">
        <f>+O13/P13</f>
        <v>9.783309625414889</v>
      </c>
      <c r="S13" s="145">
        <v>117500</v>
      </c>
      <c r="T13" s="149">
        <f>-(S13-O13)/S13</f>
        <v>-0.4732</v>
      </c>
      <c r="U13" s="145">
        <v>205891.5</v>
      </c>
      <c r="V13" s="146">
        <v>21647</v>
      </c>
      <c r="W13" s="151">
        <f t="shared" si="3"/>
        <v>9.51131796553795</v>
      </c>
      <c r="X13" s="82"/>
      <c r="Y13" s="82"/>
    </row>
    <row r="14" spans="1:25" s="67" customFormat="1" ht="15.75" customHeight="1">
      <c r="A14" s="2">
        <v>10</v>
      </c>
      <c r="B14" s="150" t="s">
        <v>86</v>
      </c>
      <c r="C14" s="163">
        <v>39871</v>
      </c>
      <c r="D14" s="175" t="s">
        <v>2</v>
      </c>
      <c r="E14" s="175" t="s">
        <v>11</v>
      </c>
      <c r="F14" s="144">
        <v>40</v>
      </c>
      <c r="G14" s="144">
        <v>38</v>
      </c>
      <c r="H14" s="144">
        <v>3</v>
      </c>
      <c r="I14" s="145">
        <v>12994</v>
      </c>
      <c r="J14" s="146">
        <v>1283</v>
      </c>
      <c r="K14" s="145">
        <v>24891</v>
      </c>
      <c r="L14" s="146">
        <v>2389</v>
      </c>
      <c r="M14" s="145">
        <v>20884</v>
      </c>
      <c r="N14" s="146">
        <v>2036</v>
      </c>
      <c r="O14" s="145">
        <f>+M14+K14+I14</f>
        <v>58769</v>
      </c>
      <c r="P14" s="146">
        <f>+N14+L14+J14</f>
        <v>5708</v>
      </c>
      <c r="Q14" s="147">
        <f>IF(O14&lt;&gt;0,P14/G14,"")</f>
        <v>150.21052631578948</v>
      </c>
      <c r="R14" s="148">
        <f>IF(O14&lt;&gt;0,O14/P14,"")</f>
        <v>10.295900490539594</v>
      </c>
      <c r="S14" s="145">
        <v>152273</v>
      </c>
      <c r="T14" s="149">
        <f>IF(S14&lt;&gt;0,-(S14-O14)/S14,"")</f>
        <v>-0.61405501960295</v>
      </c>
      <c r="U14" s="145">
        <v>680959</v>
      </c>
      <c r="V14" s="146">
        <v>67556</v>
      </c>
      <c r="W14" s="151">
        <f t="shared" si="3"/>
        <v>10.079918882112617</v>
      </c>
      <c r="X14" s="82"/>
      <c r="Y14" s="82"/>
    </row>
    <row r="15" spans="1:25" s="67" customFormat="1" ht="15.75" customHeight="1">
      <c r="A15" s="2">
        <v>11</v>
      </c>
      <c r="B15" s="150" t="s">
        <v>65</v>
      </c>
      <c r="C15" s="143">
        <v>39850</v>
      </c>
      <c r="D15" s="142" t="s">
        <v>26</v>
      </c>
      <c r="E15" s="142" t="s">
        <v>27</v>
      </c>
      <c r="F15" s="144">
        <v>71</v>
      </c>
      <c r="G15" s="144">
        <v>35</v>
      </c>
      <c r="H15" s="144">
        <v>6</v>
      </c>
      <c r="I15" s="145">
        <v>6796</v>
      </c>
      <c r="J15" s="146">
        <v>1077</v>
      </c>
      <c r="K15" s="145">
        <v>15349</v>
      </c>
      <c r="L15" s="146">
        <v>2215</v>
      </c>
      <c r="M15" s="145">
        <v>13258</v>
      </c>
      <c r="N15" s="146">
        <v>1926</v>
      </c>
      <c r="O15" s="145">
        <f>+I15+K15+M15</f>
        <v>35403</v>
      </c>
      <c r="P15" s="146">
        <f>+J15+L15+N15</f>
        <v>5218</v>
      </c>
      <c r="Q15" s="147">
        <f>IF(O15&lt;&gt;0,P15/G15,"")</f>
        <v>149.0857142857143</v>
      </c>
      <c r="R15" s="148">
        <f>IF(O15&lt;&gt;0,O15/P15,"")</f>
        <v>6.784783441931775</v>
      </c>
      <c r="S15" s="145">
        <v>145587</v>
      </c>
      <c r="T15" s="149">
        <f>IF(S15&lt;&gt;0,-(S15-O15)/S15,"")</f>
        <v>-0.7568258154917679</v>
      </c>
      <c r="U15" s="145">
        <v>4036687</v>
      </c>
      <c r="V15" s="146">
        <v>434525</v>
      </c>
      <c r="W15" s="151">
        <f t="shared" si="3"/>
        <v>9.289884356481215</v>
      </c>
      <c r="X15" s="82"/>
      <c r="Y15" s="82"/>
    </row>
    <row r="16" spans="1:25" s="67" customFormat="1" ht="15.75" customHeight="1">
      <c r="A16" s="2">
        <v>12</v>
      </c>
      <c r="B16" s="150" t="s">
        <v>72</v>
      </c>
      <c r="C16" s="143">
        <v>39843</v>
      </c>
      <c r="D16" s="142" t="s">
        <v>26</v>
      </c>
      <c r="E16" s="142" t="s">
        <v>19</v>
      </c>
      <c r="F16" s="144">
        <v>25</v>
      </c>
      <c r="G16" s="144">
        <v>6</v>
      </c>
      <c r="H16" s="144">
        <v>5</v>
      </c>
      <c r="I16" s="145">
        <v>3444</v>
      </c>
      <c r="J16" s="146">
        <v>380</v>
      </c>
      <c r="K16" s="145">
        <v>7323</v>
      </c>
      <c r="L16" s="146">
        <v>628</v>
      </c>
      <c r="M16" s="145">
        <v>7535</v>
      </c>
      <c r="N16" s="146">
        <v>642</v>
      </c>
      <c r="O16" s="145">
        <f>+I16+K16+M16</f>
        <v>18302</v>
      </c>
      <c r="P16" s="146">
        <f>+J16+L16+N16</f>
        <v>1650</v>
      </c>
      <c r="Q16" s="147">
        <f>IF(O16&lt;&gt;0,P16/G16,"")</f>
        <v>275</v>
      </c>
      <c r="R16" s="148">
        <f>IF(O16&lt;&gt;0,O16/P16,"")</f>
        <v>11.092121212121212</v>
      </c>
      <c r="S16" s="145">
        <v>81995</v>
      </c>
      <c r="T16" s="149">
        <f>IF(S16&lt;&gt;0,-(S16-O16)/S16,"")</f>
        <v>-0.7767912677602293</v>
      </c>
      <c r="U16" s="145">
        <v>1262288</v>
      </c>
      <c r="V16" s="146">
        <v>110529</v>
      </c>
      <c r="W16" s="151">
        <f t="shared" si="3"/>
        <v>11.420423599236399</v>
      </c>
      <c r="X16" s="82"/>
      <c r="Y16" s="82"/>
    </row>
    <row r="17" spans="1:25" s="67" customFormat="1" ht="15.75" customHeight="1">
      <c r="A17" s="2">
        <v>13</v>
      </c>
      <c r="B17" s="150" t="s">
        <v>88</v>
      </c>
      <c r="C17" s="143">
        <v>39871</v>
      </c>
      <c r="D17" s="142" t="s">
        <v>2</v>
      </c>
      <c r="E17" s="142" t="s">
        <v>89</v>
      </c>
      <c r="F17" s="144">
        <v>52</v>
      </c>
      <c r="G17" s="144">
        <v>37</v>
      </c>
      <c r="H17" s="144">
        <v>3</v>
      </c>
      <c r="I17" s="145">
        <v>3081</v>
      </c>
      <c r="J17" s="146">
        <v>467</v>
      </c>
      <c r="K17" s="145">
        <v>6425</v>
      </c>
      <c r="L17" s="146">
        <v>821</v>
      </c>
      <c r="M17" s="145">
        <v>6598</v>
      </c>
      <c r="N17" s="146">
        <v>849</v>
      </c>
      <c r="O17" s="145">
        <f>+M17+K17+I17</f>
        <v>16104</v>
      </c>
      <c r="P17" s="146">
        <f>+N17+L17+J17</f>
        <v>2137</v>
      </c>
      <c r="Q17" s="147">
        <f>IF(O17&lt;&gt;0,P17/G17,"")</f>
        <v>57.75675675675676</v>
      </c>
      <c r="R17" s="148">
        <f>IF(O17&lt;&gt;0,O17/P17,"")</f>
        <v>7.535797847449696</v>
      </c>
      <c r="S17" s="145">
        <v>56855</v>
      </c>
      <c r="T17" s="149">
        <f>IF(S17&lt;&gt;0,-(S17-O17)/S17,"")</f>
        <v>-0.7167531439627122</v>
      </c>
      <c r="U17" s="145">
        <v>283290</v>
      </c>
      <c r="V17" s="146">
        <v>34903</v>
      </c>
      <c r="W17" s="151">
        <f t="shared" si="3"/>
        <v>8.116494284158955</v>
      </c>
      <c r="X17" s="82"/>
      <c r="Y17" s="82"/>
    </row>
    <row r="18" spans="1:25" s="67" customFormat="1" ht="15.75" customHeight="1">
      <c r="A18" s="2">
        <v>14</v>
      </c>
      <c r="B18" s="150" t="s">
        <v>77</v>
      </c>
      <c r="C18" s="143">
        <v>39864</v>
      </c>
      <c r="D18" s="142" t="s">
        <v>28</v>
      </c>
      <c r="E18" s="142" t="s">
        <v>78</v>
      </c>
      <c r="F18" s="144">
        <v>55</v>
      </c>
      <c r="G18" s="144">
        <v>42</v>
      </c>
      <c r="H18" s="144">
        <v>4</v>
      </c>
      <c r="I18" s="145">
        <v>2153.5</v>
      </c>
      <c r="J18" s="146">
        <v>373</v>
      </c>
      <c r="K18" s="145">
        <v>5350</v>
      </c>
      <c r="L18" s="146">
        <v>770</v>
      </c>
      <c r="M18" s="145">
        <v>5460.5</v>
      </c>
      <c r="N18" s="146">
        <v>745</v>
      </c>
      <c r="O18" s="145">
        <f aca="true" t="shared" si="4" ref="O18:P20">I18+K18+M18</f>
        <v>12964</v>
      </c>
      <c r="P18" s="146">
        <f t="shared" si="4"/>
        <v>1888</v>
      </c>
      <c r="Q18" s="147">
        <f>P18/G18</f>
        <v>44.95238095238095</v>
      </c>
      <c r="R18" s="148">
        <f>+O18/P18</f>
        <v>6.866525423728813</v>
      </c>
      <c r="S18" s="145">
        <v>45150</v>
      </c>
      <c r="T18" s="149">
        <f>-(S18-O18)/S18</f>
        <v>-0.7128682170542636</v>
      </c>
      <c r="U18" s="145">
        <v>418633</v>
      </c>
      <c r="V18" s="146">
        <v>47865</v>
      </c>
      <c r="W18" s="151">
        <f t="shared" si="3"/>
        <v>8.74611929384728</v>
      </c>
      <c r="X18" s="82"/>
      <c r="Y18" s="82"/>
    </row>
    <row r="19" spans="1:25" s="67" customFormat="1" ht="15.75" customHeight="1">
      <c r="A19" s="2">
        <v>15</v>
      </c>
      <c r="B19" s="150" t="s">
        <v>48</v>
      </c>
      <c r="C19" s="143">
        <v>39829</v>
      </c>
      <c r="D19" s="142" t="s">
        <v>28</v>
      </c>
      <c r="E19" s="142" t="s">
        <v>19</v>
      </c>
      <c r="F19" s="144">
        <v>80</v>
      </c>
      <c r="G19" s="144">
        <v>25</v>
      </c>
      <c r="H19" s="144">
        <v>9</v>
      </c>
      <c r="I19" s="145">
        <v>2062</v>
      </c>
      <c r="J19" s="146">
        <v>367</v>
      </c>
      <c r="K19" s="145">
        <v>3811</v>
      </c>
      <c r="L19" s="146">
        <v>608</v>
      </c>
      <c r="M19" s="145">
        <v>4007</v>
      </c>
      <c r="N19" s="146">
        <v>641</v>
      </c>
      <c r="O19" s="145">
        <f t="shared" si="4"/>
        <v>9880</v>
      </c>
      <c r="P19" s="146">
        <f t="shared" si="4"/>
        <v>1616</v>
      </c>
      <c r="Q19" s="147">
        <f>P19/G19</f>
        <v>64.64</v>
      </c>
      <c r="R19" s="148">
        <f>+O19/P19</f>
        <v>6.1138613861386135</v>
      </c>
      <c r="S19" s="145">
        <v>33632</v>
      </c>
      <c r="T19" s="149">
        <f>-(S19-O19)/S19</f>
        <v>-0.706232159847764</v>
      </c>
      <c r="U19" s="145">
        <v>2268855.5</v>
      </c>
      <c r="V19" s="146">
        <v>263990</v>
      </c>
      <c r="W19" s="151">
        <f t="shared" si="3"/>
        <v>8.594475169513997</v>
      </c>
      <c r="X19" s="82"/>
      <c r="Y19" s="82"/>
    </row>
    <row r="20" spans="1:25" s="67" customFormat="1" ht="15.75" customHeight="1">
      <c r="A20" s="2">
        <v>16</v>
      </c>
      <c r="B20" s="150" t="s">
        <v>101</v>
      </c>
      <c r="C20" s="143">
        <v>39878</v>
      </c>
      <c r="D20" s="142" t="s">
        <v>28</v>
      </c>
      <c r="E20" s="142" t="s">
        <v>102</v>
      </c>
      <c r="F20" s="144">
        <v>23</v>
      </c>
      <c r="G20" s="144">
        <v>22</v>
      </c>
      <c r="H20" s="144">
        <v>2</v>
      </c>
      <c r="I20" s="145">
        <v>1639.5</v>
      </c>
      <c r="J20" s="146">
        <v>203</v>
      </c>
      <c r="K20" s="145">
        <v>3907</v>
      </c>
      <c r="L20" s="146">
        <v>444</v>
      </c>
      <c r="M20" s="145">
        <v>3513</v>
      </c>
      <c r="N20" s="146">
        <v>418</v>
      </c>
      <c r="O20" s="145">
        <f t="shared" si="4"/>
        <v>9059.5</v>
      </c>
      <c r="P20" s="146">
        <f t="shared" si="4"/>
        <v>1065</v>
      </c>
      <c r="Q20" s="147">
        <f>P20/G20</f>
        <v>48.40909090909091</v>
      </c>
      <c r="R20" s="148">
        <f>+O20/P20</f>
        <v>8.506572769953051</v>
      </c>
      <c r="S20" s="145">
        <v>29474.5</v>
      </c>
      <c r="T20" s="149">
        <f>-(S20-O20)/S20</f>
        <v>-0.6926326146329879</v>
      </c>
      <c r="U20" s="145">
        <v>62434</v>
      </c>
      <c r="V20" s="146">
        <v>7711</v>
      </c>
      <c r="W20" s="151">
        <f t="shared" si="3"/>
        <v>8.096744909869019</v>
      </c>
      <c r="X20" s="82"/>
      <c r="Y20" s="82"/>
    </row>
    <row r="21" spans="1:24" s="67" customFormat="1" ht="15.75" customHeight="1">
      <c r="A21" s="2">
        <v>17</v>
      </c>
      <c r="B21" s="164" t="s">
        <v>53</v>
      </c>
      <c r="C21" s="163">
        <v>39836</v>
      </c>
      <c r="D21" s="175" t="s">
        <v>52</v>
      </c>
      <c r="E21" s="175" t="s">
        <v>54</v>
      </c>
      <c r="F21" s="176">
        <v>180</v>
      </c>
      <c r="G21" s="144">
        <v>7</v>
      </c>
      <c r="H21" s="144">
        <v>8</v>
      </c>
      <c r="I21" s="145">
        <v>1715</v>
      </c>
      <c r="J21" s="146">
        <v>403</v>
      </c>
      <c r="K21" s="145">
        <v>2563</v>
      </c>
      <c r="L21" s="146">
        <v>564</v>
      </c>
      <c r="M21" s="145">
        <v>3035.5</v>
      </c>
      <c r="N21" s="146">
        <v>646</v>
      </c>
      <c r="O21" s="145">
        <f>SUM(I21+K21+M21)</f>
        <v>7313.5</v>
      </c>
      <c r="P21" s="146">
        <f>SUM(J21+L21+N21)</f>
        <v>1613</v>
      </c>
      <c r="Q21" s="147">
        <f>IF(O21&lt;&gt;0,P21/G21,"")</f>
        <v>230.42857142857142</v>
      </c>
      <c r="R21" s="148">
        <f>IF(O21&lt;&gt;0,O21/P21,"")</f>
        <v>4.534097954122752</v>
      </c>
      <c r="S21" s="145">
        <v>15590.5</v>
      </c>
      <c r="T21" s="149">
        <f>IF(S21&lt;&gt;0,-(S21-O21)/S21,"")</f>
        <v>-0.5309002277027677</v>
      </c>
      <c r="U21" s="145">
        <v>4622190.5</v>
      </c>
      <c r="V21" s="146">
        <v>568931</v>
      </c>
      <c r="W21" s="151">
        <f t="shared" si="3"/>
        <v>8.124342846496324</v>
      </c>
      <c r="X21" s="82"/>
    </row>
    <row r="22" spans="1:24" s="67" customFormat="1" ht="15.75" customHeight="1">
      <c r="A22" s="2">
        <v>18</v>
      </c>
      <c r="B22" s="150" t="s">
        <v>50</v>
      </c>
      <c r="C22" s="143">
        <v>39829</v>
      </c>
      <c r="D22" s="142" t="s">
        <v>28</v>
      </c>
      <c r="E22" s="142" t="s">
        <v>51</v>
      </c>
      <c r="F22" s="144">
        <v>65</v>
      </c>
      <c r="G22" s="144">
        <v>26</v>
      </c>
      <c r="H22" s="144">
        <v>9</v>
      </c>
      <c r="I22" s="145">
        <v>1516</v>
      </c>
      <c r="J22" s="146">
        <v>227</v>
      </c>
      <c r="K22" s="145">
        <v>2396</v>
      </c>
      <c r="L22" s="146">
        <v>397</v>
      </c>
      <c r="M22" s="145">
        <v>3087</v>
      </c>
      <c r="N22" s="146">
        <v>471</v>
      </c>
      <c r="O22" s="145">
        <f aca="true" t="shared" si="5" ref="O22:P24">I22+K22+M22</f>
        <v>6999</v>
      </c>
      <c r="P22" s="146">
        <f t="shared" si="5"/>
        <v>1095</v>
      </c>
      <c r="Q22" s="147">
        <f>P22/G22</f>
        <v>42.11538461538461</v>
      </c>
      <c r="R22" s="148">
        <f>+O22/P22</f>
        <v>6.391780821917808</v>
      </c>
      <c r="S22" s="145">
        <v>16950</v>
      </c>
      <c r="T22" s="149">
        <f>-(S22-O22)/S22</f>
        <v>-0.5870796460176991</v>
      </c>
      <c r="U22" s="145">
        <v>781170.5</v>
      </c>
      <c r="V22" s="146">
        <v>100294</v>
      </c>
      <c r="W22" s="151">
        <f t="shared" si="3"/>
        <v>7.788805910622769</v>
      </c>
      <c r="X22" s="82"/>
    </row>
    <row r="23" spans="1:24" s="67" customFormat="1" ht="15.75" customHeight="1">
      <c r="A23" s="2">
        <v>19</v>
      </c>
      <c r="B23" s="150" t="s">
        <v>40</v>
      </c>
      <c r="C23" s="143">
        <v>39822</v>
      </c>
      <c r="D23" s="142" t="s">
        <v>33</v>
      </c>
      <c r="E23" s="142" t="s">
        <v>41</v>
      </c>
      <c r="F23" s="144">
        <v>175</v>
      </c>
      <c r="G23" s="144">
        <v>3</v>
      </c>
      <c r="H23" s="144">
        <v>10</v>
      </c>
      <c r="I23" s="145">
        <v>1301</v>
      </c>
      <c r="J23" s="146">
        <v>269</v>
      </c>
      <c r="K23" s="145">
        <v>1495</v>
      </c>
      <c r="L23" s="146">
        <v>315</v>
      </c>
      <c r="M23" s="145">
        <v>1418</v>
      </c>
      <c r="N23" s="146">
        <v>298</v>
      </c>
      <c r="O23" s="145">
        <f t="shared" si="5"/>
        <v>4214</v>
      </c>
      <c r="P23" s="146">
        <f t="shared" si="5"/>
        <v>882</v>
      </c>
      <c r="Q23" s="147">
        <f>IF(O23&lt;&gt;0,P23/G23,"")</f>
        <v>294</v>
      </c>
      <c r="R23" s="148">
        <f>IF(O23&lt;&gt;0,O23/P23,"")</f>
        <v>4.777777777777778</v>
      </c>
      <c r="S23" s="145">
        <v>1915.5</v>
      </c>
      <c r="T23" s="149">
        <f>IF(S23&lt;&gt;0,-(S23-O23)/S23,"")</f>
        <v>1.1999477943095798</v>
      </c>
      <c r="U23" s="145">
        <v>3492545</v>
      </c>
      <c r="V23" s="146">
        <v>475429</v>
      </c>
      <c r="W23" s="151">
        <f t="shared" si="3"/>
        <v>7.346091635133742</v>
      </c>
      <c r="X23" s="82"/>
    </row>
    <row r="24" spans="1:24" s="67" customFormat="1" ht="18">
      <c r="A24" s="2">
        <v>20</v>
      </c>
      <c r="B24" s="150" t="s">
        <v>59</v>
      </c>
      <c r="C24" s="143">
        <v>39836</v>
      </c>
      <c r="D24" s="142" t="s">
        <v>28</v>
      </c>
      <c r="E24" s="142" t="s">
        <v>74</v>
      </c>
      <c r="F24" s="144">
        <v>13</v>
      </c>
      <c r="G24" s="144">
        <v>8</v>
      </c>
      <c r="H24" s="144">
        <v>8</v>
      </c>
      <c r="I24" s="145">
        <v>793.5</v>
      </c>
      <c r="J24" s="146">
        <v>140</v>
      </c>
      <c r="K24" s="145">
        <v>1543.5</v>
      </c>
      <c r="L24" s="146">
        <v>248</v>
      </c>
      <c r="M24" s="145">
        <v>1616</v>
      </c>
      <c r="N24" s="146">
        <v>267</v>
      </c>
      <c r="O24" s="145">
        <f t="shared" si="5"/>
        <v>3953</v>
      </c>
      <c r="P24" s="146">
        <f t="shared" si="5"/>
        <v>655</v>
      </c>
      <c r="Q24" s="147">
        <f>P24/G24</f>
        <v>81.875</v>
      </c>
      <c r="R24" s="148">
        <f>+O24/P24</f>
        <v>6.035114503816794</v>
      </c>
      <c r="S24" s="145">
        <v>7090.5</v>
      </c>
      <c r="T24" s="149">
        <f>-(S24-O24)/S24</f>
        <v>-0.4424934771877865</v>
      </c>
      <c r="U24" s="145">
        <v>169204.5</v>
      </c>
      <c r="V24" s="146">
        <v>19413</v>
      </c>
      <c r="W24" s="151">
        <f t="shared" si="3"/>
        <v>8.716040797403801</v>
      </c>
      <c r="X24" s="82"/>
    </row>
    <row r="25" spans="1:28" s="91" customFormat="1" ht="15">
      <c r="A25" s="1"/>
      <c r="B25" s="204"/>
      <c r="C25" s="204"/>
      <c r="D25" s="205"/>
      <c r="E25" s="205"/>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06"/>
      <c r="E27" s="207"/>
      <c r="F27" s="207"/>
      <c r="G27" s="207"/>
      <c r="H27" s="108"/>
      <c r="I27" s="109"/>
      <c r="K27" s="109"/>
      <c r="M27" s="109"/>
      <c r="O27" s="111"/>
      <c r="R27" s="112"/>
      <c r="S27" s="208" t="s">
        <v>0</v>
      </c>
      <c r="T27" s="208"/>
      <c r="U27" s="208"/>
      <c r="V27" s="208"/>
      <c r="W27" s="208"/>
      <c r="X27" s="113"/>
    </row>
    <row r="28" spans="1:24" s="110" customFormat="1" ht="18">
      <c r="A28" s="104"/>
      <c r="B28" s="83"/>
      <c r="C28" s="105"/>
      <c r="D28" s="106"/>
      <c r="E28" s="107"/>
      <c r="F28" s="107"/>
      <c r="G28" s="114"/>
      <c r="H28" s="108"/>
      <c r="M28" s="109"/>
      <c r="O28" s="111"/>
      <c r="R28" s="112"/>
      <c r="S28" s="208"/>
      <c r="T28" s="208"/>
      <c r="U28" s="208"/>
      <c r="V28" s="208"/>
      <c r="W28" s="208"/>
      <c r="X28" s="113"/>
    </row>
    <row r="29" spans="1:24" s="110" customFormat="1" ht="18">
      <c r="A29" s="104"/>
      <c r="G29" s="108"/>
      <c r="H29" s="108"/>
      <c r="M29" s="109"/>
      <c r="O29" s="111"/>
      <c r="R29" s="112"/>
      <c r="S29" s="208"/>
      <c r="T29" s="208"/>
      <c r="U29" s="208"/>
      <c r="V29" s="208"/>
      <c r="W29" s="208"/>
      <c r="X29" s="113"/>
    </row>
    <row r="30" spans="1:24" s="110" customFormat="1" ht="30" customHeight="1">
      <c r="A30" s="104"/>
      <c r="C30" s="108"/>
      <c r="E30" s="115"/>
      <c r="F30" s="108"/>
      <c r="G30" s="108"/>
      <c r="H30" s="108"/>
      <c r="I30" s="109"/>
      <c r="K30" s="109"/>
      <c r="M30" s="109"/>
      <c r="O30" s="111"/>
      <c r="P30" s="201" t="s">
        <v>25</v>
      </c>
      <c r="Q30" s="202"/>
      <c r="R30" s="202"/>
      <c r="S30" s="202"/>
      <c r="T30" s="202"/>
      <c r="U30" s="202"/>
      <c r="V30" s="202"/>
      <c r="W30" s="202"/>
      <c r="X30" s="113"/>
    </row>
    <row r="31" spans="1:24" s="110" customFormat="1" ht="30" customHeight="1">
      <c r="A31" s="104"/>
      <c r="C31" s="108"/>
      <c r="E31" s="115"/>
      <c r="F31" s="108"/>
      <c r="G31" s="108"/>
      <c r="H31" s="108"/>
      <c r="I31" s="109"/>
      <c r="K31" s="109"/>
      <c r="M31" s="109"/>
      <c r="O31" s="111"/>
      <c r="P31" s="202"/>
      <c r="Q31" s="202"/>
      <c r="R31" s="202"/>
      <c r="S31" s="202"/>
      <c r="T31" s="202"/>
      <c r="U31" s="202"/>
      <c r="V31" s="202"/>
      <c r="W31" s="202"/>
      <c r="X31" s="113"/>
    </row>
    <row r="32" spans="1:24" s="110" customFormat="1" ht="30" customHeight="1">
      <c r="A32" s="104"/>
      <c r="C32" s="108"/>
      <c r="E32" s="115"/>
      <c r="F32" s="108"/>
      <c r="G32" s="108"/>
      <c r="H32" s="108"/>
      <c r="I32" s="109"/>
      <c r="K32" s="109"/>
      <c r="M32" s="109"/>
      <c r="O32" s="111"/>
      <c r="P32" s="202"/>
      <c r="Q32" s="202"/>
      <c r="R32" s="202"/>
      <c r="S32" s="202"/>
      <c r="T32" s="202"/>
      <c r="U32" s="202"/>
      <c r="V32" s="202"/>
      <c r="W32" s="202"/>
      <c r="X32" s="113"/>
    </row>
    <row r="33" spans="1:24" s="110" customFormat="1" ht="30" customHeight="1">
      <c r="A33" s="104"/>
      <c r="C33" s="108"/>
      <c r="E33" s="115"/>
      <c r="F33" s="108"/>
      <c r="G33" s="108"/>
      <c r="H33" s="108"/>
      <c r="I33" s="109"/>
      <c r="K33" s="109"/>
      <c r="M33" s="109"/>
      <c r="O33" s="111"/>
      <c r="P33" s="202"/>
      <c r="Q33" s="202"/>
      <c r="R33" s="202"/>
      <c r="S33" s="202"/>
      <c r="T33" s="202"/>
      <c r="U33" s="202"/>
      <c r="V33" s="202"/>
      <c r="W33" s="202"/>
      <c r="X33" s="113"/>
    </row>
    <row r="34" spans="1:24" s="110" customFormat="1" ht="30" customHeight="1">
      <c r="A34" s="104"/>
      <c r="C34" s="108"/>
      <c r="E34" s="115"/>
      <c r="F34" s="108"/>
      <c r="G34" s="108"/>
      <c r="H34" s="108"/>
      <c r="I34" s="109"/>
      <c r="K34" s="109"/>
      <c r="M34" s="109"/>
      <c r="O34" s="111"/>
      <c r="P34" s="202"/>
      <c r="Q34" s="202"/>
      <c r="R34" s="202"/>
      <c r="S34" s="202"/>
      <c r="T34" s="202"/>
      <c r="U34" s="202"/>
      <c r="V34" s="202"/>
      <c r="W34" s="202"/>
      <c r="X34" s="113"/>
    </row>
    <row r="35" spans="1:24" s="110" customFormat="1" ht="45" customHeight="1">
      <c r="A35" s="104"/>
      <c r="C35" s="108"/>
      <c r="E35" s="115"/>
      <c r="F35" s="108"/>
      <c r="G35" s="116"/>
      <c r="H35" s="116"/>
      <c r="I35" s="117"/>
      <c r="J35" s="118"/>
      <c r="K35" s="117"/>
      <c r="L35" s="118"/>
      <c r="M35" s="117"/>
      <c r="N35" s="118"/>
      <c r="O35" s="111"/>
      <c r="P35" s="202"/>
      <c r="Q35" s="202"/>
      <c r="R35" s="202"/>
      <c r="S35" s="202"/>
      <c r="T35" s="202"/>
      <c r="U35" s="202"/>
      <c r="V35" s="202"/>
      <c r="W35" s="202"/>
      <c r="X35" s="113"/>
    </row>
    <row r="36" spans="1:24" s="110" customFormat="1" ht="33" customHeight="1">
      <c r="A36" s="104"/>
      <c r="C36" s="108"/>
      <c r="E36" s="115"/>
      <c r="F36" s="108"/>
      <c r="G36" s="116"/>
      <c r="H36" s="116"/>
      <c r="I36" s="117"/>
      <c r="J36" s="118"/>
      <c r="K36" s="117"/>
      <c r="L36" s="118"/>
      <c r="M36" s="117"/>
      <c r="N36" s="118"/>
      <c r="O36" s="111"/>
      <c r="P36" s="203" t="s">
        <v>12</v>
      </c>
      <c r="Q36" s="202"/>
      <c r="R36" s="202"/>
      <c r="S36" s="202"/>
      <c r="T36" s="202"/>
      <c r="U36" s="202"/>
      <c r="V36" s="202"/>
      <c r="W36" s="202"/>
      <c r="X36" s="113"/>
    </row>
    <row r="37" spans="1:24" s="110" customFormat="1" ht="33" customHeight="1">
      <c r="A37" s="104"/>
      <c r="C37" s="108"/>
      <c r="E37" s="115"/>
      <c r="F37" s="108"/>
      <c r="G37" s="116"/>
      <c r="H37" s="116"/>
      <c r="I37" s="117"/>
      <c r="J37" s="118"/>
      <c r="K37" s="117"/>
      <c r="L37" s="118"/>
      <c r="M37" s="117"/>
      <c r="N37" s="118"/>
      <c r="O37" s="111"/>
      <c r="P37" s="202"/>
      <c r="Q37" s="202"/>
      <c r="R37" s="202"/>
      <c r="S37" s="202"/>
      <c r="T37" s="202"/>
      <c r="U37" s="202"/>
      <c r="V37" s="202"/>
      <c r="W37" s="202"/>
      <c r="X37" s="113"/>
    </row>
    <row r="38" spans="1:24" s="110" customFormat="1" ht="33" customHeight="1">
      <c r="A38" s="104"/>
      <c r="C38" s="108"/>
      <c r="E38" s="115"/>
      <c r="F38" s="108"/>
      <c r="G38" s="116"/>
      <c r="H38" s="116"/>
      <c r="I38" s="117"/>
      <c r="J38" s="118"/>
      <c r="K38" s="117"/>
      <c r="L38" s="118"/>
      <c r="M38" s="117"/>
      <c r="N38" s="118"/>
      <c r="O38" s="111"/>
      <c r="P38" s="202"/>
      <c r="Q38" s="202"/>
      <c r="R38" s="202"/>
      <c r="S38" s="202"/>
      <c r="T38" s="202"/>
      <c r="U38" s="202"/>
      <c r="V38" s="202"/>
      <c r="W38" s="202"/>
      <c r="X38" s="113"/>
    </row>
    <row r="39" spans="1:24" s="110" customFormat="1" ht="33" customHeight="1">
      <c r="A39" s="104"/>
      <c r="C39" s="108"/>
      <c r="E39" s="115"/>
      <c r="F39" s="108"/>
      <c r="G39" s="116"/>
      <c r="H39" s="116"/>
      <c r="I39" s="117"/>
      <c r="J39" s="118"/>
      <c r="K39" s="117"/>
      <c r="L39" s="118"/>
      <c r="M39" s="117"/>
      <c r="N39" s="118"/>
      <c r="O39" s="111"/>
      <c r="P39" s="202"/>
      <c r="Q39" s="202"/>
      <c r="R39" s="202"/>
      <c r="S39" s="202"/>
      <c r="T39" s="202"/>
      <c r="U39" s="202"/>
      <c r="V39" s="202"/>
      <c r="W39" s="202"/>
      <c r="X39" s="113"/>
    </row>
    <row r="40" spans="1:24" s="110" customFormat="1" ht="33" customHeight="1">
      <c r="A40" s="104"/>
      <c r="C40" s="108"/>
      <c r="E40" s="115"/>
      <c r="F40" s="108"/>
      <c r="G40" s="116"/>
      <c r="H40" s="116"/>
      <c r="I40" s="117"/>
      <c r="J40" s="118"/>
      <c r="K40" s="117"/>
      <c r="L40" s="118"/>
      <c r="M40" s="117"/>
      <c r="N40" s="118"/>
      <c r="O40" s="111"/>
      <c r="P40" s="202"/>
      <c r="Q40" s="202"/>
      <c r="R40" s="202"/>
      <c r="S40" s="202"/>
      <c r="T40" s="202"/>
      <c r="U40" s="202"/>
      <c r="V40" s="202"/>
      <c r="W40" s="202"/>
      <c r="X40" s="113"/>
    </row>
    <row r="41" spans="16:23" ht="33" customHeight="1">
      <c r="P41" s="202"/>
      <c r="Q41" s="202"/>
      <c r="R41" s="202"/>
      <c r="S41" s="202"/>
      <c r="T41" s="202"/>
      <c r="U41" s="202"/>
      <c r="V41" s="202"/>
      <c r="W41" s="202"/>
    </row>
    <row r="42" spans="16:23" ht="33" customHeight="1">
      <c r="P42" s="202"/>
      <c r="Q42" s="202"/>
      <c r="R42" s="202"/>
      <c r="S42" s="202"/>
      <c r="T42" s="202"/>
      <c r="U42" s="202"/>
      <c r="V42" s="202"/>
      <c r="W42" s="202"/>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orientation="portrait" paperSize="9"/>
  <ignoredErrors>
    <ignoredError sqref="W25 V25" unlockedFormula="1"/>
    <ignoredError sqref="O21:P2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2009-03-20T05:06:21Z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