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7 Feb-01 Mar (we 09)" sheetId="1" r:id="rId1"/>
    <sheet name="27 Feb-01 Mar (Top 20)" sheetId="2" r:id="rId2"/>
  </sheets>
  <definedNames>
    <definedName name="_xlnm.Print_Area" localSheetId="0">'27 Feb-01 Mar (we 09)'!$A$1:$W$81</definedName>
  </definedNames>
  <calcPr fullCalcOnLoad="1"/>
</workbook>
</file>

<file path=xl/sharedStrings.xml><?xml version="1.0" encoding="utf-8"?>
<sst xmlns="http://schemas.openxmlformats.org/spreadsheetml/2006/main" count="303" uniqueCount="133">
  <si>
    <t>*Sorted according to Weekend Total G.B.O. - Hafta sonu toplam hasılat sütununa göre sıralanmıştır.</t>
  </si>
  <si>
    <t>Company</t>
  </si>
  <si>
    <t>UIP</t>
  </si>
  <si>
    <t>Last Weekend</t>
  </si>
  <si>
    <t>Distributor</t>
  </si>
  <si>
    <t>Friday</t>
  </si>
  <si>
    <t>Saturday</t>
  </si>
  <si>
    <t>Sunday</t>
  </si>
  <si>
    <t>Change</t>
  </si>
  <si>
    <t>Adm.</t>
  </si>
  <si>
    <t>G.B.O.</t>
  </si>
  <si>
    <t>PANA FILM</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</si>
  <si>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</si>
  <si>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</si>
  <si>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</si>
  <si>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</si>
  <si>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</si>
  <si>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</si>
  <si>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</si>
  <si>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</si>
  <si>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</si>
  <si>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</si>
  <si>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</si>
  <si>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</si>
  <si>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</si>
  <si>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</si>
  <si>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</si>
  <si>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</si>
  <si>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WARNER BROS.</t>
  </si>
  <si>
    <t>TIGLON</t>
  </si>
  <si>
    <t>FOX</t>
  </si>
  <si>
    <t>DAY EARTH STOOD STILL, THE</t>
  </si>
  <si>
    <t>FIRTINA</t>
  </si>
  <si>
    <t>YAPIM 13</t>
  </si>
  <si>
    <t>PINEMA</t>
  </si>
  <si>
    <t>MEDYAVIZYON</t>
  </si>
  <si>
    <t>BODY OF LIES</t>
  </si>
  <si>
    <t>SICAK</t>
  </si>
  <si>
    <t>ANS</t>
  </si>
  <si>
    <t>SONBAHAR</t>
  </si>
  <si>
    <t>KUZEY</t>
  </si>
  <si>
    <t>TRANSSIBERIAN</t>
  </si>
  <si>
    <t>D PRODUCTIONS</t>
  </si>
  <si>
    <t>WALT DISNEY</t>
  </si>
  <si>
    <t>AUSTRALIA</t>
  </si>
  <si>
    <t>TMC</t>
  </si>
  <si>
    <t>BOLT - 3D</t>
  </si>
  <si>
    <t>PASSENGERS</t>
  </si>
  <si>
    <t>VALİ</t>
  </si>
  <si>
    <t>KOLIBA FILM</t>
  </si>
  <si>
    <t>VICKY CRISTINA BARCELONA</t>
  </si>
  <si>
    <t>BIR FILM</t>
  </si>
  <si>
    <t>UNBORN, THE</t>
  </si>
  <si>
    <t>UNIVERSAL</t>
  </si>
  <si>
    <t>SPACE CHIMPS</t>
  </si>
  <si>
    <t>KADRİ'NİN GÖTÜRDÜĞÜ YERE GİT</t>
  </si>
  <si>
    <t>YES MAN</t>
  </si>
  <si>
    <t>TWILIGHT</t>
  </si>
  <si>
    <t>AYAKTA KAL</t>
  </si>
  <si>
    <t>OPEN SEASON 2</t>
  </si>
  <si>
    <t>SPHE</t>
  </si>
  <si>
    <t>SCAR</t>
  </si>
  <si>
    <t>OZEN</t>
  </si>
  <si>
    <t>GÜZ SANCISI</t>
  </si>
  <si>
    <t>C YAPIM</t>
  </si>
  <si>
    <t>USTA-MEDYAVIZYON</t>
  </si>
  <si>
    <t>TALE OF DESPERAUX, THE</t>
  </si>
  <si>
    <t>INKHEART</t>
  </si>
  <si>
    <t>NEW LINE</t>
  </si>
  <si>
    <t>AKSOY FILM-FIDA FILM</t>
  </si>
  <si>
    <t>LARGO WINCH</t>
  </si>
  <si>
    <t>PANDORA'NIN KUTUSU</t>
  </si>
  <si>
    <t>VALKYRIE</t>
  </si>
  <si>
    <t>CHANGELING</t>
  </si>
  <si>
    <t>KİRPİ</t>
  </si>
  <si>
    <t>DEMO-SARAN</t>
  </si>
  <si>
    <t>PRIDE AND GLORY</t>
  </si>
  <si>
    <t>LISSI AND THE WILD EMPEROR</t>
  </si>
  <si>
    <t>MUTANT CHRONICLES, THE</t>
  </si>
  <si>
    <t>VOLTAGE</t>
  </si>
  <si>
    <t>CURIOUS CASE OF BENJAMIN BUTTON</t>
  </si>
  <si>
    <t>BED TIME STORIES</t>
  </si>
  <si>
    <t>DOUBT</t>
  </si>
  <si>
    <t>SAYGIN FILM</t>
  </si>
  <si>
    <t>WALTZ WITH BASHIR</t>
  </si>
  <si>
    <t>MARS PRODUCTION</t>
  </si>
  <si>
    <t>DUNYA &amp; DESIE</t>
  </si>
  <si>
    <t>A+ FILMS</t>
  </si>
  <si>
    <t>FILMPOP</t>
  </si>
  <si>
    <t>RECEP İVEDİK 2</t>
  </si>
  <si>
    <t>MY BLOODY VALENTINE 3D</t>
  </si>
  <si>
    <t>BRIDE WARS</t>
  </si>
  <si>
    <t>USTAOGLU FILM</t>
  </si>
  <si>
    <t>SÜT</t>
  </si>
  <si>
    <t>TRANSPORTERS -3</t>
  </si>
  <si>
    <t>AKSOY FILM-OZEN FILM</t>
  </si>
  <si>
    <t>CONFESSION OF A SHOPAHOLIC</t>
  </si>
  <si>
    <t>NIKO: THE WAY TO THE STARS</t>
  </si>
  <si>
    <t>TELEPOOL</t>
  </si>
  <si>
    <t>SPIRIT, THE</t>
  </si>
  <si>
    <t>ODD LOT</t>
  </si>
  <si>
    <t>HAVAR</t>
  </si>
  <si>
    <t>GULERYUZ FILM</t>
  </si>
  <si>
    <t>SPOT FILM</t>
  </si>
  <si>
    <t>BURN AFTER READING</t>
  </si>
  <si>
    <t>FOCUS</t>
  </si>
  <si>
    <t>[REC]</t>
  </si>
  <si>
    <t>TILSIM DESIGN</t>
  </si>
  <si>
    <t>KAPLAN FILM</t>
  </si>
  <si>
    <t>SLUMDOG MILLIONERE</t>
  </si>
  <si>
    <t>CHANTIER-PINEMA</t>
  </si>
  <si>
    <t>PATHE</t>
  </si>
  <si>
    <t>UMUT</t>
  </si>
  <si>
    <t>OZEN-HERMES</t>
  </si>
  <si>
    <t>REVOLUTIONARY ROAD</t>
  </si>
  <si>
    <t>FOUR CHRISTMASES</t>
  </si>
  <si>
    <t>GÖLGESİZLER</t>
  </si>
  <si>
    <t>NARSIST FILM</t>
  </si>
  <si>
    <t>ISSIZ ADAM</t>
  </si>
  <si>
    <t>CINEFILM</t>
  </si>
  <si>
    <t>MOST PRODUCTION</t>
  </si>
  <si>
    <t>İKİ ÇİZGİ</t>
  </si>
  <si>
    <t>EVCI FILM</t>
  </si>
  <si>
    <t>MURO: NALET OLSUN İÇİMDEKİ İNSAN SEVGİSİNE</t>
  </si>
  <si>
    <t>LEMON TREE</t>
  </si>
  <si>
    <t>FILMS DISTRIBUTION</t>
  </si>
  <si>
    <t>ŞEYTANIN PABUCU</t>
  </si>
  <si>
    <t>MIA YAPIM</t>
  </si>
  <si>
    <t>GİTMEK</t>
  </si>
  <si>
    <t xml:space="preserve">CHANTIER </t>
  </si>
  <si>
    <t>ASI FILM</t>
  </si>
  <si>
    <t>MADAGASCAR 2</t>
  </si>
  <si>
    <t>ÖLDUR BENİ</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</si>
</sst>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14">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0" fontId="23" fillId="0" borderId="24" xfId="0" applyNumberFormat="1" applyFont="1" applyFill="1" applyBorder="1" applyAlignment="1">
      <alignment horizontal="center" vertical="top"/>
    </xf>
    <xf numFmtId="0" fontId="23" fillId="0" borderId="24" xfId="0" applyFont="1" applyFill="1" applyBorder="1" applyAlignment="1">
      <alignment horizontal="left" vertical="top"/>
    </xf>
    <xf numFmtId="0" fontId="23" fillId="0" borderId="24" xfId="0" applyFont="1" applyFill="1" applyBorder="1" applyAlignment="1">
      <alignment horizontal="center" vertical="top"/>
    </xf>
    <xf numFmtId="185" fontId="23" fillId="0" borderId="24" xfId="42" applyNumberFormat="1" applyFont="1" applyFill="1" applyBorder="1" applyAlignment="1">
      <alignment horizontal="right" vertical="top"/>
    </xf>
    <xf numFmtId="188" fontId="23" fillId="0" borderId="24" xfId="42" applyNumberFormat="1" applyFont="1" applyFill="1" applyBorder="1" applyAlignment="1">
      <alignment horizontal="right" vertical="top"/>
    </xf>
    <xf numFmtId="188" fontId="23" fillId="0" borderId="24" xfId="59" applyNumberFormat="1" applyFont="1" applyFill="1" applyBorder="1" applyAlignment="1" applyProtection="1">
      <alignment horizontal="right" vertical="top"/>
      <protection/>
    </xf>
    <xf numFmtId="193" fontId="23" fillId="0" borderId="24" xfId="59" applyNumberFormat="1" applyFont="1" applyFill="1" applyBorder="1" applyAlignment="1" applyProtection="1">
      <alignment horizontal="right" vertical="top"/>
      <protection/>
    </xf>
    <xf numFmtId="192" fontId="23" fillId="0" borderId="24" xfId="59" applyNumberFormat="1" applyFont="1" applyFill="1" applyBorder="1" applyAlignment="1" applyProtection="1">
      <alignment vertical="top"/>
      <protection/>
    </xf>
    <xf numFmtId="193" fontId="23" fillId="0" borderId="25" xfId="0" applyNumberFormat="1" applyFont="1" applyFill="1" applyBorder="1" applyAlignment="1">
      <alignment horizontal="right" vertical="top"/>
    </xf>
    <xf numFmtId="0" fontId="23" fillId="0" borderId="26" xfId="0" applyFont="1" applyFill="1" applyBorder="1" applyAlignment="1">
      <alignment horizontal="left" vertical="top"/>
    </xf>
    <xf numFmtId="193" fontId="23" fillId="0" borderId="27" xfId="0" applyNumberFormat="1" applyFont="1" applyFill="1" applyBorder="1" applyAlignment="1">
      <alignment horizontal="right" vertical="top"/>
    </xf>
    <xf numFmtId="188" fontId="23" fillId="0" borderId="28" xfId="42" applyNumberFormat="1" applyFont="1" applyFill="1" applyBorder="1" applyAlignment="1">
      <alignment horizontal="right" vertical="top"/>
    </xf>
    <xf numFmtId="192" fontId="23" fillId="0" borderId="28" xfId="59" applyNumberFormat="1" applyFont="1" applyFill="1" applyBorder="1" applyAlignment="1" applyProtection="1">
      <alignment vertical="top"/>
      <protection/>
    </xf>
    <xf numFmtId="0" fontId="19" fillId="0" borderId="29" xfId="0" applyFont="1" applyFill="1" applyBorder="1" applyAlignment="1" applyProtection="1">
      <alignment horizontal="right" vertical="center"/>
      <protection/>
    </xf>
    <xf numFmtId="188" fontId="23" fillId="0" borderId="28" xfId="59" applyNumberFormat="1" applyFont="1" applyFill="1" applyBorder="1" applyAlignment="1" applyProtection="1">
      <alignment horizontal="right" vertical="top"/>
      <protection/>
    </xf>
    <xf numFmtId="193" fontId="23" fillId="0" borderId="28" xfId="59" applyNumberFormat="1" applyFont="1" applyFill="1" applyBorder="1" applyAlignment="1" applyProtection="1">
      <alignment horizontal="right" vertical="top"/>
      <protection/>
    </xf>
    <xf numFmtId="0" fontId="23" fillId="0" borderId="30" xfId="0" applyFont="1" applyFill="1" applyBorder="1" applyAlignment="1">
      <alignment horizontal="left" vertical="top"/>
    </xf>
    <xf numFmtId="190" fontId="23" fillId="0" borderId="28" xfId="0" applyNumberFormat="1" applyFont="1" applyFill="1" applyBorder="1" applyAlignment="1">
      <alignment horizontal="center" vertical="top"/>
    </xf>
    <xf numFmtId="0" fontId="23" fillId="0" borderId="28" xfId="0" applyFont="1" applyFill="1" applyBorder="1" applyAlignment="1">
      <alignment horizontal="left" vertical="top"/>
    </xf>
    <xf numFmtId="0" fontId="23" fillId="0" borderId="28" xfId="0" applyFont="1" applyFill="1" applyBorder="1" applyAlignment="1">
      <alignment horizontal="center" vertical="top"/>
    </xf>
    <xf numFmtId="185" fontId="23" fillId="0" borderId="28" xfId="42" applyNumberFormat="1" applyFont="1" applyFill="1" applyBorder="1" applyAlignment="1">
      <alignment horizontal="right" vertical="top"/>
    </xf>
    <xf numFmtId="193" fontId="23" fillId="0" borderId="31" xfId="0" applyNumberFormat="1" applyFont="1" applyFill="1" applyBorder="1" applyAlignment="1">
      <alignment horizontal="right" vertical="top"/>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2" xfId="0" applyFont="1" applyFill="1" applyBorder="1" applyAlignment="1">
      <alignment horizontal="center" vertical="center"/>
    </xf>
    <xf numFmtId="0" fontId="22" fillId="33" borderId="33"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24" xfId="0" applyNumberFormat="1"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93" fontId="16" fillId="0" borderId="25" xfId="0" applyNumberFormat="1" applyFont="1" applyFill="1" applyBorder="1" applyAlignment="1" applyProtection="1">
      <alignment horizontal="center" vertical="center" wrapText="1"/>
      <protection/>
    </xf>
    <xf numFmtId="171" fontId="16" fillId="0" borderId="23" xfId="42" applyFont="1" applyFill="1" applyBorder="1" applyAlignment="1" applyProtection="1">
      <alignment horizontal="center" vertical="center"/>
      <protection/>
    </xf>
    <xf numFmtId="171" fontId="16" fillId="0" borderId="34" xfId="42" applyFont="1" applyFill="1" applyBorder="1" applyAlignment="1" applyProtection="1">
      <alignment horizontal="center" vertical="center"/>
      <protection/>
    </xf>
    <xf numFmtId="190" fontId="16" fillId="0" borderId="24"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5"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7"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7"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193" fontId="16" fillId="0" borderId="38"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202215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7306925" y="0"/>
          <a:ext cx="28860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2020252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7173575" y="419100"/>
          <a:ext cx="287655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09
</a:t>
          </a:r>
          <a:r>
            <a:rPr lang="en-US" cap="none" sz="2000" b="0" i="0" u="none" baseline="0">
              <a:solidFill>
                <a:srgbClr val="000000"/>
              </a:solidFill>
              <a:latin typeface="Impact"/>
              <a:ea typeface="Impact"/>
              <a:cs typeface="Impact"/>
            </a:rPr>
            <a:t>27  FEB - 01 MAR'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5825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753350" y="0"/>
          <a:ext cx="2647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9250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620000"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9155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962900" y="409575"/>
          <a:ext cx="18288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9250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620000"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9155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0"/>
        <xdr:cNvSpPr txBox="1">
          <a:spLocks noChangeArrowheads="1"/>
        </xdr:cNvSpPr>
      </xdr:nvSpPr>
      <xdr:spPr>
        <a:xfrm>
          <a:off x="8010525" y="390525"/>
          <a:ext cx="1819275" cy="6477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Impact"/>
              <a:ea typeface="Impact"/>
              <a:cs typeface="Impact"/>
            </a:rPr>
            <a:t>WEEKEND:  09
</a:t>
          </a:r>
          <a:r>
            <a:rPr lang="en-US" cap="none" sz="1200" b="0" i="0" u="none" baseline="0">
              <a:solidFill>
                <a:srgbClr val="000000"/>
              </a:solidFill>
              <a:latin typeface="Impact"/>
              <a:ea typeface="Impact"/>
              <a:cs typeface="Impact"/>
            </a:rPr>
            <a:t>27 FEB- 01 MAR'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81"/>
  <sheetViews>
    <sheetView tabSelected="1" zoomScale="58" zoomScaleNormal="58" zoomScalePageLayoutView="0" workbookViewId="0" topLeftCell="A1">
      <selection activeCell="A33" sqref="A33:IV33"/>
    </sheetView>
  </sheetViews>
  <sheetFormatPr defaultColWidth="39.8515625" defaultRowHeight="12.75"/>
  <cols>
    <col min="1" max="1" width="3.57421875" style="35" bestFit="1" customWidth="1"/>
    <col min="2" max="2" width="46.140625" style="36" bestFit="1" customWidth="1"/>
    <col min="3" max="3" width="9.7109375" style="37" customWidth="1"/>
    <col min="4" max="4" width="16.8515625" style="21" bestFit="1" customWidth="1"/>
    <col min="5" max="5" width="20.421875" style="21" customWidth="1"/>
    <col min="6" max="6" width="6.8515625" style="38" customWidth="1"/>
    <col min="7" max="7" width="8.421875" style="38" customWidth="1"/>
    <col min="8" max="8" width="10.421875" style="38" customWidth="1"/>
    <col min="9" max="9" width="14.8515625" style="43" bestFit="1" customWidth="1"/>
    <col min="10" max="10" width="9.7109375" style="133" bestFit="1" customWidth="1"/>
    <col min="11" max="11" width="14.8515625" style="43" bestFit="1" customWidth="1"/>
    <col min="12" max="12" width="9.7109375" style="133" bestFit="1" customWidth="1"/>
    <col min="13" max="13" width="14.8515625" style="43" bestFit="1" customWidth="1"/>
    <col min="14" max="14" width="9.7109375" style="133" bestFit="1" customWidth="1"/>
    <col min="15" max="15" width="16.28125" style="128" bestFit="1" customWidth="1"/>
    <col min="16" max="16" width="10.8515625" style="138" bestFit="1" customWidth="1"/>
    <col min="17" max="17" width="10.28125" style="133" customWidth="1"/>
    <col min="18" max="18" width="8.00390625" style="39" bestFit="1" customWidth="1"/>
    <col min="19" max="19" width="16.00390625" style="43" bestFit="1" customWidth="1"/>
    <col min="20" max="20" width="10.00390625" style="53" customWidth="1"/>
    <col min="21" max="21" width="16.421875" style="43" bestFit="1" customWidth="1"/>
    <col min="22" max="22" width="11.8515625" style="133" bestFit="1" customWidth="1"/>
    <col min="23" max="23" width="7.421875" style="39"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182" t="s">
        <v>14</v>
      </c>
      <c r="B2" s="183"/>
      <c r="C2" s="183"/>
      <c r="D2" s="183"/>
      <c r="E2" s="183"/>
      <c r="F2" s="183"/>
      <c r="G2" s="183"/>
      <c r="H2" s="183"/>
      <c r="I2" s="183"/>
      <c r="J2" s="183"/>
      <c r="K2" s="183"/>
      <c r="L2" s="183"/>
      <c r="M2" s="183"/>
      <c r="N2" s="183"/>
      <c r="O2" s="183"/>
      <c r="P2" s="183"/>
      <c r="Q2" s="183"/>
      <c r="R2" s="183"/>
      <c r="S2" s="183"/>
      <c r="T2" s="183"/>
      <c r="U2" s="183"/>
      <c r="V2" s="183"/>
      <c r="W2" s="183"/>
    </row>
    <row r="3" spans="1:24" s="19" customFormat="1" ht="20.25" customHeight="1">
      <c r="A3" s="46"/>
      <c r="B3" s="189" t="s">
        <v>15</v>
      </c>
      <c r="C3" s="191" t="s">
        <v>21</v>
      </c>
      <c r="D3" s="185" t="s">
        <v>4</v>
      </c>
      <c r="E3" s="185" t="s">
        <v>1</v>
      </c>
      <c r="F3" s="185" t="s">
        <v>22</v>
      </c>
      <c r="G3" s="185" t="s">
        <v>23</v>
      </c>
      <c r="H3" s="185" t="s">
        <v>24</v>
      </c>
      <c r="I3" s="184" t="s">
        <v>5</v>
      </c>
      <c r="J3" s="184"/>
      <c r="K3" s="184" t="s">
        <v>6</v>
      </c>
      <c r="L3" s="184"/>
      <c r="M3" s="184" t="s">
        <v>7</v>
      </c>
      <c r="N3" s="184"/>
      <c r="O3" s="187" t="s">
        <v>25</v>
      </c>
      <c r="P3" s="187"/>
      <c r="Q3" s="187"/>
      <c r="R3" s="187"/>
      <c r="S3" s="184" t="s">
        <v>3</v>
      </c>
      <c r="T3" s="184"/>
      <c r="U3" s="187" t="s">
        <v>16</v>
      </c>
      <c r="V3" s="187"/>
      <c r="W3" s="188"/>
      <c r="X3" s="44"/>
    </row>
    <row r="4" spans="1:24" s="19" customFormat="1" ht="39" customHeight="1" thickBot="1">
      <c r="A4" s="47"/>
      <c r="B4" s="190"/>
      <c r="C4" s="192"/>
      <c r="D4" s="193"/>
      <c r="E4" s="193"/>
      <c r="F4" s="186"/>
      <c r="G4" s="186"/>
      <c r="H4" s="186"/>
      <c r="I4" s="140" t="s">
        <v>10</v>
      </c>
      <c r="J4" s="141" t="s">
        <v>9</v>
      </c>
      <c r="K4" s="140" t="s">
        <v>10</v>
      </c>
      <c r="L4" s="141" t="s">
        <v>9</v>
      </c>
      <c r="M4" s="140" t="s">
        <v>10</v>
      </c>
      <c r="N4" s="141" t="s">
        <v>9</v>
      </c>
      <c r="O4" s="140" t="s">
        <v>10</v>
      </c>
      <c r="P4" s="141" t="s">
        <v>9</v>
      </c>
      <c r="Q4" s="141" t="s">
        <v>17</v>
      </c>
      <c r="R4" s="49" t="s">
        <v>18</v>
      </c>
      <c r="S4" s="140" t="s">
        <v>10</v>
      </c>
      <c r="T4" s="52" t="s">
        <v>8</v>
      </c>
      <c r="U4" s="140" t="s">
        <v>10</v>
      </c>
      <c r="V4" s="141" t="s">
        <v>9</v>
      </c>
      <c r="W4" s="50" t="s">
        <v>18</v>
      </c>
      <c r="X4" s="44"/>
    </row>
    <row r="5" spans="1:24" s="19" customFormat="1" ht="15" customHeight="1">
      <c r="A5" s="2">
        <v>1</v>
      </c>
      <c r="B5" s="150" t="s">
        <v>89</v>
      </c>
      <c r="C5" s="151">
        <v>39857</v>
      </c>
      <c r="D5" s="152" t="s">
        <v>62</v>
      </c>
      <c r="E5" s="152" t="s">
        <v>95</v>
      </c>
      <c r="F5" s="153">
        <v>372</v>
      </c>
      <c r="G5" s="153">
        <v>372</v>
      </c>
      <c r="H5" s="153">
        <v>3</v>
      </c>
      <c r="I5" s="154">
        <v>490256</v>
      </c>
      <c r="J5" s="155">
        <v>60598</v>
      </c>
      <c r="K5" s="154">
        <v>1027304.5</v>
      </c>
      <c r="L5" s="155">
        <v>123799</v>
      </c>
      <c r="M5" s="154">
        <v>1062540</v>
      </c>
      <c r="N5" s="155">
        <v>128108</v>
      </c>
      <c r="O5" s="154">
        <f>SUM(I5+K5+M5)</f>
        <v>2580100.5</v>
      </c>
      <c r="P5" s="155">
        <f>SUM(J5+L5+N5)</f>
        <v>312505</v>
      </c>
      <c r="Q5" s="156">
        <f>IF(O5&lt;&gt;0,P5/G5,"")</f>
        <v>840.0672043010753</v>
      </c>
      <c r="R5" s="157">
        <f>IF(O5&lt;&gt;0,O5/P5,"")</f>
        <v>8.256189500967984</v>
      </c>
      <c r="S5" s="154">
        <v>5872747.5</v>
      </c>
      <c r="T5" s="158">
        <f>IF(S5&lt;&gt;0,-(S5-O5)/S5,"")</f>
        <v>-0.5606655147356497</v>
      </c>
      <c r="U5" s="154">
        <v>29293585</v>
      </c>
      <c r="V5" s="155">
        <v>3752648</v>
      </c>
      <c r="W5" s="159">
        <f>U5/V5</f>
        <v>7.806110511830579</v>
      </c>
      <c r="X5" s="44"/>
    </row>
    <row r="6" spans="1:24" s="19" customFormat="1" ht="15" customHeight="1">
      <c r="A6" s="2">
        <v>2</v>
      </c>
      <c r="B6" s="160" t="s">
        <v>109</v>
      </c>
      <c r="C6" s="143">
        <v>39871</v>
      </c>
      <c r="D6" s="142" t="s">
        <v>110</v>
      </c>
      <c r="E6" s="142" t="s">
        <v>111</v>
      </c>
      <c r="F6" s="144">
        <v>57</v>
      </c>
      <c r="G6" s="144">
        <v>57</v>
      </c>
      <c r="H6" s="144">
        <v>1</v>
      </c>
      <c r="I6" s="145">
        <v>136225</v>
      </c>
      <c r="J6" s="146">
        <v>11724</v>
      </c>
      <c r="K6" s="145">
        <v>232899</v>
      </c>
      <c r="L6" s="146">
        <v>20301</v>
      </c>
      <c r="M6" s="145">
        <v>269381</v>
      </c>
      <c r="N6" s="146">
        <v>23309</v>
      </c>
      <c r="O6" s="145">
        <v>638505</v>
      </c>
      <c r="P6" s="146">
        <v>55334</v>
      </c>
      <c r="Q6" s="147">
        <f>IF(O6&lt;&gt;0,P6/G6,"")</f>
        <v>970.7719298245614</v>
      </c>
      <c r="R6" s="148">
        <f>IF(O6&lt;&gt;0,O6/P6,"")</f>
        <v>11.539107962554668</v>
      </c>
      <c r="S6" s="145"/>
      <c r="T6" s="149"/>
      <c r="U6" s="145">
        <v>638505</v>
      </c>
      <c r="V6" s="146">
        <v>55334</v>
      </c>
      <c r="W6" s="161">
        <f>U6/V6</f>
        <v>11.539107962554668</v>
      </c>
      <c r="X6" s="44"/>
    </row>
    <row r="7" spans="1:24" s="20" customFormat="1" ht="15" customHeight="1" thickBot="1">
      <c r="A7" s="164">
        <v>3</v>
      </c>
      <c r="B7" s="167" t="s">
        <v>112</v>
      </c>
      <c r="C7" s="168">
        <v>39871</v>
      </c>
      <c r="D7" s="169" t="s">
        <v>62</v>
      </c>
      <c r="E7" s="169" t="s">
        <v>113</v>
      </c>
      <c r="F7" s="170">
        <v>192</v>
      </c>
      <c r="G7" s="170">
        <v>192</v>
      </c>
      <c r="H7" s="170">
        <v>1</v>
      </c>
      <c r="I7" s="171">
        <v>42801.5</v>
      </c>
      <c r="J7" s="162">
        <v>5670</v>
      </c>
      <c r="K7" s="171">
        <v>96907</v>
      </c>
      <c r="L7" s="162">
        <v>12382</v>
      </c>
      <c r="M7" s="171">
        <v>111921</v>
      </c>
      <c r="N7" s="162">
        <v>14181</v>
      </c>
      <c r="O7" s="171">
        <f>SUM(I7+K7+M7)</f>
        <v>251629.5</v>
      </c>
      <c r="P7" s="162">
        <f>SUM(J7+L7+N7)</f>
        <v>32233</v>
      </c>
      <c r="Q7" s="165">
        <f>IF(O7&lt;&gt;0,P7/G7,"")</f>
        <v>167.88020833333334</v>
      </c>
      <c r="R7" s="166">
        <f>IF(O7&lt;&gt;0,O7/P7,"")</f>
        <v>7.806580212825366</v>
      </c>
      <c r="S7" s="171"/>
      <c r="T7" s="163">
        <f aca="true" t="shared" si="0" ref="T7:T38">IF(S7&lt;&gt;0,-(S7-O7)/S7,"")</f>
      </c>
      <c r="U7" s="171">
        <v>251629.5</v>
      </c>
      <c r="V7" s="162">
        <v>32233</v>
      </c>
      <c r="W7" s="172">
        <f>U7/V7</f>
        <v>7.806580212825366</v>
      </c>
      <c r="X7" s="45"/>
    </row>
    <row r="8" spans="1:24" s="20" customFormat="1" ht="15" customHeight="1">
      <c r="A8" s="54">
        <v>4</v>
      </c>
      <c r="B8" s="150" t="s">
        <v>80</v>
      </c>
      <c r="C8" s="151">
        <v>39850</v>
      </c>
      <c r="D8" s="152" t="s">
        <v>27</v>
      </c>
      <c r="E8" s="152" t="s">
        <v>28</v>
      </c>
      <c r="F8" s="153">
        <v>71</v>
      </c>
      <c r="G8" s="153">
        <v>68</v>
      </c>
      <c r="H8" s="153">
        <v>4</v>
      </c>
      <c r="I8" s="154">
        <v>42703</v>
      </c>
      <c r="J8" s="155">
        <v>4340</v>
      </c>
      <c r="K8" s="154">
        <v>86898</v>
      </c>
      <c r="L8" s="155">
        <v>8857</v>
      </c>
      <c r="M8" s="154">
        <v>77287</v>
      </c>
      <c r="N8" s="155">
        <v>7867</v>
      </c>
      <c r="O8" s="154">
        <f>+I8+K8+M8</f>
        <v>206888</v>
      </c>
      <c r="P8" s="155">
        <f>+J8+L8+N8</f>
        <v>21064</v>
      </c>
      <c r="Q8" s="156">
        <f>IF(O8&lt;&gt;0,P8/G8,"")</f>
        <v>309.7647058823529</v>
      </c>
      <c r="R8" s="157">
        <f>IF(O8&lt;&gt;0,O8/P8,"")</f>
        <v>9.821876186859097</v>
      </c>
      <c r="S8" s="154">
        <v>433289</v>
      </c>
      <c r="T8" s="158">
        <f t="shared" si="0"/>
        <v>-0.5225173036933779</v>
      </c>
      <c r="U8" s="154">
        <v>3592867</v>
      </c>
      <c r="V8" s="155">
        <v>376717</v>
      </c>
      <c r="W8" s="159">
        <f>U8/V8</f>
        <v>9.537310500986152</v>
      </c>
      <c r="X8" s="45"/>
    </row>
    <row r="9" spans="1:24" s="20" customFormat="1" ht="15" customHeight="1">
      <c r="A9" s="54">
        <v>5</v>
      </c>
      <c r="B9" s="160" t="s">
        <v>114</v>
      </c>
      <c r="C9" s="143">
        <v>39871</v>
      </c>
      <c r="D9" s="142" t="s">
        <v>2</v>
      </c>
      <c r="E9" s="142" t="s">
        <v>12</v>
      </c>
      <c r="F9" s="144">
        <v>40</v>
      </c>
      <c r="G9" s="144">
        <v>40</v>
      </c>
      <c r="H9" s="144">
        <v>1</v>
      </c>
      <c r="I9" s="145">
        <v>52164</v>
      </c>
      <c r="J9" s="146">
        <v>4858</v>
      </c>
      <c r="K9" s="145">
        <v>77296</v>
      </c>
      <c r="L9" s="146">
        <v>7307</v>
      </c>
      <c r="M9" s="145">
        <v>72159</v>
      </c>
      <c r="N9" s="146">
        <v>6314</v>
      </c>
      <c r="O9" s="145">
        <f>+M9+K9+I9</f>
        <v>201619</v>
      </c>
      <c r="P9" s="146">
        <f>+N9+L9+J9</f>
        <v>18479</v>
      </c>
      <c r="Q9" s="147">
        <f>+P9/G9</f>
        <v>461.975</v>
      </c>
      <c r="R9" s="148">
        <f>+O9/P9</f>
        <v>10.910709453974782</v>
      </c>
      <c r="S9" s="145"/>
      <c r="T9" s="149">
        <f t="shared" si="0"/>
      </c>
      <c r="U9" s="145">
        <v>201619</v>
      </c>
      <c r="V9" s="146">
        <v>18479</v>
      </c>
      <c r="W9" s="161">
        <f>+U9/V9</f>
        <v>10.910709453974782</v>
      </c>
      <c r="X9" s="45"/>
    </row>
    <row r="10" spans="1:24" s="20" customFormat="1" ht="15" customHeight="1">
      <c r="A10" s="54">
        <v>6</v>
      </c>
      <c r="B10" s="160" t="s">
        <v>90</v>
      </c>
      <c r="C10" s="143">
        <v>39843</v>
      </c>
      <c r="D10" s="142" t="s">
        <v>27</v>
      </c>
      <c r="E10" s="142" t="s">
        <v>20</v>
      </c>
      <c r="F10" s="144">
        <v>25</v>
      </c>
      <c r="G10" s="144">
        <v>25</v>
      </c>
      <c r="H10" s="144">
        <v>3</v>
      </c>
      <c r="I10" s="145">
        <v>31010</v>
      </c>
      <c r="J10" s="146">
        <v>2304</v>
      </c>
      <c r="K10" s="145">
        <v>59986</v>
      </c>
      <c r="L10" s="146">
        <v>4490</v>
      </c>
      <c r="M10" s="145">
        <v>61450</v>
      </c>
      <c r="N10" s="146">
        <v>4552</v>
      </c>
      <c r="O10" s="145">
        <f>+I10+K10+M10</f>
        <v>152446</v>
      </c>
      <c r="P10" s="146">
        <f>+J10+L10+N10</f>
        <v>11346</v>
      </c>
      <c r="Q10" s="147">
        <f>IF(O10&lt;&gt;0,P10/G10,"")</f>
        <v>453.84</v>
      </c>
      <c r="R10" s="148">
        <f>IF(O10&lt;&gt;0,O10/P10,"")</f>
        <v>13.43610082848581</v>
      </c>
      <c r="S10" s="145">
        <v>200608</v>
      </c>
      <c r="T10" s="149">
        <f t="shared" si="0"/>
        <v>-0.2400801563247727</v>
      </c>
      <c r="U10" s="145">
        <v>959621</v>
      </c>
      <c r="V10" s="146">
        <v>81416</v>
      </c>
      <c r="W10" s="161">
        <f>U10/V10</f>
        <v>11.786638989879139</v>
      </c>
      <c r="X10" s="45"/>
    </row>
    <row r="11" spans="1:24" s="20" customFormat="1" ht="15" customHeight="1">
      <c r="A11" s="54">
        <v>7</v>
      </c>
      <c r="B11" s="160" t="s">
        <v>97</v>
      </c>
      <c r="C11" s="143">
        <v>39864</v>
      </c>
      <c r="D11" s="142" t="s">
        <v>29</v>
      </c>
      <c r="E11" s="142" t="s">
        <v>98</v>
      </c>
      <c r="F11" s="144">
        <v>55</v>
      </c>
      <c r="G11" s="144">
        <v>55</v>
      </c>
      <c r="H11" s="144">
        <v>2</v>
      </c>
      <c r="I11" s="145">
        <v>10806.5</v>
      </c>
      <c r="J11" s="146">
        <v>1368</v>
      </c>
      <c r="K11" s="145">
        <v>51540.5</v>
      </c>
      <c r="L11" s="146">
        <v>5284</v>
      </c>
      <c r="M11" s="145">
        <v>55828</v>
      </c>
      <c r="N11" s="146">
        <v>5693</v>
      </c>
      <c r="O11" s="145">
        <f>I11+K11+M11</f>
        <v>118175</v>
      </c>
      <c r="P11" s="146">
        <f>J11+L11+N11</f>
        <v>12345</v>
      </c>
      <c r="Q11" s="147">
        <f>P11/G11</f>
        <v>224.45454545454547</v>
      </c>
      <c r="R11" s="148">
        <f>+O11/P11</f>
        <v>9.572701498582422</v>
      </c>
      <c r="S11" s="145">
        <v>148019</v>
      </c>
      <c r="T11" s="149">
        <f t="shared" si="0"/>
        <v>-0.20162276464507936</v>
      </c>
      <c r="U11" s="145">
        <v>308952.5</v>
      </c>
      <c r="V11" s="146">
        <v>32863</v>
      </c>
      <c r="W11" s="161">
        <f>U11/V11</f>
        <v>9.401226303137268</v>
      </c>
      <c r="X11" s="45"/>
    </row>
    <row r="12" spans="1:24" s="20" customFormat="1" ht="15" customHeight="1">
      <c r="A12" s="54">
        <v>8</v>
      </c>
      <c r="B12" s="160" t="s">
        <v>115</v>
      </c>
      <c r="C12" s="143">
        <v>39871</v>
      </c>
      <c r="D12" s="142" t="s">
        <v>27</v>
      </c>
      <c r="E12" s="142" t="s">
        <v>28</v>
      </c>
      <c r="F12" s="144">
        <v>40</v>
      </c>
      <c r="G12" s="144">
        <v>50</v>
      </c>
      <c r="H12" s="144">
        <v>1</v>
      </c>
      <c r="I12" s="145">
        <v>20781</v>
      </c>
      <c r="J12" s="146">
        <v>1935</v>
      </c>
      <c r="K12" s="145">
        <v>44115</v>
      </c>
      <c r="L12" s="146">
        <v>4051</v>
      </c>
      <c r="M12" s="145">
        <v>35403</v>
      </c>
      <c r="N12" s="146">
        <v>3245</v>
      </c>
      <c r="O12" s="145">
        <f>+I12+K12+M12</f>
        <v>100299</v>
      </c>
      <c r="P12" s="146">
        <f>+J12+L12+N12</f>
        <v>9231</v>
      </c>
      <c r="Q12" s="147">
        <f>IF(O12&lt;&gt;0,P12/G12,"")</f>
        <v>184.62</v>
      </c>
      <c r="R12" s="148">
        <f>IF(O12&lt;&gt;0,O12/P12,"")</f>
        <v>10.865453363665909</v>
      </c>
      <c r="S12" s="145"/>
      <c r="T12" s="149">
        <f t="shared" si="0"/>
      </c>
      <c r="U12" s="145">
        <v>100299</v>
      </c>
      <c r="V12" s="146">
        <v>9231</v>
      </c>
      <c r="W12" s="161">
        <f>U12/V12</f>
        <v>10.865453363665909</v>
      </c>
      <c r="X12" s="45"/>
    </row>
    <row r="13" spans="1:24" s="20" customFormat="1" ht="15" customHeight="1">
      <c r="A13" s="54">
        <v>9</v>
      </c>
      <c r="B13" s="160" t="s">
        <v>96</v>
      </c>
      <c r="C13" s="143">
        <v>39864</v>
      </c>
      <c r="D13" s="142" t="s">
        <v>2</v>
      </c>
      <c r="E13" s="142" t="s">
        <v>43</v>
      </c>
      <c r="F13" s="144">
        <v>45</v>
      </c>
      <c r="G13" s="144">
        <v>45</v>
      </c>
      <c r="H13" s="144">
        <v>2</v>
      </c>
      <c r="I13" s="145">
        <v>23063</v>
      </c>
      <c r="J13" s="146">
        <v>1908</v>
      </c>
      <c r="K13" s="145">
        <v>42962</v>
      </c>
      <c r="L13" s="146">
        <v>3714</v>
      </c>
      <c r="M13" s="145">
        <v>29930</v>
      </c>
      <c r="N13" s="146">
        <v>2604</v>
      </c>
      <c r="O13" s="145">
        <f>+M13+K13+I13</f>
        <v>95955</v>
      </c>
      <c r="P13" s="146">
        <f>+N13+L13+J13</f>
        <v>8226</v>
      </c>
      <c r="Q13" s="147">
        <f>+P13/G13</f>
        <v>182.8</v>
      </c>
      <c r="R13" s="148">
        <f>+O13/P13</f>
        <v>11.664843180160467</v>
      </c>
      <c r="S13" s="145">
        <v>176166</v>
      </c>
      <c r="T13" s="149">
        <f t="shared" si="0"/>
        <v>-0.455314873471612</v>
      </c>
      <c r="U13" s="145">
        <v>387656</v>
      </c>
      <c r="V13" s="146">
        <v>35656</v>
      </c>
      <c r="W13" s="161">
        <f>+U13/V13</f>
        <v>10.872111285618129</v>
      </c>
      <c r="X13" s="45"/>
    </row>
    <row r="14" spans="1:24" s="20" customFormat="1" ht="15" customHeight="1">
      <c r="A14" s="54">
        <v>10</v>
      </c>
      <c r="B14" s="160" t="s">
        <v>116</v>
      </c>
      <c r="C14" s="143">
        <v>39871</v>
      </c>
      <c r="D14" s="142" t="s">
        <v>2</v>
      </c>
      <c r="E14" s="142" t="s">
        <v>117</v>
      </c>
      <c r="F14" s="144">
        <v>52</v>
      </c>
      <c r="G14" s="144">
        <v>53</v>
      </c>
      <c r="H14" s="144">
        <v>1</v>
      </c>
      <c r="I14" s="145">
        <v>17107</v>
      </c>
      <c r="J14" s="146">
        <v>1848</v>
      </c>
      <c r="K14" s="145">
        <v>28860</v>
      </c>
      <c r="L14" s="146">
        <v>3202</v>
      </c>
      <c r="M14" s="145">
        <v>30334</v>
      </c>
      <c r="N14" s="146">
        <v>3347</v>
      </c>
      <c r="O14" s="145">
        <f>+M14+K14+I14</f>
        <v>76301</v>
      </c>
      <c r="P14" s="146">
        <f>+N14+L14+J14</f>
        <v>8397</v>
      </c>
      <c r="Q14" s="147">
        <f>+P14/G14</f>
        <v>158.43396226415095</v>
      </c>
      <c r="R14" s="148">
        <f>+O14/P14</f>
        <v>9.08669763010599</v>
      </c>
      <c r="S14" s="145"/>
      <c r="T14" s="149">
        <f t="shared" si="0"/>
      </c>
      <c r="U14" s="145">
        <v>76301</v>
      </c>
      <c r="V14" s="146">
        <v>8397</v>
      </c>
      <c r="W14" s="161">
        <f>+U14/V14</f>
        <v>9.08669763010599</v>
      </c>
      <c r="X14" s="45"/>
    </row>
    <row r="15" spans="1:24" s="20" customFormat="1" ht="15" customHeight="1">
      <c r="A15" s="54">
        <v>11</v>
      </c>
      <c r="B15" s="160" t="s">
        <v>99</v>
      </c>
      <c r="C15" s="143">
        <v>39864</v>
      </c>
      <c r="D15" s="142" t="s">
        <v>29</v>
      </c>
      <c r="E15" s="142" t="s">
        <v>100</v>
      </c>
      <c r="F15" s="144">
        <v>60</v>
      </c>
      <c r="G15" s="144">
        <v>60</v>
      </c>
      <c r="H15" s="144">
        <v>2</v>
      </c>
      <c r="I15" s="145">
        <v>8180.5</v>
      </c>
      <c r="J15" s="146">
        <v>865</v>
      </c>
      <c r="K15" s="145">
        <v>17652.5</v>
      </c>
      <c r="L15" s="146">
        <v>1810</v>
      </c>
      <c r="M15" s="145">
        <v>16336</v>
      </c>
      <c r="N15" s="146">
        <v>1659</v>
      </c>
      <c r="O15" s="145">
        <f>I15+K15+M15</f>
        <v>42169</v>
      </c>
      <c r="P15" s="146">
        <f>J15+L15+N15</f>
        <v>4334</v>
      </c>
      <c r="Q15" s="147">
        <f>P15/G15</f>
        <v>72.23333333333333</v>
      </c>
      <c r="R15" s="148">
        <f>+O15/P15</f>
        <v>9.729810798338717</v>
      </c>
      <c r="S15" s="145">
        <v>103319.5</v>
      </c>
      <c r="T15" s="149">
        <f t="shared" si="0"/>
        <v>-0.5918582648967523</v>
      </c>
      <c r="U15" s="145">
        <v>224995.5</v>
      </c>
      <c r="V15" s="146">
        <v>24571</v>
      </c>
      <c r="W15" s="161">
        <f aca="true" t="shared" si="1" ref="W15:W20">U15/V15</f>
        <v>9.156953318953237</v>
      </c>
      <c r="X15" s="45"/>
    </row>
    <row r="16" spans="1:24" s="20" customFormat="1" ht="15" customHeight="1">
      <c r="A16" s="54">
        <v>12</v>
      </c>
      <c r="B16" s="160" t="s">
        <v>57</v>
      </c>
      <c r="C16" s="143">
        <v>39829</v>
      </c>
      <c r="D16" s="142" t="s">
        <v>29</v>
      </c>
      <c r="E16" s="142" t="s">
        <v>20</v>
      </c>
      <c r="F16" s="144">
        <v>80</v>
      </c>
      <c r="G16" s="144">
        <v>34</v>
      </c>
      <c r="H16" s="144">
        <v>7</v>
      </c>
      <c r="I16" s="145">
        <v>4941</v>
      </c>
      <c r="J16" s="146">
        <v>789</v>
      </c>
      <c r="K16" s="145">
        <v>11872</v>
      </c>
      <c r="L16" s="146">
        <v>1833</v>
      </c>
      <c r="M16" s="145">
        <v>11203</v>
      </c>
      <c r="N16" s="146">
        <v>1759</v>
      </c>
      <c r="O16" s="145">
        <f>I16+K16+M16</f>
        <v>28016</v>
      </c>
      <c r="P16" s="146">
        <f>J16+L16+N16</f>
        <v>4381</v>
      </c>
      <c r="Q16" s="147">
        <f>P16/G16</f>
        <v>128.85294117647058</v>
      </c>
      <c r="R16" s="148">
        <f>+O16/P16</f>
        <v>6.394887012097694</v>
      </c>
      <c r="S16" s="145">
        <v>32676</v>
      </c>
      <c r="T16" s="149">
        <f t="shared" si="0"/>
        <v>-0.1426123148488187</v>
      </c>
      <c r="U16" s="145">
        <v>2164270.5</v>
      </c>
      <c r="V16" s="146">
        <v>246218</v>
      </c>
      <c r="W16" s="161">
        <f t="shared" si="1"/>
        <v>8.790057997384432</v>
      </c>
      <c r="X16" s="45"/>
    </row>
    <row r="17" spans="1:24" s="20" customFormat="1" ht="15" customHeight="1">
      <c r="A17" s="54">
        <v>13</v>
      </c>
      <c r="B17" s="160" t="s">
        <v>63</v>
      </c>
      <c r="C17" s="143">
        <v>39836</v>
      </c>
      <c r="D17" s="142" t="s">
        <v>62</v>
      </c>
      <c r="E17" s="142" t="s">
        <v>64</v>
      </c>
      <c r="F17" s="144">
        <v>180</v>
      </c>
      <c r="G17" s="144">
        <v>43</v>
      </c>
      <c r="H17" s="144">
        <v>6</v>
      </c>
      <c r="I17" s="145">
        <v>4358</v>
      </c>
      <c r="J17" s="146">
        <v>737</v>
      </c>
      <c r="K17" s="145">
        <v>10295</v>
      </c>
      <c r="L17" s="146">
        <v>1589</v>
      </c>
      <c r="M17" s="145">
        <v>10488.5</v>
      </c>
      <c r="N17" s="146">
        <v>1520</v>
      </c>
      <c r="O17" s="145">
        <f>SUM(I17+K17+M17)</f>
        <v>25141.5</v>
      </c>
      <c r="P17" s="146">
        <f>SUM(J17+L17+N17)</f>
        <v>3846</v>
      </c>
      <c r="Q17" s="147">
        <f>IF(O17&lt;&gt;0,P17/G17,"")</f>
        <v>89.44186046511628</v>
      </c>
      <c r="R17" s="148">
        <f>IF(O17&lt;&gt;0,O17/P17,"")</f>
        <v>6.537051482059282</v>
      </c>
      <c r="S17" s="145">
        <v>101034</v>
      </c>
      <c r="T17" s="149">
        <f t="shared" si="0"/>
        <v>-0.7511580260110458</v>
      </c>
      <c r="U17" s="145">
        <v>4556484.5</v>
      </c>
      <c r="V17" s="146">
        <v>557255</v>
      </c>
      <c r="W17" s="161">
        <f t="shared" si="1"/>
        <v>8.176659697983867</v>
      </c>
      <c r="X17" s="45"/>
    </row>
    <row r="18" spans="1:24" s="20" customFormat="1" ht="15" customHeight="1">
      <c r="A18" s="54">
        <v>14</v>
      </c>
      <c r="B18" s="160" t="s">
        <v>91</v>
      </c>
      <c r="C18" s="143">
        <v>39857</v>
      </c>
      <c r="D18" s="142" t="s">
        <v>29</v>
      </c>
      <c r="E18" s="142" t="s">
        <v>30</v>
      </c>
      <c r="F18" s="144">
        <v>41</v>
      </c>
      <c r="G18" s="144">
        <v>37</v>
      </c>
      <c r="H18" s="144">
        <v>3</v>
      </c>
      <c r="I18" s="145">
        <v>3922.5</v>
      </c>
      <c r="J18" s="146">
        <v>400</v>
      </c>
      <c r="K18" s="145">
        <v>7374.5</v>
      </c>
      <c r="L18" s="146">
        <v>778</v>
      </c>
      <c r="M18" s="145">
        <v>7213</v>
      </c>
      <c r="N18" s="146">
        <v>755</v>
      </c>
      <c r="O18" s="145">
        <f>I18+K18+M18</f>
        <v>18510</v>
      </c>
      <c r="P18" s="146">
        <f>J18+L18+N18</f>
        <v>1933</v>
      </c>
      <c r="Q18" s="147">
        <f>P18/G18</f>
        <v>52.24324324324324</v>
      </c>
      <c r="R18" s="148">
        <f>+O18/P18</f>
        <v>9.57578892912571</v>
      </c>
      <c r="S18" s="145">
        <v>107687.5</v>
      </c>
      <c r="T18" s="149">
        <f t="shared" si="0"/>
        <v>-0.8281137550783517</v>
      </c>
      <c r="U18" s="145">
        <v>430625.5</v>
      </c>
      <c r="V18" s="146">
        <v>40472</v>
      </c>
      <c r="W18" s="161">
        <f t="shared" si="1"/>
        <v>10.640084502866179</v>
      </c>
      <c r="X18" s="45"/>
    </row>
    <row r="19" spans="1:24" s="20" customFormat="1" ht="15" customHeight="1">
      <c r="A19" s="54">
        <v>15</v>
      </c>
      <c r="B19" s="160" t="s">
        <v>72</v>
      </c>
      <c r="C19" s="143">
        <v>39843</v>
      </c>
      <c r="D19" s="142" t="s">
        <v>29</v>
      </c>
      <c r="E19" s="142" t="s">
        <v>30</v>
      </c>
      <c r="F19" s="144">
        <v>80</v>
      </c>
      <c r="G19" s="144">
        <v>33</v>
      </c>
      <c r="H19" s="144">
        <v>5</v>
      </c>
      <c r="I19" s="145">
        <v>3463</v>
      </c>
      <c r="J19" s="146">
        <v>518</v>
      </c>
      <c r="K19" s="145">
        <v>4815.5</v>
      </c>
      <c r="L19" s="146">
        <v>745</v>
      </c>
      <c r="M19" s="145">
        <v>5355</v>
      </c>
      <c r="N19" s="146">
        <v>815</v>
      </c>
      <c r="O19" s="145">
        <f>I19+K19+M19</f>
        <v>13633.5</v>
      </c>
      <c r="P19" s="146">
        <f>J19+L19+N19</f>
        <v>2078</v>
      </c>
      <c r="Q19" s="147">
        <f>P19/G19</f>
        <v>62.96969696969697</v>
      </c>
      <c r="R19" s="148">
        <f>+O19/P19</f>
        <v>6.5608758421559195</v>
      </c>
      <c r="S19" s="145">
        <v>37437.5</v>
      </c>
      <c r="T19" s="149">
        <f t="shared" si="0"/>
        <v>-0.6358330550918198</v>
      </c>
      <c r="U19" s="145">
        <v>1314669</v>
      </c>
      <c r="V19" s="146">
        <v>140106</v>
      </c>
      <c r="W19" s="161">
        <f t="shared" si="1"/>
        <v>9.383388291721982</v>
      </c>
      <c r="X19" s="45"/>
    </row>
    <row r="20" spans="1:24" s="20" customFormat="1" ht="15" customHeight="1">
      <c r="A20" s="54">
        <v>16</v>
      </c>
      <c r="B20" s="160" t="s">
        <v>118</v>
      </c>
      <c r="C20" s="143">
        <v>39759</v>
      </c>
      <c r="D20" s="142" t="s">
        <v>119</v>
      </c>
      <c r="E20" s="142" t="s">
        <v>120</v>
      </c>
      <c r="F20" s="144">
        <v>32</v>
      </c>
      <c r="G20" s="144">
        <v>32</v>
      </c>
      <c r="H20" s="144">
        <v>17</v>
      </c>
      <c r="I20" s="145">
        <v>2621</v>
      </c>
      <c r="J20" s="146">
        <v>411</v>
      </c>
      <c r="K20" s="145">
        <v>5032.5</v>
      </c>
      <c r="L20" s="146">
        <v>767</v>
      </c>
      <c r="M20" s="145">
        <v>5728</v>
      </c>
      <c r="N20" s="146">
        <v>871</v>
      </c>
      <c r="O20" s="145">
        <f>+I20+K20+M20</f>
        <v>13381.5</v>
      </c>
      <c r="P20" s="146">
        <f>+J20+L20+N20</f>
        <v>2049</v>
      </c>
      <c r="Q20" s="147">
        <f>IF(O20&lt;&gt;0,P20/G20,"")</f>
        <v>64.03125</v>
      </c>
      <c r="R20" s="148">
        <f>IF(O20&lt;&gt;0,O20/P20,"")</f>
        <v>6.5307467057101025</v>
      </c>
      <c r="S20" s="145">
        <v>22184.5</v>
      </c>
      <c r="T20" s="149">
        <f t="shared" si="0"/>
        <v>-0.3968085825689107</v>
      </c>
      <c r="U20" s="145">
        <v>23327814.5</v>
      </c>
      <c r="V20" s="146">
        <v>2772457</v>
      </c>
      <c r="W20" s="161">
        <f t="shared" si="1"/>
        <v>8.414130318342178</v>
      </c>
      <c r="X20" s="45"/>
    </row>
    <row r="21" spans="1:24" s="20" customFormat="1" ht="15" customHeight="1">
      <c r="A21" s="54">
        <v>17</v>
      </c>
      <c r="B21" s="160" t="s">
        <v>81</v>
      </c>
      <c r="C21" s="143">
        <v>39850</v>
      </c>
      <c r="D21" s="142" t="s">
        <v>2</v>
      </c>
      <c r="E21" s="142" t="s">
        <v>43</v>
      </c>
      <c r="F21" s="144">
        <v>78</v>
      </c>
      <c r="G21" s="144">
        <v>23</v>
      </c>
      <c r="H21" s="144">
        <v>4</v>
      </c>
      <c r="I21" s="145">
        <v>904</v>
      </c>
      <c r="J21" s="146">
        <v>132</v>
      </c>
      <c r="K21" s="145">
        <v>5347</v>
      </c>
      <c r="L21" s="146">
        <v>762</v>
      </c>
      <c r="M21" s="145">
        <v>6237</v>
      </c>
      <c r="N21" s="146">
        <v>866</v>
      </c>
      <c r="O21" s="145">
        <f>+M21+K21+I21</f>
        <v>12488</v>
      </c>
      <c r="P21" s="146">
        <f>+N21+L21+J21</f>
        <v>1760</v>
      </c>
      <c r="Q21" s="147">
        <f>+P21/G21</f>
        <v>76.52173913043478</v>
      </c>
      <c r="R21" s="148">
        <f>+O21/P21</f>
        <v>7.095454545454546</v>
      </c>
      <c r="S21" s="145">
        <v>117787</v>
      </c>
      <c r="T21" s="149">
        <f t="shared" si="0"/>
        <v>-0.8939781130345454</v>
      </c>
      <c r="U21" s="145">
        <v>881643</v>
      </c>
      <c r="V21" s="146">
        <v>94288</v>
      </c>
      <c r="W21" s="161">
        <f>+U21/V21</f>
        <v>9.350532411335482</v>
      </c>
      <c r="X21" s="45"/>
    </row>
    <row r="22" spans="1:24" s="20" customFormat="1" ht="15" customHeight="1">
      <c r="A22" s="54">
        <v>18</v>
      </c>
      <c r="B22" s="160" t="s">
        <v>67</v>
      </c>
      <c r="C22" s="143">
        <v>39836</v>
      </c>
      <c r="D22" s="142" t="s">
        <v>35</v>
      </c>
      <c r="E22" s="142" t="s">
        <v>68</v>
      </c>
      <c r="F22" s="144">
        <v>86</v>
      </c>
      <c r="G22" s="144">
        <v>26</v>
      </c>
      <c r="H22" s="144">
        <v>6</v>
      </c>
      <c r="I22" s="145">
        <v>2201</v>
      </c>
      <c r="J22" s="146">
        <v>388</v>
      </c>
      <c r="K22" s="145">
        <v>4653</v>
      </c>
      <c r="L22" s="146">
        <v>770</v>
      </c>
      <c r="M22" s="145">
        <v>5086</v>
      </c>
      <c r="N22" s="146">
        <v>801</v>
      </c>
      <c r="O22" s="145">
        <f aca="true" t="shared" si="2" ref="O22:P24">I22+K22+M22</f>
        <v>11940</v>
      </c>
      <c r="P22" s="146">
        <f t="shared" si="2"/>
        <v>1959</v>
      </c>
      <c r="Q22" s="147">
        <f>IF(O22&lt;&gt;0,P22/G22,"")</f>
        <v>75.34615384615384</v>
      </c>
      <c r="R22" s="148">
        <f>IF(O22&lt;&gt;0,O22/P22,"")</f>
        <v>6.094946401225115</v>
      </c>
      <c r="S22" s="145">
        <v>7039.5</v>
      </c>
      <c r="T22" s="149">
        <f t="shared" si="0"/>
        <v>0.6961431919880673</v>
      </c>
      <c r="U22" s="145">
        <v>1391152</v>
      </c>
      <c r="V22" s="146">
        <v>156273</v>
      </c>
      <c r="W22" s="161">
        <f>U22/V22</f>
        <v>8.902062416412305</v>
      </c>
      <c r="X22" s="45"/>
    </row>
    <row r="23" spans="1:24" s="20" customFormat="1" ht="15" customHeight="1">
      <c r="A23" s="54">
        <v>19</v>
      </c>
      <c r="B23" s="160" t="s">
        <v>55</v>
      </c>
      <c r="C23" s="143">
        <v>39829</v>
      </c>
      <c r="D23" s="142" t="s">
        <v>35</v>
      </c>
      <c r="E23" s="142" t="s">
        <v>65</v>
      </c>
      <c r="F23" s="144">
        <v>169</v>
      </c>
      <c r="G23" s="144">
        <v>19</v>
      </c>
      <c r="H23" s="144">
        <v>7</v>
      </c>
      <c r="I23" s="145">
        <v>2604</v>
      </c>
      <c r="J23" s="146">
        <v>616</v>
      </c>
      <c r="K23" s="145">
        <v>4669.5</v>
      </c>
      <c r="L23" s="146">
        <v>1055</v>
      </c>
      <c r="M23" s="145">
        <v>4496.5</v>
      </c>
      <c r="N23" s="146">
        <v>909</v>
      </c>
      <c r="O23" s="145">
        <f t="shared" si="2"/>
        <v>11770</v>
      </c>
      <c r="P23" s="146">
        <f t="shared" si="2"/>
        <v>2580</v>
      </c>
      <c r="Q23" s="147">
        <f>IF(O23&lt;&gt;0,P23/G23,"")</f>
        <v>135.78947368421052</v>
      </c>
      <c r="R23" s="148">
        <f>IF(O23&lt;&gt;0,O23/P23,"")</f>
        <v>4.562015503875969</v>
      </c>
      <c r="S23" s="145">
        <v>14278.5</v>
      </c>
      <c r="T23" s="149">
        <f t="shared" si="0"/>
        <v>-0.17568372027874077</v>
      </c>
      <c r="U23" s="145">
        <v>3711241.5</v>
      </c>
      <c r="V23" s="146">
        <v>506655</v>
      </c>
      <c r="W23" s="161">
        <f>U23/V23</f>
        <v>7.324987417473428</v>
      </c>
      <c r="X23" s="45"/>
    </row>
    <row r="24" spans="1:24" s="20" customFormat="1" ht="15" customHeight="1">
      <c r="A24" s="54">
        <v>20</v>
      </c>
      <c r="B24" s="160" t="s">
        <v>59</v>
      </c>
      <c r="C24" s="143">
        <v>39829</v>
      </c>
      <c r="D24" s="142" t="s">
        <v>29</v>
      </c>
      <c r="E24" s="142" t="s">
        <v>60</v>
      </c>
      <c r="F24" s="144">
        <v>65</v>
      </c>
      <c r="G24" s="144">
        <v>38</v>
      </c>
      <c r="H24" s="144">
        <v>7</v>
      </c>
      <c r="I24" s="145">
        <v>922</v>
      </c>
      <c r="J24" s="146">
        <v>186</v>
      </c>
      <c r="K24" s="145">
        <v>4788</v>
      </c>
      <c r="L24" s="146">
        <v>817</v>
      </c>
      <c r="M24" s="145">
        <v>4526</v>
      </c>
      <c r="N24" s="146">
        <v>758</v>
      </c>
      <c r="O24" s="145">
        <f t="shared" si="2"/>
        <v>10236</v>
      </c>
      <c r="P24" s="146">
        <f t="shared" si="2"/>
        <v>1761</v>
      </c>
      <c r="Q24" s="147">
        <f>P24/G24</f>
        <v>46.3421052631579</v>
      </c>
      <c r="R24" s="148">
        <f>+O24/P24</f>
        <v>5.812606473594548</v>
      </c>
      <c r="S24" s="145">
        <v>12359.5</v>
      </c>
      <c r="T24" s="149">
        <f t="shared" si="0"/>
        <v>-0.17181115740928032</v>
      </c>
      <c r="U24" s="145">
        <v>739947</v>
      </c>
      <c r="V24" s="146">
        <v>92695</v>
      </c>
      <c r="W24" s="161">
        <f>U24/V24</f>
        <v>7.982598845676682</v>
      </c>
      <c r="X24" s="45"/>
    </row>
    <row r="25" spans="1:24" s="20" customFormat="1" ht="15" customHeight="1">
      <c r="A25" s="54">
        <v>21</v>
      </c>
      <c r="B25" s="160" t="s">
        <v>82</v>
      </c>
      <c r="C25" s="143">
        <v>39850</v>
      </c>
      <c r="D25" s="142" t="s">
        <v>2</v>
      </c>
      <c r="E25" s="142" t="s">
        <v>43</v>
      </c>
      <c r="F25" s="144">
        <v>26</v>
      </c>
      <c r="G25" s="144">
        <v>15</v>
      </c>
      <c r="H25" s="144">
        <v>4</v>
      </c>
      <c r="I25" s="145">
        <v>2106</v>
      </c>
      <c r="J25" s="146">
        <v>299</v>
      </c>
      <c r="K25" s="145">
        <v>3795</v>
      </c>
      <c r="L25" s="146">
        <v>521</v>
      </c>
      <c r="M25" s="145">
        <v>3316</v>
      </c>
      <c r="N25" s="146">
        <v>453</v>
      </c>
      <c r="O25" s="145">
        <f>+M25+K25+I25</f>
        <v>9217</v>
      </c>
      <c r="P25" s="146">
        <f>+N25+L25+J25</f>
        <v>1273</v>
      </c>
      <c r="Q25" s="147">
        <f>+P25/G25</f>
        <v>84.86666666666666</v>
      </c>
      <c r="R25" s="148">
        <f>+O25/P25</f>
        <v>7.240377062058131</v>
      </c>
      <c r="S25" s="145">
        <v>38896</v>
      </c>
      <c r="T25" s="149">
        <f t="shared" si="0"/>
        <v>-0.7630347593582888</v>
      </c>
      <c r="U25" s="145">
        <v>379799</v>
      </c>
      <c r="V25" s="146">
        <v>35489</v>
      </c>
      <c r="W25" s="161">
        <f>+U25/V25</f>
        <v>10.701879455605962</v>
      </c>
      <c r="X25" s="45"/>
    </row>
    <row r="26" spans="1:24" s="20" customFormat="1" ht="15" customHeight="1">
      <c r="A26" s="54">
        <v>22</v>
      </c>
      <c r="B26" s="160" t="s">
        <v>39</v>
      </c>
      <c r="C26" s="143">
        <v>39801</v>
      </c>
      <c r="D26" s="142" t="s">
        <v>29</v>
      </c>
      <c r="E26" s="142" t="s">
        <v>40</v>
      </c>
      <c r="F26" s="144">
        <v>42</v>
      </c>
      <c r="G26" s="144">
        <v>16</v>
      </c>
      <c r="H26" s="144">
        <v>11</v>
      </c>
      <c r="I26" s="145">
        <v>3304</v>
      </c>
      <c r="J26" s="146">
        <v>632</v>
      </c>
      <c r="K26" s="145">
        <v>2725</v>
      </c>
      <c r="L26" s="146">
        <v>465</v>
      </c>
      <c r="M26" s="145">
        <v>2910</v>
      </c>
      <c r="N26" s="146">
        <v>462</v>
      </c>
      <c r="O26" s="145">
        <f>I26+K26+M26</f>
        <v>8939</v>
      </c>
      <c r="P26" s="146">
        <f>J26+L26+N26</f>
        <v>1559</v>
      </c>
      <c r="Q26" s="147">
        <f>P26/G26</f>
        <v>97.4375</v>
      </c>
      <c r="R26" s="148">
        <f>+O26/P26</f>
        <v>5.7338037203335475</v>
      </c>
      <c r="S26" s="145">
        <v>10691</v>
      </c>
      <c r="T26" s="149">
        <f t="shared" si="0"/>
        <v>-0.1638761575156674</v>
      </c>
      <c r="U26" s="145">
        <v>1029727</v>
      </c>
      <c r="V26" s="146">
        <v>134606</v>
      </c>
      <c r="W26" s="161">
        <f aca="true" t="shared" si="3" ref="W26:W33">U26/V26</f>
        <v>7.649933881104854</v>
      </c>
      <c r="X26" s="45"/>
    </row>
    <row r="27" spans="1:24" s="20" customFormat="1" ht="15" customHeight="1">
      <c r="A27" s="54">
        <v>23</v>
      </c>
      <c r="B27" s="160" t="s">
        <v>77</v>
      </c>
      <c r="C27" s="143">
        <v>39843</v>
      </c>
      <c r="D27" s="142" t="s">
        <v>62</v>
      </c>
      <c r="E27" s="142" t="s">
        <v>103</v>
      </c>
      <c r="F27" s="144">
        <v>50</v>
      </c>
      <c r="G27" s="144">
        <v>32</v>
      </c>
      <c r="H27" s="144">
        <v>5</v>
      </c>
      <c r="I27" s="145">
        <v>785</v>
      </c>
      <c r="J27" s="146">
        <v>165</v>
      </c>
      <c r="K27" s="145">
        <v>3905.5</v>
      </c>
      <c r="L27" s="146">
        <v>659</v>
      </c>
      <c r="M27" s="145">
        <v>4006</v>
      </c>
      <c r="N27" s="146">
        <v>663</v>
      </c>
      <c r="O27" s="145">
        <f>SUM(I27+K27+M27)</f>
        <v>8696.5</v>
      </c>
      <c r="P27" s="146">
        <f>SUM(J27+L27+N27)</f>
        <v>1487</v>
      </c>
      <c r="Q27" s="147">
        <f>IF(O27&lt;&gt;0,P27/G27,"")</f>
        <v>46.46875</v>
      </c>
      <c r="R27" s="148">
        <f>IF(O27&lt;&gt;0,O27/P27,"")</f>
        <v>5.848352387357095</v>
      </c>
      <c r="S27" s="145">
        <v>2855.5</v>
      </c>
      <c r="T27" s="149">
        <f t="shared" si="0"/>
        <v>2.0455261775520923</v>
      </c>
      <c r="U27" s="145">
        <v>238802</v>
      </c>
      <c r="V27" s="146">
        <v>29328</v>
      </c>
      <c r="W27" s="161">
        <f t="shared" si="3"/>
        <v>8.14245771958538</v>
      </c>
      <c r="X27" s="45"/>
    </row>
    <row r="28" spans="1:24" s="20" customFormat="1" ht="15" customHeight="1">
      <c r="A28" s="54">
        <v>24</v>
      </c>
      <c r="B28" s="160" t="s">
        <v>50</v>
      </c>
      <c r="C28" s="143">
        <v>39822</v>
      </c>
      <c r="D28" s="142" t="s">
        <v>29</v>
      </c>
      <c r="E28" s="142" t="s">
        <v>51</v>
      </c>
      <c r="F28" s="144">
        <v>37</v>
      </c>
      <c r="G28" s="144">
        <v>15</v>
      </c>
      <c r="H28" s="144">
        <v>8</v>
      </c>
      <c r="I28" s="145">
        <v>1909.5</v>
      </c>
      <c r="J28" s="146">
        <v>324</v>
      </c>
      <c r="K28" s="145">
        <v>3552</v>
      </c>
      <c r="L28" s="146">
        <v>521</v>
      </c>
      <c r="M28" s="145">
        <v>2612.5</v>
      </c>
      <c r="N28" s="146">
        <v>429</v>
      </c>
      <c r="O28" s="145">
        <f>I28+K28+M28</f>
        <v>8074</v>
      </c>
      <c r="P28" s="146">
        <f>J28+L28+N28</f>
        <v>1274</v>
      </c>
      <c r="Q28" s="147">
        <f>P28/G28</f>
        <v>84.93333333333334</v>
      </c>
      <c r="R28" s="148">
        <f>+O28/P28</f>
        <v>6.337519623233909</v>
      </c>
      <c r="S28" s="145">
        <v>12239</v>
      </c>
      <c r="T28" s="149">
        <f t="shared" si="0"/>
        <v>-0.3403055805212844</v>
      </c>
      <c r="U28" s="145">
        <v>1411628</v>
      </c>
      <c r="V28" s="146">
        <v>134292</v>
      </c>
      <c r="W28" s="161">
        <f t="shared" si="3"/>
        <v>10.511631370446489</v>
      </c>
      <c r="X28" s="45"/>
    </row>
    <row r="29" spans="1:24" s="20" customFormat="1" ht="15" customHeight="1">
      <c r="A29" s="54">
        <v>25</v>
      </c>
      <c r="B29" s="160" t="s">
        <v>71</v>
      </c>
      <c r="C29" s="143">
        <v>39836</v>
      </c>
      <c r="D29" s="142" t="s">
        <v>29</v>
      </c>
      <c r="E29" s="142" t="s">
        <v>92</v>
      </c>
      <c r="F29" s="144">
        <v>13</v>
      </c>
      <c r="G29" s="144">
        <v>11</v>
      </c>
      <c r="H29" s="144">
        <v>6</v>
      </c>
      <c r="I29" s="145">
        <v>1542.5</v>
      </c>
      <c r="J29" s="146">
        <v>187</v>
      </c>
      <c r="K29" s="145">
        <v>3106</v>
      </c>
      <c r="L29" s="146">
        <v>372</v>
      </c>
      <c r="M29" s="145">
        <v>2791</v>
      </c>
      <c r="N29" s="146">
        <v>326</v>
      </c>
      <c r="O29" s="145">
        <f>I29+K29+M29</f>
        <v>7439.5</v>
      </c>
      <c r="P29" s="146">
        <f>J29+L29+N29</f>
        <v>885</v>
      </c>
      <c r="Q29" s="147">
        <f>P29/G29</f>
        <v>80.45454545454545</v>
      </c>
      <c r="R29" s="148">
        <f>+O29/P29</f>
        <v>8.406214689265537</v>
      </c>
      <c r="S29" s="145">
        <v>13691.5</v>
      </c>
      <c r="T29" s="149">
        <f t="shared" si="0"/>
        <v>-0.45663367782931014</v>
      </c>
      <c r="U29" s="145">
        <v>145613.5</v>
      </c>
      <c r="V29" s="146">
        <v>16269</v>
      </c>
      <c r="W29" s="161">
        <f t="shared" si="3"/>
        <v>8.950365726227796</v>
      </c>
      <c r="X29" s="45"/>
    </row>
    <row r="30" spans="1:24" s="20" customFormat="1" ht="15" customHeight="1">
      <c r="A30" s="54">
        <v>26</v>
      </c>
      <c r="B30" s="160" t="s">
        <v>56</v>
      </c>
      <c r="C30" s="143">
        <v>39829</v>
      </c>
      <c r="D30" s="142" t="s">
        <v>27</v>
      </c>
      <c r="E30" s="142" t="s">
        <v>28</v>
      </c>
      <c r="F30" s="144">
        <v>91</v>
      </c>
      <c r="G30" s="144">
        <v>10</v>
      </c>
      <c r="H30" s="144">
        <v>7</v>
      </c>
      <c r="I30" s="145">
        <v>1248</v>
      </c>
      <c r="J30" s="146">
        <v>323</v>
      </c>
      <c r="K30" s="145">
        <v>2496</v>
      </c>
      <c r="L30" s="146">
        <v>539</v>
      </c>
      <c r="M30" s="145">
        <v>2388</v>
      </c>
      <c r="N30" s="146">
        <v>482</v>
      </c>
      <c r="O30" s="145">
        <f>+I30+K30+M30</f>
        <v>6132</v>
      </c>
      <c r="P30" s="146">
        <f>+J30+L30+N30</f>
        <v>1344</v>
      </c>
      <c r="Q30" s="147">
        <f>IF(O30&lt;&gt;0,P30/G30,"")</f>
        <v>134.4</v>
      </c>
      <c r="R30" s="148">
        <f>IF(O30&lt;&gt;0,O30/P30,"")</f>
        <v>4.5625</v>
      </c>
      <c r="S30" s="145">
        <v>8689</v>
      </c>
      <c r="T30" s="149">
        <f t="shared" si="0"/>
        <v>-0.29428012429508577</v>
      </c>
      <c r="U30" s="145">
        <v>2981982</v>
      </c>
      <c r="V30" s="146">
        <v>323000</v>
      </c>
      <c r="W30" s="161">
        <f t="shared" si="3"/>
        <v>9.23214241486068</v>
      </c>
      <c r="X30" s="45"/>
    </row>
    <row r="31" spans="1:24" s="20" customFormat="1" ht="15" customHeight="1">
      <c r="A31" s="54">
        <v>27</v>
      </c>
      <c r="B31" s="160" t="s">
        <v>121</v>
      </c>
      <c r="C31" s="143">
        <v>39871</v>
      </c>
      <c r="D31" s="142" t="s">
        <v>29</v>
      </c>
      <c r="E31" s="142" t="s">
        <v>122</v>
      </c>
      <c r="F31" s="144">
        <v>6</v>
      </c>
      <c r="G31" s="144">
        <v>6</v>
      </c>
      <c r="H31" s="144">
        <v>1</v>
      </c>
      <c r="I31" s="145">
        <v>987</v>
      </c>
      <c r="J31" s="146">
        <v>101</v>
      </c>
      <c r="K31" s="145">
        <v>2243</v>
      </c>
      <c r="L31" s="146">
        <v>214</v>
      </c>
      <c r="M31" s="145">
        <v>2399</v>
      </c>
      <c r="N31" s="146">
        <v>224</v>
      </c>
      <c r="O31" s="145">
        <f>I31+K31+M31</f>
        <v>5629</v>
      </c>
      <c r="P31" s="146">
        <f>J31+L31+N31</f>
        <v>539</v>
      </c>
      <c r="Q31" s="147">
        <f>P31/G31</f>
        <v>89.83333333333333</v>
      </c>
      <c r="R31" s="148">
        <f>+O31/P31</f>
        <v>10.443413729128014</v>
      </c>
      <c r="S31" s="145"/>
      <c r="T31" s="149">
        <f t="shared" si="0"/>
      </c>
      <c r="U31" s="145">
        <v>5629</v>
      </c>
      <c r="V31" s="146">
        <v>539</v>
      </c>
      <c r="W31" s="161">
        <f t="shared" si="3"/>
        <v>10.443413729128014</v>
      </c>
      <c r="X31" s="45"/>
    </row>
    <row r="32" spans="1:24" s="20" customFormat="1" ht="15" customHeight="1">
      <c r="A32" s="54">
        <v>28</v>
      </c>
      <c r="B32" s="160" t="s">
        <v>32</v>
      </c>
      <c r="C32" s="143">
        <v>39766</v>
      </c>
      <c r="D32" s="142" t="s">
        <v>62</v>
      </c>
      <c r="E32" s="142" t="s">
        <v>33</v>
      </c>
      <c r="F32" s="144">
        <v>24</v>
      </c>
      <c r="G32" s="144">
        <v>3</v>
      </c>
      <c r="H32" s="144">
        <v>16</v>
      </c>
      <c r="I32" s="145">
        <v>1232</v>
      </c>
      <c r="J32" s="146">
        <v>212</v>
      </c>
      <c r="K32" s="145">
        <v>1987</v>
      </c>
      <c r="L32" s="146">
        <v>362</v>
      </c>
      <c r="M32" s="145">
        <v>2052</v>
      </c>
      <c r="N32" s="146">
        <v>351</v>
      </c>
      <c r="O32" s="145">
        <f>SUM(I32+K32+M32)</f>
        <v>5271</v>
      </c>
      <c r="P32" s="146">
        <f>SUM(J32+L32+N32)</f>
        <v>925</v>
      </c>
      <c r="Q32" s="147">
        <f>IF(O32&lt;&gt;0,P32/G32,"")</f>
        <v>308.3333333333333</v>
      </c>
      <c r="R32" s="148">
        <f>IF(O32&lt;&gt;0,O32/P32,"")</f>
        <v>5.698378378378378</v>
      </c>
      <c r="S32" s="145">
        <v>3147.5</v>
      </c>
      <c r="T32" s="149">
        <f t="shared" si="0"/>
        <v>0.6746624305003971</v>
      </c>
      <c r="U32" s="145">
        <v>283587</v>
      </c>
      <c r="V32" s="146">
        <v>54199</v>
      </c>
      <c r="W32" s="161">
        <f t="shared" si="3"/>
        <v>5.232329009760328</v>
      </c>
      <c r="X32" s="45"/>
    </row>
    <row r="33" spans="1:24" s="20" customFormat="1" ht="15" customHeight="1">
      <c r="A33" s="54">
        <v>29</v>
      </c>
      <c r="B33" s="160" t="s">
        <v>48</v>
      </c>
      <c r="C33" s="143">
        <v>39822</v>
      </c>
      <c r="D33" s="142" t="s">
        <v>35</v>
      </c>
      <c r="E33" s="142" t="s">
        <v>49</v>
      </c>
      <c r="F33" s="144">
        <v>175</v>
      </c>
      <c r="G33" s="144">
        <v>10</v>
      </c>
      <c r="H33" s="144">
        <v>8</v>
      </c>
      <c r="I33" s="145">
        <v>1091</v>
      </c>
      <c r="J33" s="146">
        <v>193</v>
      </c>
      <c r="K33" s="145">
        <v>1938.5</v>
      </c>
      <c r="L33" s="146">
        <v>330</v>
      </c>
      <c r="M33" s="145">
        <v>1799</v>
      </c>
      <c r="N33" s="146">
        <v>312</v>
      </c>
      <c r="O33" s="145">
        <f>I33+K33+M33</f>
        <v>4828.5</v>
      </c>
      <c r="P33" s="146">
        <f>J33+L33+N33</f>
        <v>835</v>
      </c>
      <c r="Q33" s="147">
        <f>IF(O33&lt;&gt;0,P33/G33,"")</f>
        <v>83.5</v>
      </c>
      <c r="R33" s="148">
        <f>IF(O33&lt;&gt;0,O33/P33,"")</f>
        <v>5.7826347305389225</v>
      </c>
      <c r="S33" s="145">
        <v>12049</v>
      </c>
      <c r="T33" s="149">
        <f t="shared" si="0"/>
        <v>-0.5992613494895842</v>
      </c>
      <c r="U33" s="145">
        <v>3467755.5</v>
      </c>
      <c r="V33" s="146">
        <v>470780</v>
      </c>
      <c r="W33" s="161">
        <f t="shared" si="3"/>
        <v>7.365978801138536</v>
      </c>
      <c r="X33" s="45"/>
    </row>
    <row r="34" spans="1:24" s="20" customFormat="1" ht="15" customHeight="1">
      <c r="A34" s="54">
        <v>30</v>
      </c>
      <c r="B34" s="160" t="s">
        <v>52</v>
      </c>
      <c r="C34" s="143">
        <v>39822</v>
      </c>
      <c r="D34" s="142" t="s">
        <v>2</v>
      </c>
      <c r="E34" s="142" t="s">
        <v>53</v>
      </c>
      <c r="F34" s="144">
        <v>55</v>
      </c>
      <c r="G34" s="144">
        <v>6</v>
      </c>
      <c r="H34" s="144">
        <v>8</v>
      </c>
      <c r="I34" s="145">
        <v>572</v>
      </c>
      <c r="J34" s="146">
        <v>95</v>
      </c>
      <c r="K34" s="145">
        <v>1524</v>
      </c>
      <c r="L34" s="146">
        <v>251</v>
      </c>
      <c r="M34" s="145">
        <v>1230</v>
      </c>
      <c r="N34" s="146">
        <v>189</v>
      </c>
      <c r="O34" s="145">
        <f>+M34+K34+I34</f>
        <v>3326</v>
      </c>
      <c r="P34" s="146">
        <f>+N34+L34+J34</f>
        <v>535</v>
      </c>
      <c r="Q34" s="147">
        <f>+P34/G34</f>
        <v>89.16666666666667</v>
      </c>
      <c r="R34" s="148">
        <f>+O34/P34</f>
        <v>6.216822429906542</v>
      </c>
      <c r="S34" s="145">
        <v>4679</v>
      </c>
      <c r="T34" s="149">
        <f t="shared" si="0"/>
        <v>-0.2891643513571276</v>
      </c>
      <c r="U34" s="145">
        <v>1233033</v>
      </c>
      <c r="V34" s="146">
        <v>139117</v>
      </c>
      <c r="W34" s="161">
        <f>+U34/V34</f>
        <v>8.86328054802792</v>
      </c>
      <c r="X34" s="45"/>
    </row>
    <row r="35" spans="1:24" s="20" customFormat="1" ht="15" customHeight="1">
      <c r="A35" s="54">
        <v>31</v>
      </c>
      <c r="B35" s="160" t="s">
        <v>66</v>
      </c>
      <c r="C35" s="143">
        <v>39836</v>
      </c>
      <c r="D35" s="142" t="s">
        <v>2</v>
      </c>
      <c r="E35" s="142" t="s">
        <v>53</v>
      </c>
      <c r="F35" s="144">
        <v>108</v>
      </c>
      <c r="G35" s="144">
        <v>15</v>
      </c>
      <c r="H35" s="144">
        <v>6</v>
      </c>
      <c r="I35" s="145">
        <v>640</v>
      </c>
      <c r="J35" s="146">
        <v>197</v>
      </c>
      <c r="K35" s="145">
        <v>1365</v>
      </c>
      <c r="L35" s="146">
        <v>283</v>
      </c>
      <c r="M35" s="145">
        <v>1225</v>
      </c>
      <c r="N35" s="146">
        <v>229</v>
      </c>
      <c r="O35" s="145">
        <f>+M35+K35+I35</f>
        <v>3230</v>
      </c>
      <c r="P35" s="146">
        <f>+N35+L35+J35</f>
        <v>709</v>
      </c>
      <c r="Q35" s="147">
        <f>+P35/G35</f>
        <v>47.266666666666666</v>
      </c>
      <c r="R35" s="148">
        <f>+O35/P35</f>
        <v>4.555712270803949</v>
      </c>
      <c r="S35" s="145">
        <v>15510</v>
      </c>
      <c r="T35" s="149">
        <f t="shared" si="0"/>
        <v>-0.7917472598323663</v>
      </c>
      <c r="U35" s="145">
        <v>2255985</v>
      </c>
      <c r="V35" s="146">
        <v>265912</v>
      </c>
      <c r="W35" s="161">
        <f>+U35/V35</f>
        <v>8.483953337946389</v>
      </c>
      <c r="X35" s="45"/>
    </row>
    <row r="36" spans="1:24" s="20" customFormat="1" ht="15" customHeight="1">
      <c r="A36" s="54">
        <v>32</v>
      </c>
      <c r="B36" s="160" t="s">
        <v>74</v>
      </c>
      <c r="C36" s="143">
        <v>39843</v>
      </c>
      <c r="D36" s="142" t="s">
        <v>35</v>
      </c>
      <c r="E36" s="142" t="s">
        <v>75</v>
      </c>
      <c r="F36" s="144">
        <v>92</v>
      </c>
      <c r="G36" s="144">
        <v>7</v>
      </c>
      <c r="H36" s="144">
        <v>5</v>
      </c>
      <c r="I36" s="145">
        <v>538</v>
      </c>
      <c r="J36" s="146">
        <v>100</v>
      </c>
      <c r="K36" s="145">
        <v>1221</v>
      </c>
      <c r="L36" s="146">
        <v>235</v>
      </c>
      <c r="M36" s="145">
        <v>1268</v>
      </c>
      <c r="N36" s="146">
        <v>239</v>
      </c>
      <c r="O36" s="145">
        <f>I36+K36+M36</f>
        <v>3027</v>
      </c>
      <c r="P36" s="146">
        <f>J36+L36+N36</f>
        <v>574</v>
      </c>
      <c r="Q36" s="147">
        <f>IF(O36&lt;&gt;0,P36/G36,"")</f>
        <v>82</v>
      </c>
      <c r="R36" s="148">
        <f>IF(O36&lt;&gt;0,O36/P36,"")</f>
        <v>5.2735191637630665</v>
      </c>
      <c r="S36" s="145">
        <v>8219</v>
      </c>
      <c r="T36" s="149">
        <f t="shared" si="0"/>
        <v>-0.6317070203187736</v>
      </c>
      <c r="U36" s="145">
        <v>628815</v>
      </c>
      <c r="V36" s="146">
        <v>73382</v>
      </c>
      <c r="W36" s="161">
        <f>U36/V36</f>
        <v>8.569063258019678</v>
      </c>
      <c r="X36" s="45"/>
    </row>
    <row r="37" spans="1:24" s="20" customFormat="1" ht="15" customHeight="1">
      <c r="A37" s="54">
        <v>33</v>
      </c>
      <c r="B37" s="160" t="s">
        <v>44</v>
      </c>
      <c r="C37" s="143">
        <v>39808</v>
      </c>
      <c r="D37" s="142" t="s">
        <v>29</v>
      </c>
      <c r="E37" s="142" t="s">
        <v>30</v>
      </c>
      <c r="F37" s="144">
        <v>75</v>
      </c>
      <c r="G37" s="144">
        <v>5</v>
      </c>
      <c r="H37" s="144">
        <v>10</v>
      </c>
      <c r="I37" s="145">
        <v>380</v>
      </c>
      <c r="J37" s="146">
        <v>69</v>
      </c>
      <c r="K37" s="145">
        <v>935</v>
      </c>
      <c r="L37" s="146">
        <v>168</v>
      </c>
      <c r="M37" s="145">
        <v>1408</v>
      </c>
      <c r="N37" s="146">
        <v>255</v>
      </c>
      <c r="O37" s="145">
        <f>I37+K37+M37</f>
        <v>2723</v>
      </c>
      <c r="P37" s="146">
        <f>J37+L37+N37</f>
        <v>492</v>
      </c>
      <c r="Q37" s="147">
        <f>P37/G37</f>
        <v>98.4</v>
      </c>
      <c r="R37" s="148">
        <f>+O37/P37</f>
        <v>5.534552845528455</v>
      </c>
      <c r="S37" s="145">
        <v>536</v>
      </c>
      <c r="T37" s="149">
        <f t="shared" si="0"/>
        <v>4.080223880597015</v>
      </c>
      <c r="U37" s="145">
        <v>1774519</v>
      </c>
      <c r="V37" s="146">
        <v>178840</v>
      </c>
      <c r="W37" s="161">
        <f>U37/V37</f>
        <v>9.92238313576381</v>
      </c>
      <c r="X37" s="45"/>
    </row>
    <row r="38" spans="1:24" s="20" customFormat="1" ht="15" customHeight="1">
      <c r="A38" s="54">
        <v>34</v>
      </c>
      <c r="B38" s="160" t="s">
        <v>76</v>
      </c>
      <c r="C38" s="143">
        <v>39843</v>
      </c>
      <c r="D38" s="142" t="s">
        <v>27</v>
      </c>
      <c r="E38" s="142" t="s">
        <v>20</v>
      </c>
      <c r="F38" s="144">
        <v>39</v>
      </c>
      <c r="G38" s="144">
        <v>8</v>
      </c>
      <c r="H38" s="144">
        <v>5</v>
      </c>
      <c r="I38" s="145">
        <v>494</v>
      </c>
      <c r="J38" s="146">
        <v>72</v>
      </c>
      <c r="K38" s="145">
        <v>1032</v>
      </c>
      <c r="L38" s="146">
        <v>166</v>
      </c>
      <c r="M38" s="145">
        <v>1022</v>
      </c>
      <c r="N38" s="146">
        <v>161</v>
      </c>
      <c r="O38" s="145">
        <f>+I38+K38+M38</f>
        <v>2548</v>
      </c>
      <c r="P38" s="146">
        <f>+J38+L38+N38</f>
        <v>399</v>
      </c>
      <c r="Q38" s="147">
        <f>IF(O38&lt;&gt;0,P38/G38,"")</f>
        <v>49.875</v>
      </c>
      <c r="R38" s="148">
        <f>IF(O38&lt;&gt;0,O38/P38,"")</f>
        <v>6.385964912280702</v>
      </c>
      <c r="S38" s="145">
        <v>11629</v>
      </c>
      <c r="T38" s="149">
        <f t="shared" si="0"/>
        <v>-0.780892596095967</v>
      </c>
      <c r="U38" s="145">
        <v>318095</v>
      </c>
      <c r="V38" s="146">
        <v>31777</v>
      </c>
      <c r="W38" s="161">
        <f>U38/V38</f>
        <v>10.010227523051263</v>
      </c>
      <c r="X38" s="45"/>
    </row>
    <row r="39" spans="1:24" s="20" customFormat="1" ht="15" customHeight="1">
      <c r="A39" s="54">
        <v>35</v>
      </c>
      <c r="B39" s="160" t="s">
        <v>46</v>
      </c>
      <c r="C39" s="143">
        <v>39808</v>
      </c>
      <c r="D39" s="142" t="s">
        <v>2</v>
      </c>
      <c r="E39" s="142" t="s">
        <v>43</v>
      </c>
      <c r="F39" s="144">
        <v>112</v>
      </c>
      <c r="G39" s="144">
        <v>5</v>
      </c>
      <c r="H39" s="144">
        <v>10</v>
      </c>
      <c r="I39" s="145">
        <v>212</v>
      </c>
      <c r="J39" s="146">
        <v>42</v>
      </c>
      <c r="K39" s="145">
        <v>1081</v>
      </c>
      <c r="L39" s="146">
        <v>188</v>
      </c>
      <c r="M39" s="145">
        <v>1094</v>
      </c>
      <c r="N39" s="146">
        <v>191</v>
      </c>
      <c r="O39" s="145">
        <f>+M39+K39+I39</f>
        <v>2387</v>
      </c>
      <c r="P39" s="146">
        <f>+N39+L39+J39</f>
        <v>421</v>
      </c>
      <c r="Q39" s="147">
        <f>+P39/G39</f>
        <v>84.2</v>
      </c>
      <c r="R39" s="148">
        <f>+O39/P39</f>
        <v>5.669833729216152</v>
      </c>
      <c r="S39" s="145">
        <v>930</v>
      </c>
      <c r="T39" s="149">
        <f aca="true" t="shared" si="4" ref="T39:T61">IF(S39&lt;&gt;0,-(S39-O39)/S39,"")</f>
        <v>1.5666666666666667</v>
      </c>
      <c r="U39" s="145">
        <v>2034308</v>
      </c>
      <c r="V39" s="146">
        <v>209100</v>
      </c>
      <c r="W39" s="161">
        <f>+U39/V39</f>
        <v>9.728876135820181</v>
      </c>
      <c r="X39" s="45"/>
    </row>
    <row r="40" spans="1:24" s="20" customFormat="1" ht="15" customHeight="1">
      <c r="A40" s="54">
        <v>36</v>
      </c>
      <c r="B40" s="160" t="s">
        <v>61</v>
      </c>
      <c r="C40" s="143">
        <v>39829</v>
      </c>
      <c r="D40" s="142" t="s">
        <v>62</v>
      </c>
      <c r="E40" s="142" t="s">
        <v>103</v>
      </c>
      <c r="F40" s="144">
        <v>27</v>
      </c>
      <c r="G40" s="144">
        <v>4</v>
      </c>
      <c r="H40" s="144">
        <v>7</v>
      </c>
      <c r="I40" s="145">
        <v>550</v>
      </c>
      <c r="J40" s="146">
        <v>96</v>
      </c>
      <c r="K40" s="145">
        <v>698</v>
      </c>
      <c r="L40" s="146">
        <v>116</v>
      </c>
      <c r="M40" s="145">
        <v>955</v>
      </c>
      <c r="N40" s="146">
        <v>143</v>
      </c>
      <c r="O40" s="145">
        <f>I40+K40+M40</f>
        <v>2203</v>
      </c>
      <c r="P40" s="146">
        <f>SUM(J40+L40+N40)</f>
        <v>355</v>
      </c>
      <c r="Q40" s="147">
        <f>IF(O40&lt;&gt;0,P40/G40,"")</f>
        <v>88.75</v>
      </c>
      <c r="R40" s="148">
        <f>IF(O40&lt;&gt;0,O40/P40,"")</f>
        <v>6.205633802816902</v>
      </c>
      <c r="S40" s="145">
        <v>1381</v>
      </c>
      <c r="T40" s="149">
        <f t="shared" si="4"/>
        <v>0.5952208544532948</v>
      </c>
      <c r="U40" s="145">
        <v>330572.5</v>
      </c>
      <c r="V40" s="146">
        <v>32710</v>
      </c>
      <c r="W40" s="161">
        <f>U40/V40</f>
        <v>10.10616019565882</v>
      </c>
      <c r="X40" s="45"/>
    </row>
    <row r="41" spans="1:24" s="20" customFormat="1" ht="15" customHeight="1">
      <c r="A41" s="54">
        <v>37</v>
      </c>
      <c r="B41" s="160" t="s">
        <v>73</v>
      </c>
      <c r="C41" s="143">
        <v>39843</v>
      </c>
      <c r="D41" s="142" t="s">
        <v>2</v>
      </c>
      <c r="E41" s="142" t="s">
        <v>53</v>
      </c>
      <c r="F41" s="144">
        <v>53</v>
      </c>
      <c r="G41" s="144">
        <v>6</v>
      </c>
      <c r="H41" s="144">
        <v>5</v>
      </c>
      <c r="I41" s="145">
        <v>246</v>
      </c>
      <c r="J41" s="146">
        <v>39</v>
      </c>
      <c r="K41" s="145">
        <v>780</v>
      </c>
      <c r="L41" s="146">
        <v>133</v>
      </c>
      <c r="M41" s="145">
        <v>752</v>
      </c>
      <c r="N41" s="146">
        <v>126</v>
      </c>
      <c r="O41" s="145">
        <f>+M41+K41+I41</f>
        <v>1778</v>
      </c>
      <c r="P41" s="146">
        <f>+N41+L41+J41</f>
        <v>298</v>
      </c>
      <c r="Q41" s="147">
        <f>+P41/G41</f>
        <v>49.666666666666664</v>
      </c>
      <c r="R41" s="148">
        <f>+O41/P41</f>
        <v>5.966442953020135</v>
      </c>
      <c r="S41" s="145">
        <v>5154</v>
      </c>
      <c r="T41" s="149">
        <f t="shared" si="4"/>
        <v>-0.6550252231276679</v>
      </c>
      <c r="U41" s="145">
        <v>794418</v>
      </c>
      <c r="V41" s="146">
        <v>78490</v>
      </c>
      <c r="W41" s="161">
        <f>+U41/V41</f>
        <v>10.121263855268188</v>
      </c>
      <c r="X41" s="45"/>
    </row>
    <row r="42" spans="1:24" s="20" customFormat="1" ht="15" customHeight="1">
      <c r="A42" s="54">
        <v>38</v>
      </c>
      <c r="B42" s="160" t="s">
        <v>101</v>
      </c>
      <c r="C42" s="143">
        <v>39864</v>
      </c>
      <c r="D42" s="142" t="s">
        <v>29</v>
      </c>
      <c r="E42" s="142" t="s">
        <v>102</v>
      </c>
      <c r="F42" s="144">
        <v>4</v>
      </c>
      <c r="G42" s="144">
        <v>4</v>
      </c>
      <c r="H42" s="144">
        <v>2</v>
      </c>
      <c r="I42" s="145">
        <v>224</v>
      </c>
      <c r="J42" s="146">
        <v>31</v>
      </c>
      <c r="K42" s="145">
        <v>551</v>
      </c>
      <c r="L42" s="146">
        <v>78</v>
      </c>
      <c r="M42" s="145">
        <v>616</v>
      </c>
      <c r="N42" s="146">
        <v>97</v>
      </c>
      <c r="O42" s="145">
        <f>I42+K42+M42</f>
        <v>1391</v>
      </c>
      <c r="P42" s="146">
        <f>J42+L42+N42</f>
        <v>206</v>
      </c>
      <c r="Q42" s="147">
        <f>P42/G42</f>
        <v>51.5</v>
      </c>
      <c r="R42" s="148">
        <f>+O42/P42</f>
        <v>6.752427184466019</v>
      </c>
      <c r="S42" s="145">
        <v>3746</v>
      </c>
      <c r="T42" s="149">
        <f t="shared" si="4"/>
        <v>-0.6286705819540843</v>
      </c>
      <c r="U42" s="145">
        <v>8195</v>
      </c>
      <c r="V42" s="146">
        <v>981</v>
      </c>
      <c r="W42" s="161">
        <f aca="true" t="shared" si="5" ref="W42:W54">U42/V42</f>
        <v>8.353720693170235</v>
      </c>
      <c r="X42" s="45"/>
    </row>
    <row r="43" spans="1:24" s="20" customFormat="1" ht="15" customHeight="1">
      <c r="A43" s="54">
        <v>39</v>
      </c>
      <c r="B43" s="160" t="s">
        <v>47</v>
      </c>
      <c r="C43" s="143">
        <v>39815</v>
      </c>
      <c r="D43" s="142" t="s">
        <v>27</v>
      </c>
      <c r="E43" s="142" t="s">
        <v>20</v>
      </c>
      <c r="F43" s="144">
        <v>62</v>
      </c>
      <c r="G43" s="144">
        <v>2</v>
      </c>
      <c r="H43" s="144">
        <v>9</v>
      </c>
      <c r="I43" s="145">
        <v>260</v>
      </c>
      <c r="J43" s="146">
        <v>51</v>
      </c>
      <c r="K43" s="145">
        <v>570</v>
      </c>
      <c r="L43" s="146">
        <v>111</v>
      </c>
      <c r="M43" s="145">
        <v>365</v>
      </c>
      <c r="N43" s="146">
        <v>71</v>
      </c>
      <c r="O43" s="145">
        <f>+I43+K43+M43</f>
        <v>1195</v>
      </c>
      <c r="P43" s="146">
        <f>+J43+L43+N43</f>
        <v>233</v>
      </c>
      <c r="Q43" s="147">
        <f>IF(O43&lt;&gt;0,P43/G43,"")</f>
        <v>116.5</v>
      </c>
      <c r="R43" s="148">
        <f>IF(O43&lt;&gt;0,O43/P43,"")</f>
        <v>5.128755364806867</v>
      </c>
      <c r="S43" s="145">
        <v>2585</v>
      </c>
      <c r="T43" s="149">
        <f t="shared" si="4"/>
        <v>-0.5377176015473888</v>
      </c>
      <c r="U43" s="145">
        <v>594976</v>
      </c>
      <c r="V43" s="146">
        <v>62962</v>
      </c>
      <c r="W43" s="161">
        <f t="shared" si="5"/>
        <v>9.449763349321813</v>
      </c>
      <c r="X43" s="45"/>
    </row>
    <row r="44" spans="1:24" s="20" customFormat="1" ht="15" customHeight="1">
      <c r="A44" s="54">
        <v>40</v>
      </c>
      <c r="B44" s="160" t="s">
        <v>41</v>
      </c>
      <c r="C44" s="143">
        <v>39801</v>
      </c>
      <c r="D44" s="142" t="s">
        <v>34</v>
      </c>
      <c r="E44" s="142" t="s">
        <v>42</v>
      </c>
      <c r="F44" s="144">
        <v>19</v>
      </c>
      <c r="G44" s="144">
        <v>3</v>
      </c>
      <c r="H44" s="144">
        <v>11</v>
      </c>
      <c r="I44" s="145">
        <v>293</v>
      </c>
      <c r="J44" s="146">
        <v>50</v>
      </c>
      <c r="K44" s="145">
        <v>448</v>
      </c>
      <c r="L44" s="146">
        <v>67</v>
      </c>
      <c r="M44" s="145">
        <v>441</v>
      </c>
      <c r="N44" s="146">
        <v>64</v>
      </c>
      <c r="O44" s="145">
        <f>+I44+K44+M44</f>
        <v>1182</v>
      </c>
      <c r="P44" s="146">
        <f>+J44+L44+N44</f>
        <v>181</v>
      </c>
      <c r="Q44" s="147">
        <f>IF(O44&lt;&gt;0,P44/G44,"")</f>
        <v>60.333333333333336</v>
      </c>
      <c r="R44" s="148">
        <f>IF(O44&lt;&gt;0,O44/P44,"")</f>
        <v>6.530386740331492</v>
      </c>
      <c r="S44" s="145">
        <v>769</v>
      </c>
      <c r="T44" s="149">
        <f t="shared" si="4"/>
        <v>0.5370611183355006</v>
      </c>
      <c r="U44" s="145">
        <v>142939</v>
      </c>
      <c r="V44" s="146">
        <v>13764</v>
      </c>
      <c r="W44" s="161">
        <f t="shared" si="5"/>
        <v>10.384989828538215</v>
      </c>
      <c r="X44" s="45"/>
    </row>
    <row r="45" spans="1:24" s="20" customFormat="1" ht="15" customHeight="1">
      <c r="A45" s="54">
        <v>41</v>
      </c>
      <c r="B45" s="160" t="s">
        <v>132</v>
      </c>
      <c r="C45" s="143">
        <v>39850</v>
      </c>
      <c r="D45" s="142" t="s">
        <v>29</v>
      </c>
      <c r="E45" s="142" t="s">
        <v>83</v>
      </c>
      <c r="F45" s="144">
        <v>8</v>
      </c>
      <c r="G45" s="144">
        <v>5</v>
      </c>
      <c r="H45" s="144">
        <v>4</v>
      </c>
      <c r="I45" s="145">
        <v>333</v>
      </c>
      <c r="J45" s="146">
        <v>65</v>
      </c>
      <c r="K45" s="145">
        <v>400</v>
      </c>
      <c r="L45" s="146">
        <v>67</v>
      </c>
      <c r="M45" s="145">
        <v>413.5</v>
      </c>
      <c r="N45" s="146">
        <v>68</v>
      </c>
      <c r="O45" s="145">
        <f>I45+K45+M45</f>
        <v>1146.5</v>
      </c>
      <c r="P45" s="146">
        <f>J45+L45+N45</f>
        <v>200</v>
      </c>
      <c r="Q45" s="147">
        <f>P45/G45</f>
        <v>40</v>
      </c>
      <c r="R45" s="148">
        <f>+O45/P45</f>
        <v>5.7325</v>
      </c>
      <c r="S45" s="145">
        <v>679</v>
      </c>
      <c r="T45" s="149">
        <f t="shared" si="4"/>
        <v>0.6885125184094256</v>
      </c>
      <c r="U45" s="145">
        <v>15085.5</v>
      </c>
      <c r="V45" s="146">
        <v>1911</v>
      </c>
      <c r="W45" s="161">
        <f t="shared" si="5"/>
        <v>7.89403453689168</v>
      </c>
      <c r="X45" s="45"/>
    </row>
    <row r="46" spans="1:24" s="20" customFormat="1" ht="15" customHeight="1">
      <c r="A46" s="54">
        <v>42</v>
      </c>
      <c r="B46" s="160" t="s">
        <v>84</v>
      </c>
      <c r="C46" s="143">
        <v>39850</v>
      </c>
      <c r="D46" s="142" t="s">
        <v>29</v>
      </c>
      <c r="E46" s="142" t="s">
        <v>85</v>
      </c>
      <c r="F46" s="144">
        <v>2</v>
      </c>
      <c r="G46" s="144">
        <v>2</v>
      </c>
      <c r="H46" s="144">
        <v>4</v>
      </c>
      <c r="I46" s="145">
        <v>110</v>
      </c>
      <c r="J46" s="146">
        <v>11</v>
      </c>
      <c r="K46" s="145">
        <v>524</v>
      </c>
      <c r="L46" s="146">
        <v>51</v>
      </c>
      <c r="M46" s="145">
        <v>250</v>
      </c>
      <c r="N46" s="146">
        <v>25</v>
      </c>
      <c r="O46" s="145">
        <f>I46+K46+M46</f>
        <v>884</v>
      </c>
      <c r="P46" s="146">
        <f>J46+L46+N46</f>
        <v>87</v>
      </c>
      <c r="Q46" s="147">
        <f>P46/G46</f>
        <v>43.5</v>
      </c>
      <c r="R46" s="148">
        <f>+O46/P46</f>
        <v>10.160919540229886</v>
      </c>
      <c r="S46" s="145">
        <v>1436</v>
      </c>
      <c r="T46" s="149">
        <f t="shared" si="4"/>
        <v>-0.38440111420612816</v>
      </c>
      <c r="U46" s="145">
        <v>14473.5</v>
      </c>
      <c r="V46" s="146">
        <v>1499</v>
      </c>
      <c r="W46" s="161">
        <f t="shared" si="5"/>
        <v>9.65543695797198</v>
      </c>
      <c r="X46" s="45"/>
    </row>
    <row r="47" spans="1:24" s="20" customFormat="1" ht="15" customHeight="1">
      <c r="A47" s="54">
        <v>43</v>
      </c>
      <c r="B47" s="160" t="s">
        <v>123</v>
      </c>
      <c r="C47" s="143">
        <v>39787</v>
      </c>
      <c r="D47" s="142" t="s">
        <v>62</v>
      </c>
      <c r="E47" s="142" t="s">
        <v>11</v>
      </c>
      <c r="F47" s="144">
        <v>242</v>
      </c>
      <c r="G47" s="144">
        <v>2</v>
      </c>
      <c r="H47" s="144">
        <v>13</v>
      </c>
      <c r="I47" s="145">
        <v>104</v>
      </c>
      <c r="J47" s="146">
        <v>20</v>
      </c>
      <c r="K47" s="145">
        <v>272</v>
      </c>
      <c r="L47" s="146">
        <v>53</v>
      </c>
      <c r="M47" s="145">
        <v>433</v>
      </c>
      <c r="N47" s="146">
        <v>85</v>
      </c>
      <c r="O47" s="145">
        <f>I47+K47+M47</f>
        <v>809</v>
      </c>
      <c r="P47" s="146">
        <f>SUM(J47+L47+N47)</f>
        <v>158</v>
      </c>
      <c r="Q47" s="147">
        <f>IF(O47&lt;&gt;0,P47/G47,"")</f>
        <v>79</v>
      </c>
      <c r="R47" s="148">
        <f>IF(O47&lt;&gt;0,O47/P47,"")</f>
        <v>5.120253164556962</v>
      </c>
      <c r="S47" s="145">
        <v>1048</v>
      </c>
      <c r="T47" s="149">
        <f t="shared" si="4"/>
        <v>-0.22805343511450382</v>
      </c>
      <c r="U47" s="145">
        <v>18046946</v>
      </c>
      <c r="V47" s="146">
        <v>2310109</v>
      </c>
      <c r="W47" s="161">
        <f t="shared" si="5"/>
        <v>7.812162110099567</v>
      </c>
      <c r="X47" s="45"/>
    </row>
    <row r="48" spans="1:24" s="20" customFormat="1" ht="15" customHeight="1">
      <c r="A48" s="54">
        <v>44</v>
      </c>
      <c r="B48" s="160" t="s">
        <v>70</v>
      </c>
      <c r="C48" s="143">
        <v>39836</v>
      </c>
      <c r="D48" s="142" t="s">
        <v>34</v>
      </c>
      <c r="E48" s="142" t="s">
        <v>42</v>
      </c>
      <c r="F48" s="144">
        <v>30</v>
      </c>
      <c r="G48" s="144">
        <v>9</v>
      </c>
      <c r="H48" s="144">
        <v>6</v>
      </c>
      <c r="I48" s="145">
        <v>159</v>
      </c>
      <c r="J48" s="146">
        <v>28</v>
      </c>
      <c r="K48" s="145">
        <v>253</v>
      </c>
      <c r="L48" s="146">
        <v>41</v>
      </c>
      <c r="M48" s="145">
        <v>367</v>
      </c>
      <c r="N48" s="146">
        <v>65</v>
      </c>
      <c r="O48" s="145">
        <f>+I48+K48+M48</f>
        <v>779</v>
      </c>
      <c r="P48" s="146">
        <f>+J48+L48+N48</f>
        <v>134</v>
      </c>
      <c r="Q48" s="147">
        <f>IF(O48&lt;&gt;0,P48/G48,"")</f>
        <v>14.88888888888889</v>
      </c>
      <c r="R48" s="148">
        <f>IF(O48&lt;&gt;0,O48/P48,"")</f>
        <v>5.813432835820896</v>
      </c>
      <c r="S48" s="145">
        <v>346</v>
      </c>
      <c r="T48" s="149">
        <f t="shared" si="4"/>
        <v>1.2514450867052023</v>
      </c>
      <c r="U48" s="145">
        <v>110565</v>
      </c>
      <c r="V48" s="146">
        <v>10931</v>
      </c>
      <c r="W48" s="161">
        <f t="shared" si="5"/>
        <v>10.114811087732138</v>
      </c>
      <c r="X48" s="45"/>
    </row>
    <row r="49" spans="1:24" s="20" customFormat="1" ht="15" customHeight="1">
      <c r="A49" s="54">
        <v>45</v>
      </c>
      <c r="B49" s="160" t="s">
        <v>124</v>
      </c>
      <c r="C49" s="143">
        <v>39871</v>
      </c>
      <c r="D49" s="142" t="s">
        <v>29</v>
      </c>
      <c r="E49" s="142" t="s">
        <v>125</v>
      </c>
      <c r="F49" s="144">
        <v>1</v>
      </c>
      <c r="G49" s="144">
        <v>1</v>
      </c>
      <c r="H49" s="144">
        <v>1</v>
      </c>
      <c r="I49" s="145">
        <v>124</v>
      </c>
      <c r="J49" s="146">
        <v>14</v>
      </c>
      <c r="K49" s="145">
        <v>282</v>
      </c>
      <c r="L49" s="146">
        <v>33</v>
      </c>
      <c r="M49" s="145">
        <v>372</v>
      </c>
      <c r="N49" s="146">
        <v>41</v>
      </c>
      <c r="O49" s="145">
        <f aca="true" t="shared" si="6" ref="O49:P51">I49+K49+M49</f>
        <v>778</v>
      </c>
      <c r="P49" s="146">
        <f t="shared" si="6"/>
        <v>88</v>
      </c>
      <c r="Q49" s="147">
        <f>P49/G49</f>
        <v>88</v>
      </c>
      <c r="R49" s="148">
        <f>+O49/P49</f>
        <v>8.840909090909092</v>
      </c>
      <c r="S49" s="145"/>
      <c r="T49" s="149">
        <f t="shared" si="4"/>
      </c>
      <c r="U49" s="145">
        <v>1866</v>
      </c>
      <c r="V49" s="146">
        <v>355</v>
      </c>
      <c r="W49" s="161">
        <f t="shared" si="5"/>
        <v>5.256338028169014</v>
      </c>
      <c r="X49" s="45"/>
    </row>
    <row r="50" spans="1:24" s="20" customFormat="1" ht="15" customHeight="1">
      <c r="A50" s="54">
        <v>46</v>
      </c>
      <c r="B50" s="160" t="s">
        <v>86</v>
      </c>
      <c r="C50" s="143">
        <v>39850</v>
      </c>
      <c r="D50" s="142" t="s">
        <v>29</v>
      </c>
      <c r="E50" s="142" t="s">
        <v>87</v>
      </c>
      <c r="F50" s="144">
        <v>4</v>
      </c>
      <c r="G50" s="144">
        <v>3</v>
      </c>
      <c r="H50" s="144">
        <v>4</v>
      </c>
      <c r="I50" s="145">
        <v>160</v>
      </c>
      <c r="J50" s="146">
        <v>25</v>
      </c>
      <c r="K50" s="145">
        <v>172</v>
      </c>
      <c r="L50" s="146">
        <v>22</v>
      </c>
      <c r="M50" s="145">
        <v>313</v>
      </c>
      <c r="N50" s="146">
        <v>40</v>
      </c>
      <c r="O50" s="145">
        <f t="shared" si="6"/>
        <v>645</v>
      </c>
      <c r="P50" s="146">
        <f t="shared" si="6"/>
        <v>87</v>
      </c>
      <c r="Q50" s="147">
        <f>P50/G50</f>
        <v>29</v>
      </c>
      <c r="R50" s="148">
        <f>+O50/P50</f>
        <v>7.413793103448276</v>
      </c>
      <c r="S50" s="145">
        <v>704</v>
      </c>
      <c r="T50" s="149">
        <f t="shared" si="4"/>
        <v>-0.08380681818181818</v>
      </c>
      <c r="U50" s="145">
        <v>7225</v>
      </c>
      <c r="V50" s="146">
        <v>879</v>
      </c>
      <c r="W50" s="161">
        <f t="shared" si="5"/>
        <v>8.21956769055745</v>
      </c>
      <c r="X50" s="45"/>
    </row>
    <row r="51" spans="1:24" s="20" customFormat="1" ht="15" customHeight="1">
      <c r="A51" s="54">
        <v>47</v>
      </c>
      <c r="B51" s="160" t="s">
        <v>37</v>
      </c>
      <c r="C51" s="143">
        <v>39801</v>
      </c>
      <c r="D51" s="142" t="s">
        <v>35</v>
      </c>
      <c r="E51" s="142" t="s">
        <v>38</v>
      </c>
      <c r="F51" s="144">
        <v>84</v>
      </c>
      <c r="G51" s="144">
        <v>1</v>
      </c>
      <c r="H51" s="144">
        <v>11</v>
      </c>
      <c r="I51" s="145">
        <v>106</v>
      </c>
      <c r="J51" s="146">
        <v>16</v>
      </c>
      <c r="K51" s="145">
        <v>211</v>
      </c>
      <c r="L51" s="146">
        <v>34</v>
      </c>
      <c r="M51" s="145">
        <v>288</v>
      </c>
      <c r="N51" s="146">
        <v>45</v>
      </c>
      <c r="O51" s="145">
        <f t="shared" si="6"/>
        <v>605</v>
      </c>
      <c r="P51" s="146">
        <f t="shared" si="6"/>
        <v>95</v>
      </c>
      <c r="Q51" s="147">
        <f>IF(O51&lt;&gt;0,P51/G51,"")</f>
        <v>95</v>
      </c>
      <c r="R51" s="148">
        <f>IF(O51&lt;&gt;0,O51/P51,"")</f>
        <v>6.368421052631579</v>
      </c>
      <c r="S51" s="145">
        <v>277</v>
      </c>
      <c r="T51" s="149">
        <f t="shared" si="4"/>
        <v>1.184115523465704</v>
      </c>
      <c r="U51" s="145">
        <v>612972</v>
      </c>
      <c r="V51" s="146">
        <v>73776</v>
      </c>
      <c r="W51" s="161">
        <f t="shared" si="5"/>
        <v>8.308555627846454</v>
      </c>
      <c r="X51" s="45"/>
    </row>
    <row r="52" spans="1:24" s="20" customFormat="1" ht="15" customHeight="1">
      <c r="A52" s="54">
        <v>48</v>
      </c>
      <c r="B52" s="160" t="s">
        <v>54</v>
      </c>
      <c r="C52" s="143">
        <v>39822</v>
      </c>
      <c r="D52" s="142" t="s">
        <v>27</v>
      </c>
      <c r="E52" s="142" t="s">
        <v>88</v>
      </c>
      <c r="F52" s="144">
        <v>59</v>
      </c>
      <c r="G52" s="144">
        <v>1</v>
      </c>
      <c r="H52" s="144">
        <v>8</v>
      </c>
      <c r="I52" s="145">
        <v>0</v>
      </c>
      <c r="J52" s="146">
        <v>0</v>
      </c>
      <c r="K52" s="145">
        <v>0</v>
      </c>
      <c r="L52" s="146">
        <v>0</v>
      </c>
      <c r="M52" s="145">
        <v>595</v>
      </c>
      <c r="N52" s="146">
        <v>170</v>
      </c>
      <c r="O52" s="145">
        <f>+I52+K52+M52</f>
        <v>595</v>
      </c>
      <c r="P52" s="146">
        <f>+J52+L52+N52</f>
        <v>170</v>
      </c>
      <c r="Q52" s="147">
        <f>IF(O52&lt;&gt;0,P52/G52,"")</f>
        <v>170</v>
      </c>
      <c r="R52" s="148">
        <f>IF(O52&lt;&gt;0,O52/P52,"")</f>
        <v>3.5</v>
      </c>
      <c r="S52" s="145">
        <v>856</v>
      </c>
      <c r="T52" s="149">
        <f t="shared" si="4"/>
        <v>-0.30490654205607476</v>
      </c>
      <c r="U52" s="145">
        <v>192495</v>
      </c>
      <c r="V52" s="146">
        <v>23334</v>
      </c>
      <c r="W52" s="161">
        <f t="shared" si="5"/>
        <v>8.249550012856776</v>
      </c>
      <c r="X52" s="45"/>
    </row>
    <row r="53" spans="1:24" s="20" customFormat="1" ht="15" customHeight="1">
      <c r="A53" s="54">
        <v>49</v>
      </c>
      <c r="B53" s="160" t="s">
        <v>78</v>
      </c>
      <c r="C53" s="143">
        <v>39815</v>
      </c>
      <c r="D53" s="142" t="s">
        <v>29</v>
      </c>
      <c r="E53" s="142" t="s">
        <v>79</v>
      </c>
      <c r="F53" s="144">
        <v>37</v>
      </c>
      <c r="G53" s="144">
        <v>3</v>
      </c>
      <c r="H53" s="144">
        <v>9</v>
      </c>
      <c r="I53" s="145">
        <v>114</v>
      </c>
      <c r="J53" s="146">
        <v>17</v>
      </c>
      <c r="K53" s="145">
        <v>255</v>
      </c>
      <c r="L53" s="146">
        <v>37</v>
      </c>
      <c r="M53" s="145">
        <v>207</v>
      </c>
      <c r="N53" s="146">
        <v>31</v>
      </c>
      <c r="O53" s="145">
        <f>I53+K53+M53</f>
        <v>576</v>
      </c>
      <c r="P53" s="146">
        <f>J53+L53+N53</f>
        <v>85</v>
      </c>
      <c r="Q53" s="147">
        <f>P53/G53</f>
        <v>28.333333333333332</v>
      </c>
      <c r="R53" s="148">
        <f>+O53/P53</f>
        <v>6.776470588235294</v>
      </c>
      <c r="S53" s="145">
        <v>870</v>
      </c>
      <c r="T53" s="149">
        <f t="shared" si="4"/>
        <v>-0.33793103448275863</v>
      </c>
      <c r="U53" s="145">
        <v>125698</v>
      </c>
      <c r="V53" s="146">
        <v>14203</v>
      </c>
      <c r="W53" s="161">
        <f t="shared" si="5"/>
        <v>8.850102091107512</v>
      </c>
      <c r="X53" s="45"/>
    </row>
    <row r="54" spans="1:24" s="20" customFormat="1" ht="15" customHeight="1">
      <c r="A54" s="54">
        <v>50</v>
      </c>
      <c r="B54" s="160" t="s">
        <v>126</v>
      </c>
      <c r="C54" s="143">
        <v>39808</v>
      </c>
      <c r="D54" s="142" t="s">
        <v>35</v>
      </c>
      <c r="E54" s="142" t="s">
        <v>127</v>
      </c>
      <c r="F54" s="144">
        <v>198</v>
      </c>
      <c r="G54" s="144">
        <v>1</v>
      </c>
      <c r="H54" s="144">
        <v>9</v>
      </c>
      <c r="I54" s="145">
        <v>0</v>
      </c>
      <c r="J54" s="146">
        <v>0</v>
      </c>
      <c r="K54" s="145">
        <v>152</v>
      </c>
      <c r="L54" s="146">
        <v>31</v>
      </c>
      <c r="M54" s="145">
        <v>353</v>
      </c>
      <c r="N54" s="146">
        <v>67</v>
      </c>
      <c r="O54" s="145">
        <f>I54+K54+M54</f>
        <v>505</v>
      </c>
      <c r="P54" s="146">
        <f>J54+L54+N54</f>
        <v>98</v>
      </c>
      <c r="Q54" s="147">
        <f>IF(O54&lt;&gt;0,P54/G54,"")</f>
        <v>98</v>
      </c>
      <c r="R54" s="148">
        <f>IF(O54&lt;&gt;0,O54/P54,"")</f>
        <v>5.153061224489796</v>
      </c>
      <c r="S54" s="145"/>
      <c r="T54" s="149">
        <f t="shared" si="4"/>
      </c>
      <c r="U54" s="145">
        <v>1745303</v>
      </c>
      <c r="V54" s="146">
        <v>224943</v>
      </c>
      <c r="W54" s="161">
        <f t="shared" si="5"/>
        <v>7.758867802065412</v>
      </c>
      <c r="X54" s="45"/>
    </row>
    <row r="55" spans="1:24" s="20" customFormat="1" ht="15" customHeight="1">
      <c r="A55" s="54">
        <v>51</v>
      </c>
      <c r="B55" s="160" t="s">
        <v>94</v>
      </c>
      <c r="C55" s="143">
        <v>39808</v>
      </c>
      <c r="D55" s="142" t="s">
        <v>2</v>
      </c>
      <c r="E55" s="142" t="s">
        <v>45</v>
      </c>
      <c r="F55" s="144">
        <v>34</v>
      </c>
      <c r="G55" s="144">
        <v>1</v>
      </c>
      <c r="H55" s="144">
        <v>10</v>
      </c>
      <c r="I55" s="145">
        <v>24</v>
      </c>
      <c r="J55" s="146">
        <v>4</v>
      </c>
      <c r="K55" s="145">
        <v>204</v>
      </c>
      <c r="L55" s="146">
        <v>28</v>
      </c>
      <c r="M55" s="145">
        <v>252</v>
      </c>
      <c r="N55" s="146">
        <v>35</v>
      </c>
      <c r="O55" s="145">
        <f>+M55+K55+I55</f>
        <v>480</v>
      </c>
      <c r="P55" s="146">
        <f>+N55+L55+J55</f>
        <v>67</v>
      </c>
      <c r="Q55" s="147">
        <f>+P55/G55</f>
        <v>67</v>
      </c>
      <c r="R55" s="148">
        <f>+O55/P55</f>
        <v>7.164179104477612</v>
      </c>
      <c r="S55" s="145">
        <v>507</v>
      </c>
      <c r="T55" s="149">
        <f t="shared" si="4"/>
        <v>-0.05325443786982249</v>
      </c>
      <c r="U55" s="145">
        <v>803464</v>
      </c>
      <c r="V55" s="146">
        <v>90269</v>
      </c>
      <c r="W55" s="161">
        <f>+U55/V55</f>
        <v>8.900774352213938</v>
      </c>
      <c r="X55" s="45"/>
    </row>
    <row r="56" spans="1:24" s="20" customFormat="1" ht="15" customHeight="1">
      <c r="A56" s="54">
        <v>52</v>
      </c>
      <c r="B56" s="160" t="s">
        <v>104</v>
      </c>
      <c r="C56" s="143">
        <v>39780</v>
      </c>
      <c r="D56" s="142" t="s">
        <v>29</v>
      </c>
      <c r="E56" s="142" t="s">
        <v>105</v>
      </c>
      <c r="F56" s="144">
        <v>61</v>
      </c>
      <c r="G56" s="144">
        <v>1</v>
      </c>
      <c r="H56" s="144">
        <v>11</v>
      </c>
      <c r="I56" s="145">
        <v>65</v>
      </c>
      <c r="J56" s="146">
        <v>13</v>
      </c>
      <c r="K56" s="145">
        <v>212</v>
      </c>
      <c r="L56" s="146">
        <v>41</v>
      </c>
      <c r="M56" s="145">
        <v>182</v>
      </c>
      <c r="N56" s="146">
        <v>35</v>
      </c>
      <c r="O56" s="145">
        <f>I56+K56+M56</f>
        <v>459</v>
      </c>
      <c r="P56" s="146">
        <f>J56+L56+N56</f>
        <v>89</v>
      </c>
      <c r="Q56" s="147">
        <f>P56/G56</f>
        <v>89</v>
      </c>
      <c r="R56" s="148">
        <f>+O56/P56</f>
        <v>5.157303370786517</v>
      </c>
      <c r="S56" s="145">
        <v>1081</v>
      </c>
      <c r="T56" s="149">
        <f t="shared" si="4"/>
        <v>-0.5753931544865865</v>
      </c>
      <c r="U56" s="145">
        <v>942532</v>
      </c>
      <c r="V56" s="146">
        <v>92556</v>
      </c>
      <c r="W56" s="161">
        <f>U56/V56</f>
        <v>10.183370067850815</v>
      </c>
      <c r="X56" s="45"/>
    </row>
    <row r="57" spans="1:24" s="20" customFormat="1" ht="15" customHeight="1">
      <c r="A57" s="54">
        <v>53</v>
      </c>
      <c r="B57" s="160" t="s">
        <v>36</v>
      </c>
      <c r="C57" s="143">
        <v>39738</v>
      </c>
      <c r="D57" s="142" t="s">
        <v>27</v>
      </c>
      <c r="E57" s="142" t="s">
        <v>28</v>
      </c>
      <c r="F57" s="144">
        <v>69</v>
      </c>
      <c r="G57" s="144">
        <v>1</v>
      </c>
      <c r="H57" s="144">
        <v>11</v>
      </c>
      <c r="I57" s="145">
        <v>89</v>
      </c>
      <c r="J57" s="146">
        <v>14</v>
      </c>
      <c r="K57" s="145">
        <v>129</v>
      </c>
      <c r="L57" s="146">
        <v>20</v>
      </c>
      <c r="M57" s="145">
        <v>173</v>
      </c>
      <c r="N57" s="146">
        <v>26</v>
      </c>
      <c r="O57" s="145">
        <f>+I57+K57+M57</f>
        <v>391</v>
      </c>
      <c r="P57" s="146">
        <f>+J57+L57+N57</f>
        <v>60</v>
      </c>
      <c r="Q57" s="147">
        <f>IF(O57&lt;&gt;0,P57/G57,"")</f>
        <v>60</v>
      </c>
      <c r="R57" s="148">
        <f>IF(O57&lt;&gt;0,O57/P57,"")</f>
        <v>6.516666666666667</v>
      </c>
      <c r="S57" s="145">
        <v>176</v>
      </c>
      <c r="T57" s="149">
        <f t="shared" si="4"/>
        <v>1.2215909090909092</v>
      </c>
      <c r="U57" s="145">
        <v>2001023</v>
      </c>
      <c r="V57" s="146">
        <v>206836</v>
      </c>
      <c r="W57" s="161">
        <f>U57/V57</f>
        <v>9.674442553520663</v>
      </c>
      <c r="X57" s="45"/>
    </row>
    <row r="58" spans="1:24" s="20" customFormat="1" ht="15" customHeight="1">
      <c r="A58" s="54">
        <v>54</v>
      </c>
      <c r="B58" s="160" t="s">
        <v>58</v>
      </c>
      <c r="C58" s="143">
        <v>39829</v>
      </c>
      <c r="D58" s="142" t="s">
        <v>2</v>
      </c>
      <c r="E58" s="142" t="s">
        <v>69</v>
      </c>
      <c r="F58" s="144">
        <v>177</v>
      </c>
      <c r="G58" s="144">
        <v>2</v>
      </c>
      <c r="H58" s="144">
        <v>7</v>
      </c>
      <c r="I58" s="145">
        <v>30</v>
      </c>
      <c r="J58" s="146">
        <v>6</v>
      </c>
      <c r="K58" s="145">
        <v>147</v>
      </c>
      <c r="L58" s="146">
        <v>27</v>
      </c>
      <c r="M58" s="145">
        <v>150</v>
      </c>
      <c r="N58" s="146">
        <v>25</v>
      </c>
      <c r="O58" s="145">
        <f>+M58+K58+I58</f>
        <v>327</v>
      </c>
      <c r="P58" s="146">
        <f>+N58+L58+J58</f>
        <v>58</v>
      </c>
      <c r="Q58" s="147">
        <f>+P58/G58</f>
        <v>29</v>
      </c>
      <c r="R58" s="148">
        <f>+O58/P58</f>
        <v>5.637931034482759</v>
      </c>
      <c r="S58" s="145">
        <v>2786</v>
      </c>
      <c r="T58" s="149">
        <f t="shared" si="4"/>
        <v>-0.8826274228284279</v>
      </c>
      <c r="U58" s="145">
        <v>1813787</v>
      </c>
      <c r="V58" s="146">
        <v>247463</v>
      </c>
      <c r="W58" s="161">
        <f>+U58/V58</f>
        <v>7.329528050658078</v>
      </c>
      <c r="X58" s="45"/>
    </row>
    <row r="59" spans="1:24" s="20" customFormat="1" ht="15" customHeight="1">
      <c r="A59" s="54">
        <v>55</v>
      </c>
      <c r="B59" s="160" t="s">
        <v>31</v>
      </c>
      <c r="C59" s="143">
        <v>39794</v>
      </c>
      <c r="D59" s="142" t="s">
        <v>29</v>
      </c>
      <c r="E59" s="142" t="s">
        <v>30</v>
      </c>
      <c r="F59" s="144">
        <v>100</v>
      </c>
      <c r="G59" s="144">
        <v>1</v>
      </c>
      <c r="H59" s="144">
        <v>12</v>
      </c>
      <c r="I59" s="145">
        <v>79</v>
      </c>
      <c r="J59" s="146">
        <v>11</v>
      </c>
      <c r="K59" s="145">
        <v>63</v>
      </c>
      <c r="L59" s="146">
        <v>9</v>
      </c>
      <c r="M59" s="145">
        <v>65</v>
      </c>
      <c r="N59" s="146">
        <v>9</v>
      </c>
      <c r="O59" s="145">
        <f aca="true" t="shared" si="7" ref="O59:P61">I59+K59+M59</f>
        <v>207</v>
      </c>
      <c r="P59" s="146">
        <f t="shared" si="7"/>
        <v>29</v>
      </c>
      <c r="Q59" s="147">
        <f>P59/G59</f>
        <v>29</v>
      </c>
      <c r="R59" s="148">
        <f>+O59/P59</f>
        <v>7.137931034482759</v>
      </c>
      <c r="S59" s="145">
        <v>1622</v>
      </c>
      <c r="T59" s="149">
        <f t="shared" si="4"/>
        <v>-0.8723797780517879</v>
      </c>
      <c r="U59" s="145">
        <v>2501762.5</v>
      </c>
      <c r="V59" s="146">
        <v>276820</v>
      </c>
      <c r="W59" s="161">
        <f>U59/V59</f>
        <v>9.037506321797558</v>
      </c>
      <c r="X59" s="45"/>
    </row>
    <row r="60" spans="1:24" s="20" customFormat="1" ht="15" customHeight="1">
      <c r="A60" s="54">
        <v>56</v>
      </c>
      <c r="B60" s="160" t="s">
        <v>93</v>
      </c>
      <c r="C60" s="143">
        <v>39815</v>
      </c>
      <c r="D60" s="142" t="s">
        <v>35</v>
      </c>
      <c r="E60" s="142" t="s">
        <v>108</v>
      </c>
      <c r="F60" s="144">
        <v>16</v>
      </c>
      <c r="G60" s="144">
        <v>1</v>
      </c>
      <c r="H60" s="144">
        <v>8</v>
      </c>
      <c r="I60" s="145">
        <v>88</v>
      </c>
      <c r="J60" s="146">
        <v>11</v>
      </c>
      <c r="K60" s="145">
        <v>84.5</v>
      </c>
      <c r="L60" s="146">
        <v>10</v>
      </c>
      <c r="M60" s="145">
        <v>0</v>
      </c>
      <c r="N60" s="146">
        <v>0</v>
      </c>
      <c r="O60" s="145">
        <f t="shared" si="7"/>
        <v>172.5</v>
      </c>
      <c r="P60" s="146">
        <f t="shared" si="7"/>
        <v>21</v>
      </c>
      <c r="Q60" s="147">
        <f>IF(O60&lt;&gt;0,P60/G60,"")</f>
        <v>21</v>
      </c>
      <c r="R60" s="148">
        <f>IF(O60&lt;&gt;0,O60/P60,"")</f>
        <v>8.214285714285714</v>
      </c>
      <c r="S60" s="145">
        <v>56</v>
      </c>
      <c r="T60" s="149">
        <f t="shared" si="4"/>
        <v>2.080357142857143</v>
      </c>
      <c r="U60" s="145">
        <v>55609.5</v>
      </c>
      <c r="V60" s="146">
        <v>6148</v>
      </c>
      <c r="W60" s="161">
        <f>U60/V60</f>
        <v>9.045136629798309</v>
      </c>
      <c r="X60" s="45"/>
    </row>
    <row r="61" spans="1:24" s="20" customFormat="1" ht="15" customHeight="1">
      <c r="A61" s="54">
        <v>57</v>
      </c>
      <c r="B61" s="160" t="s">
        <v>106</v>
      </c>
      <c r="C61" s="143">
        <v>39766</v>
      </c>
      <c r="D61" s="142" t="s">
        <v>29</v>
      </c>
      <c r="E61" s="142" t="s">
        <v>107</v>
      </c>
      <c r="F61" s="144">
        <v>20</v>
      </c>
      <c r="G61" s="144">
        <v>1</v>
      </c>
      <c r="H61" s="144">
        <v>14</v>
      </c>
      <c r="I61" s="145">
        <v>12</v>
      </c>
      <c r="J61" s="146">
        <v>2</v>
      </c>
      <c r="K61" s="145">
        <v>72</v>
      </c>
      <c r="L61" s="146">
        <v>12</v>
      </c>
      <c r="M61" s="145">
        <v>60</v>
      </c>
      <c r="N61" s="146">
        <v>10</v>
      </c>
      <c r="O61" s="145">
        <f t="shared" si="7"/>
        <v>144</v>
      </c>
      <c r="P61" s="146">
        <f t="shared" si="7"/>
        <v>24</v>
      </c>
      <c r="Q61" s="147">
        <f>P61/G61</f>
        <v>24</v>
      </c>
      <c r="R61" s="148">
        <f>+O61/P61</f>
        <v>6</v>
      </c>
      <c r="S61" s="145">
        <v>442</v>
      </c>
      <c r="T61" s="149">
        <f t="shared" si="4"/>
        <v>-0.6742081447963801</v>
      </c>
      <c r="U61" s="145">
        <v>247263</v>
      </c>
      <c r="V61" s="146">
        <v>33806</v>
      </c>
      <c r="W61" s="161">
        <f>U61/V61</f>
        <v>7.314174998520973</v>
      </c>
      <c r="X61" s="45"/>
    </row>
    <row r="62" spans="1:24" s="20" customFormat="1" ht="15" customHeight="1">
      <c r="A62" s="54">
        <v>58</v>
      </c>
      <c r="B62" s="160" t="s">
        <v>128</v>
      </c>
      <c r="C62" s="143">
        <v>39766</v>
      </c>
      <c r="D62" s="142" t="s">
        <v>129</v>
      </c>
      <c r="E62" s="142" t="s">
        <v>130</v>
      </c>
      <c r="F62" s="144">
        <v>17</v>
      </c>
      <c r="G62" s="144">
        <v>1</v>
      </c>
      <c r="H62" s="144">
        <v>13</v>
      </c>
      <c r="I62" s="145">
        <v>24</v>
      </c>
      <c r="J62" s="146">
        <v>4</v>
      </c>
      <c r="K62" s="145">
        <v>42</v>
      </c>
      <c r="L62" s="146">
        <v>7</v>
      </c>
      <c r="M62" s="145">
        <v>36</v>
      </c>
      <c r="N62" s="146">
        <v>6</v>
      </c>
      <c r="O62" s="145">
        <v>102</v>
      </c>
      <c r="P62" s="146">
        <v>17</v>
      </c>
      <c r="Q62" s="147">
        <f>IF(O62&lt;&gt;0,P62/G62,"")</f>
        <v>17</v>
      </c>
      <c r="R62" s="148">
        <f>IF(O62&lt;&gt;0,O62/P62,"")</f>
        <v>6</v>
      </c>
      <c r="S62" s="145"/>
      <c r="T62" s="149"/>
      <c r="U62" s="145">
        <v>74102</v>
      </c>
      <c r="V62" s="146">
        <v>10137</v>
      </c>
      <c r="W62" s="161">
        <f>U62/V62</f>
        <v>7.31005228371313</v>
      </c>
      <c r="X62" s="45"/>
    </row>
    <row r="63" spans="1:24" s="20" customFormat="1" ht="15" customHeight="1" thickBot="1">
      <c r="A63" s="54">
        <v>59</v>
      </c>
      <c r="B63" s="167" t="s">
        <v>131</v>
      </c>
      <c r="C63" s="168">
        <v>39780</v>
      </c>
      <c r="D63" s="169" t="s">
        <v>2</v>
      </c>
      <c r="E63" s="169" t="s">
        <v>12</v>
      </c>
      <c r="F63" s="170">
        <v>121</v>
      </c>
      <c r="G63" s="170">
        <v>2</v>
      </c>
      <c r="H63" s="170">
        <v>14</v>
      </c>
      <c r="I63" s="171">
        <v>0</v>
      </c>
      <c r="J63" s="162">
        <v>0</v>
      </c>
      <c r="K63" s="171">
        <v>18</v>
      </c>
      <c r="L63" s="162">
        <v>3</v>
      </c>
      <c r="M63" s="171">
        <v>36</v>
      </c>
      <c r="N63" s="162">
        <v>6</v>
      </c>
      <c r="O63" s="171">
        <f>+M63+K63+I63</f>
        <v>54</v>
      </c>
      <c r="P63" s="162">
        <f>+N63+L63+J63</f>
        <v>9</v>
      </c>
      <c r="Q63" s="165">
        <f>+P63/G63</f>
        <v>4.5</v>
      </c>
      <c r="R63" s="166">
        <f>+O63/P63</f>
        <v>6</v>
      </c>
      <c r="S63" s="171">
        <v>702</v>
      </c>
      <c r="T63" s="163">
        <f>IF(S63&lt;&gt;0,-(S63-O63)/S63,"")</f>
        <v>-0.9230769230769231</v>
      </c>
      <c r="U63" s="171">
        <v>3456633</v>
      </c>
      <c r="V63" s="162">
        <v>406065</v>
      </c>
      <c r="W63" s="172">
        <f>+U63/V63</f>
        <v>8.51251154371837</v>
      </c>
      <c r="X63" s="45"/>
    </row>
    <row r="64" spans="1:28" s="23" customFormat="1" ht="15">
      <c r="A64" s="1"/>
      <c r="B64" s="175"/>
      <c r="C64" s="176"/>
      <c r="D64" s="176"/>
      <c r="E64" s="177"/>
      <c r="F64" s="3"/>
      <c r="G64" s="3"/>
      <c r="H64" s="4"/>
      <c r="I64" s="126"/>
      <c r="J64" s="131"/>
      <c r="K64" s="126"/>
      <c r="L64" s="131"/>
      <c r="M64" s="126"/>
      <c r="N64" s="131"/>
      <c r="O64" s="127"/>
      <c r="P64" s="137"/>
      <c r="Q64" s="131"/>
      <c r="R64" s="5"/>
      <c r="S64" s="126"/>
      <c r="T64" s="6"/>
      <c r="U64" s="126"/>
      <c r="V64" s="131"/>
      <c r="W64" s="5"/>
      <c r="AB64" s="23" t="s">
        <v>19</v>
      </c>
    </row>
    <row r="65" spans="1:24" s="27" customFormat="1" ht="18">
      <c r="A65" s="24"/>
      <c r="B65" s="25"/>
      <c r="C65" s="26"/>
      <c r="F65" s="28"/>
      <c r="G65" s="29"/>
      <c r="H65" s="30"/>
      <c r="I65" s="32"/>
      <c r="J65" s="132"/>
      <c r="K65" s="32"/>
      <c r="L65" s="132"/>
      <c r="M65" s="32"/>
      <c r="N65" s="132"/>
      <c r="O65" s="32"/>
      <c r="P65" s="132"/>
      <c r="Q65" s="132"/>
      <c r="R65" s="31"/>
      <c r="S65" s="32"/>
      <c r="T65" s="33"/>
      <c r="U65" s="32"/>
      <c r="V65" s="132"/>
      <c r="W65" s="31"/>
      <c r="X65" s="34"/>
    </row>
    <row r="66" spans="4:23" ht="18">
      <c r="D66" s="173"/>
      <c r="E66" s="174"/>
      <c r="F66" s="174"/>
      <c r="G66" s="174"/>
      <c r="S66" s="181" t="s">
        <v>0</v>
      </c>
      <c r="T66" s="181"/>
      <c r="U66" s="181"/>
      <c r="V66" s="181"/>
      <c r="W66" s="181"/>
    </row>
    <row r="67" spans="4:23" ht="18">
      <c r="D67" s="40"/>
      <c r="E67" s="41"/>
      <c r="F67" s="42"/>
      <c r="G67" s="42"/>
      <c r="S67" s="181"/>
      <c r="T67" s="181"/>
      <c r="U67" s="181"/>
      <c r="V67" s="181"/>
      <c r="W67" s="181"/>
    </row>
    <row r="68" spans="19:23" ht="18">
      <c r="S68" s="181"/>
      <c r="T68" s="181"/>
      <c r="U68" s="181"/>
      <c r="V68" s="181"/>
      <c r="W68" s="181"/>
    </row>
    <row r="69" spans="16:23" ht="18">
      <c r="P69" s="178" t="s">
        <v>26</v>
      </c>
      <c r="Q69" s="179"/>
      <c r="R69" s="179"/>
      <c r="S69" s="179"/>
      <c r="T69" s="179"/>
      <c r="U69" s="179"/>
      <c r="V69" s="179"/>
      <c r="W69" s="179"/>
    </row>
    <row r="70" spans="16:23" ht="18">
      <c r="P70" s="179"/>
      <c r="Q70" s="179"/>
      <c r="R70" s="179"/>
      <c r="S70" s="179"/>
      <c r="T70" s="179"/>
      <c r="U70" s="179"/>
      <c r="V70" s="179"/>
      <c r="W70" s="179"/>
    </row>
    <row r="71" spans="16:23" ht="18">
      <c r="P71" s="179"/>
      <c r="Q71" s="179"/>
      <c r="R71" s="179"/>
      <c r="S71" s="179"/>
      <c r="T71" s="179"/>
      <c r="U71" s="179"/>
      <c r="V71" s="179"/>
      <c r="W71" s="179"/>
    </row>
    <row r="72" spans="16:23" ht="18">
      <c r="P72" s="179"/>
      <c r="Q72" s="179"/>
      <c r="R72" s="179"/>
      <c r="S72" s="179"/>
      <c r="T72" s="179"/>
      <c r="U72" s="179"/>
      <c r="V72" s="179"/>
      <c r="W72" s="179"/>
    </row>
    <row r="73" spans="16:23" ht="18">
      <c r="P73" s="179"/>
      <c r="Q73" s="179"/>
      <c r="R73" s="179"/>
      <c r="S73" s="179"/>
      <c r="T73" s="179"/>
      <c r="U73" s="179"/>
      <c r="V73" s="179"/>
      <c r="W73" s="179"/>
    </row>
    <row r="74" spans="16:23" ht="18">
      <c r="P74" s="179"/>
      <c r="Q74" s="179"/>
      <c r="R74" s="179"/>
      <c r="S74" s="179"/>
      <c r="T74" s="179"/>
      <c r="U74" s="179"/>
      <c r="V74" s="179"/>
      <c r="W74" s="179"/>
    </row>
    <row r="75" spans="16:23" ht="18">
      <c r="P75" s="180" t="s">
        <v>13</v>
      </c>
      <c r="Q75" s="179"/>
      <c r="R75" s="179"/>
      <c r="S75" s="179"/>
      <c r="T75" s="179"/>
      <c r="U75" s="179"/>
      <c r="V75" s="179"/>
      <c r="W75" s="179"/>
    </row>
    <row r="76" spans="16:23" ht="18">
      <c r="P76" s="179"/>
      <c r="Q76" s="179"/>
      <c r="R76" s="179"/>
      <c r="S76" s="179"/>
      <c r="T76" s="179"/>
      <c r="U76" s="179"/>
      <c r="V76" s="179"/>
      <c r="W76" s="179"/>
    </row>
    <row r="77" spans="16:23" ht="18">
      <c r="P77" s="179"/>
      <c r="Q77" s="179"/>
      <c r="R77" s="179"/>
      <c r="S77" s="179"/>
      <c r="T77" s="179"/>
      <c r="U77" s="179"/>
      <c r="V77" s="179"/>
      <c r="W77" s="179"/>
    </row>
    <row r="78" spans="16:23" ht="18">
      <c r="P78" s="179"/>
      <c r="Q78" s="179"/>
      <c r="R78" s="179"/>
      <c r="S78" s="179"/>
      <c r="T78" s="179"/>
      <c r="U78" s="179"/>
      <c r="V78" s="179"/>
      <c r="W78" s="179"/>
    </row>
    <row r="79" spans="16:23" ht="18">
      <c r="P79" s="179"/>
      <c r="Q79" s="179"/>
      <c r="R79" s="179"/>
      <c r="S79" s="179"/>
      <c r="T79" s="179"/>
      <c r="U79" s="179"/>
      <c r="V79" s="179"/>
      <c r="W79" s="179"/>
    </row>
    <row r="80" spans="16:23" ht="18">
      <c r="P80" s="179"/>
      <c r="Q80" s="179"/>
      <c r="R80" s="179"/>
      <c r="S80" s="179"/>
      <c r="T80" s="179"/>
      <c r="U80" s="179"/>
      <c r="V80" s="179"/>
      <c r="W80" s="179"/>
    </row>
    <row r="81" spans="16:23" ht="18">
      <c r="P81" s="179"/>
      <c r="Q81" s="179"/>
      <c r="R81" s="179"/>
      <c r="S81" s="179"/>
      <c r="T81" s="179"/>
      <c r="U81" s="179"/>
      <c r="V81" s="179"/>
      <c r="W81" s="179"/>
    </row>
  </sheetData>
  <sheetProtection/>
  <mergeCells count="19">
    <mergeCell ref="U3:W3"/>
    <mergeCell ref="B3:B4"/>
    <mergeCell ref="C3:C4"/>
    <mergeCell ref="E3:E4"/>
    <mergeCell ref="H3:H4"/>
    <mergeCell ref="D3:D4"/>
    <mergeCell ref="M3:N3"/>
    <mergeCell ref="K3:L3"/>
    <mergeCell ref="O3:R3"/>
    <mergeCell ref="D66:G66"/>
    <mergeCell ref="B64:E64"/>
    <mergeCell ref="P69:W74"/>
    <mergeCell ref="P75:W81"/>
    <mergeCell ref="S66:W68"/>
    <mergeCell ref="A2:W2"/>
    <mergeCell ref="S3:T3"/>
    <mergeCell ref="F3:F4"/>
    <mergeCell ref="I3:J3"/>
    <mergeCell ref="G3:G4"/>
  </mergeCells>
  <printOptions/>
  <pageMargins left="0.3" right="0.13" top="1" bottom="1" header="0.5" footer="0.5"/>
  <pageSetup orientation="portrait" paperSize="9" scale="35" r:id="rId2"/>
  <ignoredErrors>
    <ignoredError sqref="X6:X7 X35:X40 X13:X26 X46:X49" formula="1" unlockedFormula="1"/>
    <ignoredError sqref="X27:X34 X9:X12" unlockedFormula="1"/>
    <ignoredError sqref="O9:W41 O42:W63"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5" zoomScaleNormal="115" zoomScalePageLayoutView="0" workbookViewId="0" topLeftCell="A1">
      <selection activeCell="A14" sqref="A14:IV14"/>
    </sheetView>
  </sheetViews>
  <sheetFormatPr defaultColWidth="39.8515625" defaultRowHeight="12.75"/>
  <cols>
    <col min="1" max="1" width="3.57421875" style="119" bestFit="1" customWidth="1"/>
    <col min="2" max="2" width="44.00390625" style="118" bestFit="1" customWidth="1"/>
    <col min="3" max="3" width="9.421875" style="116" customWidth="1"/>
    <col min="4" max="4" width="14.14062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5.28125" style="121" bestFit="1" customWidth="1"/>
    <col min="16" max="16" width="10.28125" style="118" bestFit="1" customWidth="1"/>
    <col min="17" max="17" width="10.7109375" style="118" hidden="1" customWidth="1"/>
    <col min="18" max="18" width="7.7109375" style="123" hidden="1" customWidth="1"/>
    <col min="19" max="19" width="12.140625" style="124" hidden="1" customWidth="1"/>
    <col min="20" max="20" width="10.28125" style="118" hidden="1" customWidth="1"/>
    <col min="21" max="21" width="14.8515625" style="117" bestFit="1" customWidth="1"/>
    <col min="22" max="22" width="12.140625" style="125" bestFit="1" customWidth="1"/>
    <col min="23" max="23" width="7.5742187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194" t="s">
        <v>14</v>
      </c>
      <c r="B2" s="195"/>
      <c r="C2" s="195"/>
      <c r="D2" s="195"/>
      <c r="E2" s="195"/>
      <c r="F2" s="195"/>
      <c r="G2" s="195"/>
      <c r="H2" s="195"/>
      <c r="I2" s="195"/>
      <c r="J2" s="195"/>
      <c r="K2" s="195"/>
      <c r="L2" s="195"/>
      <c r="M2" s="195"/>
      <c r="N2" s="195"/>
      <c r="O2" s="195"/>
      <c r="P2" s="195"/>
      <c r="Q2" s="195"/>
      <c r="R2" s="195"/>
      <c r="S2" s="195"/>
      <c r="T2" s="195"/>
      <c r="U2" s="195"/>
      <c r="V2" s="195"/>
      <c r="W2" s="195"/>
    </row>
    <row r="3" spans="1:23" s="70" customFormat="1" ht="16.5" customHeight="1">
      <c r="A3" s="69"/>
      <c r="B3" s="196" t="s">
        <v>15</v>
      </c>
      <c r="C3" s="198" t="s">
        <v>21</v>
      </c>
      <c r="D3" s="200" t="s">
        <v>4</v>
      </c>
      <c r="E3" s="200" t="s">
        <v>1</v>
      </c>
      <c r="F3" s="200" t="s">
        <v>22</v>
      </c>
      <c r="G3" s="200" t="s">
        <v>23</v>
      </c>
      <c r="H3" s="200" t="s">
        <v>24</v>
      </c>
      <c r="I3" s="203" t="s">
        <v>5</v>
      </c>
      <c r="J3" s="203"/>
      <c r="K3" s="203" t="s">
        <v>6</v>
      </c>
      <c r="L3" s="203"/>
      <c r="M3" s="203" t="s">
        <v>7</v>
      </c>
      <c r="N3" s="203"/>
      <c r="O3" s="204" t="s">
        <v>25</v>
      </c>
      <c r="P3" s="204"/>
      <c r="Q3" s="204"/>
      <c r="R3" s="204"/>
      <c r="S3" s="203" t="s">
        <v>3</v>
      </c>
      <c r="T3" s="203"/>
      <c r="U3" s="204" t="s">
        <v>16</v>
      </c>
      <c r="V3" s="204"/>
      <c r="W3" s="205"/>
    </row>
    <row r="4" spans="1:23" s="70" customFormat="1" ht="37.5" customHeight="1" thickBot="1">
      <c r="A4" s="71"/>
      <c r="B4" s="197"/>
      <c r="C4" s="199"/>
      <c r="D4" s="201"/>
      <c r="E4" s="201"/>
      <c r="F4" s="202"/>
      <c r="G4" s="202"/>
      <c r="H4" s="202"/>
      <c r="I4" s="72" t="s">
        <v>10</v>
      </c>
      <c r="J4" s="73" t="s">
        <v>9</v>
      </c>
      <c r="K4" s="72" t="s">
        <v>10</v>
      </c>
      <c r="L4" s="73" t="s">
        <v>9</v>
      </c>
      <c r="M4" s="72" t="s">
        <v>10</v>
      </c>
      <c r="N4" s="73" t="s">
        <v>9</v>
      </c>
      <c r="O4" s="74" t="s">
        <v>10</v>
      </c>
      <c r="P4" s="75" t="s">
        <v>9</v>
      </c>
      <c r="Q4" s="75" t="s">
        <v>17</v>
      </c>
      <c r="R4" s="76" t="s">
        <v>18</v>
      </c>
      <c r="S4" s="72" t="s">
        <v>10</v>
      </c>
      <c r="T4" s="77" t="s">
        <v>8</v>
      </c>
      <c r="U4" s="72" t="s">
        <v>10</v>
      </c>
      <c r="V4" s="73" t="s">
        <v>9</v>
      </c>
      <c r="W4" s="78" t="s">
        <v>18</v>
      </c>
    </row>
    <row r="5" spans="1:24" s="79" customFormat="1" ht="15.75" customHeight="1">
      <c r="A5" s="2">
        <v>1</v>
      </c>
      <c r="B5" s="150" t="s">
        <v>89</v>
      </c>
      <c r="C5" s="151">
        <v>39857</v>
      </c>
      <c r="D5" s="152" t="s">
        <v>62</v>
      </c>
      <c r="E5" s="152" t="s">
        <v>95</v>
      </c>
      <c r="F5" s="153">
        <v>372</v>
      </c>
      <c r="G5" s="153">
        <v>372</v>
      </c>
      <c r="H5" s="153">
        <v>3</v>
      </c>
      <c r="I5" s="154">
        <v>490256</v>
      </c>
      <c r="J5" s="155">
        <v>60598</v>
      </c>
      <c r="K5" s="154">
        <v>1027304.5</v>
      </c>
      <c r="L5" s="155">
        <v>123799</v>
      </c>
      <c r="M5" s="154">
        <v>1062540</v>
      </c>
      <c r="N5" s="155">
        <v>128108</v>
      </c>
      <c r="O5" s="154">
        <f>SUM(I5+K5+M5)</f>
        <v>2580100.5</v>
      </c>
      <c r="P5" s="155">
        <f>SUM(J5+L5+N5)</f>
        <v>312505</v>
      </c>
      <c r="Q5" s="156">
        <f>IF(O5&lt;&gt;0,P5/G5,"")</f>
        <v>840.0672043010753</v>
      </c>
      <c r="R5" s="157">
        <f>IF(O5&lt;&gt;0,O5/P5,"")</f>
        <v>8.256189500967984</v>
      </c>
      <c r="S5" s="154">
        <v>5872747.5</v>
      </c>
      <c r="T5" s="158">
        <f>IF(S5&lt;&gt;0,-(S5-O5)/S5,"")</f>
        <v>-0.5606655147356497</v>
      </c>
      <c r="U5" s="154">
        <v>29293585</v>
      </c>
      <c r="V5" s="155">
        <v>3752648</v>
      </c>
      <c r="W5" s="159">
        <f>U5/V5</f>
        <v>7.806110511830579</v>
      </c>
      <c r="X5" s="70"/>
    </row>
    <row r="6" spans="1:24" s="79" customFormat="1" ht="16.5" customHeight="1">
      <c r="A6" s="2">
        <v>2</v>
      </c>
      <c r="B6" s="160" t="s">
        <v>109</v>
      </c>
      <c r="C6" s="143">
        <v>39871</v>
      </c>
      <c r="D6" s="142" t="s">
        <v>110</v>
      </c>
      <c r="E6" s="142" t="s">
        <v>111</v>
      </c>
      <c r="F6" s="144">
        <v>57</v>
      </c>
      <c r="G6" s="144">
        <v>57</v>
      </c>
      <c r="H6" s="144">
        <v>1</v>
      </c>
      <c r="I6" s="145">
        <v>136225</v>
      </c>
      <c r="J6" s="146">
        <v>11724</v>
      </c>
      <c r="K6" s="145">
        <v>232899</v>
      </c>
      <c r="L6" s="146">
        <v>20301</v>
      </c>
      <c r="M6" s="145">
        <v>269381</v>
      </c>
      <c r="N6" s="146">
        <v>23309</v>
      </c>
      <c r="O6" s="145">
        <v>638505</v>
      </c>
      <c r="P6" s="146">
        <v>55334</v>
      </c>
      <c r="Q6" s="147">
        <f>IF(O6&lt;&gt;0,P6/G6,"")</f>
        <v>970.7719298245614</v>
      </c>
      <c r="R6" s="148">
        <f>IF(O6&lt;&gt;0,O6/P6,"")</f>
        <v>11.539107962554668</v>
      </c>
      <c r="S6" s="145"/>
      <c r="T6" s="149"/>
      <c r="U6" s="145">
        <v>638505</v>
      </c>
      <c r="V6" s="146">
        <v>55334</v>
      </c>
      <c r="W6" s="161">
        <f>U6/V6</f>
        <v>11.539107962554668</v>
      </c>
      <c r="X6" s="70"/>
    </row>
    <row r="7" spans="1:24" s="79" customFormat="1" ht="15.75" customHeight="1" thickBot="1">
      <c r="A7" s="48">
        <v>3</v>
      </c>
      <c r="B7" s="167" t="s">
        <v>112</v>
      </c>
      <c r="C7" s="168">
        <v>39871</v>
      </c>
      <c r="D7" s="169" t="s">
        <v>62</v>
      </c>
      <c r="E7" s="169" t="s">
        <v>113</v>
      </c>
      <c r="F7" s="170">
        <v>192</v>
      </c>
      <c r="G7" s="170">
        <v>192</v>
      </c>
      <c r="H7" s="170">
        <v>1</v>
      </c>
      <c r="I7" s="171">
        <v>42801.5</v>
      </c>
      <c r="J7" s="162">
        <v>5670</v>
      </c>
      <c r="K7" s="171">
        <v>96907</v>
      </c>
      <c r="L7" s="162">
        <v>12382</v>
      </c>
      <c r="M7" s="171">
        <v>111921</v>
      </c>
      <c r="N7" s="162">
        <v>14181</v>
      </c>
      <c r="O7" s="171">
        <f>SUM(I7+K7+M7)</f>
        <v>251629.5</v>
      </c>
      <c r="P7" s="162">
        <f>SUM(J7+L7+N7)</f>
        <v>32233</v>
      </c>
      <c r="Q7" s="165">
        <f>IF(O7&lt;&gt;0,P7/G7,"")</f>
        <v>167.88020833333334</v>
      </c>
      <c r="R7" s="166">
        <f>IF(O7&lt;&gt;0,O7/P7,"")</f>
        <v>7.806580212825366</v>
      </c>
      <c r="S7" s="171"/>
      <c r="T7" s="163">
        <f aca="true" t="shared" si="0" ref="T7:T24">IF(S7&lt;&gt;0,-(S7-O7)/S7,"")</f>
      </c>
      <c r="U7" s="171">
        <v>251629.5</v>
      </c>
      <c r="V7" s="162">
        <v>32233</v>
      </c>
      <c r="W7" s="172">
        <f>U7/V7</f>
        <v>7.806580212825366</v>
      </c>
      <c r="X7" s="80"/>
    </row>
    <row r="8" spans="1:25" s="83" customFormat="1" ht="15.75" customHeight="1">
      <c r="A8" s="81">
        <v>4</v>
      </c>
      <c r="B8" s="150" t="s">
        <v>80</v>
      </c>
      <c r="C8" s="151">
        <v>39850</v>
      </c>
      <c r="D8" s="152" t="s">
        <v>27</v>
      </c>
      <c r="E8" s="152" t="s">
        <v>28</v>
      </c>
      <c r="F8" s="153">
        <v>71</v>
      </c>
      <c r="G8" s="153">
        <v>68</v>
      </c>
      <c r="H8" s="153">
        <v>4</v>
      </c>
      <c r="I8" s="154">
        <v>42703</v>
      </c>
      <c r="J8" s="155">
        <v>4340</v>
      </c>
      <c r="K8" s="154">
        <v>86898</v>
      </c>
      <c r="L8" s="155">
        <v>8857</v>
      </c>
      <c r="M8" s="154">
        <v>77287</v>
      </c>
      <c r="N8" s="155">
        <v>7867</v>
      </c>
      <c r="O8" s="154">
        <f>+I8+K8+M8</f>
        <v>206888</v>
      </c>
      <c r="P8" s="155">
        <f>+J8+L8+N8</f>
        <v>21064</v>
      </c>
      <c r="Q8" s="156">
        <f>IF(O8&lt;&gt;0,P8/G8,"")</f>
        <v>309.7647058823529</v>
      </c>
      <c r="R8" s="157">
        <f>IF(O8&lt;&gt;0,O8/P8,"")</f>
        <v>9.821876186859097</v>
      </c>
      <c r="S8" s="154">
        <v>433289</v>
      </c>
      <c r="T8" s="158">
        <f t="shared" si="0"/>
        <v>-0.5225173036933779</v>
      </c>
      <c r="U8" s="154">
        <v>3592867</v>
      </c>
      <c r="V8" s="155">
        <v>376717</v>
      </c>
      <c r="W8" s="159">
        <f>U8/V8</f>
        <v>9.537310500986152</v>
      </c>
      <c r="X8" s="80"/>
      <c r="Y8" s="82"/>
    </row>
    <row r="9" spans="1:24" s="67" customFormat="1" ht="15.75" customHeight="1">
      <c r="A9" s="2">
        <v>5</v>
      </c>
      <c r="B9" s="160" t="s">
        <v>114</v>
      </c>
      <c r="C9" s="143">
        <v>39871</v>
      </c>
      <c r="D9" s="142" t="s">
        <v>2</v>
      </c>
      <c r="E9" s="142" t="s">
        <v>12</v>
      </c>
      <c r="F9" s="144">
        <v>40</v>
      </c>
      <c r="G9" s="144">
        <v>40</v>
      </c>
      <c r="H9" s="144">
        <v>1</v>
      </c>
      <c r="I9" s="145">
        <v>52164</v>
      </c>
      <c r="J9" s="146">
        <v>4858</v>
      </c>
      <c r="K9" s="145">
        <v>77296</v>
      </c>
      <c r="L9" s="146">
        <v>7307</v>
      </c>
      <c r="M9" s="145">
        <v>72159</v>
      </c>
      <c r="N9" s="146">
        <v>6314</v>
      </c>
      <c r="O9" s="145">
        <f>+M9+K9+I9</f>
        <v>201619</v>
      </c>
      <c r="P9" s="146">
        <f>+N9+L9+J9</f>
        <v>18479</v>
      </c>
      <c r="Q9" s="147">
        <f>+P9/G9</f>
        <v>461.975</v>
      </c>
      <c r="R9" s="148">
        <f>+O9/P9</f>
        <v>10.910709453974782</v>
      </c>
      <c r="S9" s="145"/>
      <c r="T9" s="149">
        <f t="shared" si="0"/>
      </c>
      <c r="U9" s="145">
        <v>201619</v>
      </c>
      <c r="V9" s="146">
        <v>18479</v>
      </c>
      <c r="W9" s="161">
        <f>+U9/V9</f>
        <v>10.910709453974782</v>
      </c>
      <c r="X9" s="80"/>
    </row>
    <row r="10" spans="1:24" s="67" customFormat="1" ht="15.75" customHeight="1">
      <c r="A10" s="2">
        <v>6</v>
      </c>
      <c r="B10" s="160" t="s">
        <v>90</v>
      </c>
      <c r="C10" s="143">
        <v>39843</v>
      </c>
      <c r="D10" s="142" t="s">
        <v>27</v>
      </c>
      <c r="E10" s="142" t="s">
        <v>20</v>
      </c>
      <c r="F10" s="144">
        <v>25</v>
      </c>
      <c r="G10" s="144">
        <v>25</v>
      </c>
      <c r="H10" s="144">
        <v>3</v>
      </c>
      <c r="I10" s="145">
        <v>31010</v>
      </c>
      <c r="J10" s="146">
        <v>2304</v>
      </c>
      <c r="K10" s="145">
        <v>59986</v>
      </c>
      <c r="L10" s="146">
        <v>4490</v>
      </c>
      <c r="M10" s="145">
        <v>61450</v>
      </c>
      <c r="N10" s="146">
        <v>4552</v>
      </c>
      <c r="O10" s="145">
        <f>+I10+K10+M10</f>
        <v>152446</v>
      </c>
      <c r="P10" s="146">
        <f>+J10+L10+N10</f>
        <v>11346</v>
      </c>
      <c r="Q10" s="147">
        <f>IF(O10&lt;&gt;0,P10/G10,"")</f>
        <v>453.84</v>
      </c>
      <c r="R10" s="148">
        <f>IF(O10&lt;&gt;0,O10/P10,"")</f>
        <v>13.43610082848581</v>
      </c>
      <c r="S10" s="145">
        <v>200608</v>
      </c>
      <c r="T10" s="149">
        <f t="shared" si="0"/>
        <v>-0.2400801563247727</v>
      </c>
      <c r="U10" s="145">
        <v>959621</v>
      </c>
      <c r="V10" s="146">
        <v>81416</v>
      </c>
      <c r="W10" s="161">
        <f>U10/V10</f>
        <v>11.786638989879139</v>
      </c>
      <c r="X10" s="83"/>
    </row>
    <row r="11" spans="1:24" s="67" customFormat="1" ht="15.75" customHeight="1">
      <c r="A11" s="2">
        <v>7</v>
      </c>
      <c r="B11" s="160" t="s">
        <v>97</v>
      </c>
      <c r="C11" s="143">
        <v>39864</v>
      </c>
      <c r="D11" s="142" t="s">
        <v>29</v>
      </c>
      <c r="E11" s="142" t="s">
        <v>98</v>
      </c>
      <c r="F11" s="144">
        <v>55</v>
      </c>
      <c r="G11" s="144">
        <v>55</v>
      </c>
      <c r="H11" s="144">
        <v>2</v>
      </c>
      <c r="I11" s="145">
        <v>10806.5</v>
      </c>
      <c r="J11" s="146">
        <v>1368</v>
      </c>
      <c r="K11" s="145">
        <v>51540.5</v>
      </c>
      <c r="L11" s="146">
        <v>5284</v>
      </c>
      <c r="M11" s="145">
        <v>55828</v>
      </c>
      <c r="N11" s="146">
        <v>5693</v>
      </c>
      <c r="O11" s="145">
        <f>I11+K11+M11</f>
        <v>118175</v>
      </c>
      <c r="P11" s="146">
        <f>J11+L11+N11</f>
        <v>12345</v>
      </c>
      <c r="Q11" s="147">
        <f>P11/G11</f>
        <v>224.45454545454547</v>
      </c>
      <c r="R11" s="148">
        <f>+O11/P11</f>
        <v>9.572701498582422</v>
      </c>
      <c r="S11" s="145">
        <v>148019</v>
      </c>
      <c r="T11" s="149">
        <f t="shared" si="0"/>
        <v>-0.20162276464507936</v>
      </c>
      <c r="U11" s="145">
        <v>308952.5</v>
      </c>
      <c r="V11" s="146">
        <v>32863</v>
      </c>
      <c r="W11" s="161">
        <f>U11/V11</f>
        <v>9.401226303137268</v>
      </c>
      <c r="X11" s="82"/>
    </row>
    <row r="12" spans="1:25" s="67" customFormat="1" ht="15.75" customHeight="1">
      <c r="A12" s="2">
        <v>8</v>
      </c>
      <c r="B12" s="160" t="s">
        <v>115</v>
      </c>
      <c r="C12" s="143">
        <v>39871</v>
      </c>
      <c r="D12" s="142" t="s">
        <v>27</v>
      </c>
      <c r="E12" s="142" t="s">
        <v>28</v>
      </c>
      <c r="F12" s="144">
        <v>40</v>
      </c>
      <c r="G12" s="144">
        <v>50</v>
      </c>
      <c r="H12" s="144">
        <v>1</v>
      </c>
      <c r="I12" s="145">
        <v>20781</v>
      </c>
      <c r="J12" s="146">
        <v>1935</v>
      </c>
      <c r="K12" s="145">
        <v>44115</v>
      </c>
      <c r="L12" s="146">
        <v>4051</v>
      </c>
      <c r="M12" s="145">
        <v>35403</v>
      </c>
      <c r="N12" s="146">
        <v>3245</v>
      </c>
      <c r="O12" s="145">
        <f>+I12+K12+M12</f>
        <v>100299</v>
      </c>
      <c r="P12" s="146">
        <f>+J12+L12+N12</f>
        <v>9231</v>
      </c>
      <c r="Q12" s="147">
        <f>IF(O12&lt;&gt;0,P12/G12,"")</f>
        <v>184.62</v>
      </c>
      <c r="R12" s="148">
        <f>IF(O12&lt;&gt;0,O12/P12,"")</f>
        <v>10.865453363665909</v>
      </c>
      <c r="S12" s="145"/>
      <c r="T12" s="149">
        <f t="shared" si="0"/>
      </c>
      <c r="U12" s="145">
        <v>100299</v>
      </c>
      <c r="V12" s="146">
        <v>9231</v>
      </c>
      <c r="W12" s="161">
        <f>U12/V12</f>
        <v>10.865453363665909</v>
      </c>
      <c r="X12" s="84"/>
      <c r="Y12" s="82"/>
    </row>
    <row r="13" spans="1:25" s="67" customFormat="1" ht="15.75" customHeight="1">
      <c r="A13" s="2">
        <v>9</v>
      </c>
      <c r="B13" s="160" t="s">
        <v>96</v>
      </c>
      <c r="C13" s="143">
        <v>39864</v>
      </c>
      <c r="D13" s="142" t="s">
        <v>2</v>
      </c>
      <c r="E13" s="142" t="s">
        <v>43</v>
      </c>
      <c r="F13" s="144">
        <v>45</v>
      </c>
      <c r="G13" s="144">
        <v>45</v>
      </c>
      <c r="H13" s="144">
        <v>2</v>
      </c>
      <c r="I13" s="145">
        <v>23063</v>
      </c>
      <c r="J13" s="146">
        <v>1908</v>
      </c>
      <c r="K13" s="145">
        <v>42962</v>
      </c>
      <c r="L13" s="146">
        <v>3714</v>
      </c>
      <c r="M13" s="145">
        <v>29930</v>
      </c>
      <c r="N13" s="146">
        <v>2604</v>
      </c>
      <c r="O13" s="145">
        <f>+M13+K13+I13</f>
        <v>95955</v>
      </c>
      <c r="P13" s="146">
        <f>+N13+L13+J13</f>
        <v>8226</v>
      </c>
      <c r="Q13" s="147">
        <f>+P13/G13</f>
        <v>182.8</v>
      </c>
      <c r="R13" s="148">
        <f>+O13/P13</f>
        <v>11.664843180160467</v>
      </c>
      <c r="S13" s="145">
        <v>176166</v>
      </c>
      <c r="T13" s="149">
        <f t="shared" si="0"/>
        <v>-0.455314873471612</v>
      </c>
      <c r="U13" s="145">
        <v>387656</v>
      </c>
      <c r="V13" s="146">
        <v>35656</v>
      </c>
      <c r="W13" s="161">
        <f>+U13/V13</f>
        <v>10.872111285618129</v>
      </c>
      <c r="X13" s="82"/>
      <c r="Y13" s="82"/>
    </row>
    <row r="14" spans="1:25" s="67" customFormat="1" ht="15.75" customHeight="1">
      <c r="A14" s="2">
        <v>10</v>
      </c>
      <c r="B14" s="160" t="s">
        <v>116</v>
      </c>
      <c r="C14" s="143">
        <v>39871</v>
      </c>
      <c r="D14" s="142" t="s">
        <v>2</v>
      </c>
      <c r="E14" s="142" t="s">
        <v>117</v>
      </c>
      <c r="F14" s="144">
        <v>52</v>
      </c>
      <c r="G14" s="144">
        <v>53</v>
      </c>
      <c r="H14" s="144">
        <v>1</v>
      </c>
      <c r="I14" s="145">
        <v>17107</v>
      </c>
      <c r="J14" s="146">
        <v>1848</v>
      </c>
      <c r="K14" s="145">
        <v>28860</v>
      </c>
      <c r="L14" s="146">
        <v>3202</v>
      </c>
      <c r="M14" s="145">
        <v>30334</v>
      </c>
      <c r="N14" s="146">
        <v>3347</v>
      </c>
      <c r="O14" s="145">
        <f>+M14+K14+I14</f>
        <v>76301</v>
      </c>
      <c r="P14" s="146">
        <f>+N14+L14+J14</f>
        <v>8397</v>
      </c>
      <c r="Q14" s="147">
        <f>+P14/G14</f>
        <v>158.43396226415095</v>
      </c>
      <c r="R14" s="148">
        <f>+O14/P14</f>
        <v>9.08669763010599</v>
      </c>
      <c r="S14" s="145"/>
      <c r="T14" s="149">
        <f t="shared" si="0"/>
      </c>
      <c r="U14" s="145">
        <v>76301</v>
      </c>
      <c r="V14" s="146">
        <v>8397</v>
      </c>
      <c r="W14" s="161">
        <f>+U14/V14</f>
        <v>9.08669763010599</v>
      </c>
      <c r="X14" s="82"/>
      <c r="Y14" s="82"/>
    </row>
    <row r="15" spans="1:25" s="67" customFormat="1" ht="15.75" customHeight="1">
      <c r="A15" s="2">
        <v>11</v>
      </c>
      <c r="B15" s="160" t="s">
        <v>99</v>
      </c>
      <c r="C15" s="143">
        <v>39864</v>
      </c>
      <c r="D15" s="142" t="s">
        <v>29</v>
      </c>
      <c r="E15" s="142" t="s">
        <v>100</v>
      </c>
      <c r="F15" s="144">
        <v>60</v>
      </c>
      <c r="G15" s="144">
        <v>60</v>
      </c>
      <c r="H15" s="144">
        <v>2</v>
      </c>
      <c r="I15" s="145">
        <v>8180.5</v>
      </c>
      <c r="J15" s="146">
        <v>865</v>
      </c>
      <c r="K15" s="145">
        <v>17652.5</v>
      </c>
      <c r="L15" s="146">
        <v>1810</v>
      </c>
      <c r="M15" s="145">
        <v>16336</v>
      </c>
      <c r="N15" s="146">
        <v>1659</v>
      </c>
      <c r="O15" s="145">
        <f>I15+K15+M15</f>
        <v>42169</v>
      </c>
      <c r="P15" s="146">
        <f>J15+L15+N15</f>
        <v>4334</v>
      </c>
      <c r="Q15" s="147">
        <f>P15/G15</f>
        <v>72.23333333333333</v>
      </c>
      <c r="R15" s="148">
        <f>+O15/P15</f>
        <v>9.729810798338717</v>
      </c>
      <c r="S15" s="145">
        <v>103319.5</v>
      </c>
      <c r="T15" s="149">
        <f t="shared" si="0"/>
        <v>-0.5918582648967523</v>
      </c>
      <c r="U15" s="145">
        <v>224995.5</v>
      </c>
      <c r="V15" s="146">
        <v>24571</v>
      </c>
      <c r="W15" s="161">
        <f aca="true" t="shared" si="1" ref="W15:W20">U15/V15</f>
        <v>9.156953318953237</v>
      </c>
      <c r="X15" s="82"/>
      <c r="Y15" s="82"/>
    </row>
    <row r="16" spans="1:25" s="67" customFormat="1" ht="15.75" customHeight="1">
      <c r="A16" s="2">
        <v>12</v>
      </c>
      <c r="B16" s="160" t="s">
        <v>57</v>
      </c>
      <c r="C16" s="143">
        <v>39829</v>
      </c>
      <c r="D16" s="142" t="s">
        <v>29</v>
      </c>
      <c r="E16" s="142" t="s">
        <v>20</v>
      </c>
      <c r="F16" s="144">
        <v>80</v>
      </c>
      <c r="G16" s="144">
        <v>34</v>
      </c>
      <c r="H16" s="144">
        <v>7</v>
      </c>
      <c r="I16" s="145">
        <v>4941</v>
      </c>
      <c r="J16" s="146">
        <v>789</v>
      </c>
      <c r="K16" s="145">
        <v>11872</v>
      </c>
      <c r="L16" s="146">
        <v>1833</v>
      </c>
      <c r="M16" s="145">
        <v>11203</v>
      </c>
      <c r="N16" s="146">
        <v>1759</v>
      </c>
      <c r="O16" s="145">
        <f>I16+K16+M16</f>
        <v>28016</v>
      </c>
      <c r="P16" s="146">
        <f>J16+L16+N16</f>
        <v>4381</v>
      </c>
      <c r="Q16" s="147">
        <f>P16/G16</f>
        <v>128.85294117647058</v>
      </c>
      <c r="R16" s="148">
        <f>+O16/P16</f>
        <v>6.394887012097694</v>
      </c>
      <c r="S16" s="145">
        <v>32676</v>
      </c>
      <c r="T16" s="149">
        <f t="shared" si="0"/>
        <v>-0.1426123148488187</v>
      </c>
      <c r="U16" s="145">
        <v>2164270.5</v>
      </c>
      <c r="V16" s="146">
        <v>246218</v>
      </c>
      <c r="W16" s="161">
        <f t="shared" si="1"/>
        <v>8.790057997384432</v>
      </c>
      <c r="X16" s="82"/>
      <c r="Y16" s="82"/>
    </row>
    <row r="17" spans="1:25" s="67" customFormat="1" ht="15.75" customHeight="1">
      <c r="A17" s="2">
        <v>13</v>
      </c>
      <c r="B17" s="160" t="s">
        <v>63</v>
      </c>
      <c r="C17" s="143">
        <v>39836</v>
      </c>
      <c r="D17" s="142" t="s">
        <v>62</v>
      </c>
      <c r="E17" s="142" t="s">
        <v>64</v>
      </c>
      <c r="F17" s="144">
        <v>180</v>
      </c>
      <c r="G17" s="144">
        <v>43</v>
      </c>
      <c r="H17" s="144">
        <v>6</v>
      </c>
      <c r="I17" s="145">
        <v>4358</v>
      </c>
      <c r="J17" s="146">
        <v>737</v>
      </c>
      <c r="K17" s="145">
        <v>10295</v>
      </c>
      <c r="L17" s="146">
        <v>1589</v>
      </c>
      <c r="M17" s="145">
        <v>10488.5</v>
      </c>
      <c r="N17" s="146">
        <v>1520</v>
      </c>
      <c r="O17" s="145">
        <f>SUM(I17+K17+M17)</f>
        <v>25141.5</v>
      </c>
      <c r="P17" s="146">
        <f>SUM(J17+L17+N17)</f>
        <v>3846</v>
      </c>
      <c r="Q17" s="147">
        <f>IF(O17&lt;&gt;0,P17/G17,"")</f>
        <v>89.44186046511628</v>
      </c>
      <c r="R17" s="148">
        <f>IF(O17&lt;&gt;0,O17/P17,"")</f>
        <v>6.537051482059282</v>
      </c>
      <c r="S17" s="145">
        <v>101034</v>
      </c>
      <c r="T17" s="149">
        <f t="shared" si="0"/>
        <v>-0.7511580260110458</v>
      </c>
      <c r="U17" s="145">
        <v>4556484.5</v>
      </c>
      <c r="V17" s="146">
        <v>557255</v>
      </c>
      <c r="W17" s="161">
        <f t="shared" si="1"/>
        <v>8.176659697983867</v>
      </c>
      <c r="X17" s="82"/>
      <c r="Y17" s="82"/>
    </row>
    <row r="18" spans="1:25" s="67" customFormat="1" ht="15.75" customHeight="1">
      <c r="A18" s="2">
        <v>14</v>
      </c>
      <c r="B18" s="160" t="s">
        <v>91</v>
      </c>
      <c r="C18" s="143">
        <v>39857</v>
      </c>
      <c r="D18" s="142" t="s">
        <v>29</v>
      </c>
      <c r="E18" s="142" t="s">
        <v>30</v>
      </c>
      <c r="F18" s="144">
        <v>41</v>
      </c>
      <c r="G18" s="144">
        <v>37</v>
      </c>
      <c r="H18" s="144">
        <v>3</v>
      </c>
      <c r="I18" s="145">
        <v>3922.5</v>
      </c>
      <c r="J18" s="146">
        <v>400</v>
      </c>
      <c r="K18" s="145">
        <v>7374.5</v>
      </c>
      <c r="L18" s="146">
        <v>778</v>
      </c>
      <c r="M18" s="145">
        <v>7213</v>
      </c>
      <c r="N18" s="146">
        <v>755</v>
      </c>
      <c r="O18" s="145">
        <f>I18+K18+M18</f>
        <v>18510</v>
      </c>
      <c r="P18" s="146">
        <f>J18+L18+N18</f>
        <v>1933</v>
      </c>
      <c r="Q18" s="147">
        <f>P18/G18</f>
        <v>52.24324324324324</v>
      </c>
      <c r="R18" s="148">
        <f>+O18/P18</f>
        <v>9.57578892912571</v>
      </c>
      <c r="S18" s="145">
        <v>107687.5</v>
      </c>
      <c r="T18" s="149">
        <f t="shared" si="0"/>
        <v>-0.8281137550783517</v>
      </c>
      <c r="U18" s="145">
        <v>430625.5</v>
      </c>
      <c r="V18" s="146">
        <v>40472</v>
      </c>
      <c r="W18" s="161">
        <f t="shared" si="1"/>
        <v>10.640084502866179</v>
      </c>
      <c r="X18" s="82"/>
      <c r="Y18" s="82"/>
    </row>
    <row r="19" spans="1:25" s="67" customFormat="1" ht="15.75" customHeight="1">
      <c r="A19" s="2">
        <v>15</v>
      </c>
      <c r="B19" s="160" t="s">
        <v>72</v>
      </c>
      <c r="C19" s="143">
        <v>39843</v>
      </c>
      <c r="D19" s="142" t="s">
        <v>29</v>
      </c>
      <c r="E19" s="142" t="s">
        <v>30</v>
      </c>
      <c r="F19" s="144">
        <v>80</v>
      </c>
      <c r="G19" s="144">
        <v>33</v>
      </c>
      <c r="H19" s="144">
        <v>5</v>
      </c>
      <c r="I19" s="145">
        <v>3463</v>
      </c>
      <c r="J19" s="146">
        <v>518</v>
      </c>
      <c r="K19" s="145">
        <v>4815.5</v>
      </c>
      <c r="L19" s="146">
        <v>745</v>
      </c>
      <c r="M19" s="145">
        <v>5355</v>
      </c>
      <c r="N19" s="146">
        <v>815</v>
      </c>
      <c r="O19" s="145">
        <f>I19+K19+M19</f>
        <v>13633.5</v>
      </c>
      <c r="P19" s="146">
        <f>J19+L19+N19</f>
        <v>2078</v>
      </c>
      <c r="Q19" s="147">
        <f>P19/G19</f>
        <v>62.96969696969697</v>
      </c>
      <c r="R19" s="148">
        <f>+O19/P19</f>
        <v>6.5608758421559195</v>
      </c>
      <c r="S19" s="145">
        <v>37437.5</v>
      </c>
      <c r="T19" s="149">
        <f t="shared" si="0"/>
        <v>-0.6358330550918198</v>
      </c>
      <c r="U19" s="145">
        <v>1314669</v>
      </c>
      <c r="V19" s="146">
        <v>140106</v>
      </c>
      <c r="W19" s="161">
        <f t="shared" si="1"/>
        <v>9.383388291721982</v>
      </c>
      <c r="X19" s="82"/>
      <c r="Y19" s="82"/>
    </row>
    <row r="20" spans="1:25" s="67" customFormat="1" ht="15.75" customHeight="1">
      <c r="A20" s="2">
        <v>16</v>
      </c>
      <c r="B20" s="160" t="s">
        <v>118</v>
      </c>
      <c r="C20" s="143">
        <v>39759</v>
      </c>
      <c r="D20" s="142" t="s">
        <v>119</v>
      </c>
      <c r="E20" s="142" t="s">
        <v>120</v>
      </c>
      <c r="F20" s="144">
        <v>32</v>
      </c>
      <c r="G20" s="144">
        <v>32</v>
      </c>
      <c r="H20" s="144">
        <v>17</v>
      </c>
      <c r="I20" s="145">
        <v>2621</v>
      </c>
      <c r="J20" s="146">
        <v>411</v>
      </c>
      <c r="K20" s="145">
        <v>5032.5</v>
      </c>
      <c r="L20" s="146">
        <v>767</v>
      </c>
      <c r="M20" s="145">
        <v>5728</v>
      </c>
      <c r="N20" s="146">
        <v>871</v>
      </c>
      <c r="O20" s="145">
        <f>+I20+K20+M20</f>
        <v>13381.5</v>
      </c>
      <c r="P20" s="146">
        <f>+J20+L20+N20</f>
        <v>2049</v>
      </c>
      <c r="Q20" s="147">
        <f>IF(O20&lt;&gt;0,P20/G20,"")</f>
        <v>64.03125</v>
      </c>
      <c r="R20" s="148">
        <f>IF(O20&lt;&gt;0,O20/P20,"")</f>
        <v>6.5307467057101025</v>
      </c>
      <c r="S20" s="145">
        <v>22184.5</v>
      </c>
      <c r="T20" s="149">
        <f t="shared" si="0"/>
        <v>-0.3968085825689107</v>
      </c>
      <c r="U20" s="145">
        <v>23327814.5</v>
      </c>
      <c r="V20" s="146">
        <v>2772457</v>
      </c>
      <c r="W20" s="161">
        <f t="shared" si="1"/>
        <v>8.414130318342178</v>
      </c>
      <c r="X20" s="82"/>
      <c r="Y20" s="82"/>
    </row>
    <row r="21" spans="1:24" s="67" customFormat="1" ht="15.75" customHeight="1">
      <c r="A21" s="2">
        <v>17</v>
      </c>
      <c r="B21" s="160" t="s">
        <v>81</v>
      </c>
      <c r="C21" s="143">
        <v>39850</v>
      </c>
      <c r="D21" s="142" t="s">
        <v>2</v>
      </c>
      <c r="E21" s="142" t="s">
        <v>43</v>
      </c>
      <c r="F21" s="144">
        <v>78</v>
      </c>
      <c r="G21" s="144">
        <v>23</v>
      </c>
      <c r="H21" s="144">
        <v>4</v>
      </c>
      <c r="I21" s="145">
        <v>904</v>
      </c>
      <c r="J21" s="146">
        <v>132</v>
      </c>
      <c r="K21" s="145">
        <v>5347</v>
      </c>
      <c r="L21" s="146">
        <v>762</v>
      </c>
      <c r="M21" s="145">
        <v>6237</v>
      </c>
      <c r="N21" s="146">
        <v>866</v>
      </c>
      <c r="O21" s="145">
        <f>+M21+K21+I21</f>
        <v>12488</v>
      </c>
      <c r="P21" s="146">
        <f>+N21+L21+J21</f>
        <v>1760</v>
      </c>
      <c r="Q21" s="147">
        <f>+P21/G21</f>
        <v>76.52173913043478</v>
      </c>
      <c r="R21" s="148">
        <f>+O21/P21</f>
        <v>7.095454545454546</v>
      </c>
      <c r="S21" s="145">
        <v>117787</v>
      </c>
      <c r="T21" s="149">
        <f t="shared" si="0"/>
        <v>-0.8939781130345454</v>
      </c>
      <c r="U21" s="145">
        <v>881643</v>
      </c>
      <c r="V21" s="146">
        <v>94288</v>
      </c>
      <c r="W21" s="161">
        <f>+U21/V21</f>
        <v>9.350532411335482</v>
      </c>
      <c r="X21" s="82"/>
    </row>
    <row r="22" spans="1:24" s="67" customFormat="1" ht="15.75" customHeight="1">
      <c r="A22" s="2">
        <v>18</v>
      </c>
      <c r="B22" s="160" t="s">
        <v>67</v>
      </c>
      <c r="C22" s="143">
        <v>39836</v>
      </c>
      <c r="D22" s="142" t="s">
        <v>35</v>
      </c>
      <c r="E22" s="142" t="s">
        <v>68</v>
      </c>
      <c r="F22" s="144">
        <v>86</v>
      </c>
      <c r="G22" s="144">
        <v>26</v>
      </c>
      <c r="H22" s="144">
        <v>6</v>
      </c>
      <c r="I22" s="145">
        <v>2201</v>
      </c>
      <c r="J22" s="146">
        <v>388</v>
      </c>
      <c r="K22" s="145">
        <v>4653</v>
      </c>
      <c r="L22" s="146">
        <v>770</v>
      </c>
      <c r="M22" s="145">
        <v>5086</v>
      </c>
      <c r="N22" s="146">
        <v>801</v>
      </c>
      <c r="O22" s="145">
        <f aca="true" t="shared" si="2" ref="O22:P24">I22+K22+M22</f>
        <v>11940</v>
      </c>
      <c r="P22" s="146">
        <f t="shared" si="2"/>
        <v>1959</v>
      </c>
      <c r="Q22" s="147">
        <f>IF(O22&lt;&gt;0,P22/G22,"")</f>
        <v>75.34615384615384</v>
      </c>
      <c r="R22" s="148">
        <f>IF(O22&lt;&gt;0,O22/P22,"")</f>
        <v>6.094946401225115</v>
      </c>
      <c r="S22" s="145">
        <v>7039.5</v>
      </c>
      <c r="T22" s="149">
        <f t="shared" si="0"/>
        <v>0.6961431919880673</v>
      </c>
      <c r="U22" s="145">
        <v>1391152</v>
      </c>
      <c r="V22" s="146">
        <v>156273</v>
      </c>
      <c r="W22" s="161">
        <f>U22/V22</f>
        <v>8.902062416412305</v>
      </c>
      <c r="X22" s="82"/>
    </row>
    <row r="23" spans="1:24" s="67" customFormat="1" ht="15.75" customHeight="1">
      <c r="A23" s="2">
        <v>19</v>
      </c>
      <c r="B23" s="160" t="s">
        <v>55</v>
      </c>
      <c r="C23" s="143">
        <v>39829</v>
      </c>
      <c r="D23" s="142" t="s">
        <v>35</v>
      </c>
      <c r="E23" s="142" t="s">
        <v>65</v>
      </c>
      <c r="F23" s="144">
        <v>169</v>
      </c>
      <c r="G23" s="144">
        <v>19</v>
      </c>
      <c r="H23" s="144">
        <v>7</v>
      </c>
      <c r="I23" s="145">
        <v>2604</v>
      </c>
      <c r="J23" s="146">
        <v>616</v>
      </c>
      <c r="K23" s="145">
        <v>4669.5</v>
      </c>
      <c r="L23" s="146">
        <v>1055</v>
      </c>
      <c r="M23" s="145">
        <v>4496.5</v>
      </c>
      <c r="N23" s="146">
        <v>909</v>
      </c>
      <c r="O23" s="145">
        <f t="shared" si="2"/>
        <v>11770</v>
      </c>
      <c r="P23" s="146">
        <f t="shared" si="2"/>
        <v>2580</v>
      </c>
      <c r="Q23" s="147">
        <f>IF(O23&lt;&gt;0,P23/G23,"")</f>
        <v>135.78947368421052</v>
      </c>
      <c r="R23" s="148">
        <f>IF(O23&lt;&gt;0,O23/P23,"")</f>
        <v>4.562015503875969</v>
      </c>
      <c r="S23" s="145">
        <v>14278.5</v>
      </c>
      <c r="T23" s="149">
        <f t="shared" si="0"/>
        <v>-0.17568372027874077</v>
      </c>
      <c r="U23" s="145">
        <v>3711241.5</v>
      </c>
      <c r="V23" s="146">
        <v>506655</v>
      </c>
      <c r="W23" s="161">
        <f>U23/V23</f>
        <v>7.324987417473428</v>
      </c>
      <c r="X23" s="82"/>
    </row>
    <row r="24" spans="1:24" s="67" customFormat="1" ht="18">
      <c r="A24" s="2">
        <v>20</v>
      </c>
      <c r="B24" s="160" t="s">
        <v>59</v>
      </c>
      <c r="C24" s="143">
        <v>39829</v>
      </c>
      <c r="D24" s="142" t="s">
        <v>29</v>
      </c>
      <c r="E24" s="142" t="s">
        <v>60</v>
      </c>
      <c r="F24" s="144">
        <v>65</v>
      </c>
      <c r="G24" s="144">
        <v>38</v>
      </c>
      <c r="H24" s="144">
        <v>7</v>
      </c>
      <c r="I24" s="145">
        <v>922</v>
      </c>
      <c r="J24" s="146">
        <v>186</v>
      </c>
      <c r="K24" s="145">
        <v>4788</v>
      </c>
      <c r="L24" s="146">
        <v>817</v>
      </c>
      <c r="M24" s="145">
        <v>4526</v>
      </c>
      <c r="N24" s="146">
        <v>758</v>
      </c>
      <c r="O24" s="145">
        <f t="shared" si="2"/>
        <v>10236</v>
      </c>
      <c r="P24" s="146">
        <f t="shared" si="2"/>
        <v>1761</v>
      </c>
      <c r="Q24" s="147">
        <f>P24/G24</f>
        <v>46.3421052631579</v>
      </c>
      <c r="R24" s="148">
        <f>+O24/P24</f>
        <v>5.812606473594548</v>
      </c>
      <c r="S24" s="145">
        <v>12359.5</v>
      </c>
      <c r="T24" s="149">
        <f t="shared" si="0"/>
        <v>-0.17181115740928032</v>
      </c>
      <c r="U24" s="145">
        <v>739947</v>
      </c>
      <c r="V24" s="146">
        <v>92695</v>
      </c>
      <c r="W24" s="161">
        <f>U24/V24</f>
        <v>7.982598845676682</v>
      </c>
      <c r="X24" s="82"/>
    </row>
    <row r="25" spans="1:28" s="91" customFormat="1" ht="15">
      <c r="A25" s="1"/>
      <c r="B25" s="209"/>
      <c r="C25" s="209"/>
      <c r="D25" s="210"/>
      <c r="E25" s="210"/>
      <c r="F25" s="85"/>
      <c r="G25" s="85"/>
      <c r="H25" s="86"/>
      <c r="I25" s="87"/>
      <c r="J25" s="88"/>
      <c r="K25" s="87"/>
      <c r="L25" s="88"/>
      <c r="M25" s="87"/>
      <c r="N25" s="88"/>
      <c r="O25" s="87"/>
      <c r="P25" s="88"/>
      <c r="Q25" s="88" t="e">
        <f>O25/G25</f>
        <v>#DIV/0!</v>
      </c>
      <c r="R25" s="89" t="e">
        <f>O25/P25</f>
        <v>#DIV/0!</v>
      </c>
      <c r="S25" s="87"/>
      <c r="T25" s="90"/>
      <c r="U25" s="87"/>
      <c r="V25" s="88"/>
      <c r="W25" s="89"/>
      <c r="AB25" s="91" t="s">
        <v>19</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11"/>
      <c r="E27" s="212"/>
      <c r="F27" s="212"/>
      <c r="G27" s="212"/>
      <c r="H27" s="108"/>
      <c r="I27" s="109"/>
      <c r="K27" s="109"/>
      <c r="M27" s="109"/>
      <c r="O27" s="111"/>
      <c r="R27" s="112"/>
      <c r="S27" s="213" t="s">
        <v>0</v>
      </c>
      <c r="T27" s="213"/>
      <c r="U27" s="213"/>
      <c r="V27" s="213"/>
      <c r="W27" s="213"/>
      <c r="X27" s="113"/>
    </row>
    <row r="28" spans="1:24" s="110" customFormat="1" ht="18">
      <c r="A28" s="104"/>
      <c r="B28" s="83"/>
      <c r="C28" s="105"/>
      <c r="D28" s="106"/>
      <c r="E28" s="107"/>
      <c r="F28" s="107"/>
      <c r="G28" s="114"/>
      <c r="H28" s="108"/>
      <c r="M28" s="109"/>
      <c r="O28" s="111"/>
      <c r="R28" s="112"/>
      <c r="S28" s="213"/>
      <c r="T28" s="213"/>
      <c r="U28" s="213"/>
      <c r="V28" s="213"/>
      <c r="W28" s="213"/>
      <c r="X28" s="113"/>
    </row>
    <row r="29" spans="1:24" s="110" customFormat="1" ht="18">
      <c r="A29" s="104"/>
      <c r="G29" s="108"/>
      <c r="H29" s="108"/>
      <c r="M29" s="109"/>
      <c r="O29" s="111"/>
      <c r="R29" s="112"/>
      <c r="S29" s="213"/>
      <c r="T29" s="213"/>
      <c r="U29" s="213"/>
      <c r="V29" s="213"/>
      <c r="W29" s="213"/>
      <c r="X29" s="113"/>
    </row>
    <row r="30" spans="1:24" s="110" customFormat="1" ht="30" customHeight="1">
      <c r="A30" s="104"/>
      <c r="C30" s="108"/>
      <c r="E30" s="115"/>
      <c r="F30" s="108"/>
      <c r="G30" s="108"/>
      <c r="H30" s="108"/>
      <c r="I30" s="109"/>
      <c r="K30" s="109"/>
      <c r="M30" s="109"/>
      <c r="O30" s="111"/>
      <c r="P30" s="206" t="s">
        <v>26</v>
      </c>
      <c r="Q30" s="207"/>
      <c r="R30" s="207"/>
      <c r="S30" s="207"/>
      <c r="T30" s="207"/>
      <c r="U30" s="207"/>
      <c r="V30" s="207"/>
      <c r="W30" s="207"/>
      <c r="X30" s="113"/>
    </row>
    <row r="31" spans="1:24" s="110" customFormat="1" ht="30" customHeight="1">
      <c r="A31" s="104"/>
      <c r="C31" s="108"/>
      <c r="E31" s="115"/>
      <c r="F31" s="108"/>
      <c r="G31" s="108"/>
      <c r="H31" s="108"/>
      <c r="I31" s="109"/>
      <c r="K31" s="109"/>
      <c r="M31" s="109"/>
      <c r="O31" s="111"/>
      <c r="P31" s="207"/>
      <c r="Q31" s="207"/>
      <c r="R31" s="207"/>
      <c r="S31" s="207"/>
      <c r="T31" s="207"/>
      <c r="U31" s="207"/>
      <c r="V31" s="207"/>
      <c r="W31" s="207"/>
      <c r="X31" s="113"/>
    </row>
    <row r="32" spans="1:24" s="110" customFormat="1" ht="30" customHeight="1">
      <c r="A32" s="104"/>
      <c r="C32" s="108"/>
      <c r="E32" s="115"/>
      <c r="F32" s="108"/>
      <c r="G32" s="108"/>
      <c r="H32" s="108"/>
      <c r="I32" s="109"/>
      <c r="K32" s="109"/>
      <c r="M32" s="109"/>
      <c r="O32" s="111"/>
      <c r="P32" s="207"/>
      <c r="Q32" s="207"/>
      <c r="R32" s="207"/>
      <c r="S32" s="207"/>
      <c r="T32" s="207"/>
      <c r="U32" s="207"/>
      <c r="V32" s="207"/>
      <c r="W32" s="207"/>
      <c r="X32" s="113"/>
    </row>
    <row r="33" spans="1:24" s="110" customFormat="1" ht="30" customHeight="1">
      <c r="A33" s="104"/>
      <c r="C33" s="108"/>
      <c r="E33" s="115"/>
      <c r="F33" s="108"/>
      <c r="G33" s="108"/>
      <c r="H33" s="108"/>
      <c r="I33" s="109"/>
      <c r="K33" s="109"/>
      <c r="M33" s="109"/>
      <c r="O33" s="111"/>
      <c r="P33" s="207"/>
      <c r="Q33" s="207"/>
      <c r="R33" s="207"/>
      <c r="S33" s="207"/>
      <c r="T33" s="207"/>
      <c r="U33" s="207"/>
      <c r="V33" s="207"/>
      <c r="W33" s="207"/>
      <c r="X33" s="113"/>
    </row>
    <row r="34" spans="1:24" s="110" customFormat="1" ht="30" customHeight="1">
      <c r="A34" s="104"/>
      <c r="C34" s="108"/>
      <c r="E34" s="115"/>
      <c r="F34" s="108"/>
      <c r="G34" s="108"/>
      <c r="H34" s="108"/>
      <c r="I34" s="109"/>
      <c r="K34" s="109"/>
      <c r="M34" s="109"/>
      <c r="O34" s="111"/>
      <c r="P34" s="207"/>
      <c r="Q34" s="207"/>
      <c r="R34" s="207"/>
      <c r="S34" s="207"/>
      <c r="T34" s="207"/>
      <c r="U34" s="207"/>
      <c r="V34" s="207"/>
      <c r="W34" s="207"/>
      <c r="X34" s="113"/>
    </row>
    <row r="35" spans="1:24" s="110" customFormat="1" ht="45" customHeight="1">
      <c r="A35" s="104"/>
      <c r="C35" s="108"/>
      <c r="E35" s="115"/>
      <c r="F35" s="108"/>
      <c r="G35" s="116"/>
      <c r="H35" s="116"/>
      <c r="I35" s="117"/>
      <c r="J35" s="118"/>
      <c r="K35" s="117"/>
      <c r="L35" s="118"/>
      <c r="M35" s="117"/>
      <c r="N35" s="118"/>
      <c r="O35" s="111"/>
      <c r="P35" s="207"/>
      <c r="Q35" s="207"/>
      <c r="R35" s="207"/>
      <c r="S35" s="207"/>
      <c r="T35" s="207"/>
      <c r="U35" s="207"/>
      <c r="V35" s="207"/>
      <c r="W35" s="207"/>
      <c r="X35" s="113"/>
    </row>
    <row r="36" spans="1:24" s="110" customFormat="1" ht="33" customHeight="1">
      <c r="A36" s="104"/>
      <c r="C36" s="108"/>
      <c r="E36" s="115"/>
      <c r="F36" s="108"/>
      <c r="G36" s="116"/>
      <c r="H36" s="116"/>
      <c r="I36" s="117"/>
      <c r="J36" s="118"/>
      <c r="K36" s="117"/>
      <c r="L36" s="118"/>
      <c r="M36" s="117"/>
      <c r="N36" s="118"/>
      <c r="O36" s="111"/>
      <c r="P36" s="208" t="s">
        <v>13</v>
      </c>
      <c r="Q36" s="207"/>
      <c r="R36" s="207"/>
      <c r="S36" s="207"/>
      <c r="T36" s="207"/>
      <c r="U36" s="207"/>
      <c r="V36" s="207"/>
      <c r="W36" s="207"/>
      <c r="X36" s="113"/>
    </row>
    <row r="37" spans="1:24" s="110" customFormat="1" ht="33" customHeight="1">
      <c r="A37" s="104"/>
      <c r="C37" s="108"/>
      <c r="E37" s="115"/>
      <c r="F37" s="108"/>
      <c r="G37" s="116"/>
      <c r="H37" s="116"/>
      <c r="I37" s="117"/>
      <c r="J37" s="118"/>
      <c r="K37" s="117"/>
      <c r="L37" s="118"/>
      <c r="M37" s="117"/>
      <c r="N37" s="118"/>
      <c r="O37" s="111"/>
      <c r="P37" s="207"/>
      <c r="Q37" s="207"/>
      <c r="R37" s="207"/>
      <c r="S37" s="207"/>
      <c r="T37" s="207"/>
      <c r="U37" s="207"/>
      <c r="V37" s="207"/>
      <c r="W37" s="207"/>
      <c r="X37" s="113"/>
    </row>
    <row r="38" spans="1:24" s="110" customFormat="1" ht="33" customHeight="1">
      <c r="A38" s="104"/>
      <c r="C38" s="108"/>
      <c r="E38" s="115"/>
      <c r="F38" s="108"/>
      <c r="G38" s="116"/>
      <c r="H38" s="116"/>
      <c r="I38" s="117"/>
      <c r="J38" s="118"/>
      <c r="K38" s="117"/>
      <c r="L38" s="118"/>
      <c r="M38" s="117"/>
      <c r="N38" s="118"/>
      <c r="O38" s="111"/>
      <c r="P38" s="207"/>
      <c r="Q38" s="207"/>
      <c r="R38" s="207"/>
      <c r="S38" s="207"/>
      <c r="T38" s="207"/>
      <c r="U38" s="207"/>
      <c r="V38" s="207"/>
      <c r="W38" s="207"/>
      <c r="X38" s="113"/>
    </row>
    <row r="39" spans="1:24" s="110" customFormat="1" ht="33" customHeight="1">
      <c r="A39" s="104"/>
      <c r="C39" s="108"/>
      <c r="E39" s="115"/>
      <c r="F39" s="108"/>
      <c r="G39" s="116"/>
      <c r="H39" s="116"/>
      <c r="I39" s="117"/>
      <c r="J39" s="118"/>
      <c r="K39" s="117"/>
      <c r="L39" s="118"/>
      <c r="M39" s="117"/>
      <c r="N39" s="118"/>
      <c r="O39" s="111"/>
      <c r="P39" s="207"/>
      <c r="Q39" s="207"/>
      <c r="R39" s="207"/>
      <c r="S39" s="207"/>
      <c r="T39" s="207"/>
      <c r="U39" s="207"/>
      <c r="V39" s="207"/>
      <c r="W39" s="207"/>
      <c r="X39" s="113"/>
    </row>
    <row r="40" spans="1:24" s="110" customFormat="1" ht="33" customHeight="1">
      <c r="A40" s="104"/>
      <c r="C40" s="108"/>
      <c r="E40" s="115"/>
      <c r="F40" s="108"/>
      <c r="G40" s="116"/>
      <c r="H40" s="116"/>
      <c r="I40" s="117"/>
      <c r="J40" s="118"/>
      <c r="K40" s="117"/>
      <c r="L40" s="118"/>
      <c r="M40" s="117"/>
      <c r="N40" s="118"/>
      <c r="O40" s="111"/>
      <c r="P40" s="207"/>
      <c r="Q40" s="207"/>
      <c r="R40" s="207"/>
      <c r="S40" s="207"/>
      <c r="T40" s="207"/>
      <c r="U40" s="207"/>
      <c r="V40" s="207"/>
      <c r="W40" s="207"/>
      <c r="X40" s="113"/>
    </row>
    <row r="41" spans="16:23" ht="33" customHeight="1">
      <c r="P41" s="207"/>
      <c r="Q41" s="207"/>
      <c r="R41" s="207"/>
      <c r="S41" s="207"/>
      <c r="T41" s="207"/>
      <c r="U41" s="207"/>
      <c r="V41" s="207"/>
      <c r="W41" s="207"/>
    </row>
    <row r="42" spans="16:23" ht="33" customHeight="1">
      <c r="P42" s="207"/>
      <c r="Q42" s="207"/>
      <c r="R42" s="207"/>
      <c r="S42" s="207"/>
      <c r="T42" s="207"/>
      <c r="U42" s="207"/>
      <c r="V42" s="207"/>
      <c r="W42" s="207"/>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orientation="portrait" paperSize="9"/>
  <ignoredErrors>
    <ignoredError sqref="W25 V25" unlockedFormula="1"/>
    <ignoredError sqref="O9:W1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2009-03-02T19:36:23Z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