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30 Jan-01 Feb (we 05)" sheetId="1" r:id="rId1"/>
    <sheet name="30 Jan-01 Feb (Top 20)" sheetId="2" r:id="rId2"/>
  </sheets>
  <definedNames>
    <definedName name="_xlnm.Print_Area" localSheetId="0">'30 Jan-01 Feb (we 05)'!$A$1:$W$64</definedName>
  </definedNames>
  <calcPr fullCalcOnLoad="1"/>
</workbook>
</file>

<file path=xl/sharedStrings.xml><?xml version="1.0" encoding="utf-8"?>
<sst xmlns="http://schemas.openxmlformats.org/spreadsheetml/2006/main" count="252" uniqueCount="104">
  <si>
    <t>OSMANLI CUMHURİYETİ</t>
  </si>
  <si>
    <t>MADAGASCAR 2</t>
  </si>
  <si>
    <t>*Sorted according to Weekend Total G.B.O. - Hafta sonu toplam hasılat sütununa göre sıralanmıştır.</t>
  </si>
  <si>
    <t>Company</t>
  </si>
  <si>
    <t>UIP</t>
  </si>
  <si>
    <t>Last Weekend</t>
  </si>
  <si>
    <t>Distributor</t>
  </si>
  <si>
    <t>Friday</t>
  </si>
  <si>
    <t>Saturday</t>
  </si>
  <si>
    <t>Sunday</t>
  </si>
  <si>
    <t>Change</t>
  </si>
  <si>
    <t>Adm.</t>
  </si>
  <si>
    <t>G.B.O.</t>
  </si>
  <si>
    <t>PANA FILM</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</si>
  <si>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</si>
  <si>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</si>
  <si>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</si>
  <si>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</si>
  <si>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</si>
  <si>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</si>
  <si>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</si>
  <si>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</si>
  <si>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</si>
  <si>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</si>
  <si>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</si>
  <si>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</si>
  <si>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</si>
  <si>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</si>
  <si>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</si>
  <si>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</si>
  <si>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WARNER BROS.</t>
  </si>
  <si>
    <t>TIGLON</t>
  </si>
  <si>
    <t>FOX</t>
  </si>
  <si>
    <t>ISSIZ ADAM</t>
  </si>
  <si>
    <t>CINEFILM</t>
  </si>
  <si>
    <t>MOST PRODUCTION</t>
  </si>
  <si>
    <t>DAY EARTH STOOD STILL, THE</t>
  </si>
  <si>
    <t>FIRTINA</t>
  </si>
  <si>
    <t>YAPIM 13</t>
  </si>
  <si>
    <t>PINEMA</t>
  </si>
  <si>
    <t>MEDYAVIZYON</t>
  </si>
  <si>
    <t>BODY OF LIES</t>
  </si>
  <si>
    <t>SICAK</t>
  </si>
  <si>
    <t>ANS</t>
  </si>
  <si>
    <t>SONBAHAR</t>
  </si>
  <si>
    <t>KUZEY</t>
  </si>
  <si>
    <t>TRANSSIBERIAN</t>
  </si>
  <si>
    <t>D PRODUCTIONS</t>
  </si>
  <si>
    <t>WALT DISNEY</t>
  </si>
  <si>
    <t>ŞEYTANIN PABUCU</t>
  </si>
  <si>
    <t>MIA YAPIM</t>
  </si>
  <si>
    <t>AUSTRALIA</t>
  </si>
  <si>
    <t>TRANSPORTERS 3</t>
  </si>
  <si>
    <t>TMC</t>
  </si>
  <si>
    <t>AVSAR FILM</t>
  </si>
  <si>
    <t>BOLT - 3D</t>
  </si>
  <si>
    <t>PASSENGERS</t>
  </si>
  <si>
    <t>OZEN-UMUT</t>
  </si>
  <si>
    <t>SÜT</t>
  </si>
  <si>
    <t>KAPLAN FILM</t>
  </si>
  <si>
    <t>VALİ</t>
  </si>
  <si>
    <t>KOLIBA FILM</t>
  </si>
  <si>
    <t>VICKY CRISTINA BARCELONA</t>
  </si>
  <si>
    <t>BIR FILM</t>
  </si>
  <si>
    <t>UNBORN, THE</t>
  </si>
  <si>
    <t>UNIVERSAL</t>
  </si>
  <si>
    <t>SPACE CHIMPS</t>
  </si>
  <si>
    <t xml:space="preserve">NO MAN'S LAND: THE RISE OF REEKER </t>
  </si>
  <si>
    <t>KADRİ'NİN GÖTÜRDÜĞÜ YERE GİT</t>
  </si>
  <si>
    <t>YES MAN</t>
  </si>
  <si>
    <t>TWILIGHT</t>
  </si>
  <si>
    <t>AYAKTA KAL</t>
  </si>
  <si>
    <t>OPEN SEASON 2</t>
  </si>
  <si>
    <t>SPHE</t>
  </si>
  <si>
    <t>SCAR</t>
  </si>
  <si>
    <t>OZEN</t>
  </si>
  <si>
    <t>GÜZ SANCISI</t>
  </si>
  <si>
    <t>C YAPIM</t>
  </si>
  <si>
    <t>USTA-MEDYAVIZYON</t>
  </si>
  <si>
    <t>TALE OF DESPERAUX, THE</t>
  </si>
  <si>
    <t>INKHEART</t>
  </si>
  <si>
    <t>NEW LINE</t>
  </si>
  <si>
    <t>AKSOY FILM-FIDA FILM</t>
  </si>
  <si>
    <t>LARGO WINCH</t>
  </si>
  <si>
    <t>PANDORA'NIN KUTUSU</t>
  </si>
  <si>
    <t>USTAOGLU FILM</t>
  </si>
  <si>
    <t>MURO: NALET OLSUN İÇİMDEKİ İNSAN SEVGİSİNE</t>
  </si>
  <si>
    <t>IMPY'S WONDERLAND</t>
  </si>
  <si>
    <t>ODYSSEY</t>
  </si>
  <si>
    <t>FIDAFILM</t>
  </si>
  <si>
    <t>VALKYRIE</t>
  </si>
  <si>
    <t>CHANGELING</t>
  </si>
  <si>
    <t>KİRPİ</t>
  </si>
  <si>
    <t>DEMO-SARAN</t>
  </si>
  <si>
    <t>PRIDE AND GLORY</t>
  </si>
  <si>
    <t>LISSI AND THE WILD EMPEROR</t>
  </si>
  <si>
    <t>SPOT</t>
  </si>
  <si>
    <t>FROST NIXON</t>
  </si>
  <si>
    <t>FILM POP</t>
  </si>
  <si>
    <t>A.R.O.G: BİR YONTMATAŞ FİLMİ</t>
  </si>
  <si>
    <t>MUTANT CHRONICLES, THE</t>
  </si>
  <si>
    <t>VOLTAGE</t>
  </si>
  <si>
    <t>BANGKOK DANGEROUS</t>
  </si>
  <si>
    <t>AVSAR FILM-TMC</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</si>
</sst>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5">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b/>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color indexed="63"/>
      </right>
      <top style="hair"/>
      <bottom style="medium"/>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63">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60"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6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5" fontId="24" fillId="0" borderId="10" xfId="42" applyNumberFormat="1" applyFont="1" applyFill="1" applyBorder="1" applyAlignment="1">
      <alignment horizontal="right" vertical="top"/>
    </xf>
    <xf numFmtId="188" fontId="24" fillId="0" borderId="10" xfId="42" applyNumberFormat="1" applyFont="1" applyFill="1" applyBorder="1" applyAlignment="1">
      <alignment horizontal="right" vertical="top"/>
    </xf>
    <xf numFmtId="188" fontId="23" fillId="0" borderId="10" xfId="60" applyNumberFormat="1" applyFont="1" applyFill="1" applyBorder="1" applyAlignment="1" applyProtection="1">
      <alignment horizontal="right" vertical="top"/>
      <protection/>
    </xf>
    <xf numFmtId="193" fontId="23" fillId="0" borderId="10" xfId="60" applyNumberFormat="1" applyFont="1" applyFill="1" applyBorder="1" applyAlignment="1" applyProtection="1">
      <alignment horizontal="right" vertical="top"/>
      <protection/>
    </xf>
    <xf numFmtId="192" fontId="23" fillId="0" borderId="10" xfId="60" applyNumberFormat="1" applyFont="1" applyFill="1" applyBorder="1" applyAlignment="1" applyProtection="1">
      <alignment vertical="top"/>
      <protection/>
    </xf>
    <xf numFmtId="193" fontId="23" fillId="0" borderId="10" xfId="42" applyNumberFormat="1" applyFont="1" applyFill="1" applyBorder="1" applyAlignment="1">
      <alignment horizontal="right" vertical="top"/>
    </xf>
    <xf numFmtId="0" fontId="23" fillId="0" borderId="10" xfId="0" applyFont="1" applyFill="1" applyBorder="1" applyAlignment="1" applyProtection="1">
      <alignment horizontal="left" vertical="top"/>
      <protection locked="0"/>
    </xf>
    <xf numFmtId="190" fontId="23" fillId="0" borderId="10" xfId="0" applyNumberFormat="1" applyFont="1" applyFill="1" applyBorder="1" applyAlignment="1" applyProtection="1">
      <alignment horizontal="center" vertical="top"/>
      <protection locked="0"/>
    </xf>
    <xf numFmtId="0" fontId="23" fillId="0" borderId="10" xfId="0" applyFont="1" applyFill="1" applyBorder="1" applyAlignment="1" applyProtection="1">
      <alignment horizontal="center" vertical="top"/>
      <protection locked="0"/>
    </xf>
    <xf numFmtId="185" fontId="23" fillId="0" borderId="10" xfId="42" applyNumberFormat="1" applyFont="1" applyFill="1" applyBorder="1" applyAlignment="1" applyProtection="1">
      <alignment horizontal="right" vertical="top"/>
      <protection locked="0"/>
    </xf>
    <xf numFmtId="188" fontId="23" fillId="0" borderId="10" xfId="42" applyNumberFormat="1" applyFont="1" applyFill="1" applyBorder="1" applyAlignment="1" applyProtection="1">
      <alignment horizontal="right" vertical="top"/>
      <protection locked="0"/>
    </xf>
    <xf numFmtId="185" fontId="24" fillId="0" borderId="10" xfId="42" applyNumberFormat="1" applyFont="1" applyFill="1" applyBorder="1" applyAlignment="1" applyProtection="1">
      <alignment horizontal="right" vertical="top"/>
      <protection/>
    </xf>
    <xf numFmtId="188" fontId="24" fillId="0" borderId="10" xfId="42" applyNumberFormat="1" applyFont="1" applyFill="1" applyBorder="1" applyAlignment="1" applyProtection="1">
      <alignment horizontal="right" vertical="top"/>
      <protection/>
    </xf>
    <xf numFmtId="185" fontId="23" fillId="0" borderId="10" xfId="0" applyNumberFormat="1" applyFont="1" applyFill="1" applyBorder="1" applyAlignment="1">
      <alignment horizontal="right" vertical="top"/>
    </xf>
    <xf numFmtId="190" fontId="23" fillId="0" borderId="10" xfId="0" applyNumberFormat="1" applyFont="1" applyFill="1" applyBorder="1" applyAlignment="1" applyProtection="1">
      <alignment horizontal="left" vertical="top"/>
      <protection locked="0"/>
    </xf>
    <xf numFmtId="185" fontId="23" fillId="0" borderId="10" xfId="42" applyNumberFormat="1" applyFont="1" applyFill="1" applyBorder="1" applyAlignment="1" applyProtection="1">
      <alignment horizontal="right" vertical="top"/>
      <protection/>
    </xf>
    <xf numFmtId="188" fontId="23" fillId="0" borderId="10" xfId="0" applyNumberFormat="1" applyFont="1" applyFill="1" applyBorder="1" applyAlignment="1">
      <alignment horizontal="right" vertical="top"/>
    </xf>
    <xf numFmtId="185" fontId="23" fillId="0" borderId="10" xfId="0" applyNumberFormat="1" applyFont="1" applyFill="1" applyBorder="1" applyAlignment="1" applyProtection="1">
      <alignment horizontal="right" vertical="top"/>
      <protection locked="0"/>
    </xf>
    <xf numFmtId="188" fontId="23" fillId="0" borderId="10" xfId="0" applyNumberFormat="1" applyFont="1" applyFill="1" applyBorder="1" applyAlignment="1" applyProtection="1">
      <alignment horizontal="right" vertical="top"/>
      <protection locked="0"/>
    </xf>
    <xf numFmtId="185" fontId="24" fillId="0" borderId="10" xfId="0" applyNumberFormat="1" applyFont="1" applyFill="1" applyBorder="1" applyAlignment="1" applyProtection="1">
      <alignment horizontal="right" vertical="top"/>
      <protection locked="0"/>
    </xf>
    <xf numFmtId="188" fontId="24" fillId="0" borderId="10" xfId="0" applyNumberFormat="1" applyFont="1" applyFill="1" applyBorder="1" applyAlignment="1" applyProtection="1">
      <alignment horizontal="right" vertical="top"/>
      <protection locked="0"/>
    </xf>
    <xf numFmtId="0" fontId="23" fillId="0" borderId="10" xfId="0" applyNumberFormat="1" applyFont="1" applyFill="1" applyBorder="1" applyAlignment="1" applyProtection="1">
      <alignment horizontal="left" vertical="top"/>
      <protection locked="0"/>
    </xf>
    <xf numFmtId="0" fontId="23" fillId="0" borderId="10" xfId="0" applyNumberFormat="1" applyFont="1" applyFill="1" applyBorder="1" applyAlignment="1" applyProtection="1">
      <alignment horizontal="center" vertical="top"/>
      <protection locked="0"/>
    </xf>
    <xf numFmtId="0" fontId="23" fillId="0" borderId="23" xfId="0" applyFont="1" applyFill="1" applyBorder="1" applyAlignment="1">
      <alignment horizontal="left" vertical="top"/>
    </xf>
    <xf numFmtId="190" fontId="23" fillId="0" borderId="24" xfId="0" applyNumberFormat="1" applyFont="1" applyFill="1" applyBorder="1" applyAlignment="1">
      <alignment horizontal="center" vertical="top"/>
    </xf>
    <xf numFmtId="0" fontId="23" fillId="0" borderId="24" xfId="0" applyFont="1" applyFill="1" applyBorder="1" applyAlignment="1">
      <alignment horizontal="left" vertical="top"/>
    </xf>
    <xf numFmtId="0" fontId="23" fillId="0" borderId="24" xfId="0" applyFont="1" applyFill="1" applyBorder="1" applyAlignment="1">
      <alignment horizontal="center" vertical="top"/>
    </xf>
    <xf numFmtId="185" fontId="23" fillId="0" borderId="24" xfId="42" applyNumberFormat="1" applyFont="1" applyFill="1" applyBorder="1" applyAlignment="1">
      <alignment horizontal="right" vertical="top"/>
    </xf>
    <xf numFmtId="188" fontId="23" fillId="0" borderId="24" xfId="42" applyNumberFormat="1" applyFont="1" applyFill="1" applyBorder="1" applyAlignment="1">
      <alignment horizontal="right" vertical="top"/>
    </xf>
    <xf numFmtId="185" fontId="24" fillId="0" borderId="24" xfId="42" applyNumberFormat="1" applyFont="1" applyFill="1" applyBorder="1" applyAlignment="1">
      <alignment horizontal="right" vertical="top"/>
    </xf>
    <xf numFmtId="188" fontId="24" fillId="0" borderId="24" xfId="42" applyNumberFormat="1" applyFont="1" applyFill="1" applyBorder="1" applyAlignment="1">
      <alignment horizontal="right" vertical="top"/>
    </xf>
    <xf numFmtId="188" fontId="23" fillId="0" borderId="24" xfId="60" applyNumberFormat="1" applyFont="1" applyFill="1" applyBorder="1" applyAlignment="1" applyProtection="1">
      <alignment horizontal="right" vertical="top"/>
      <protection/>
    </xf>
    <xf numFmtId="193" fontId="23" fillId="0" borderId="24" xfId="60" applyNumberFormat="1" applyFont="1" applyFill="1" applyBorder="1" applyAlignment="1" applyProtection="1">
      <alignment horizontal="right" vertical="top"/>
      <protection/>
    </xf>
    <xf numFmtId="192" fontId="23" fillId="0" borderId="24" xfId="60" applyNumberFormat="1" applyFont="1" applyFill="1" applyBorder="1" applyAlignment="1" applyProtection="1">
      <alignment vertical="top"/>
      <protection/>
    </xf>
    <xf numFmtId="193" fontId="23" fillId="0" borderId="25" xfId="0" applyNumberFormat="1" applyFont="1" applyFill="1" applyBorder="1" applyAlignment="1">
      <alignment horizontal="right" vertical="top"/>
    </xf>
    <xf numFmtId="0" fontId="23" fillId="0" borderId="26" xfId="0" applyFont="1" applyFill="1" applyBorder="1" applyAlignment="1">
      <alignment horizontal="left" vertical="top"/>
    </xf>
    <xf numFmtId="193" fontId="23" fillId="0" borderId="27" xfId="42" applyNumberFormat="1" applyFont="1" applyFill="1" applyBorder="1" applyAlignment="1">
      <alignment horizontal="right" vertical="top"/>
    </xf>
    <xf numFmtId="0" fontId="23" fillId="0" borderId="26" xfId="0" applyFont="1" applyFill="1" applyBorder="1" applyAlignment="1" applyProtection="1">
      <alignment horizontal="left" vertical="top"/>
      <protection locked="0"/>
    </xf>
    <xf numFmtId="193" fontId="23" fillId="0" borderId="27" xfId="60" applyNumberFormat="1" applyFont="1" applyFill="1" applyBorder="1" applyAlignment="1" applyProtection="1">
      <alignment horizontal="right" vertical="top"/>
      <protection/>
    </xf>
    <xf numFmtId="193" fontId="23" fillId="0" borderId="27" xfId="0" applyNumberFormat="1" applyFont="1" applyFill="1" applyBorder="1" applyAlignment="1">
      <alignment horizontal="right" vertical="top"/>
    </xf>
    <xf numFmtId="193" fontId="23" fillId="0" borderId="27" xfId="42" applyNumberFormat="1" applyFont="1" applyFill="1" applyBorder="1" applyAlignment="1" applyProtection="1">
      <alignment horizontal="right" vertical="top"/>
      <protection locked="0"/>
    </xf>
    <xf numFmtId="0" fontId="23" fillId="0" borderId="26" xfId="57" applyFont="1" applyFill="1" applyBorder="1" applyAlignment="1">
      <alignment horizontal="left" vertical="top"/>
      <protection/>
    </xf>
    <xf numFmtId="193" fontId="23" fillId="0" borderId="27" xfId="0" applyNumberFormat="1" applyFont="1" applyFill="1" applyBorder="1" applyAlignment="1" applyProtection="1">
      <alignment horizontal="right" vertical="top"/>
      <protection locked="0"/>
    </xf>
    <xf numFmtId="0" fontId="23" fillId="0" borderId="26" xfId="0" applyNumberFormat="1" applyFont="1" applyFill="1" applyBorder="1" applyAlignment="1" applyProtection="1">
      <alignment horizontal="left" vertical="top"/>
      <protection locked="0"/>
    </xf>
    <xf numFmtId="0" fontId="23" fillId="0" borderId="28" xfId="0" applyFont="1" applyFill="1" applyBorder="1" applyAlignment="1" applyProtection="1">
      <alignment horizontal="left" vertical="top"/>
      <protection locked="0"/>
    </xf>
    <xf numFmtId="190" fontId="23" fillId="0" borderId="29" xfId="0" applyNumberFormat="1" applyFont="1" applyFill="1" applyBorder="1" applyAlignment="1" applyProtection="1">
      <alignment horizontal="center" vertical="top"/>
      <protection locked="0"/>
    </xf>
    <xf numFmtId="0" fontId="23" fillId="0" borderId="29" xfId="0" applyFont="1" applyFill="1" applyBorder="1" applyAlignment="1" applyProtection="1">
      <alignment horizontal="left" vertical="top"/>
      <protection locked="0"/>
    </xf>
    <xf numFmtId="0" fontId="23" fillId="0" borderId="29" xfId="0" applyFont="1" applyFill="1" applyBorder="1" applyAlignment="1" applyProtection="1">
      <alignment horizontal="center" vertical="top"/>
      <protection locked="0"/>
    </xf>
    <xf numFmtId="185" fontId="23" fillId="0" borderId="29" xfId="42" applyNumberFormat="1" applyFont="1" applyFill="1" applyBorder="1" applyAlignment="1" applyProtection="1">
      <alignment horizontal="right" vertical="top"/>
      <protection locked="0"/>
    </xf>
    <xf numFmtId="188" fontId="23" fillId="0" borderId="29" xfId="42" applyNumberFormat="1" applyFont="1" applyFill="1" applyBorder="1" applyAlignment="1" applyProtection="1">
      <alignment horizontal="right" vertical="top"/>
      <protection locked="0"/>
    </xf>
    <xf numFmtId="185" fontId="24" fillId="0" borderId="29" xfId="42" applyNumberFormat="1" applyFont="1" applyFill="1" applyBorder="1" applyAlignment="1" applyProtection="1">
      <alignment horizontal="right" vertical="top"/>
      <protection/>
    </xf>
    <xf numFmtId="188" fontId="24" fillId="0" borderId="29" xfId="42" applyNumberFormat="1" applyFont="1" applyFill="1" applyBorder="1" applyAlignment="1" applyProtection="1">
      <alignment horizontal="right" vertical="top"/>
      <protection/>
    </xf>
    <xf numFmtId="188" fontId="23" fillId="0" borderId="29" xfId="42" applyNumberFormat="1" applyFont="1" applyFill="1" applyBorder="1" applyAlignment="1">
      <alignment horizontal="right" vertical="top"/>
    </xf>
    <xf numFmtId="193" fontId="23" fillId="0" borderId="29" xfId="42" applyNumberFormat="1" applyFont="1" applyFill="1" applyBorder="1" applyAlignment="1">
      <alignment horizontal="right" vertical="top"/>
    </xf>
    <xf numFmtId="192" fontId="23" fillId="0" borderId="29" xfId="60" applyNumberFormat="1" applyFont="1" applyFill="1" applyBorder="1" applyAlignment="1" applyProtection="1">
      <alignment vertical="top"/>
      <protection/>
    </xf>
    <xf numFmtId="193" fontId="23" fillId="0" borderId="30" xfId="60" applyNumberFormat="1" applyFont="1" applyFill="1" applyBorder="1" applyAlignment="1" applyProtection="1">
      <alignment horizontal="right" vertical="top"/>
      <protection/>
    </xf>
    <xf numFmtId="0" fontId="23" fillId="0" borderId="31"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5" fontId="24" fillId="0" borderId="12" xfId="42" applyNumberFormat="1" applyFont="1" applyFill="1" applyBorder="1" applyAlignment="1" applyProtection="1">
      <alignment horizontal="right" vertical="top"/>
      <protection/>
    </xf>
    <xf numFmtId="188" fontId="24" fillId="0" borderId="12" xfId="42" applyNumberFormat="1" applyFont="1" applyFill="1" applyBorder="1" applyAlignment="1" applyProtection="1">
      <alignment horizontal="right" vertical="top"/>
      <protection/>
    </xf>
    <xf numFmtId="193" fontId="23" fillId="0" borderId="12" xfId="42" applyNumberFormat="1" applyFont="1" applyFill="1" applyBorder="1" applyAlignment="1">
      <alignment horizontal="right" vertical="top"/>
    </xf>
    <xf numFmtId="192" fontId="23" fillId="0" borderId="12" xfId="60" applyNumberFormat="1" applyFont="1" applyFill="1" applyBorder="1" applyAlignment="1" applyProtection="1">
      <alignment vertical="top"/>
      <protection/>
    </xf>
    <xf numFmtId="185" fontId="23" fillId="0" borderId="12" xfId="0" applyNumberFormat="1" applyFont="1" applyFill="1" applyBorder="1" applyAlignment="1">
      <alignment horizontal="right" vertical="top"/>
    </xf>
    <xf numFmtId="188" fontId="23" fillId="0" borderId="12" xfId="42" applyNumberFormat="1" applyFont="1" applyFill="1" applyBorder="1" applyAlignment="1" applyProtection="1">
      <alignment horizontal="right" vertical="top"/>
      <protection locked="0"/>
    </xf>
    <xf numFmtId="193" fontId="23" fillId="0" borderId="32" xfId="0" applyNumberFormat="1" applyFont="1" applyFill="1" applyBorder="1" applyAlignment="1">
      <alignment horizontal="right" vertical="top"/>
    </xf>
    <xf numFmtId="0" fontId="19" fillId="0" borderId="33" xfId="0" applyFont="1" applyFill="1" applyBorder="1" applyAlignment="1" applyProtection="1">
      <alignment horizontal="right" vertical="center"/>
      <protection/>
    </xf>
    <xf numFmtId="188" fontId="23" fillId="0" borderId="29" xfId="60" applyNumberFormat="1" applyFont="1" applyFill="1" applyBorder="1" applyAlignment="1" applyProtection="1">
      <alignment horizontal="right" vertical="top"/>
      <protection/>
    </xf>
    <xf numFmtId="193" fontId="23" fillId="0" borderId="29" xfId="60" applyNumberFormat="1" applyFont="1" applyFill="1" applyBorder="1" applyAlignment="1" applyProtection="1">
      <alignment horizontal="right" vertical="top"/>
      <protection/>
    </xf>
    <xf numFmtId="0" fontId="23" fillId="0" borderId="28" xfId="0" applyNumberFormat="1" applyFont="1" applyFill="1" applyBorder="1" applyAlignment="1" applyProtection="1">
      <alignment horizontal="left" vertical="top"/>
      <protection locked="0"/>
    </xf>
    <xf numFmtId="0" fontId="23" fillId="0" borderId="29" xfId="0" applyNumberFormat="1" applyFont="1" applyFill="1" applyBorder="1" applyAlignment="1" applyProtection="1">
      <alignment horizontal="left" vertical="top"/>
      <protection locked="0"/>
    </xf>
    <xf numFmtId="0" fontId="23" fillId="0" borderId="29" xfId="0" applyNumberFormat="1" applyFont="1" applyFill="1" applyBorder="1" applyAlignment="1" applyProtection="1">
      <alignment horizontal="center" vertical="top"/>
      <protection locked="0"/>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5" fillId="33" borderId="10" xfId="0" applyFont="1" applyFill="1" applyBorder="1" applyAlignment="1" applyProtection="1">
      <alignment horizontal="center" vertical="center"/>
      <protection/>
    </xf>
    <xf numFmtId="0" fontId="26" fillId="33" borderId="15" xfId="0" applyFont="1" applyFill="1" applyBorder="1" applyAlignment="1">
      <alignment/>
    </xf>
    <xf numFmtId="185" fontId="16" fillId="0" borderId="24" xfId="0" applyNumberFormat="1"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93" fontId="16" fillId="0" borderId="25" xfId="0" applyNumberFormat="1" applyFont="1" applyFill="1" applyBorder="1" applyAlignment="1" applyProtection="1">
      <alignment horizontal="center" vertical="center" wrapText="1"/>
      <protection/>
    </xf>
    <xf numFmtId="171" fontId="16" fillId="0" borderId="23" xfId="42" applyFont="1" applyFill="1" applyBorder="1" applyAlignment="1" applyProtection="1">
      <alignment horizontal="center" vertical="center"/>
      <protection/>
    </xf>
    <xf numFmtId="171" fontId="16" fillId="0" borderId="36" xfId="42" applyFont="1" applyFill="1" applyBorder="1" applyAlignment="1" applyProtection="1">
      <alignment horizontal="center" vertical="center"/>
      <protection/>
    </xf>
    <xf numFmtId="190" fontId="16" fillId="0" borderId="24"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27" fillId="33" borderId="0" xfId="0" applyFont="1" applyFill="1" applyBorder="1" applyAlignment="1" applyProtection="1">
      <alignment horizontal="center" vertical="center"/>
      <protection/>
    </xf>
    <xf numFmtId="0" fontId="26" fillId="0" borderId="0" xfId="0" applyFont="1" applyAlignment="1">
      <alignment/>
    </xf>
    <xf numFmtId="171" fontId="16" fillId="0" borderId="37" xfId="42" applyFont="1" applyFill="1" applyBorder="1" applyAlignment="1" applyProtection="1">
      <alignment horizontal="center" vertical="center"/>
      <protection/>
    </xf>
    <xf numFmtId="171" fontId="16" fillId="0" borderId="38" xfId="42" applyFont="1" applyFill="1" applyBorder="1" applyAlignment="1" applyProtection="1">
      <alignment horizontal="center" vertical="center"/>
      <protection/>
    </xf>
    <xf numFmtId="190" fontId="16" fillId="0" borderId="39"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9"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85" fontId="16" fillId="0" borderId="39" xfId="0" applyNumberFormat="1" applyFont="1" applyFill="1" applyBorder="1" applyAlignment="1" applyProtection="1">
      <alignment horizontal="center" vertical="center" wrapText="1"/>
      <protection/>
    </xf>
    <xf numFmtId="193" fontId="16" fillId="0" borderId="39" xfId="0" applyNumberFormat="1" applyFont="1" applyFill="1" applyBorder="1" applyAlignment="1" applyProtection="1">
      <alignment horizontal="center" vertical="center" wrapText="1"/>
      <protection/>
    </xf>
    <xf numFmtId="193" fontId="16" fillId="0" borderId="40"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7Şubat,200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354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611600" y="0"/>
          <a:ext cx="27146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33575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6478250" y="419100"/>
          <a:ext cx="27051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05
</a:t>
          </a:r>
          <a:r>
            <a:rPr lang="en-US" cap="none" sz="2000" b="0" i="0" u="none" baseline="0">
              <a:solidFill>
                <a:srgbClr val="000000"/>
              </a:solidFill>
              <a:latin typeface="Impact"/>
              <a:ea typeface="Impact"/>
              <a:cs typeface="Impact"/>
            </a:rPr>
            <a:t>30 JAN-01 FEB'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5158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686675" y="0"/>
          <a:ext cx="2647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858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553325"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8488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896225" y="409575"/>
          <a:ext cx="18288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8583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553325" y="0"/>
          <a:ext cx="22669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84885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0"/>
        <xdr:cNvSpPr txBox="1">
          <a:spLocks noChangeArrowheads="1"/>
        </xdr:cNvSpPr>
      </xdr:nvSpPr>
      <xdr:spPr>
        <a:xfrm>
          <a:off x="7943850" y="390525"/>
          <a:ext cx="1819275" cy="6477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Impact"/>
              <a:ea typeface="Impact"/>
              <a:cs typeface="Impact"/>
            </a:rPr>
            <a:t>WEEKEND:  05
</a:t>
          </a:r>
          <a:r>
            <a:rPr lang="en-US" cap="none" sz="1200" b="0" i="0" u="none" baseline="0">
              <a:solidFill>
                <a:srgbClr val="000000"/>
              </a:solidFill>
              <a:latin typeface="Impact"/>
              <a:ea typeface="Impact"/>
              <a:cs typeface="Impact"/>
            </a:rPr>
            <a:t>30 JAN'-01 FEB'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4"/>
  <sheetViews>
    <sheetView tabSelected="1" zoomScale="62" zoomScaleNormal="62" zoomScalePageLayoutView="0" workbookViewId="0" topLeftCell="B1">
      <selection activeCell="U5" sqref="U5"/>
    </sheetView>
  </sheetViews>
  <sheetFormatPr defaultColWidth="39.8515625" defaultRowHeight="12.75"/>
  <cols>
    <col min="1" max="1" width="3.28125" style="35" bestFit="1" customWidth="1"/>
    <col min="2" max="2" width="46.140625" style="36" bestFit="1" customWidth="1"/>
    <col min="3" max="3" width="9.7109375" style="37" customWidth="1"/>
    <col min="4" max="4" width="13.8515625" style="21" bestFit="1" customWidth="1"/>
    <col min="5" max="5" width="21.7109375" style="21" bestFit="1" customWidth="1"/>
    <col min="6" max="6" width="6.8515625" style="38" customWidth="1"/>
    <col min="7" max="7" width="8.421875" style="38" customWidth="1"/>
    <col min="8" max="8" width="10.421875" style="38" customWidth="1"/>
    <col min="9" max="9" width="14.00390625" style="43" bestFit="1" customWidth="1"/>
    <col min="10" max="10" width="9.140625" style="133" bestFit="1" customWidth="1"/>
    <col min="11" max="11" width="13.57421875" style="43" bestFit="1" customWidth="1"/>
    <col min="12" max="12" width="9.140625" style="133" bestFit="1" customWidth="1"/>
    <col min="13" max="13" width="13.57421875" style="43" bestFit="1" customWidth="1"/>
    <col min="14" max="14" width="9.140625" style="133" bestFit="1" customWidth="1"/>
    <col min="15" max="15" width="16.00390625" style="128" bestFit="1" customWidth="1"/>
    <col min="16" max="16" width="10.57421875" style="138" bestFit="1" customWidth="1"/>
    <col min="17" max="17" width="10.28125" style="133" customWidth="1"/>
    <col min="18" max="18" width="7.7109375" style="39" bestFit="1" customWidth="1"/>
    <col min="19" max="19" width="13.57421875" style="43" bestFit="1" customWidth="1"/>
    <col min="20" max="20" width="10.00390625" style="53" customWidth="1"/>
    <col min="21" max="21" width="14.421875" style="43" bestFit="1" customWidth="1"/>
    <col min="22" max="22" width="11.28125" style="133" bestFit="1" customWidth="1"/>
    <col min="23" max="23" width="7.421875" style="39"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31" t="s">
        <v>16</v>
      </c>
      <c r="B2" s="232"/>
      <c r="C2" s="232"/>
      <c r="D2" s="232"/>
      <c r="E2" s="232"/>
      <c r="F2" s="232"/>
      <c r="G2" s="232"/>
      <c r="H2" s="232"/>
      <c r="I2" s="232"/>
      <c r="J2" s="232"/>
      <c r="K2" s="232"/>
      <c r="L2" s="232"/>
      <c r="M2" s="232"/>
      <c r="N2" s="232"/>
      <c r="O2" s="232"/>
      <c r="P2" s="232"/>
      <c r="Q2" s="232"/>
      <c r="R2" s="232"/>
      <c r="S2" s="232"/>
      <c r="T2" s="232"/>
      <c r="U2" s="232"/>
      <c r="V2" s="232"/>
      <c r="W2" s="232"/>
    </row>
    <row r="3" spans="1:24" s="19" customFormat="1" ht="20.25" customHeight="1">
      <c r="A3" s="46"/>
      <c r="B3" s="238" t="s">
        <v>17</v>
      </c>
      <c r="C3" s="240" t="s">
        <v>23</v>
      </c>
      <c r="D3" s="234" t="s">
        <v>6</v>
      </c>
      <c r="E3" s="234" t="s">
        <v>3</v>
      </c>
      <c r="F3" s="234" t="s">
        <v>24</v>
      </c>
      <c r="G3" s="234" t="s">
        <v>25</v>
      </c>
      <c r="H3" s="234" t="s">
        <v>26</v>
      </c>
      <c r="I3" s="233" t="s">
        <v>7</v>
      </c>
      <c r="J3" s="233"/>
      <c r="K3" s="233" t="s">
        <v>8</v>
      </c>
      <c r="L3" s="233"/>
      <c r="M3" s="233" t="s">
        <v>9</v>
      </c>
      <c r="N3" s="233"/>
      <c r="O3" s="236" t="s">
        <v>27</v>
      </c>
      <c r="P3" s="236"/>
      <c r="Q3" s="236"/>
      <c r="R3" s="236"/>
      <c r="S3" s="233" t="s">
        <v>5</v>
      </c>
      <c r="T3" s="233"/>
      <c r="U3" s="236" t="s">
        <v>18</v>
      </c>
      <c r="V3" s="236"/>
      <c r="W3" s="237"/>
      <c r="X3" s="44"/>
    </row>
    <row r="4" spans="1:24" s="19" customFormat="1" ht="52.5" customHeight="1" thickBot="1">
      <c r="A4" s="47"/>
      <c r="B4" s="239"/>
      <c r="C4" s="241"/>
      <c r="D4" s="242"/>
      <c r="E4" s="242"/>
      <c r="F4" s="235"/>
      <c r="G4" s="235"/>
      <c r="H4" s="235"/>
      <c r="I4" s="140" t="s">
        <v>12</v>
      </c>
      <c r="J4" s="141" t="s">
        <v>11</v>
      </c>
      <c r="K4" s="140" t="s">
        <v>12</v>
      </c>
      <c r="L4" s="141" t="s">
        <v>11</v>
      </c>
      <c r="M4" s="140" t="s">
        <v>12</v>
      </c>
      <c r="N4" s="141" t="s">
        <v>11</v>
      </c>
      <c r="O4" s="140" t="s">
        <v>12</v>
      </c>
      <c r="P4" s="141" t="s">
        <v>11</v>
      </c>
      <c r="Q4" s="141" t="s">
        <v>19</v>
      </c>
      <c r="R4" s="49" t="s">
        <v>20</v>
      </c>
      <c r="S4" s="140" t="s">
        <v>12</v>
      </c>
      <c r="T4" s="52" t="s">
        <v>10</v>
      </c>
      <c r="U4" s="140" t="s">
        <v>12</v>
      </c>
      <c r="V4" s="141" t="s">
        <v>11</v>
      </c>
      <c r="W4" s="50" t="s">
        <v>20</v>
      </c>
      <c r="X4" s="44"/>
    </row>
    <row r="5" spans="1:24" s="19" customFormat="1" ht="15" customHeight="1">
      <c r="A5" s="2">
        <v>1</v>
      </c>
      <c r="B5" s="170" t="s">
        <v>76</v>
      </c>
      <c r="C5" s="171">
        <v>39836</v>
      </c>
      <c r="D5" s="172" t="s">
        <v>75</v>
      </c>
      <c r="E5" s="172" t="s">
        <v>77</v>
      </c>
      <c r="F5" s="173">
        <v>180</v>
      </c>
      <c r="G5" s="173">
        <v>181</v>
      </c>
      <c r="H5" s="173">
        <v>2</v>
      </c>
      <c r="I5" s="174">
        <v>167378</v>
      </c>
      <c r="J5" s="175">
        <v>19097</v>
      </c>
      <c r="K5" s="174">
        <v>260500</v>
      </c>
      <c r="L5" s="175">
        <v>28179</v>
      </c>
      <c r="M5" s="174">
        <v>294457</v>
      </c>
      <c r="N5" s="175">
        <v>31843</v>
      </c>
      <c r="O5" s="176">
        <f>SUM(I5+K5+M5)</f>
        <v>722335</v>
      </c>
      <c r="P5" s="177">
        <f>SUM(J5+L5+N5)</f>
        <v>79119</v>
      </c>
      <c r="Q5" s="178">
        <f>IF(O5&lt;&gt;0,P5/G5,"")</f>
        <v>437.121546961326</v>
      </c>
      <c r="R5" s="179">
        <f>IF(O5&lt;&gt;0,O5/P5,"")</f>
        <v>9.129728636610675</v>
      </c>
      <c r="S5" s="174">
        <v>929201.5</v>
      </c>
      <c r="T5" s="180">
        <f aca="true" t="shared" si="0" ref="T5:T46">IF(S5&lt;&gt;0,-(S5-O5)/S5,"")</f>
        <v>-0.22262824586486354</v>
      </c>
      <c r="U5" s="174">
        <v>2480979.5</v>
      </c>
      <c r="V5" s="175">
        <v>284754</v>
      </c>
      <c r="W5" s="181">
        <f>U5/V5</f>
        <v>8.712711673936099</v>
      </c>
      <c r="X5" s="44"/>
    </row>
    <row r="6" spans="1:24" s="19" customFormat="1" ht="15" customHeight="1">
      <c r="A6" s="2">
        <v>2</v>
      </c>
      <c r="B6" s="182" t="s">
        <v>79</v>
      </c>
      <c r="C6" s="143">
        <v>39836</v>
      </c>
      <c r="D6" s="142" t="s">
        <v>4</v>
      </c>
      <c r="E6" s="142" t="s">
        <v>65</v>
      </c>
      <c r="F6" s="144">
        <v>108</v>
      </c>
      <c r="G6" s="144">
        <v>108</v>
      </c>
      <c r="H6" s="144">
        <v>2</v>
      </c>
      <c r="I6" s="145">
        <v>116082</v>
      </c>
      <c r="J6" s="146">
        <v>13130</v>
      </c>
      <c r="K6" s="145">
        <v>172739</v>
      </c>
      <c r="L6" s="146">
        <v>18449</v>
      </c>
      <c r="M6" s="145">
        <v>177767</v>
      </c>
      <c r="N6" s="146">
        <v>19017</v>
      </c>
      <c r="O6" s="147">
        <f>+M6+K6+I6</f>
        <v>466588</v>
      </c>
      <c r="P6" s="148">
        <f>+N6+L6+J6</f>
        <v>50596</v>
      </c>
      <c r="Q6" s="149">
        <f>IF(O6&lt;&gt;0,P6/G6,"")</f>
        <v>468.48148148148147</v>
      </c>
      <c r="R6" s="150">
        <f>IF(O6&lt;&gt;0,O6/P6,"")</f>
        <v>9.221835718238596</v>
      </c>
      <c r="S6" s="145">
        <v>420468</v>
      </c>
      <c r="T6" s="151">
        <f t="shared" si="0"/>
        <v>0.10968730081718465</v>
      </c>
      <c r="U6" s="145">
        <v>1390328</v>
      </c>
      <c r="V6" s="146">
        <v>158094</v>
      </c>
      <c r="W6" s="183">
        <f>+U6/V6</f>
        <v>8.794312244613964</v>
      </c>
      <c r="X6" s="44"/>
    </row>
    <row r="7" spans="1:24" s="20" customFormat="1" ht="15" customHeight="1" thickBot="1">
      <c r="A7" s="216">
        <v>3</v>
      </c>
      <c r="B7" s="191" t="s">
        <v>68</v>
      </c>
      <c r="C7" s="192">
        <v>39829</v>
      </c>
      <c r="D7" s="193" t="s">
        <v>40</v>
      </c>
      <c r="E7" s="193" t="s">
        <v>78</v>
      </c>
      <c r="F7" s="194">
        <v>169</v>
      </c>
      <c r="G7" s="194">
        <v>169</v>
      </c>
      <c r="H7" s="194">
        <v>3</v>
      </c>
      <c r="I7" s="195">
        <v>101409.5</v>
      </c>
      <c r="J7" s="196">
        <v>13381</v>
      </c>
      <c r="K7" s="195">
        <v>146727.5</v>
      </c>
      <c r="L7" s="196">
        <v>18127</v>
      </c>
      <c r="M7" s="195">
        <v>191239.5</v>
      </c>
      <c r="N7" s="196">
        <v>23754</v>
      </c>
      <c r="O7" s="197">
        <f>I7+K7+M7</f>
        <v>439376.5</v>
      </c>
      <c r="P7" s="198">
        <f>J7+L7+N7</f>
        <v>55262</v>
      </c>
      <c r="Q7" s="217">
        <f>IF(O7&lt;&gt;0,P7/G7,"")</f>
        <v>326.9940828402367</v>
      </c>
      <c r="R7" s="218">
        <f>IF(O7&lt;&gt;0,O7/P7,"")</f>
        <v>7.95078896891173</v>
      </c>
      <c r="S7" s="195">
        <v>519469.5</v>
      </c>
      <c r="T7" s="201">
        <f t="shared" si="0"/>
        <v>-0.15418229559194524</v>
      </c>
      <c r="U7" s="195">
        <v>2775845.5</v>
      </c>
      <c r="V7" s="196">
        <v>370266</v>
      </c>
      <c r="W7" s="202">
        <f>IF(U7&lt;&gt;0,U7/V7,"")</f>
        <v>7.496895475144896</v>
      </c>
      <c r="X7" s="45"/>
    </row>
    <row r="8" spans="1:24" s="20" customFormat="1" ht="15" customHeight="1">
      <c r="A8" s="54">
        <v>4</v>
      </c>
      <c r="B8" s="203" t="s">
        <v>90</v>
      </c>
      <c r="C8" s="204">
        <v>39843</v>
      </c>
      <c r="D8" s="205" t="s">
        <v>31</v>
      </c>
      <c r="E8" s="205" t="s">
        <v>32</v>
      </c>
      <c r="F8" s="206">
        <v>80</v>
      </c>
      <c r="G8" s="206">
        <v>80</v>
      </c>
      <c r="H8" s="206">
        <v>1</v>
      </c>
      <c r="I8" s="207">
        <v>101512.5</v>
      </c>
      <c r="J8" s="208">
        <v>9494</v>
      </c>
      <c r="K8" s="207">
        <v>161980</v>
      </c>
      <c r="L8" s="208">
        <v>14754</v>
      </c>
      <c r="M8" s="207">
        <v>165401.5</v>
      </c>
      <c r="N8" s="208">
        <v>15217</v>
      </c>
      <c r="O8" s="209">
        <f>I8+K8+M8</f>
        <v>428894</v>
      </c>
      <c r="P8" s="210">
        <f>J8+L8+N8</f>
        <v>39465</v>
      </c>
      <c r="Q8" s="208">
        <f>+P8/G8</f>
        <v>493.3125</v>
      </c>
      <c r="R8" s="211">
        <f>+O8/P8</f>
        <v>10.867705561890283</v>
      </c>
      <c r="S8" s="207"/>
      <c r="T8" s="212">
        <f t="shared" si="0"/>
      </c>
      <c r="U8" s="213">
        <v>428894</v>
      </c>
      <c r="V8" s="214">
        <v>39465</v>
      </c>
      <c r="W8" s="215">
        <f>U8/V8</f>
        <v>10.867705561890283</v>
      </c>
      <c r="X8" s="45"/>
    </row>
    <row r="9" spans="1:24" s="20" customFormat="1" ht="15" customHeight="1">
      <c r="A9" s="54">
        <v>5</v>
      </c>
      <c r="B9" s="184" t="s">
        <v>69</v>
      </c>
      <c r="C9" s="154">
        <v>39829</v>
      </c>
      <c r="D9" s="161" t="s">
        <v>29</v>
      </c>
      <c r="E9" s="153" t="s">
        <v>30</v>
      </c>
      <c r="F9" s="155">
        <v>91</v>
      </c>
      <c r="G9" s="155">
        <v>87</v>
      </c>
      <c r="H9" s="155">
        <v>3</v>
      </c>
      <c r="I9" s="156">
        <v>92274</v>
      </c>
      <c r="J9" s="157">
        <v>9318</v>
      </c>
      <c r="K9" s="156">
        <v>126837</v>
      </c>
      <c r="L9" s="157">
        <v>12196</v>
      </c>
      <c r="M9" s="156">
        <v>126305</v>
      </c>
      <c r="N9" s="157">
        <v>12196</v>
      </c>
      <c r="O9" s="158">
        <f>+I9+K9+M9</f>
        <v>345416</v>
      </c>
      <c r="P9" s="159">
        <f>+J9+L9+N9</f>
        <v>33710</v>
      </c>
      <c r="Q9" s="149">
        <f>IF(O9&lt;&gt;0,P9/G9,"")</f>
        <v>387.4712643678161</v>
      </c>
      <c r="R9" s="150">
        <f>IF(O9&lt;&gt;0,O9/P9,"")</f>
        <v>10.246692376149511</v>
      </c>
      <c r="S9" s="156">
        <v>500092</v>
      </c>
      <c r="T9" s="151">
        <f t="shared" si="0"/>
        <v>-0.30929508970349456</v>
      </c>
      <c r="U9" s="156">
        <v>2431690</v>
      </c>
      <c r="V9" s="157">
        <v>256260</v>
      </c>
      <c r="W9" s="187">
        <f>U9/V9</f>
        <v>9.489151642862717</v>
      </c>
      <c r="X9" s="45"/>
    </row>
    <row r="10" spans="1:24" s="20" customFormat="1" ht="15" customHeight="1">
      <c r="A10" s="54">
        <v>6</v>
      </c>
      <c r="B10" s="184" t="s">
        <v>80</v>
      </c>
      <c r="C10" s="154">
        <v>39836</v>
      </c>
      <c r="D10" s="153" t="s">
        <v>40</v>
      </c>
      <c r="E10" s="153" t="s">
        <v>81</v>
      </c>
      <c r="F10" s="155">
        <v>86</v>
      </c>
      <c r="G10" s="155">
        <v>86</v>
      </c>
      <c r="H10" s="155">
        <v>2</v>
      </c>
      <c r="I10" s="156">
        <v>72260</v>
      </c>
      <c r="J10" s="157">
        <v>7548</v>
      </c>
      <c r="K10" s="156">
        <v>103378.5</v>
      </c>
      <c r="L10" s="157">
        <v>10406</v>
      </c>
      <c r="M10" s="156">
        <v>105774.5</v>
      </c>
      <c r="N10" s="157">
        <v>10704</v>
      </c>
      <c r="O10" s="158">
        <f>I10+K10+M10</f>
        <v>281413</v>
      </c>
      <c r="P10" s="159">
        <f>J10+L10+N10</f>
        <v>28658</v>
      </c>
      <c r="Q10" s="149">
        <f>IF(O10&lt;&gt;0,P10/G10,"")</f>
        <v>333.2325581395349</v>
      </c>
      <c r="R10" s="150">
        <f>IF(O10&lt;&gt;0,O10/P10,"")</f>
        <v>9.819701305045712</v>
      </c>
      <c r="S10" s="156">
        <v>328793</v>
      </c>
      <c r="T10" s="151">
        <f t="shared" si="0"/>
        <v>-0.14410282457351586</v>
      </c>
      <c r="U10" s="162">
        <v>917033.5</v>
      </c>
      <c r="V10" s="163">
        <v>97716</v>
      </c>
      <c r="W10" s="185">
        <f>IF(U10&lt;&gt;0,U10/V10,"")</f>
        <v>9.384681116705554</v>
      </c>
      <c r="X10" s="45"/>
    </row>
    <row r="11" spans="1:24" s="20" customFormat="1" ht="15" customHeight="1">
      <c r="A11" s="54">
        <v>7</v>
      </c>
      <c r="B11" s="188" t="s">
        <v>91</v>
      </c>
      <c r="C11" s="143">
        <v>39843</v>
      </c>
      <c r="D11" s="142" t="s">
        <v>4</v>
      </c>
      <c r="E11" s="142" t="s">
        <v>65</v>
      </c>
      <c r="F11" s="144">
        <v>53</v>
      </c>
      <c r="G11" s="144">
        <v>53</v>
      </c>
      <c r="H11" s="144">
        <v>1</v>
      </c>
      <c r="I11" s="145">
        <v>63944</v>
      </c>
      <c r="J11" s="146">
        <v>5554</v>
      </c>
      <c r="K11" s="145">
        <v>101622</v>
      </c>
      <c r="L11" s="146">
        <v>8794</v>
      </c>
      <c r="M11" s="145">
        <v>101903</v>
      </c>
      <c r="N11" s="146">
        <v>8772</v>
      </c>
      <c r="O11" s="147">
        <f>+M11+K11+I11</f>
        <v>267469</v>
      </c>
      <c r="P11" s="148">
        <f>+N11+L11+J11</f>
        <v>23120</v>
      </c>
      <c r="Q11" s="149">
        <f>IF(O11&lt;&gt;0,P11/G11,"")</f>
        <v>436.22641509433964</v>
      </c>
      <c r="R11" s="150">
        <f>IF(O11&lt;&gt;0,O11/P11,"")</f>
        <v>11.568728373702422</v>
      </c>
      <c r="S11" s="145">
        <v>0</v>
      </c>
      <c r="T11" s="151">
        <f t="shared" si="0"/>
      </c>
      <c r="U11" s="145">
        <v>267469</v>
      </c>
      <c r="V11" s="146">
        <v>23120</v>
      </c>
      <c r="W11" s="183">
        <f>+U11/V11</f>
        <v>11.568728373702422</v>
      </c>
      <c r="X11" s="45"/>
    </row>
    <row r="12" spans="1:24" s="20" customFormat="1" ht="15" customHeight="1">
      <c r="A12" s="54">
        <v>8</v>
      </c>
      <c r="B12" s="184" t="s">
        <v>33</v>
      </c>
      <c r="C12" s="154">
        <v>39759</v>
      </c>
      <c r="D12" s="161" t="s">
        <v>34</v>
      </c>
      <c r="E12" s="161" t="s">
        <v>35</v>
      </c>
      <c r="F12" s="155">
        <v>116</v>
      </c>
      <c r="G12" s="155">
        <v>141</v>
      </c>
      <c r="H12" s="155">
        <v>13</v>
      </c>
      <c r="I12" s="164">
        <v>58142</v>
      </c>
      <c r="J12" s="165">
        <v>9000</v>
      </c>
      <c r="K12" s="164">
        <v>81742</v>
      </c>
      <c r="L12" s="165">
        <v>10157</v>
      </c>
      <c r="M12" s="164">
        <v>69821</v>
      </c>
      <c r="N12" s="165">
        <v>10024</v>
      </c>
      <c r="O12" s="166">
        <v>209705</v>
      </c>
      <c r="P12" s="167">
        <v>29181</v>
      </c>
      <c r="Q12" s="146">
        <f>+P12/G12</f>
        <v>206.95744680851064</v>
      </c>
      <c r="R12" s="152">
        <f>+O12/P12</f>
        <v>7.186354134539598</v>
      </c>
      <c r="S12" s="164">
        <v>320578</v>
      </c>
      <c r="T12" s="151">
        <f t="shared" si="0"/>
        <v>-0.34585342724703505</v>
      </c>
      <c r="U12" s="164">
        <v>22850057</v>
      </c>
      <c r="V12" s="165">
        <v>2696880</v>
      </c>
      <c r="W12" s="189">
        <f>+U12/V12</f>
        <v>8.47277483610691</v>
      </c>
      <c r="X12" s="45"/>
    </row>
    <row r="13" spans="1:24" s="20" customFormat="1" ht="15" customHeight="1">
      <c r="A13" s="54">
        <v>9</v>
      </c>
      <c r="B13" s="184" t="s">
        <v>92</v>
      </c>
      <c r="C13" s="154">
        <v>39843</v>
      </c>
      <c r="D13" s="153" t="s">
        <v>40</v>
      </c>
      <c r="E13" s="153" t="s">
        <v>93</v>
      </c>
      <c r="F13" s="155">
        <v>92</v>
      </c>
      <c r="G13" s="155">
        <v>92</v>
      </c>
      <c r="H13" s="155">
        <v>1</v>
      </c>
      <c r="I13" s="156">
        <v>45082</v>
      </c>
      <c r="J13" s="157">
        <v>4779</v>
      </c>
      <c r="K13" s="156">
        <v>78650</v>
      </c>
      <c r="L13" s="157">
        <v>7839</v>
      </c>
      <c r="M13" s="156">
        <v>82742</v>
      </c>
      <c r="N13" s="157">
        <v>8391</v>
      </c>
      <c r="O13" s="158">
        <f>I13+K13+M13</f>
        <v>206474</v>
      </c>
      <c r="P13" s="159">
        <f>J13+L13+N13</f>
        <v>21009</v>
      </c>
      <c r="Q13" s="146">
        <f>+P13/G13</f>
        <v>228.3586956521739</v>
      </c>
      <c r="R13" s="152">
        <f>+O13/P13</f>
        <v>9.827883288114618</v>
      </c>
      <c r="S13" s="156"/>
      <c r="T13" s="151">
        <f t="shared" si="0"/>
      </c>
      <c r="U13" s="162">
        <v>206474</v>
      </c>
      <c r="V13" s="163">
        <v>21009</v>
      </c>
      <c r="W13" s="185">
        <f>IF(U13&lt;&gt;0,U13/V13,"")</f>
        <v>9.827883288114618</v>
      </c>
      <c r="X13" s="45"/>
    </row>
    <row r="14" spans="1:24" s="20" customFormat="1" ht="15" customHeight="1">
      <c r="A14" s="54">
        <v>10</v>
      </c>
      <c r="B14" s="182" t="s">
        <v>70</v>
      </c>
      <c r="C14" s="143">
        <v>39829</v>
      </c>
      <c r="D14" s="142" t="s">
        <v>31</v>
      </c>
      <c r="E14" s="142" t="s">
        <v>22</v>
      </c>
      <c r="F14" s="144">
        <v>80</v>
      </c>
      <c r="G14" s="144">
        <v>78</v>
      </c>
      <c r="H14" s="144">
        <v>3</v>
      </c>
      <c r="I14" s="145">
        <v>50835.5</v>
      </c>
      <c r="J14" s="146">
        <v>5165</v>
      </c>
      <c r="K14" s="145">
        <v>68572.5</v>
      </c>
      <c r="L14" s="146">
        <v>6864</v>
      </c>
      <c r="M14" s="145">
        <v>73418</v>
      </c>
      <c r="N14" s="146">
        <v>7309</v>
      </c>
      <c r="O14" s="158">
        <f>I14+K14+M14</f>
        <v>192826</v>
      </c>
      <c r="P14" s="159">
        <f>J14+L14+N14</f>
        <v>19338</v>
      </c>
      <c r="Q14" s="149">
        <f aca="true" t="shared" si="1" ref="Q14:Q19">IF(O14&lt;&gt;0,P14/G14,"")</f>
        <v>247.92307692307693</v>
      </c>
      <c r="R14" s="150">
        <f aca="true" t="shared" si="2" ref="R14:R19">IF(O14&lt;&gt;0,O14/P14,"")</f>
        <v>9.971351742682801</v>
      </c>
      <c r="S14" s="145">
        <v>336368</v>
      </c>
      <c r="T14" s="151">
        <f t="shared" si="0"/>
        <v>-0.4267409503876706</v>
      </c>
      <c r="U14" s="160">
        <v>1648801.5</v>
      </c>
      <c r="V14" s="157">
        <v>176744</v>
      </c>
      <c r="W14" s="186">
        <f>U14/V14</f>
        <v>9.32875514868963</v>
      </c>
      <c r="X14" s="45"/>
    </row>
    <row r="15" spans="1:24" s="20" customFormat="1" ht="15" customHeight="1">
      <c r="A15" s="54">
        <v>11</v>
      </c>
      <c r="B15" s="182" t="s">
        <v>71</v>
      </c>
      <c r="C15" s="143">
        <v>39829</v>
      </c>
      <c r="D15" s="142" t="s">
        <v>4</v>
      </c>
      <c r="E15" s="142" t="s">
        <v>82</v>
      </c>
      <c r="F15" s="144">
        <v>177</v>
      </c>
      <c r="G15" s="144">
        <v>149</v>
      </c>
      <c r="H15" s="144">
        <v>3</v>
      </c>
      <c r="I15" s="145">
        <v>41475</v>
      </c>
      <c r="J15" s="146">
        <v>5802</v>
      </c>
      <c r="K15" s="145">
        <v>52087</v>
      </c>
      <c r="L15" s="146">
        <v>6813</v>
      </c>
      <c r="M15" s="145">
        <v>64200</v>
      </c>
      <c r="N15" s="146">
        <v>8195</v>
      </c>
      <c r="O15" s="147">
        <f>+M15+K15+I15</f>
        <v>157762</v>
      </c>
      <c r="P15" s="148">
        <f>+N15+L15+J15</f>
        <v>20810</v>
      </c>
      <c r="Q15" s="149">
        <f t="shared" si="1"/>
        <v>139.66442953020135</v>
      </c>
      <c r="R15" s="150">
        <f t="shared" si="2"/>
        <v>7.581066794810187</v>
      </c>
      <c r="S15" s="145">
        <v>275628</v>
      </c>
      <c r="T15" s="151">
        <f t="shared" si="0"/>
        <v>-0.42762709158721174</v>
      </c>
      <c r="U15" s="145">
        <v>1510874</v>
      </c>
      <c r="V15" s="146">
        <v>201328</v>
      </c>
      <c r="W15" s="183">
        <f>+U15/V15</f>
        <v>7.504539855360407</v>
      </c>
      <c r="X15" s="45"/>
    </row>
    <row r="16" spans="1:24" s="20" customFormat="1" ht="15" customHeight="1">
      <c r="A16" s="54">
        <v>12</v>
      </c>
      <c r="B16" s="184" t="s">
        <v>60</v>
      </c>
      <c r="C16" s="154">
        <v>39822</v>
      </c>
      <c r="D16" s="153" t="s">
        <v>40</v>
      </c>
      <c r="E16" s="153" t="s">
        <v>61</v>
      </c>
      <c r="F16" s="155">
        <v>175</v>
      </c>
      <c r="G16" s="155">
        <v>146</v>
      </c>
      <c r="H16" s="155">
        <v>4</v>
      </c>
      <c r="I16" s="156">
        <v>29799.5</v>
      </c>
      <c r="J16" s="157">
        <v>4912</v>
      </c>
      <c r="K16" s="156">
        <v>48500</v>
      </c>
      <c r="L16" s="157">
        <v>7337</v>
      </c>
      <c r="M16" s="156">
        <v>60058</v>
      </c>
      <c r="N16" s="157">
        <v>9101</v>
      </c>
      <c r="O16" s="158">
        <f>I16+K16+M16</f>
        <v>138357.5</v>
      </c>
      <c r="P16" s="159">
        <f>J16+L16+N16</f>
        <v>21350</v>
      </c>
      <c r="Q16" s="149">
        <f t="shared" si="1"/>
        <v>146.23287671232876</v>
      </c>
      <c r="R16" s="150">
        <f t="shared" si="2"/>
        <v>6.480444964871195</v>
      </c>
      <c r="S16" s="156">
        <v>267293</v>
      </c>
      <c r="T16" s="151">
        <f t="shared" si="0"/>
        <v>-0.4823751463749518</v>
      </c>
      <c r="U16" s="162">
        <v>3205448</v>
      </c>
      <c r="V16" s="163">
        <v>424741</v>
      </c>
      <c r="W16" s="185">
        <f>IF(U16&lt;&gt;0,U16/V16,"")</f>
        <v>7.546829715049878</v>
      </c>
      <c r="X16" s="45"/>
    </row>
    <row r="17" spans="1:24" s="20" customFormat="1" ht="15" customHeight="1">
      <c r="A17" s="54">
        <v>13</v>
      </c>
      <c r="B17" s="184" t="s">
        <v>94</v>
      </c>
      <c r="C17" s="154">
        <v>39843</v>
      </c>
      <c r="D17" s="161" t="s">
        <v>29</v>
      </c>
      <c r="E17" s="153" t="s">
        <v>22</v>
      </c>
      <c r="F17" s="155">
        <v>39</v>
      </c>
      <c r="G17" s="155">
        <v>39</v>
      </c>
      <c r="H17" s="155">
        <v>1</v>
      </c>
      <c r="I17" s="156">
        <v>27799</v>
      </c>
      <c r="J17" s="157">
        <v>2341</v>
      </c>
      <c r="K17" s="156">
        <v>42995</v>
      </c>
      <c r="L17" s="157">
        <v>3618</v>
      </c>
      <c r="M17" s="156">
        <v>41941</v>
      </c>
      <c r="N17" s="157">
        <v>3535</v>
      </c>
      <c r="O17" s="158">
        <f>+I17+K17+M17</f>
        <v>112735</v>
      </c>
      <c r="P17" s="159">
        <f>+J17+L17+N17</f>
        <v>9494</v>
      </c>
      <c r="Q17" s="149">
        <f t="shared" si="1"/>
        <v>243.43589743589743</v>
      </c>
      <c r="R17" s="150">
        <f t="shared" si="2"/>
        <v>11.874341689488098</v>
      </c>
      <c r="S17" s="156">
        <v>2660</v>
      </c>
      <c r="T17" s="151">
        <f t="shared" si="0"/>
        <v>41.38157894736842</v>
      </c>
      <c r="U17" s="156">
        <v>112735</v>
      </c>
      <c r="V17" s="157">
        <v>9494</v>
      </c>
      <c r="W17" s="187">
        <f>U17/V17</f>
        <v>11.874341689488098</v>
      </c>
      <c r="X17" s="45"/>
    </row>
    <row r="18" spans="1:24" s="20" customFormat="1" ht="15" customHeight="1">
      <c r="A18" s="54">
        <v>14</v>
      </c>
      <c r="B18" s="182" t="s">
        <v>95</v>
      </c>
      <c r="C18" s="143">
        <v>39843</v>
      </c>
      <c r="D18" s="142" t="s">
        <v>75</v>
      </c>
      <c r="E18" s="142" t="s">
        <v>96</v>
      </c>
      <c r="F18" s="144">
        <v>50</v>
      </c>
      <c r="G18" s="144">
        <v>50</v>
      </c>
      <c r="H18" s="144">
        <v>1</v>
      </c>
      <c r="I18" s="145">
        <v>18609.5</v>
      </c>
      <c r="J18" s="146">
        <v>2094</v>
      </c>
      <c r="K18" s="145">
        <v>29496</v>
      </c>
      <c r="L18" s="146">
        <v>3125</v>
      </c>
      <c r="M18" s="145">
        <v>31531.5</v>
      </c>
      <c r="N18" s="146">
        <v>3356</v>
      </c>
      <c r="O18" s="147">
        <f>SUM(I18+K18+M18)</f>
        <v>79637</v>
      </c>
      <c r="P18" s="148">
        <f>SUM(J18+L18+N18)</f>
        <v>8575</v>
      </c>
      <c r="Q18" s="149">
        <f t="shared" si="1"/>
        <v>171.5</v>
      </c>
      <c r="R18" s="150">
        <f t="shared" si="2"/>
        <v>9.287113702623907</v>
      </c>
      <c r="S18" s="145">
        <v>0</v>
      </c>
      <c r="T18" s="151">
        <f t="shared" si="0"/>
      </c>
      <c r="U18" s="145">
        <v>79637</v>
      </c>
      <c r="V18" s="146">
        <v>8575</v>
      </c>
      <c r="W18" s="186">
        <f>U18/V18</f>
        <v>9.287113702623907</v>
      </c>
      <c r="X18" s="45"/>
    </row>
    <row r="19" spans="1:24" s="20" customFormat="1" ht="15" customHeight="1">
      <c r="A19" s="54">
        <v>15</v>
      </c>
      <c r="B19" s="182" t="s">
        <v>72</v>
      </c>
      <c r="C19" s="143">
        <v>39829</v>
      </c>
      <c r="D19" s="142" t="s">
        <v>31</v>
      </c>
      <c r="E19" s="142" t="s">
        <v>73</v>
      </c>
      <c r="F19" s="144">
        <v>65</v>
      </c>
      <c r="G19" s="144">
        <v>65</v>
      </c>
      <c r="H19" s="144">
        <v>3</v>
      </c>
      <c r="I19" s="145">
        <v>18741</v>
      </c>
      <c r="J19" s="146">
        <v>2503</v>
      </c>
      <c r="K19" s="145">
        <v>26275.5</v>
      </c>
      <c r="L19" s="146">
        <v>3159</v>
      </c>
      <c r="M19" s="145">
        <v>29471</v>
      </c>
      <c r="N19" s="146">
        <v>3573</v>
      </c>
      <c r="O19" s="158">
        <f>I19+K19+M19</f>
        <v>74487.5</v>
      </c>
      <c r="P19" s="159">
        <f>J19+L19+N19</f>
        <v>9235</v>
      </c>
      <c r="Q19" s="149">
        <f t="shared" si="1"/>
        <v>142.07692307692307</v>
      </c>
      <c r="R19" s="150">
        <f t="shared" si="2"/>
        <v>8.065782349756361</v>
      </c>
      <c r="S19" s="145">
        <v>103800</v>
      </c>
      <c r="T19" s="151">
        <f t="shared" si="0"/>
        <v>-0.2823940269749518</v>
      </c>
      <c r="U19" s="160">
        <v>556352.5</v>
      </c>
      <c r="V19" s="157">
        <v>63879</v>
      </c>
      <c r="W19" s="186">
        <f>U19/V19</f>
        <v>8.709474162087696</v>
      </c>
      <c r="X19" s="45"/>
    </row>
    <row r="20" spans="1:24" s="20" customFormat="1" ht="15" customHeight="1">
      <c r="A20" s="54">
        <v>16</v>
      </c>
      <c r="B20" s="182" t="s">
        <v>55</v>
      </c>
      <c r="C20" s="143">
        <v>39808</v>
      </c>
      <c r="D20" s="142" t="s">
        <v>4</v>
      </c>
      <c r="E20" s="142" t="s">
        <v>48</v>
      </c>
      <c r="F20" s="144">
        <v>112</v>
      </c>
      <c r="G20" s="144">
        <v>44</v>
      </c>
      <c r="H20" s="144">
        <v>6</v>
      </c>
      <c r="I20" s="145">
        <v>10950</v>
      </c>
      <c r="J20" s="146">
        <v>1838</v>
      </c>
      <c r="K20" s="145">
        <v>15594</v>
      </c>
      <c r="L20" s="146">
        <v>1750</v>
      </c>
      <c r="M20" s="145">
        <v>17916</v>
      </c>
      <c r="N20" s="146">
        <v>1929</v>
      </c>
      <c r="O20" s="147">
        <f>+M20+K20+I20</f>
        <v>44460</v>
      </c>
      <c r="P20" s="148">
        <f>+N20+L20+J20</f>
        <v>5517</v>
      </c>
      <c r="Q20" s="146">
        <f>+P20/G20</f>
        <v>125.38636363636364</v>
      </c>
      <c r="R20" s="152">
        <f>+O20/P20</f>
        <v>8.058727569331158</v>
      </c>
      <c r="S20" s="145">
        <v>53936</v>
      </c>
      <c r="T20" s="151">
        <f t="shared" si="0"/>
        <v>-0.17568970631859981</v>
      </c>
      <c r="U20" s="145">
        <v>1938537</v>
      </c>
      <c r="V20" s="146">
        <v>198480</v>
      </c>
      <c r="W20" s="183">
        <f>+U20/V20</f>
        <v>9.76691354292624</v>
      </c>
      <c r="X20" s="45"/>
    </row>
    <row r="21" spans="1:24" s="20" customFormat="1" ht="15" customHeight="1">
      <c r="A21" s="54">
        <v>17</v>
      </c>
      <c r="B21" s="182" t="s">
        <v>62</v>
      </c>
      <c r="C21" s="143">
        <v>39822</v>
      </c>
      <c r="D21" s="142" t="s">
        <v>31</v>
      </c>
      <c r="E21" s="142" t="s">
        <v>63</v>
      </c>
      <c r="F21" s="144">
        <v>37</v>
      </c>
      <c r="G21" s="144">
        <v>26</v>
      </c>
      <c r="H21" s="144">
        <v>4</v>
      </c>
      <c r="I21" s="145">
        <v>9398.5</v>
      </c>
      <c r="J21" s="146">
        <v>899</v>
      </c>
      <c r="K21" s="145">
        <v>11956.5</v>
      </c>
      <c r="L21" s="146">
        <v>1144</v>
      </c>
      <c r="M21" s="145">
        <v>12205</v>
      </c>
      <c r="N21" s="146">
        <v>1219</v>
      </c>
      <c r="O21" s="158">
        <f>I21+K21+M21</f>
        <v>33560</v>
      </c>
      <c r="P21" s="159">
        <f>J21+L21+N21</f>
        <v>3262</v>
      </c>
      <c r="Q21" s="149">
        <f>IF(O21&lt;&gt;0,P21/G21,"")</f>
        <v>125.46153846153847</v>
      </c>
      <c r="R21" s="150">
        <f>IF(O21&lt;&gt;0,O21/P21,"")</f>
        <v>10.288166768853465</v>
      </c>
      <c r="S21" s="145">
        <v>123591</v>
      </c>
      <c r="T21" s="151">
        <f t="shared" si="0"/>
        <v>-0.7284591920123633</v>
      </c>
      <c r="U21" s="160">
        <v>1312110</v>
      </c>
      <c r="V21" s="157">
        <v>120164</v>
      </c>
      <c r="W21" s="186">
        <f>U21/V21</f>
        <v>10.91932691987617</v>
      </c>
      <c r="X21" s="45"/>
    </row>
    <row r="22" spans="1:24" s="20" customFormat="1" ht="15" customHeight="1">
      <c r="A22" s="54">
        <v>18</v>
      </c>
      <c r="B22" s="188" t="s">
        <v>64</v>
      </c>
      <c r="C22" s="143">
        <v>39822</v>
      </c>
      <c r="D22" s="142" t="s">
        <v>4</v>
      </c>
      <c r="E22" s="142" t="s">
        <v>65</v>
      </c>
      <c r="F22" s="144">
        <v>55</v>
      </c>
      <c r="G22" s="144">
        <v>31</v>
      </c>
      <c r="H22" s="144">
        <v>4</v>
      </c>
      <c r="I22" s="145">
        <v>5568</v>
      </c>
      <c r="J22" s="146">
        <v>841</v>
      </c>
      <c r="K22" s="145">
        <v>7257</v>
      </c>
      <c r="L22" s="146">
        <v>1083</v>
      </c>
      <c r="M22" s="145">
        <v>8309</v>
      </c>
      <c r="N22" s="146">
        <v>1263</v>
      </c>
      <c r="O22" s="147">
        <f>+M22+K22+I22</f>
        <v>21134</v>
      </c>
      <c r="P22" s="148">
        <f>+N22+L22+J22</f>
        <v>3187</v>
      </c>
      <c r="Q22" s="149">
        <f>IF(O22&lt;&gt;0,P22/G22,"")</f>
        <v>102.80645161290323</v>
      </c>
      <c r="R22" s="150">
        <f>IF(O22&lt;&gt;0,O22/P22,"")</f>
        <v>6.631314716033888</v>
      </c>
      <c r="S22" s="145">
        <v>99550</v>
      </c>
      <c r="T22" s="151">
        <f t="shared" si="0"/>
        <v>-0.7877046710195882</v>
      </c>
      <c r="U22" s="145">
        <v>1167366</v>
      </c>
      <c r="V22" s="146">
        <v>128266</v>
      </c>
      <c r="W22" s="183">
        <f>+U22/V22</f>
        <v>9.101133581775374</v>
      </c>
      <c r="X22" s="45"/>
    </row>
    <row r="23" spans="1:24" s="20" customFormat="1" ht="15" customHeight="1">
      <c r="A23" s="54">
        <v>19</v>
      </c>
      <c r="B23" s="182" t="s">
        <v>44</v>
      </c>
      <c r="C23" s="143">
        <v>39801</v>
      </c>
      <c r="D23" s="142" t="s">
        <v>31</v>
      </c>
      <c r="E23" s="142" t="s">
        <v>45</v>
      </c>
      <c r="F23" s="144">
        <v>42</v>
      </c>
      <c r="G23" s="144">
        <v>20</v>
      </c>
      <c r="H23" s="144">
        <v>7</v>
      </c>
      <c r="I23" s="145">
        <v>2781</v>
      </c>
      <c r="J23" s="146">
        <v>350</v>
      </c>
      <c r="K23" s="145">
        <v>5290</v>
      </c>
      <c r="L23" s="146">
        <v>620</v>
      </c>
      <c r="M23" s="145">
        <v>5590</v>
      </c>
      <c r="N23" s="146">
        <v>652</v>
      </c>
      <c r="O23" s="158">
        <f>I23+K23+M23</f>
        <v>13661</v>
      </c>
      <c r="P23" s="159">
        <f>J23+L23+N23</f>
        <v>1622</v>
      </c>
      <c r="Q23" s="146">
        <f>+P23/G23</f>
        <v>81.1</v>
      </c>
      <c r="R23" s="152">
        <f>+O23/P23</f>
        <v>8.422318125770653</v>
      </c>
      <c r="S23" s="145">
        <v>23314</v>
      </c>
      <c r="T23" s="151">
        <f t="shared" si="0"/>
        <v>-0.4140430642532384</v>
      </c>
      <c r="U23" s="160">
        <v>937496</v>
      </c>
      <c r="V23" s="157">
        <v>119618</v>
      </c>
      <c r="W23" s="186">
        <f>U23/V23</f>
        <v>7.8374157735457874</v>
      </c>
      <c r="X23" s="45"/>
    </row>
    <row r="24" spans="1:24" s="20" customFormat="1" ht="15" customHeight="1">
      <c r="A24" s="54">
        <v>20</v>
      </c>
      <c r="B24" s="190" t="s">
        <v>83</v>
      </c>
      <c r="C24" s="154">
        <v>39836</v>
      </c>
      <c r="D24" s="168" t="s">
        <v>39</v>
      </c>
      <c r="E24" s="168" t="s">
        <v>47</v>
      </c>
      <c r="F24" s="169">
        <v>30</v>
      </c>
      <c r="G24" s="169">
        <v>21</v>
      </c>
      <c r="H24" s="169">
        <v>2</v>
      </c>
      <c r="I24" s="156">
        <v>3954</v>
      </c>
      <c r="J24" s="157">
        <v>359</v>
      </c>
      <c r="K24" s="156">
        <v>4871</v>
      </c>
      <c r="L24" s="157">
        <v>427</v>
      </c>
      <c r="M24" s="156">
        <v>4646</v>
      </c>
      <c r="N24" s="157">
        <v>408</v>
      </c>
      <c r="O24" s="158">
        <f>+I24+K24+M24</f>
        <v>13471</v>
      </c>
      <c r="P24" s="159">
        <f>+J24+L24+N24</f>
        <v>1194</v>
      </c>
      <c r="Q24" s="149">
        <f>IF(O24&lt;&gt;0,P24/G24,"")</f>
        <v>56.857142857142854</v>
      </c>
      <c r="R24" s="150">
        <f>IF(O24&lt;&gt;0,O24/P24,"")</f>
        <v>11.282244556113902</v>
      </c>
      <c r="S24" s="156">
        <v>48114</v>
      </c>
      <c r="T24" s="151">
        <f t="shared" si="0"/>
        <v>-0.7200191212536892</v>
      </c>
      <c r="U24" s="156">
        <v>93883</v>
      </c>
      <c r="V24" s="157">
        <v>8788</v>
      </c>
      <c r="W24" s="185">
        <f>+U24/V24</f>
        <v>10.683090578060993</v>
      </c>
      <c r="X24" s="45"/>
    </row>
    <row r="25" spans="1:24" s="20" customFormat="1" ht="15" customHeight="1">
      <c r="A25" s="54">
        <v>21</v>
      </c>
      <c r="B25" s="182" t="s">
        <v>84</v>
      </c>
      <c r="C25" s="143">
        <v>39836</v>
      </c>
      <c r="D25" s="142" t="s">
        <v>31</v>
      </c>
      <c r="E25" s="142" t="s">
        <v>85</v>
      </c>
      <c r="F25" s="144">
        <v>13</v>
      </c>
      <c r="G25" s="144">
        <v>10</v>
      </c>
      <c r="H25" s="144">
        <v>2</v>
      </c>
      <c r="I25" s="145">
        <v>2724</v>
      </c>
      <c r="J25" s="146">
        <v>301</v>
      </c>
      <c r="K25" s="145">
        <v>4492.5</v>
      </c>
      <c r="L25" s="146">
        <v>484</v>
      </c>
      <c r="M25" s="145">
        <v>4758</v>
      </c>
      <c r="N25" s="146">
        <v>499</v>
      </c>
      <c r="O25" s="158">
        <f>I25+K25+M25</f>
        <v>11974.5</v>
      </c>
      <c r="P25" s="159">
        <f>J25+L25+N25</f>
        <v>1284</v>
      </c>
      <c r="Q25" s="149">
        <f>IF(O25&lt;&gt;0,P25/G25,"")</f>
        <v>128.4</v>
      </c>
      <c r="R25" s="150">
        <f>IF(O25&lt;&gt;0,O25/P25,"")</f>
        <v>9.325934579439252</v>
      </c>
      <c r="S25" s="145">
        <v>30018</v>
      </c>
      <c r="T25" s="151">
        <f t="shared" si="0"/>
        <v>-0.6010893463921647</v>
      </c>
      <c r="U25" s="160">
        <v>69108</v>
      </c>
      <c r="V25" s="157">
        <v>6689</v>
      </c>
      <c r="W25" s="186">
        <f>U25/V25</f>
        <v>10.33158917625953</v>
      </c>
      <c r="X25" s="45"/>
    </row>
    <row r="26" spans="1:24" s="20" customFormat="1" ht="15" customHeight="1">
      <c r="A26" s="54">
        <v>22</v>
      </c>
      <c r="B26" s="182" t="s">
        <v>86</v>
      </c>
      <c r="C26" s="143">
        <v>39787</v>
      </c>
      <c r="D26" s="142" t="s">
        <v>75</v>
      </c>
      <c r="E26" s="142" t="s">
        <v>13</v>
      </c>
      <c r="F26" s="144">
        <v>242</v>
      </c>
      <c r="G26" s="144">
        <v>14</v>
      </c>
      <c r="H26" s="144">
        <v>9</v>
      </c>
      <c r="I26" s="145">
        <v>3291.5</v>
      </c>
      <c r="J26" s="146">
        <v>561</v>
      </c>
      <c r="K26" s="145">
        <v>3342</v>
      </c>
      <c r="L26" s="146">
        <v>581</v>
      </c>
      <c r="M26" s="145">
        <v>5098.5</v>
      </c>
      <c r="N26" s="146">
        <v>883</v>
      </c>
      <c r="O26" s="147">
        <f>I26+K26+M26</f>
        <v>11732</v>
      </c>
      <c r="P26" s="148">
        <f>SUM(J26+L26+N26)</f>
        <v>2025</v>
      </c>
      <c r="Q26" s="146">
        <f>+P26/G26</f>
        <v>144.64285714285714</v>
      </c>
      <c r="R26" s="152">
        <f>+O26/P26</f>
        <v>5.793580246913581</v>
      </c>
      <c r="S26" s="145">
        <v>28472.5</v>
      </c>
      <c r="T26" s="151">
        <f t="shared" si="0"/>
        <v>-0.5879532882606023</v>
      </c>
      <c r="U26" s="160">
        <v>18012487.5</v>
      </c>
      <c r="V26" s="163">
        <v>2303293</v>
      </c>
      <c r="W26" s="186">
        <f>U26/V26</f>
        <v>7.820319646697142</v>
      </c>
      <c r="X26" s="45"/>
    </row>
    <row r="27" spans="1:24" s="20" customFormat="1" ht="15" customHeight="1">
      <c r="A27" s="54">
        <v>23</v>
      </c>
      <c r="B27" s="188" t="s">
        <v>97</v>
      </c>
      <c r="C27" s="143">
        <v>39843</v>
      </c>
      <c r="D27" s="142" t="s">
        <v>4</v>
      </c>
      <c r="E27" s="142" t="s">
        <v>65</v>
      </c>
      <c r="F27" s="144">
        <v>5</v>
      </c>
      <c r="G27" s="144">
        <v>5</v>
      </c>
      <c r="H27" s="144">
        <v>1</v>
      </c>
      <c r="I27" s="145">
        <v>1184</v>
      </c>
      <c r="J27" s="146">
        <v>92</v>
      </c>
      <c r="K27" s="145">
        <v>3446</v>
      </c>
      <c r="L27" s="146">
        <v>267</v>
      </c>
      <c r="M27" s="145">
        <v>3520</v>
      </c>
      <c r="N27" s="146">
        <v>258</v>
      </c>
      <c r="O27" s="147">
        <f aca="true" t="shared" si="3" ref="O27:P29">+M27+K27+I27</f>
        <v>8150</v>
      </c>
      <c r="P27" s="148">
        <f t="shared" si="3"/>
        <v>617</v>
      </c>
      <c r="Q27" s="146">
        <f>+P27/G27</f>
        <v>123.4</v>
      </c>
      <c r="R27" s="152">
        <f>+O27/P27</f>
        <v>13.209076175040519</v>
      </c>
      <c r="S27" s="145">
        <v>0</v>
      </c>
      <c r="T27" s="151">
        <f t="shared" si="0"/>
      </c>
      <c r="U27" s="145">
        <v>8150</v>
      </c>
      <c r="V27" s="146">
        <v>617</v>
      </c>
      <c r="W27" s="183">
        <f>+U27/V27</f>
        <v>13.209076175040519</v>
      </c>
      <c r="X27" s="45"/>
    </row>
    <row r="28" spans="1:24" s="20" customFormat="1" ht="15" customHeight="1">
      <c r="A28" s="54">
        <v>24</v>
      </c>
      <c r="B28" s="182" t="s">
        <v>1</v>
      </c>
      <c r="C28" s="143">
        <v>39780</v>
      </c>
      <c r="D28" s="142" t="s">
        <v>4</v>
      </c>
      <c r="E28" s="142" t="s">
        <v>14</v>
      </c>
      <c r="F28" s="144">
        <v>121</v>
      </c>
      <c r="G28" s="144">
        <v>13</v>
      </c>
      <c r="H28" s="144">
        <v>10</v>
      </c>
      <c r="I28" s="145">
        <v>1882</v>
      </c>
      <c r="J28" s="146">
        <v>340</v>
      </c>
      <c r="K28" s="145">
        <v>2646</v>
      </c>
      <c r="L28" s="146">
        <v>475</v>
      </c>
      <c r="M28" s="145">
        <v>2781</v>
      </c>
      <c r="N28" s="146">
        <v>494</v>
      </c>
      <c r="O28" s="147">
        <f t="shared" si="3"/>
        <v>7309</v>
      </c>
      <c r="P28" s="148">
        <f t="shared" si="3"/>
        <v>1309</v>
      </c>
      <c r="Q28" s="149">
        <f aca="true" t="shared" si="4" ref="Q28:Q34">IF(O28&lt;&gt;0,P28/G28,"")</f>
        <v>100.6923076923077</v>
      </c>
      <c r="R28" s="150">
        <f aca="true" t="shared" si="5" ref="R28:R34">IF(O28&lt;&gt;0,O28/P28,"")</f>
        <v>5.583651642475172</v>
      </c>
      <c r="S28" s="145">
        <v>5626</v>
      </c>
      <c r="T28" s="151">
        <f t="shared" si="0"/>
        <v>0.2991468183434056</v>
      </c>
      <c r="U28" s="145">
        <v>3437197</v>
      </c>
      <c r="V28" s="146">
        <v>401650</v>
      </c>
      <c r="W28" s="183">
        <f>+U28/V28</f>
        <v>8.557692020415784</v>
      </c>
      <c r="X28" s="45"/>
    </row>
    <row r="29" spans="1:24" s="20" customFormat="1" ht="15" customHeight="1">
      <c r="A29" s="54">
        <v>25</v>
      </c>
      <c r="B29" s="182" t="s">
        <v>52</v>
      </c>
      <c r="C29" s="143">
        <v>39808</v>
      </c>
      <c r="D29" s="142" t="s">
        <v>4</v>
      </c>
      <c r="E29" s="142" t="s">
        <v>53</v>
      </c>
      <c r="F29" s="144">
        <v>34</v>
      </c>
      <c r="G29" s="144">
        <v>12</v>
      </c>
      <c r="H29" s="144">
        <v>6</v>
      </c>
      <c r="I29" s="145">
        <v>1877</v>
      </c>
      <c r="J29" s="146">
        <v>361</v>
      </c>
      <c r="K29" s="145">
        <v>2535</v>
      </c>
      <c r="L29" s="146">
        <v>439</v>
      </c>
      <c r="M29" s="145">
        <v>2776</v>
      </c>
      <c r="N29" s="146">
        <v>503</v>
      </c>
      <c r="O29" s="147">
        <f t="shared" si="3"/>
        <v>7188</v>
      </c>
      <c r="P29" s="148">
        <f t="shared" si="3"/>
        <v>1303</v>
      </c>
      <c r="Q29" s="149">
        <f t="shared" si="4"/>
        <v>108.58333333333333</v>
      </c>
      <c r="R29" s="150">
        <f t="shared" si="5"/>
        <v>5.516500383729854</v>
      </c>
      <c r="S29" s="145">
        <v>7533</v>
      </c>
      <c r="T29" s="151">
        <f t="shared" si="0"/>
        <v>-0.04579848665870171</v>
      </c>
      <c r="U29" s="145">
        <v>785757</v>
      </c>
      <c r="V29" s="146">
        <v>87100</v>
      </c>
      <c r="W29" s="183">
        <f>+U29/V29</f>
        <v>9.021320321469576</v>
      </c>
      <c r="X29" s="45"/>
    </row>
    <row r="30" spans="1:24" s="20" customFormat="1" ht="15" customHeight="1">
      <c r="A30" s="54">
        <v>26</v>
      </c>
      <c r="B30" s="182" t="s">
        <v>74</v>
      </c>
      <c r="C30" s="143">
        <v>39829</v>
      </c>
      <c r="D30" s="142" t="s">
        <v>75</v>
      </c>
      <c r="E30" s="142" t="s">
        <v>96</v>
      </c>
      <c r="F30" s="144">
        <v>27</v>
      </c>
      <c r="G30" s="144">
        <v>11</v>
      </c>
      <c r="H30" s="144">
        <v>3</v>
      </c>
      <c r="I30" s="145">
        <v>1088.5</v>
      </c>
      <c r="J30" s="146">
        <v>119</v>
      </c>
      <c r="K30" s="145">
        <v>2198.5</v>
      </c>
      <c r="L30" s="146">
        <v>228</v>
      </c>
      <c r="M30" s="145">
        <v>2702</v>
      </c>
      <c r="N30" s="146">
        <v>293</v>
      </c>
      <c r="O30" s="147">
        <f>I30+K30+M30</f>
        <v>5989</v>
      </c>
      <c r="P30" s="148">
        <f>SUM(J30+L30+N30)</f>
        <v>640</v>
      </c>
      <c r="Q30" s="149">
        <f t="shared" si="4"/>
        <v>58.18181818181818</v>
      </c>
      <c r="R30" s="150">
        <f t="shared" si="5"/>
        <v>9.3578125</v>
      </c>
      <c r="S30" s="145">
        <v>58020</v>
      </c>
      <c r="T30" s="151">
        <f t="shared" si="0"/>
        <v>-0.8967769734574285</v>
      </c>
      <c r="U30" s="160">
        <v>297177.5</v>
      </c>
      <c r="V30" s="163">
        <v>27561</v>
      </c>
      <c r="W30" s="186">
        <f aca="true" t="shared" si="6" ref="W30:W36">U30/V30</f>
        <v>10.782536918108923</v>
      </c>
      <c r="X30" s="45"/>
    </row>
    <row r="31" spans="1:24" s="20" customFormat="1" ht="15" customHeight="1">
      <c r="A31" s="54">
        <v>27</v>
      </c>
      <c r="B31" s="182" t="s">
        <v>67</v>
      </c>
      <c r="C31" s="143">
        <v>39815</v>
      </c>
      <c r="D31" s="142" t="s">
        <v>57</v>
      </c>
      <c r="E31" s="142" t="s">
        <v>57</v>
      </c>
      <c r="F31" s="144">
        <v>26</v>
      </c>
      <c r="G31" s="144">
        <v>14</v>
      </c>
      <c r="H31" s="144">
        <v>5</v>
      </c>
      <c r="I31" s="145">
        <v>1228</v>
      </c>
      <c r="J31" s="146">
        <v>218</v>
      </c>
      <c r="K31" s="145">
        <v>1498</v>
      </c>
      <c r="L31" s="146">
        <v>263</v>
      </c>
      <c r="M31" s="145">
        <v>2251</v>
      </c>
      <c r="N31" s="146">
        <v>395</v>
      </c>
      <c r="O31" s="147">
        <f>I31+K31+M31</f>
        <v>4977</v>
      </c>
      <c r="P31" s="148">
        <f>SUM(J31+L31+N31)</f>
        <v>876</v>
      </c>
      <c r="Q31" s="149">
        <f t="shared" si="4"/>
        <v>62.57142857142857</v>
      </c>
      <c r="R31" s="150">
        <f t="shared" si="5"/>
        <v>5.681506849315069</v>
      </c>
      <c r="S31" s="145">
        <v>4421</v>
      </c>
      <c r="T31" s="151">
        <f t="shared" si="0"/>
        <v>0.12576340194526126</v>
      </c>
      <c r="U31" s="160">
        <v>123364</v>
      </c>
      <c r="V31" s="163">
        <v>14731</v>
      </c>
      <c r="W31" s="186">
        <f t="shared" si="6"/>
        <v>8.37444844206096</v>
      </c>
      <c r="X31" s="45"/>
    </row>
    <row r="32" spans="1:24" s="20" customFormat="1" ht="15" customHeight="1">
      <c r="A32" s="54">
        <v>28</v>
      </c>
      <c r="B32" s="184" t="s">
        <v>66</v>
      </c>
      <c r="C32" s="154">
        <v>39822</v>
      </c>
      <c r="D32" s="161" t="s">
        <v>29</v>
      </c>
      <c r="E32" s="153" t="s">
        <v>98</v>
      </c>
      <c r="F32" s="155">
        <v>59</v>
      </c>
      <c r="G32" s="155">
        <v>11</v>
      </c>
      <c r="H32" s="155">
        <v>4</v>
      </c>
      <c r="I32" s="156">
        <v>1223</v>
      </c>
      <c r="J32" s="157">
        <v>213</v>
      </c>
      <c r="K32" s="156">
        <v>1239</v>
      </c>
      <c r="L32" s="157">
        <v>206</v>
      </c>
      <c r="M32" s="156">
        <v>1500</v>
      </c>
      <c r="N32" s="157">
        <v>243</v>
      </c>
      <c r="O32" s="158">
        <f>+I32+K32+M32</f>
        <v>3962</v>
      </c>
      <c r="P32" s="159">
        <f>+J32+L32+N32</f>
        <v>662</v>
      </c>
      <c r="Q32" s="149">
        <f t="shared" si="4"/>
        <v>60.18181818181818</v>
      </c>
      <c r="R32" s="150">
        <f t="shared" si="5"/>
        <v>5.984894259818731</v>
      </c>
      <c r="S32" s="156">
        <v>5706</v>
      </c>
      <c r="T32" s="151">
        <f t="shared" si="0"/>
        <v>-0.30564318261479145</v>
      </c>
      <c r="U32" s="156">
        <v>184484</v>
      </c>
      <c r="V32" s="157">
        <v>21879</v>
      </c>
      <c r="W32" s="187">
        <f t="shared" si="6"/>
        <v>8.432012432012431</v>
      </c>
      <c r="X32" s="45"/>
    </row>
    <row r="33" spans="1:24" s="20" customFormat="1" ht="15" customHeight="1">
      <c r="A33" s="54">
        <v>29</v>
      </c>
      <c r="B33" s="182" t="s">
        <v>87</v>
      </c>
      <c r="C33" s="143">
        <v>39738</v>
      </c>
      <c r="D33" s="142" t="s">
        <v>31</v>
      </c>
      <c r="E33" s="142" t="s">
        <v>88</v>
      </c>
      <c r="F33" s="144">
        <v>67</v>
      </c>
      <c r="G33" s="144">
        <v>8</v>
      </c>
      <c r="H33" s="144">
        <v>16</v>
      </c>
      <c r="I33" s="145">
        <v>980</v>
      </c>
      <c r="J33" s="146">
        <v>230</v>
      </c>
      <c r="K33" s="145">
        <v>1598</v>
      </c>
      <c r="L33" s="146">
        <v>350</v>
      </c>
      <c r="M33" s="145">
        <v>1376</v>
      </c>
      <c r="N33" s="146">
        <v>319</v>
      </c>
      <c r="O33" s="158">
        <f aca="true" t="shared" si="7" ref="O33:P35">I33+K33+M33</f>
        <v>3954</v>
      </c>
      <c r="P33" s="159">
        <f t="shared" si="7"/>
        <v>899</v>
      </c>
      <c r="Q33" s="149">
        <f t="shared" si="4"/>
        <v>112.375</v>
      </c>
      <c r="R33" s="150">
        <f t="shared" si="5"/>
        <v>4.398220244716351</v>
      </c>
      <c r="S33" s="145">
        <v>4440</v>
      </c>
      <c r="T33" s="151">
        <f t="shared" si="0"/>
        <v>-0.10945945945945947</v>
      </c>
      <c r="U33" s="160">
        <v>545593.5</v>
      </c>
      <c r="V33" s="157">
        <v>76166</v>
      </c>
      <c r="W33" s="186">
        <f t="shared" si="6"/>
        <v>7.16321587059843</v>
      </c>
      <c r="X33" s="45"/>
    </row>
    <row r="34" spans="1:24" s="20" customFormat="1" ht="15" customHeight="1">
      <c r="A34" s="54">
        <v>30</v>
      </c>
      <c r="B34" s="182" t="s">
        <v>51</v>
      </c>
      <c r="C34" s="143">
        <v>39808</v>
      </c>
      <c r="D34" s="142" t="s">
        <v>31</v>
      </c>
      <c r="E34" s="142" t="s">
        <v>32</v>
      </c>
      <c r="F34" s="144">
        <v>75</v>
      </c>
      <c r="G34" s="144">
        <v>8</v>
      </c>
      <c r="H34" s="144">
        <v>6</v>
      </c>
      <c r="I34" s="145">
        <v>818</v>
      </c>
      <c r="J34" s="146">
        <v>127</v>
      </c>
      <c r="K34" s="145">
        <v>1235</v>
      </c>
      <c r="L34" s="146">
        <v>198</v>
      </c>
      <c r="M34" s="145">
        <v>1431.5</v>
      </c>
      <c r="N34" s="146">
        <v>227</v>
      </c>
      <c r="O34" s="158">
        <f t="shared" si="7"/>
        <v>3484.5</v>
      </c>
      <c r="P34" s="159">
        <f t="shared" si="7"/>
        <v>552</v>
      </c>
      <c r="Q34" s="149">
        <f t="shared" si="4"/>
        <v>69</v>
      </c>
      <c r="R34" s="150">
        <f t="shared" si="5"/>
        <v>6.3125</v>
      </c>
      <c r="S34" s="145">
        <v>17905</v>
      </c>
      <c r="T34" s="151">
        <f t="shared" si="0"/>
        <v>-0.805389555989947</v>
      </c>
      <c r="U34" s="160">
        <v>1756264</v>
      </c>
      <c r="V34" s="157">
        <v>175460</v>
      </c>
      <c r="W34" s="186">
        <f t="shared" si="6"/>
        <v>10.009483642995555</v>
      </c>
      <c r="X34" s="45"/>
    </row>
    <row r="35" spans="1:24" s="20" customFormat="1" ht="15" customHeight="1">
      <c r="A35" s="54">
        <v>31</v>
      </c>
      <c r="B35" s="182" t="s">
        <v>36</v>
      </c>
      <c r="C35" s="143">
        <v>39794</v>
      </c>
      <c r="D35" s="142" t="s">
        <v>31</v>
      </c>
      <c r="E35" s="142" t="s">
        <v>32</v>
      </c>
      <c r="F35" s="144">
        <v>100</v>
      </c>
      <c r="G35" s="144">
        <v>4</v>
      </c>
      <c r="H35" s="144">
        <v>8</v>
      </c>
      <c r="I35" s="145">
        <v>588.5</v>
      </c>
      <c r="J35" s="146">
        <v>53</v>
      </c>
      <c r="K35" s="145">
        <v>973</v>
      </c>
      <c r="L35" s="146">
        <v>77</v>
      </c>
      <c r="M35" s="145">
        <v>636</v>
      </c>
      <c r="N35" s="146">
        <v>49</v>
      </c>
      <c r="O35" s="158">
        <f t="shared" si="7"/>
        <v>2197.5</v>
      </c>
      <c r="P35" s="159">
        <f t="shared" si="7"/>
        <v>179</v>
      </c>
      <c r="Q35" s="146">
        <f>+P35/G35</f>
        <v>44.75</v>
      </c>
      <c r="R35" s="152">
        <f>+O35/P35</f>
        <v>12.276536312849162</v>
      </c>
      <c r="S35" s="145">
        <v>2421</v>
      </c>
      <c r="T35" s="151">
        <f t="shared" si="0"/>
        <v>-0.09231722428748451</v>
      </c>
      <c r="U35" s="160">
        <v>2492850.5</v>
      </c>
      <c r="V35" s="157">
        <v>274942</v>
      </c>
      <c r="W35" s="186">
        <f t="shared" si="6"/>
        <v>9.066823184526191</v>
      </c>
      <c r="X35" s="45"/>
    </row>
    <row r="36" spans="1:24" s="20" customFormat="1" ht="15" customHeight="1">
      <c r="A36" s="54">
        <v>32</v>
      </c>
      <c r="B36" s="184" t="s">
        <v>41</v>
      </c>
      <c r="C36" s="154">
        <v>39738</v>
      </c>
      <c r="D36" s="161" t="s">
        <v>29</v>
      </c>
      <c r="E36" s="153" t="s">
        <v>30</v>
      </c>
      <c r="F36" s="155">
        <v>69</v>
      </c>
      <c r="G36" s="155">
        <v>6</v>
      </c>
      <c r="H36" s="155">
        <v>7</v>
      </c>
      <c r="I36" s="156">
        <v>711</v>
      </c>
      <c r="J36" s="157">
        <v>180</v>
      </c>
      <c r="K36" s="156">
        <v>664</v>
      </c>
      <c r="L36" s="157">
        <v>229</v>
      </c>
      <c r="M36" s="156">
        <v>706</v>
      </c>
      <c r="N36" s="157">
        <v>225</v>
      </c>
      <c r="O36" s="158">
        <f>+I36+K36+M36</f>
        <v>2081</v>
      </c>
      <c r="P36" s="159">
        <f>+J36+L36+N36</f>
        <v>634</v>
      </c>
      <c r="Q36" s="149">
        <f aca="true" t="shared" si="8" ref="Q36:Q44">IF(O36&lt;&gt;0,P36/G36,"")</f>
        <v>105.66666666666667</v>
      </c>
      <c r="R36" s="150">
        <f aca="true" t="shared" si="9" ref="R36:R44">IF(O36&lt;&gt;0,O36/P36,"")</f>
        <v>3.282334384858044</v>
      </c>
      <c r="S36" s="156">
        <v>5134</v>
      </c>
      <c r="T36" s="151">
        <f t="shared" si="0"/>
        <v>-0.594663030775224</v>
      </c>
      <c r="U36" s="156">
        <v>1987967</v>
      </c>
      <c r="V36" s="157">
        <v>204572</v>
      </c>
      <c r="W36" s="187">
        <f t="shared" si="6"/>
        <v>9.717688637741235</v>
      </c>
      <c r="X36" s="45"/>
    </row>
    <row r="37" spans="1:24" s="20" customFormat="1" ht="15" customHeight="1">
      <c r="A37" s="54">
        <v>33</v>
      </c>
      <c r="B37" s="182" t="s">
        <v>99</v>
      </c>
      <c r="C37" s="143">
        <v>39787</v>
      </c>
      <c r="D37" s="142" t="s">
        <v>4</v>
      </c>
      <c r="E37" s="142" t="s">
        <v>89</v>
      </c>
      <c r="F37" s="144">
        <v>406</v>
      </c>
      <c r="G37" s="144">
        <v>7</v>
      </c>
      <c r="H37" s="144">
        <v>9</v>
      </c>
      <c r="I37" s="145">
        <v>343</v>
      </c>
      <c r="J37" s="146">
        <v>49</v>
      </c>
      <c r="K37" s="145">
        <v>726</v>
      </c>
      <c r="L37" s="146">
        <v>109</v>
      </c>
      <c r="M37" s="145">
        <v>1001</v>
      </c>
      <c r="N37" s="146">
        <v>156</v>
      </c>
      <c r="O37" s="147">
        <f>+M37+K37+I37</f>
        <v>2070</v>
      </c>
      <c r="P37" s="148">
        <f>+N37+L37+J37</f>
        <v>314</v>
      </c>
      <c r="Q37" s="149">
        <f t="shared" si="8"/>
        <v>44.857142857142854</v>
      </c>
      <c r="R37" s="150">
        <f t="shared" si="9"/>
        <v>6.592356687898089</v>
      </c>
      <c r="S37" s="145">
        <v>4210</v>
      </c>
      <c r="T37" s="151">
        <f t="shared" si="0"/>
        <v>-0.5083135391923991</v>
      </c>
      <c r="U37" s="145">
        <v>30387619</v>
      </c>
      <c r="V37" s="146">
        <v>3699519</v>
      </c>
      <c r="W37" s="183">
        <f>+U37/V37</f>
        <v>8.21393781191555</v>
      </c>
      <c r="X37" s="45"/>
    </row>
    <row r="38" spans="1:24" s="20" customFormat="1" ht="15" customHeight="1">
      <c r="A38" s="54">
        <v>34</v>
      </c>
      <c r="B38" s="182" t="s">
        <v>37</v>
      </c>
      <c r="C38" s="143">
        <v>39766</v>
      </c>
      <c r="D38" s="142" t="s">
        <v>75</v>
      </c>
      <c r="E38" s="142" t="s">
        <v>38</v>
      </c>
      <c r="F38" s="144">
        <v>24</v>
      </c>
      <c r="G38" s="144">
        <v>3</v>
      </c>
      <c r="H38" s="144">
        <v>12</v>
      </c>
      <c r="I38" s="145">
        <v>352</v>
      </c>
      <c r="J38" s="146">
        <v>75</v>
      </c>
      <c r="K38" s="145">
        <v>636</v>
      </c>
      <c r="L38" s="146">
        <v>117</v>
      </c>
      <c r="M38" s="145">
        <v>681</v>
      </c>
      <c r="N38" s="146">
        <v>123</v>
      </c>
      <c r="O38" s="147">
        <f>SUM(I38+K38+M38)</f>
        <v>1669</v>
      </c>
      <c r="P38" s="148">
        <f>SUM(J38+L38+N38)</f>
        <v>315</v>
      </c>
      <c r="Q38" s="149">
        <f t="shared" si="8"/>
        <v>105</v>
      </c>
      <c r="R38" s="150">
        <f t="shared" si="9"/>
        <v>5.298412698412698</v>
      </c>
      <c r="S38" s="145">
        <v>2079</v>
      </c>
      <c r="T38" s="151">
        <f t="shared" si="0"/>
        <v>-0.1972101972101972</v>
      </c>
      <c r="U38" s="145">
        <v>266162</v>
      </c>
      <c r="V38" s="146">
        <v>51327</v>
      </c>
      <c r="W38" s="186">
        <f>U38/V38</f>
        <v>5.185613809495977</v>
      </c>
      <c r="X38" s="45"/>
    </row>
    <row r="39" spans="1:24" s="20" customFormat="1" ht="15" customHeight="1">
      <c r="A39" s="54">
        <v>35</v>
      </c>
      <c r="B39" s="182" t="s">
        <v>0</v>
      </c>
      <c r="C39" s="143">
        <v>39773</v>
      </c>
      <c r="D39" s="142" t="s">
        <v>4</v>
      </c>
      <c r="E39" s="142" t="s">
        <v>54</v>
      </c>
      <c r="F39" s="144">
        <v>204</v>
      </c>
      <c r="G39" s="144">
        <v>4</v>
      </c>
      <c r="H39" s="144">
        <v>11</v>
      </c>
      <c r="I39" s="145">
        <v>378</v>
      </c>
      <c r="J39" s="146">
        <v>123</v>
      </c>
      <c r="K39" s="145">
        <v>498</v>
      </c>
      <c r="L39" s="146">
        <v>178</v>
      </c>
      <c r="M39" s="145">
        <v>662</v>
      </c>
      <c r="N39" s="146">
        <v>194</v>
      </c>
      <c r="O39" s="147">
        <f>+M39+K39+I39</f>
        <v>1538</v>
      </c>
      <c r="P39" s="148">
        <f>+N39+L39+J39</f>
        <v>495</v>
      </c>
      <c r="Q39" s="149">
        <f t="shared" si="8"/>
        <v>123.75</v>
      </c>
      <c r="R39" s="150">
        <f t="shared" si="9"/>
        <v>3.107070707070707</v>
      </c>
      <c r="S39" s="145">
        <v>3077</v>
      </c>
      <c r="T39" s="151">
        <f t="shared" si="0"/>
        <v>-0.5001624959376015</v>
      </c>
      <c r="U39" s="145">
        <v>11428734</v>
      </c>
      <c r="V39" s="146">
        <v>1413237</v>
      </c>
      <c r="W39" s="183">
        <f>+U39/V39</f>
        <v>8.086919603718272</v>
      </c>
      <c r="X39" s="45"/>
    </row>
    <row r="40" spans="1:24" s="20" customFormat="1" ht="15" customHeight="1">
      <c r="A40" s="54">
        <v>36</v>
      </c>
      <c r="B40" s="184" t="s">
        <v>42</v>
      </c>
      <c r="C40" s="154">
        <v>39801</v>
      </c>
      <c r="D40" s="153" t="s">
        <v>40</v>
      </c>
      <c r="E40" s="153" t="s">
        <v>43</v>
      </c>
      <c r="F40" s="155">
        <v>84</v>
      </c>
      <c r="G40" s="155">
        <v>4</v>
      </c>
      <c r="H40" s="155">
        <v>7</v>
      </c>
      <c r="I40" s="156">
        <v>270</v>
      </c>
      <c r="J40" s="157">
        <v>51</v>
      </c>
      <c r="K40" s="156">
        <v>251.5</v>
      </c>
      <c r="L40" s="157">
        <v>58</v>
      </c>
      <c r="M40" s="156">
        <v>503.5</v>
      </c>
      <c r="N40" s="157">
        <v>96</v>
      </c>
      <c r="O40" s="158">
        <f>I40+K40+M40</f>
        <v>1025</v>
      </c>
      <c r="P40" s="159">
        <f>J40+L40+N40</f>
        <v>205</v>
      </c>
      <c r="Q40" s="149">
        <f t="shared" si="8"/>
        <v>51.25</v>
      </c>
      <c r="R40" s="150">
        <f t="shared" si="9"/>
        <v>5</v>
      </c>
      <c r="S40" s="156">
        <v>2677</v>
      </c>
      <c r="T40" s="151">
        <f t="shared" si="0"/>
        <v>-0.6171087037728801</v>
      </c>
      <c r="U40" s="162">
        <v>607683</v>
      </c>
      <c r="V40" s="163">
        <v>72843</v>
      </c>
      <c r="W40" s="185">
        <f>IF(U40&lt;&gt;0,U40/V40,"")</f>
        <v>8.342366459371526</v>
      </c>
      <c r="X40" s="45"/>
    </row>
    <row r="41" spans="1:24" s="20" customFormat="1" ht="15" customHeight="1">
      <c r="A41" s="54">
        <v>37</v>
      </c>
      <c r="B41" s="184" t="s">
        <v>49</v>
      </c>
      <c r="C41" s="154">
        <v>39808</v>
      </c>
      <c r="D41" s="153" t="s">
        <v>40</v>
      </c>
      <c r="E41" s="153" t="s">
        <v>50</v>
      </c>
      <c r="F41" s="155">
        <v>198</v>
      </c>
      <c r="G41" s="155">
        <v>5</v>
      </c>
      <c r="H41" s="155">
        <v>6</v>
      </c>
      <c r="I41" s="156">
        <v>253</v>
      </c>
      <c r="J41" s="157">
        <v>33</v>
      </c>
      <c r="K41" s="156">
        <v>379</v>
      </c>
      <c r="L41" s="157">
        <v>53</v>
      </c>
      <c r="M41" s="156">
        <v>360</v>
      </c>
      <c r="N41" s="157">
        <v>51</v>
      </c>
      <c r="O41" s="158">
        <f>I41+K41+M41</f>
        <v>992</v>
      </c>
      <c r="P41" s="159">
        <f>J41+L41+N41</f>
        <v>137</v>
      </c>
      <c r="Q41" s="149">
        <f t="shared" si="8"/>
        <v>27.4</v>
      </c>
      <c r="R41" s="150">
        <f t="shared" si="9"/>
        <v>7.240875912408759</v>
      </c>
      <c r="S41" s="156">
        <v>7780</v>
      </c>
      <c r="T41" s="151">
        <f t="shared" si="0"/>
        <v>-0.8724935732647815</v>
      </c>
      <c r="U41" s="156">
        <v>1737244.5</v>
      </c>
      <c r="V41" s="157">
        <v>223327</v>
      </c>
      <c r="W41" s="185">
        <f>IF(U41&lt;&gt;0,U41/V41,"")</f>
        <v>7.778927312864096</v>
      </c>
      <c r="X41" s="45"/>
    </row>
    <row r="42" spans="1:24" s="20" customFormat="1" ht="15" customHeight="1">
      <c r="A42" s="54">
        <v>38</v>
      </c>
      <c r="B42" s="184" t="s">
        <v>56</v>
      </c>
      <c r="C42" s="154">
        <v>39815</v>
      </c>
      <c r="D42" s="161" t="s">
        <v>29</v>
      </c>
      <c r="E42" s="153" t="s">
        <v>22</v>
      </c>
      <c r="F42" s="155">
        <v>62</v>
      </c>
      <c r="G42" s="155">
        <v>3</v>
      </c>
      <c r="H42" s="155">
        <v>5</v>
      </c>
      <c r="I42" s="156">
        <v>172</v>
      </c>
      <c r="J42" s="157">
        <v>31</v>
      </c>
      <c r="K42" s="156">
        <v>275</v>
      </c>
      <c r="L42" s="157">
        <v>51</v>
      </c>
      <c r="M42" s="156">
        <v>359</v>
      </c>
      <c r="N42" s="157">
        <v>62</v>
      </c>
      <c r="O42" s="158">
        <f>+I42+K42+M42</f>
        <v>806</v>
      </c>
      <c r="P42" s="159">
        <f>+J42+L42+N42</f>
        <v>144</v>
      </c>
      <c r="Q42" s="149">
        <f t="shared" si="8"/>
        <v>48</v>
      </c>
      <c r="R42" s="150">
        <f t="shared" si="9"/>
        <v>5.597222222222222</v>
      </c>
      <c r="S42" s="156">
        <v>2660</v>
      </c>
      <c r="T42" s="151">
        <f t="shared" si="0"/>
        <v>-0.6969924812030075</v>
      </c>
      <c r="U42" s="156">
        <v>585250</v>
      </c>
      <c r="V42" s="157">
        <v>60530</v>
      </c>
      <c r="W42" s="187">
        <f>U42/V42</f>
        <v>9.668759292912606</v>
      </c>
      <c r="X42" s="45"/>
    </row>
    <row r="43" spans="1:24" s="20" customFormat="1" ht="15" customHeight="1">
      <c r="A43" s="54">
        <v>39</v>
      </c>
      <c r="B43" s="182" t="s">
        <v>100</v>
      </c>
      <c r="C43" s="143">
        <v>39815</v>
      </c>
      <c r="D43" s="142" t="s">
        <v>31</v>
      </c>
      <c r="E43" s="142" t="s">
        <v>101</v>
      </c>
      <c r="F43" s="144">
        <v>37</v>
      </c>
      <c r="G43" s="144">
        <v>3</v>
      </c>
      <c r="H43" s="144">
        <v>5</v>
      </c>
      <c r="I43" s="145">
        <v>284</v>
      </c>
      <c r="J43" s="146">
        <v>46</v>
      </c>
      <c r="K43" s="145">
        <v>192</v>
      </c>
      <c r="L43" s="146">
        <v>31</v>
      </c>
      <c r="M43" s="145">
        <v>146</v>
      </c>
      <c r="N43" s="146">
        <v>23</v>
      </c>
      <c r="O43" s="158">
        <f>I43+K43+M43</f>
        <v>622</v>
      </c>
      <c r="P43" s="159">
        <f>J43+L43+N43</f>
        <v>100</v>
      </c>
      <c r="Q43" s="149">
        <f t="shared" si="8"/>
        <v>33.333333333333336</v>
      </c>
      <c r="R43" s="150">
        <f t="shared" si="9"/>
        <v>6.22</v>
      </c>
      <c r="S43" s="145">
        <v>621</v>
      </c>
      <c r="T43" s="151">
        <f t="shared" si="0"/>
        <v>0.001610305958132045</v>
      </c>
      <c r="U43" s="160">
        <v>119585</v>
      </c>
      <c r="V43" s="157">
        <v>12945</v>
      </c>
      <c r="W43" s="186">
        <f>U43/V43</f>
        <v>9.237929702587872</v>
      </c>
      <c r="X43" s="45"/>
    </row>
    <row r="44" spans="1:24" s="20" customFormat="1" ht="15" customHeight="1">
      <c r="A44" s="54">
        <v>40</v>
      </c>
      <c r="B44" s="182" t="s">
        <v>102</v>
      </c>
      <c r="C44" s="143">
        <v>39752</v>
      </c>
      <c r="D44" s="142" t="s">
        <v>4</v>
      </c>
      <c r="E44" s="142" t="s">
        <v>103</v>
      </c>
      <c r="F44" s="144">
        <v>45</v>
      </c>
      <c r="G44" s="144">
        <v>1</v>
      </c>
      <c r="H44" s="144">
        <v>15</v>
      </c>
      <c r="I44" s="145">
        <v>74</v>
      </c>
      <c r="J44" s="146">
        <v>12</v>
      </c>
      <c r="K44" s="145">
        <v>177</v>
      </c>
      <c r="L44" s="146">
        <v>29</v>
      </c>
      <c r="M44" s="145">
        <v>344</v>
      </c>
      <c r="N44" s="146">
        <v>56</v>
      </c>
      <c r="O44" s="147">
        <f>+M44+K44+I44</f>
        <v>595</v>
      </c>
      <c r="P44" s="148">
        <f>+N44+L44+J44</f>
        <v>97</v>
      </c>
      <c r="Q44" s="149">
        <f t="shared" si="8"/>
        <v>97</v>
      </c>
      <c r="R44" s="150">
        <f t="shared" si="9"/>
        <v>6.134020618556701</v>
      </c>
      <c r="S44" s="145">
        <v>0</v>
      </c>
      <c r="T44" s="151">
        <f t="shared" si="0"/>
      </c>
      <c r="U44" s="145">
        <v>456694</v>
      </c>
      <c r="V44" s="146">
        <v>49785</v>
      </c>
      <c r="W44" s="183">
        <f>+U44/V44</f>
        <v>9.173325298784775</v>
      </c>
      <c r="X44" s="45"/>
    </row>
    <row r="45" spans="1:24" s="20" customFormat="1" ht="15" customHeight="1">
      <c r="A45" s="54">
        <v>41</v>
      </c>
      <c r="B45" s="190" t="s">
        <v>46</v>
      </c>
      <c r="C45" s="154">
        <v>39801</v>
      </c>
      <c r="D45" s="168" t="s">
        <v>39</v>
      </c>
      <c r="E45" s="168" t="s">
        <v>47</v>
      </c>
      <c r="F45" s="169">
        <v>19</v>
      </c>
      <c r="G45" s="169">
        <v>3</v>
      </c>
      <c r="H45" s="169">
        <v>7</v>
      </c>
      <c r="I45" s="156">
        <v>143</v>
      </c>
      <c r="J45" s="157">
        <v>25</v>
      </c>
      <c r="K45" s="156">
        <v>154</v>
      </c>
      <c r="L45" s="157">
        <v>28</v>
      </c>
      <c r="M45" s="156">
        <v>136</v>
      </c>
      <c r="N45" s="157">
        <v>26</v>
      </c>
      <c r="O45" s="158">
        <f>+I45+K45+M45</f>
        <v>433</v>
      </c>
      <c r="P45" s="159">
        <f>+J45+L45+N45</f>
        <v>79</v>
      </c>
      <c r="Q45" s="146">
        <f>+P45/G45</f>
        <v>26.333333333333332</v>
      </c>
      <c r="R45" s="152">
        <f>+O45/P45</f>
        <v>5.481012658227848</v>
      </c>
      <c r="S45" s="156">
        <v>28</v>
      </c>
      <c r="T45" s="151">
        <f t="shared" si="0"/>
        <v>14.464285714285714</v>
      </c>
      <c r="U45" s="156">
        <v>138326</v>
      </c>
      <c r="V45" s="157">
        <v>12969</v>
      </c>
      <c r="W45" s="185">
        <f>+U45/V45</f>
        <v>10.665895597193307</v>
      </c>
      <c r="X45" s="45"/>
    </row>
    <row r="46" spans="1:24" s="20" customFormat="1" ht="15" customHeight="1" thickBot="1">
      <c r="A46" s="54">
        <v>42</v>
      </c>
      <c r="B46" s="191" t="s">
        <v>58</v>
      </c>
      <c r="C46" s="192">
        <v>39815</v>
      </c>
      <c r="D46" s="193" t="s">
        <v>40</v>
      </c>
      <c r="E46" s="193" t="s">
        <v>59</v>
      </c>
      <c r="F46" s="194">
        <v>16</v>
      </c>
      <c r="G46" s="194">
        <v>2</v>
      </c>
      <c r="H46" s="194">
        <v>5</v>
      </c>
      <c r="I46" s="195">
        <v>114</v>
      </c>
      <c r="J46" s="196">
        <v>22</v>
      </c>
      <c r="K46" s="195">
        <v>84</v>
      </c>
      <c r="L46" s="196">
        <v>16</v>
      </c>
      <c r="M46" s="195">
        <v>82</v>
      </c>
      <c r="N46" s="196">
        <v>13</v>
      </c>
      <c r="O46" s="197">
        <f>I46+K46+M46</f>
        <v>280</v>
      </c>
      <c r="P46" s="198">
        <f>J46+L46+N46</f>
        <v>51</v>
      </c>
      <c r="Q46" s="199">
        <f>+P46/G46</f>
        <v>25.5</v>
      </c>
      <c r="R46" s="200">
        <f>+O46/P46</f>
        <v>5.490196078431373</v>
      </c>
      <c r="S46" s="195">
        <v>484</v>
      </c>
      <c r="T46" s="201">
        <f t="shared" si="0"/>
        <v>-0.4214876033057851</v>
      </c>
      <c r="U46" s="195">
        <v>54887</v>
      </c>
      <c r="V46" s="196">
        <v>6033</v>
      </c>
      <c r="W46" s="202">
        <f>IF(U46&lt;&gt;0,U46/V46,"")</f>
        <v>9.097795458312614</v>
      </c>
      <c r="X46" s="45"/>
    </row>
    <row r="47" spans="1:28" s="23" customFormat="1" ht="15">
      <c r="A47" s="1"/>
      <c r="B47" s="224"/>
      <c r="C47" s="225"/>
      <c r="D47" s="225"/>
      <c r="E47" s="226"/>
      <c r="F47" s="3"/>
      <c r="G47" s="3"/>
      <c r="H47" s="4"/>
      <c r="I47" s="126"/>
      <c r="J47" s="131"/>
      <c r="K47" s="126"/>
      <c r="L47" s="131"/>
      <c r="M47" s="126"/>
      <c r="N47" s="131"/>
      <c r="O47" s="127"/>
      <c r="P47" s="137"/>
      <c r="Q47" s="131"/>
      <c r="R47" s="5"/>
      <c r="S47" s="126"/>
      <c r="T47" s="6"/>
      <c r="U47" s="126"/>
      <c r="V47" s="131"/>
      <c r="W47" s="5"/>
      <c r="AB47" s="23" t="s">
        <v>21</v>
      </c>
    </row>
    <row r="48" spans="1:24" s="27" customFormat="1" ht="18">
      <c r="A48" s="24"/>
      <c r="B48" s="25"/>
      <c r="C48" s="26"/>
      <c r="F48" s="28"/>
      <c r="G48" s="29"/>
      <c r="H48" s="30"/>
      <c r="I48" s="32"/>
      <c r="J48" s="132"/>
      <c r="K48" s="32"/>
      <c r="L48" s="132"/>
      <c r="M48" s="32"/>
      <c r="N48" s="132"/>
      <c r="O48" s="32"/>
      <c r="P48" s="132"/>
      <c r="Q48" s="132"/>
      <c r="R48" s="31"/>
      <c r="S48" s="32"/>
      <c r="T48" s="33"/>
      <c r="U48" s="32"/>
      <c r="V48" s="132"/>
      <c r="W48" s="31"/>
      <c r="X48" s="34"/>
    </row>
    <row r="49" spans="4:23" ht="18">
      <c r="D49" s="222"/>
      <c r="E49" s="223"/>
      <c r="F49" s="223"/>
      <c r="G49" s="223"/>
      <c r="S49" s="230" t="s">
        <v>2</v>
      </c>
      <c r="T49" s="230"/>
      <c r="U49" s="230"/>
      <c r="V49" s="230"/>
      <c r="W49" s="230"/>
    </row>
    <row r="50" spans="4:23" ht="18">
      <c r="D50" s="40"/>
      <c r="E50" s="41"/>
      <c r="F50" s="42"/>
      <c r="G50" s="42"/>
      <c r="S50" s="230"/>
      <c r="T50" s="230"/>
      <c r="U50" s="230"/>
      <c r="V50" s="230"/>
      <c r="W50" s="230"/>
    </row>
    <row r="51" spans="19:23" ht="18">
      <c r="S51" s="230"/>
      <c r="T51" s="230"/>
      <c r="U51" s="230"/>
      <c r="V51" s="230"/>
      <c r="W51" s="230"/>
    </row>
    <row r="52" spans="16:23" ht="18">
      <c r="P52" s="227" t="s">
        <v>28</v>
      </c>
      <c r="Q52" s="228"/>
      <c r="R52" s="228"/>
      <c r="S52" s="228"/>
      <c r="T52" s="228"/>
      <c r="U52" s="228"/>
      <c r="V52" s="228"/>
      <c r="W52" s="228"/>
    </row>
    <row r="53" spans="16:23" ht="18">
      <c r="P53" s="228"/>
      <c r="Q53" s="228"/>
      <c r="R53" s="228"/>
      <c r="S53" s="228"/>
      <c r="T53" s="228"/>
      <c r="U53" s="228"/>
      <c r="V53" s="228"/>
      <c r="W53" s="228"/>
    </row>
    <row r="54" spans="16:23" ht="18">
      <c r="P54" s="228"/>
      <c r="Q54" s="228"/>
      <c r="R54" s="228"/>
      <c r="S54" s="228"/>
      <c r="T54" s="228"/>
      <c r="U54" s="228"/>
      <c r="V54" s="228"/>
      <c r="W54" s="228"/>
    </row>
    <row r="55" spans="16:23" ht="18">
      <c r="P55" s="228"/>
      <c r="Q55" s="228"/>
      <c r="R55" s="228"/>
      <c r="S55" s="228"/>
      <c r="T55" s="228"/>
      <c r="U55" s="228"/>
      <c r="V55" s="228"/>
      <c r="W55" s="228"/>
    </row>
    <row r="56" spans="16:23" ht="18">
      <c r="P56" s="228"/>
      <c r="Q56" s="228"/>
      <c r="R56" s="228"/>
      <c r="S56" s="228"/>
      <c r="T56" s="228"/>
      <c r="U56" s="228"/>
      <c r="V56" s="228"/>
      <c r="W56" s="228"/>
    </row>
    <row r="57" spans="16:23" ht="18">
      <c r="P57" s="228"/>
      <c r="Q57" s="228"/>
      <c r="R57" s="228"/>
      <c r="S57" s="228"/>
      <c r="T57" s="228"/>
      <c r="U57" s="228"/>
      <c r="V57" s="228"/>
      <c r="W57" s="228"/>
    </row>
    <row r="58" spans="16:23" ht="18">
      <c r="P58" s="229" t="s">
        <v>15</v>
      </c>
      <c r="Q58" s="228"/>
      <c r="R58" s="228"/>
      <c r="S58" s="228"/>
      <c r="T58" s="228"/>
      <c r="U58" s="228"/>
      <c r="V58" s="228"/>
      <c r="W58" s="228"/>
    </row>
    <row r="59" spans="16:23" ht="18">
      <c r="P59" s="228"/>
      <c r="Q59" s="228"/>
      <c r="R59" s="228"/>
      <c r="S59" s="228"/>
      <c r="T59" s="228"/>
      <c r="U59" s="228"/>
      <c r="V59" s="228"/>
      <c r="W59" s="228"/>
    </row>
    <row r="60" spans="16:23" ht="18">
      <c r="P60" s="228"/>
      <c r="Q60" s="228"/>
      <c r="R60" s="228"/>
      <c r="S60" s="228"/>
      <c r="T60" s="228"/>
      <c r="U60" s="228"/>
      <c r="V60" s="228"/>
      <c r="W60" s="228"/>
    </row>
    <row r="61" spans="16:23" ht="18">
      <c r="P61" s="228"/>
      <c r="Q61" s="228"/>
      <c r="R61" s="228"/>
      <c r="S61" s="228"/>
      <c r="T61" s="228"/>
      <c r="U61" s="228"/>
      <c r="V61" s="228"/>
      <c r="W61" s="228"/>
    </row>
    <row r="62" spans="16:23" ht="18">
      <c r="P62" s="228"/>
      <c r="Q62" s="228"/>
      <c r="R62" s="228"/>
      <c r="S62" s="228"/>
      <c r="T62" s="228"/>
      <c r="U62" s="228"/>
      <c r="V62" s="228"/>
      <c r="W62" s="228"/>
    </row>
    <row r="63" spans="16:23" ht="18">
      <c r="P63" s="228"/>
      <c r="Q63" s="228"/>
      <c r="R63" s="228"/>
      <c r="S63" s="228"/>
      <c r="T63" s="228"/>
      <c r="U63" s="228"/>
      <c r="V63" s="228"/>
      <c r="W63" s="228"/>
    </row>
    <row r="64" spans="16:23" ht="18">
      <c r="P64" s="228"/>
      <c r="Q64" s="228"/>
      <c r="R64" s="228"/>
      <c r="S64" s="228"/>
      <c r="T64" s="228"/>
      <c r="U64" s="228"/>
      <c r="V64" s="228"/>
      <c r="W64" s="228"/>
    </row>
  </sheetData>
  <sheetProtection/>
  <mergeCells count="19">
    <mergeCell ref="U3:W3"/>
    <mergeCell ref="B3:B4"/>
    <mergeCell ref="C3:C4"/>
    <mergeCell ref="E3:E4"/>
    <mergeCell ref="H3:H4"/>
    <mergeCell ref="D3:D4"/>
    <mergeCell ref="M3:N3"/>
    <mergeCell ref="K3:L3"/>
    <mergeCell ref="O3:R3"/>
    <mergeCell ref="D49:G49"/>
    <mergeCell ref="B47:E47"/>
    <mergeCell ref="P52:W57"/>
    <mergeCell ref="P58:W64"/>
    <mergeCell ref="S49:W51"/>
    <mergeCell ref="A2:W2"/>
    <mergeCell ref="S3:T3"/>
    <mergeCell ref="F3:F4"/>
    <mergeCell ref="I3:J3"/>
    <mergeCell ref="G3:G4"/>
  </mergeCells>
  <printOptions/>
  <pageMargins left="0.3" right="0.13" top="1" bottom="1" header="0.5" footer="0.5"/>
  <pageSetup orientation="portrait" paperSize="9" scale="35" r:id="rId2"/>
  <ignoredErrors>
    <ignoredError sqref="X7 X6 X42:X43 X14:X15 X13 X16:X17 X44 X35:X41 X20:X26 X18:X19 W20:W44" formula="1" unlockedFormula="1"/>
    <ignoredError sqref="Q8:R8 O9:P34 Q35:R43 O35:P43 Q9:R34 S8:U34 W45" formula="1"/>
    <ignoredError sqref="X27:X34 X9:X12 W9:W19"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B3" sqref="B3:B4"/>
    </sheetView>
  </sheetViews>
  <sheetFormatPr defaultColWidth="39.8515625" defaultRowHeight="12.75"/>
  <cols>
    <col min="1" max="1" width="3.57421875" style="119" bestFit="1" customWidth="1"/>
    <col min="2" max="2" width="44.00390625" style="118" bestFit="1" customWidth="1"/>
    <col min="3" max="3" width="9.421875" style="116" customWidth="1"/>
    <col min="4" max="4" width="14.14062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5.28125" style="121" bestFit="1" customWidth="1"/>
    <col min="16" max="16" width="9.28125" style="118" customWidth="1"/>
    <col min="17" max="17" width="10.7109375" style="118" hidden="1" customWidth="1"/>
    <col min="18" max="18" width="7.7109375" style="123" hidden="1" customWidth="1"/>
    <col min="19" max="19" width="12.140625" style="124" hidden="1" customWidth="1"/>
    <col min="20" max="20" width="10.28125" style="118" hidden="1" customWidth="1"/>
    <col min="21" max="21" width="14.8515625" style="117" bestFit="1" customWidth="1"/>
    <col min="22" max="22" width="12.140625" style="125" bestFit="1" customWidth="1"/>
    <col min="23" max="23" width="7.5742187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43" t="s">
        <v>16</v>
      </c>
      <c r="B2" s="244"/>
      <c r="C2" s="244"/>
      <c r="D2" s="244"/>
      <c r="E2" s="244"/>
      <c r="F2" s="244"/>
      <c r="G2" s="244"/>
      <c r="H2" s="244"/>
      <c r="I2" s="244"/>
      <c r="J2" s="244"/>
      <c r="K2" s="244"/>
      <c r="L2" s="244"/>
      <c r="M2" s="244"/>
      <c r="N2" s="244"/>
      <c r="O2" s="244"/>
      <c r="P2" s="244"/>
      <c r="Q2" s="244"/>
      <c r="R2" s="244"/>
      <c r="S2" s="244"/>
      <c r="T2" s="244"/>
      <c r="U2" s="244"/>
      <c r="V2" s="244"/>
      <c r="W2" s="244"/>
    </row>
    <row r="3" spans="1:23" s="70" customFormat="1" ht="16.5" customHeight="1">
      <c r="A3" s="69"/>
      <c r="B3" s="245" t="s">
        <v>17</v>
      </c>
      <c r="C3" s="247" t="s">
        <v>23</v>
      </c>
      <c r="D3" s="249" t="s">
        <v>6</v>
      </c>
      <c r="E3" s="249" t="s">
        <v>3</v>
      </c>
      <c r="F3" s="249" t="s">
        <v>24</v>
      </c>
      <c r="G3" s="249" t="s">
        <v>25</v>
      </c>
      <c r="H3" s="249" t="s">
        <v>26</v>
      </c>
      <c r="I3" s="252" t="s">
        <v>7</v>
      </c>
      <c r="J3" s="252"/>
      <c r="K3" s="252" t="s">
        <v>8</v>
      </c>
      <c r="L3" s="252"/>
      <c r="M3" s="252" t="s">
        <v>9</v>
      </c>
      <c r="N3" s="252"/>
      <c r="O3" s="253" t="s">
        <v>27</v>
      </c>
      <c r="P3" s="253"/>
      <c r="Q3" s="253"/>
      <c r="R3" s="253"/>
      <c r="S3" s="252" t="s">
        <v>5</v>
      </c>
      <c r="T3" s="252"/>
      <c r="U3" s="253" t="s">
        <v>18</v>
      </c>
      <c r="V3" s="253"/>
      <c r="W3" s="254"/>
    </row>
    <row r="4" spans="1:23" s="70" customFormat="1" ht="37.5" customHeight="1" thickBot="1">
      <c r="A4" s="71"/>
      <c r="B4" s="246"/>
      <c r="C4" s="248"/>
      <c r="D4" s="250"/>
      <c r="E4" s="250"/>
      <c r="F4" s="251"/>
      <c r="G4" s="251"/>
      <c r="H4" s="251"/>
      <c r="I4" s="72" t="s">
        <v>12</v>
      </c>
      <c r="J4" s="73" t="s">
        <v>11</v>
      </c>
      <c r="K4" s="72" t="s">
        <v>12</v>
      </c>
      <c r="L4" s="73" t="s">
        <v>11</v>
      </c>
      <c r="M4" s="72" t="s">
        <v>12</v>
      </c>
      <c r="N4" s="73" t="s">
        <v>11</v>
      </c>
      <c r="O4" s="74" t="s">
        <v>12</v>
      </c>
      <c r="P4" s="75" t="s">
        <v>11</v>
      </c>
      <c r="Q4" s="75" t="s">
        <v>19</v>
      </c>
      <c r="R4" s="76" t="s">
        <v>20</v>
      </c>
      <c r="S4" s="72" t="s">
        <v>12</v>
      </c>
      <c r="T4" s="77" t="s">
        <v>10</v>
      </c>
      <c r="U4" s="72" t="s">
        <v>12</v>
      </c>
      <c r="V4" s="73" t="s">
        <v>11</v>
      </c>
      <c r="W4" s="78" t="s">
        <v>20</v>
      </c>
    </row>
    <row r="5" spans="1:24" s="79" customFormat="1" ht="15.75" customHeight="1">
      <c r="A5" s="2">
        <v>1</v>
      </c>
      <c r="B5" s="170" t="s">
        <v>76</v>
      </c>
      <c r="C5" s="171">
        <v>39836</v>
      </c>
      <c r="D5" s="172" t="s">
        <v>75</v>
      </c>
      <c r="E5" s="172" t="s">
        <v>77</v>
      </c>
      <c r="F5" s="173">
        <v>180</v>
      </c>
      <c r="G5" s="173">
        <v>181</v>
      </c>
      <c r="H5" s="173">
        <v>2</v>
      </c>
      <c r="I5" s="174">
        <v>167378</v>
      </c>
      <c r="J5" s="175">
        <v>19097</v>
      </c>
      <c r="K5" s="174">
        <v>260500</v>
      </c>
      <c r="L5" s="175">
        <v>28179</v>
      </c>
      <c r="M5" s="174">
        <v>294457</v>
      </c>
      <c r="N5" s="175">
        <v>31843</v>
      </c>
      <c r="O5" s="176">
        <f>SUM(I5+K5+M5)</f>
        <v>722335</v>
      </c>
      <c r="P5" s="177">
        <f>SUM(J5+L5+N5)</f>
        <v>79119</v>
      </c>
      <c r="Q5" s="178">
        <f>IF(O5&lt;&gt;0,P5/G5,"")</f>
        <v>437.121546961326</v>
      </c>
      <c r="R5" s="179">
        <f>IF(O5&lt;&gt;0,O5/P5,"")</f>
        <v>9.129728636610675</v>
      </c>
      <c r="S5" s="174">
        <v>929201.5</v>
      </c>
      <c r="T5" s="180">
        <f aca="true" t="shared" si="0" ref="T5:T24">IF(S5&lt;&gt;0,-(S5-O5)/S5,"")</f>
        <v>-0.22262824586486354</v>
      </c>
      <c r="U5" s="174">
        <v>2480979.5</v>
      </c>
      <c r="V5" s="175">
        <v>284754</v>
      </c>
      <c r="W5" s="181">
        <f>U5/V5</f>
        <v>8.712711673936099</v>
      </c>
      <c r="X5" s="70"/>
    </row>
    <row r="6" spans="1:24" s="79" customFormat="1" ht="16.5" customHeight="1">
      <c r="A6" s="2">
        <v>2</v>
      </c>
      <c r="B6" s="182" t="s">
        <v>79</v>
      </c>
      <c r="C6" s="143">
        <v>39836</v>
      </c>
      <c r="D6" s="142" t="s">
        <v>4</v>
      </c>
      <c r="E6" s="142" t="s">
        <v>65</v>
      </c>
      <c r="F6" s="144">
        <v>108</v>
      </c>
      <c r="G6" s="144">
        <v>108</v>
      </c>
      <c r="H6" s="144">
        <v>2</v>
      </c>
      <c r="I6" s="145">
        <v>116082</v>
      </c>
      <c r="J6" s="146">
        <v>13130</v>
      </c>
      <c r="K6" s="145">
        <v>172739</v>
      </c>
      <c r="L6" s="146">
        <v>18449</v>
      </c>
      <c r="M6" s="145">
        <v>177767</v>
      </c>
      <c r="N6" s="146">
        <v>19017</v>
      </c>
      <c r="O6" s="147">
        <f>+M6+K6+I6</f>
        <v>466588</v>
      </c>
      <c r="P6" s="148">
        <f>+N6+L6+J6</f>
        <v>50596</v>
      </c>
      <c r="Q6" s="149">
        <f>IF(O6&lt;&gt;0,P6/G6,"")</f>
        <v>468.48148148148147</v>
      </c>
      <c r="R6" s="150">
        <f>IF(O6&lt;&gt;0,O6/P6,"")</f>
        <v>9.221835718238596</v>
      </c>
      <c r="S6" s="145">
        <v>420468</v>
      </c>
      <c r="T6" s="151">
        <f t="shared" si="0"/>
        <v>0.10968730081718465</v>
      </c>
      <c r="U6" s="145">
        <v>1390328</v>
      </c>
      <c r="V6" s="146">
        <v>158094</v>
      </c>
      <c r="W6" s="183">
        <f>+U6/V6</f>
        <v>8.794312244613964</v>
      </c>
      <c r="X6" s="70"/>
    </row>
    <row r="7" spans="1:24" s="79" customFormat="1" ht="15.75" customHeight="1" thickBot="1">
      <c r="A7" s="48">
        <v>3</v>
      </c>
      <c r="B7" s="191" t="s">
        <v>68</v>
      </c>
      <c r="C7" s="192">
        <v>39829</v>
      </c>
      <c r="D7" s="193" t="s">
        <v>40</v>
      </c>
      <c r="E7" s="193" t="s">
        <v>78</v>
      </c>
      <c r="F7" s="194">
        <v>169</v>
      </c>
      <c r="G7" s="194">
        <v>169</v>
      </c>
      <c r="H7" s="194">
        <v>3</v>
      </c>
      <c r="I7" s="195">
        <v>101409.5</v>
      </c>
      <c r="J7" s="196">
        <v>13381</v>
      </c>
      <c r="K7" s="195">
        <v>146727.5</v>
      </c>
      <c r="L7" s="196">
        <v>18127</v>
      </c>
      <c r="M7" s="195">
        <v>191239.5</v>
      </c>
      <c r="N7" s="196">
        <v>23754</v>
      </c>
      <c r="O7" s="197">
        <f>I7+K7+M7</f>
        <v>439376.5</v>
      </c>
      <c r="P7" s="198">
        <f>J7+L7+N7</f>
        <v>55262</v>
      </c>
      <c r="Q7" s="217">
        <f>IF(O7&lt;&gt;0,P7/G7,"")</f>
        <v>326.9940828402367</v>
      </c>
      <c r="R7" s="218">
        <f>IF(O7&lt;&gt;0,O7/P7,"")</f>
        <v>7.95078896891173</v>
      </c>
      <c r="S7" s="195">
        <v>519469.5</v>
      </c>
      <c r="T7" s="201">
        <f t="shared" si="0"/>
        <v>-0.15418229559194524</v>
      </c>
      <c r="U7" s="195">
        <v>2775845.5</v>
      </c>
      <c r="V7" s="196">
        <v>370266</v>
      </c>
      <c r="W7" s="202">
        <f>IF(U7&lt;&gt;0,U7/V7,"")</f>
        <v>7.496895475144896</v>
      </c>
      <c r="X7" s="80"/>
    </row>
    <row r="8" spans="1:25" s="83" customFormat="1" ht="15.75" customHeight="1">
      <c r="A8" s="81">
        <v>4</v>
      </c>
      <c r="B8" s="203" t="s">
        <v>90</v>
      </c>
      <c r="C8" s="204">
        <v>39843</v>
      </c>
      <c r="D8" s="205" t="s">
        <v>31</v>
      </c>
      <c r="E8" s="205" t="s">
        <v>32</v>
      </c>
      <c r="F8" s="206">
        <v>80</v>
      </c>
      <c r="G8" s="206">
        <v>80</v>
      </c>
      <c r="H8" s="206">
        <v>1</v>
      </c>
      <c r="I8" s="207">
        <v>101512.5</v>
      </c>
      <c r="J8" s="208">
        <v>9494</v>
      </c>
      <c r="K8" s="207">
        <v>161980</v>
      </c>
      <c r="L8" s="208">
        <v>14754</v>
      </c>
      <c r="M8" s="207">
        <v>165401.5</v>
      </c>
      <c r="N8" s="208">
        <v>15217</v>
      </c>
      <c r="O8" s="209">
        <f>I8+K8+M8</f>
        <v>428894</v>
      </c>
      <c r="P8" s="210">
        <f>J8+L8+N8</f>
        <v>39465</v>
      </c>
      <c r="Q8" s="208">
        <f>+P8/G8</f>
        <v>493.3125</v>
      </c>
      <c r="R8" s="211">
        <f>+O8/P8</f>
        <v>10.867705561890283</v>
      </c>
      <c r="S8" s="207"/>
      <c r="T8" s="212">
        <f t="shared" si="0"/>
      </c>
      <c r="U8" s="213">
        <v>428894</v>
      </c>
      <c r="V8" s="214">
        <v>39465</v>
      </c>
      <c r="W8" s="215">
        <f>U8/V8</f>
        <v>10.867705561890283</v>
      </c>
      <c r="X8" s="80"/>
      <c r="Y8" s="82"/>
    </row>
    <row r="9" spans="1:24" s="67" customFormat="1" ht="15.75" customHeight="1">
      <c r="A9" s="2">
        <v>5</v>
      </c>
      <c r="B9" s="184" t="s">
        <v>69</v>
      </c>
      <c r="C9" s="154">
        <v>39829</v>
      </c>
      <c r="D9" s="161" t="s">
        <v>29</v>
      </c>
      <c r="E9" s="153" t="s">
        <v>30</v>
      </c>
      <c r="F9" s="155">
        <v>91</v>
      </c>
      <c r="G9" s="155">
        <v>87</v>
      </c>
      <c r="H9" s="155">
        <v>3</v>
      </c>
      <c r="I9" s="156">
        <v>92274</v>
      </c>
      <c r="J9" s="157">
        <v>9318</v>
      </c>
      <c r="K9" s="156">
        <v>126837</v>
      </c>
      <c r="L9" s="157">
        <v>12196</v>
      </c>
      <c r="M9" s="156">
        <v>126305</v>
      </c>
      <c r="N9" s="157">
        <v>12196</v>
      </c>
      <c r="O9" s="158">
        <f>+I9+K9+M9</f>
        <v>345416</v>
      </c>
      <c r="P9" s="159">
        <f>+J9+L9+N9</f>
        <v>33710</v>
      </c>
      <c r="Q9" s="149">
        <f>IF(O9&lt;&gt;0,P9/G9,"")</f>
        <v>387.4712643678161</v>
      </c>
      <c r="R9" s="150">
        <f>IF(O9&lt;&gt;0,O9/P9,"")</f>
        <v>10.246692376149511</v>
      </c>
      <c r="S9" s="156">
        <v>500092</v>
      </c>
      <c r="T9" s="151">
        <f t="shared" si="0"/>
        <v>-0.30929508970349456</v>
      </c>
      <c r="U9" s="156">
        <v>2431690</v>
      </c>
      <c r="V9" s="157">
        <v>256260</v>
      </c>
      <c r="W9" s="187">
        <f>U9/V9</f>
        <v>9.489151642862717</v>
      </c>
      <c r="X9" s="80"/>
    </row>
    <row r="10" spans="1:24" s="67" customFormat="1" ht="15.75" customHeight="1">
      <c r="A10" s="2">
        <v>6</v>
      </c>
      <c r="B10" s="184" t="s">
        <v>80</v>
      </c>
      <c r="C10" s="154">
        <v>39836</v>
      </c>
      <c r="D10" s="153" t="s">
        <v>40</v>
      </c>
      <c r="E10" s="153" t="s">
        <v>81</v>
      </c>
      <c r="F10" s="155">
        <v>86</v>
      </c>
      <c r="G10" s="155">
        <v>86</v>
      </c>
      <c r="H10" s="155">
        <v>2</v>
      </c>
      <c r="I10" s="156">
        <v>72260</v>
      </c>
      <c r="J10" s="157">
        <v>7548</v>
      </c>
      <c r="K10" s="156">
        <v>103378.5</v>
      </c>
      <c r="L10" s="157">
        <v>10406</v>
      </c>
      <c r="M10" s="156">
        <v>105774.5</v>
      </c>
      <c r="N10" s="157">
        <v>10704</v>
      </c>
      <c r="O10" s="158">
        <f>I10+K10+M10</f>
        <v>281413</v>
      </c>
      <c r="P10" s="159">
        <f>J10+L10+N10</f>
        <v>28658</v>
      </c>
      <c r="Q10" s="149">
        <f>IF(O10&lt;&gt;0,P10/G10,"")</f>
        <v>333.2325581395349</v>
      </c>
      <c r="R10" s="150">
        <f>IF(O10&lt;&gt;0,O10/P10,"")</f>
        <v>9.819701305045712</v>
      </c>
      <c r="S10" s="156">
        <v>328793</v>
      </c>
      <c r="T10" s="151">
        <f t="shared" si="0"/>
        <v>-0.14410282457351586</v>
      </c>
      <c r="U10" s="162">
        <v>917033.5</v>
      </c>
      <c r="V10" s="163">
        <v>97716</v>
      </c>
      <c r="W10" s="185">
        <f>IF(U10&lt;&gt;0,U10/V10,"")</f>
        <v>9.384681116705554</v>
      </c>
      <c r="X10" s="83"/>
    </row>
    <row r="11" spans="1:24" s="67" customFormat="1" ht="15.75" customHeight="1">
      <c r="A11" s="2">
        <v>7</v>
      </c>
      <c r="B11" s="188" t="s">
        <v>91</v>
      </c>
      <c r="C11" s="143">
        <v>39843</v>
      </c>
      <c r="D11" s="142" t="s">
        <v>4</v>
      </c>
      <c r="E11" s="142" t="s">
        <v>65</v>
      </c>
      <c r="F11" s="144">
        <v>53</v>
      </c>
      <c r="G11" s="144">
        <v>53</v>
      </c>
      <c r="H11" s="144">
        <v>1</v>
      </c>
      <c r="I11" s="145">
        <v>63944</v>
      </c>
      <c r="J11" s="146">
        <v>5554</v>
      </c>
      <c r="K11" s="145">
        <v>101622</v>
      </c>
      <c r="L11" s="146">
        <v>8794</v>
      </c>
      <c r="M11" s="145">
        <v>101903</v>
      </c>
      <c r="N11" s="146">
        <v>8772</v>
      </c>
      <c r="O11" s="147">
        <f>+M11+K11+I11</f>
        <v>267469</v>
      </c>
      <c r="P11" s="148">
        <f>+N11+L11+J11</f>
        <v>23120</v>
      </c>
      <c r="Q11" s="149">
        <f>IF(O11&lt;&gt;0,P11/G11,"")</f>
        <v>436.22641509433964</v>
      </c>
      <c r="R11" s="150">
        <f>IF(O11&lt;&gt;0,O11/P11,"")</f>
        <v>11.568728373702422</v>
      </c>
      <c r="S11" s="145">
        <v>0</v>
      </c>
      <c r="T11" s="151">
        <f t="shared" si="0"/>
      </c>
      <c r="U11" s="145">
        <v>267469</v>
      </c>
      <c r="V11" s="146">
        <v>23120</v>
      </c>
      <c r="W11" s="183">
        <f>+U11/V11</f>
        <v>11.568728373702422</v>
      </c>
      <c r="X11" s="82"/>
    </row>
    <row r="12" spans="1:25" s="67" customFormat="1" ht="15.75" customHeight="1">
      <c r="A12" s="2">
        <v>8</v>
      </c>
      <c r="B12" s="184" t="s">
        <v>33</v>
      </c>
      <c r="C12" s="154">
        <v>39759</v>
      </c>
      <c r="D12" s="161" t="s">
        <v>34</v>
      </c>
      <c r="E12" s="161" t="s">
        <v>35</v>
      </c>
      <c r="F12" s="155">
        <v>116</v>
      </c>
      <c r="G12" s="155">
        <v>141</v>
      </c>
      <c r="H12" s="155">
        <v>13</v>
      </c>
      <c r="I12" s="164">
        <v>58142</v>
      </c>
      <c r="J12" s="165">
        <v>9000</v>
      </c>
      <c r="K12" s="164">
        <v>81742</v>
      </c>
      <c r="L12" s="165">
        <v>10157</v>
      </c>
      <c r="M12" s="164">
        <v>69821</v>
      </c>
      <c r="N12" s="165">
        <v>10024</v>
      </c>
      <c r="O12" s="166">
        <v>209705</v>
      </c>
      <c r="P12" s="167">
        <v>29181</v>
      </c>
      <c r="Q12" s="146">
        <f>+P12/G12</f>
        <v>206.95744680851064</v>
      </c>
      <c r="R12" s="152">
        <f>+O12/P12</f>
        <v>7.186354134539598</v>
      </c>
      <c r="S12" s="164">
        <v>320578</v>
      </c>
      <c r="T12" s="151">
        <f t="shared" si="0"/>
        <v>-0.34585342724703505</v>
      </c>
      <c r="U12" s="164">
        <v>22850057</v>
      </c>
      <c r="V12" s="165">
        <v>2696880</v>
      </c>
      <c r="W12" s="189">
        <f>+U12/V12</f>
        <v>8.47277483610691</v>
      </c>
      <c r="X12" s="84"/>
      <c r="Y12" s="82"/>
    </row>
    <row r="13" spans="1:25" s="67" customFormat="1" ht="15.75" customHeight="1">
      <c r="A13" s="2">
        <v>9</v>
      </c>
      <c r="B13" s="184" t="s">
        <v>92</v>
      </c>
      <c r="C13" s="154">
        <v>39843</v>
      </c>
      <c r="D13" s="153" t="s">
        <v>40</v>
      </c>
      <c r="E13" s="153" t="s">
        <v>93</v>
      </c>
      <c r="F13" s="155">
        <v>92</v>
      </c>
      <c r="G13" s="155">
        <v>92</v>
      </c>
      <c r="H13" s="155">
        <v>1</v>
      </c>
      <c r="I13" s="156">
        <v>45082</v>
      </c>
      <c r="J13" s="157">
        <v>4779</v>
      </c>
      <c r="K13" s="156">
        <v>78650</v>
      </c>
      <c r="L13" s="157">
        <v>7839</v>
      </c>
      <c r="M13" s="156">
        <v>82742</v>
      </c>
      <c r="N13" s="157">
        <v>8391</v>
      </c>
      <c r="O13" s="158">
        <f>I13+K13+M13</f>
        <v>206474</v>
      </c>
      <c r="P13" s="159">
        <f>J13+L13+N13</f>
        <v>21009</v>
      </c>
      <c r="Q13" s="146">
        <f>+P13/G13</f>
        <v>228.3586956521739</v>
      </c>
      <c r="R13" s="152">
        <f>+O13/P13</f>
        <v>9.827883288114618</v>
      </c>
      <c r="S13" s="156"/>
      <c r="T13" s="151">
        <f t="shared" si="0"/>
      </c>
      <c r="U13" s="162">
        <v>206474</v>
      </c>
      <c r="V13" s="163">
        <v>21009</v>
      </c>
      <c r="W13" s="185">
        <f>IF(U13&lt;&gt;0,U13/V13,"")</f>
        <v>9.827883288114618</v>
      </c>
      <c r="X13" s="82"/>
      <c r="Y13" s="82"/>
    </row>
    <row r="14" spans="1:25" s="67" customFormat="1" ht="15.75" customHeight="1">
      <c r="A14" s="2">
        <v>10</v>
      </c>
      <c r="B14" s="182" t="s">
        <v>70</v>
      </c>
      <c r="C14" s="143">
        <v>39829</v>
      </c>
      <c r="D14" s="142" t="s">
        <v>31</v>
      </c>
      <c r="E14" s="142" t="s">
        <v>22</v>
      </c>
      <c r="F14" s="144">
        <v>80</v>
      </c>
      <c r="G14" s="144">
        <v>78</v>
      </c>
      <c r="H14" s="144">
        <v>3</v>
      </c>
      <c r="I14" s="145">
        <v>50835.5</v>
      </c>
      <c r="J14" s="146">
        <v>5165</v>
      </c>
      <c r="K14" s="145">
        <v>68572.5</v>
      </c>
      <c r="L14" s="146">
        <v>6864</v>
      </c>
      <c r="M14" s="145">
        <v>73418</v>
      </c>
      <c r="N14" s="146">
        <v>7309</v>
      </c>
      <c r="O14" s="158">
        <f>I14+K14+M14</f>
        <v>192826</v>
      </c>
      <c r="P14" s="159">
        <f>J14+L14+N14</f>
        <v>19338</v>
      </c>
      <c r="Q14" s="149">
        <f aca="true" t="shared" si="1" ref="Q14:Q19">IF(O14&lt;&gt;0,P14/G14,"")</f>
        <v>247.92307692307693</v>
      </c>
      <c r="R14" s="150">
        <f aca="true" t="shared" si="2" ref="R14:R19">IF(O14&lt;&gt;0,O14/P14,"")</f>
        <v>9.971351742682801</v>
      </c>
      <c r="S14" s="145">
        <v>336368</v>
      </c>
      <c r="T14" s="151">
        <f t="shared" si="0"/>
        <v>-0.4267409503876706</v>
      </c>
      <c r="U14" s="160">
        <v>1648801.5</v>
      </c>
      <c r="V14" s="157">
        <v>176744</v>
      </c>
      <c r="W14" s="186">
        <f>U14/V14</f>
        <v>9.32875514868963</v>
      </c>
      <c r="X14" s="82"/>
      <c r="Y14" s="82"/>
    </row>
    <row r="15" spans="1:25" s="67" customFormat="1" ht="15.75" customHeight="1">
      <c r="A15" s="2">
        <v>11</v>
      </c>
      <c r="B15" s="182" t="s">
        <v>71</v>
      </c>
      <c r="C15" s="143">
        <v>39829</v>
      </c>
      <c r="D15" s="142" t="s">
        <v>4</v>
      </c>
      <c r="E15" s="142" t="s">
        <v>82</v>
      </c>
      <c r="F15" s="144">
        <v>177</v>
      </c>
      <c r="G15" s="144">
        <v>149</v>
      </c>
      <c r="H15" s="144">
        <v>3</v>
      </c>
      <c r="I15" s="145">
        <v>41475</v>
      </c>
      <c r="J15" s="146">
        <v>5802</v>
      </c>
      <c r="K15" s="145">
        <v>52087</v>
      </c>
      <c r="L15" s="146">
        <v>6813</v>
      </c>
      <c r="M15" s="145">
        <v>64200</v>
      </c>
      <c r="N15" s="146">
        <v>8195</v>
      </c>
      <c r="O15" s="147">
        <f>+M15+K15+I15</f>
        <v>157762</v>
      </c>
      <c r="P15" s="148">
        <f>+N15+L15+J15</f>
        <v>20810</v>
      </c>
      <c r="Q15" s="149">
        <f t="shared" si="1"/>
        <v>139.66442953020135</v>
      </c>
      <c r="R15" s="150">
        <f t="shared" si="2"/>
        <v>7.581066794810187</v>
      </c>
      <c r="S15" s="145">
        <v>275628</v>
      </c>
      <c r="T15" s="151">
        <f t="shared" si="0"/>
        <v>-0.42762709158721174</v>
      </c>
      <c r="U15" s="145">
        <v>1510874</v>
      </c>
      <c r="V15" s="146">
        <v>201328</v>
      </c>
      <c r="W15" s="183">
        <f>+U15/V15</f>
        <v>7.504539855360407</v>
      </c>
      <c r="X15" s="82"/>
      <c r="Y15" s="82"/>
    </row>
    <row r="16" spans="1:25" s="67" customFormat="1" ht="15.75" customHeight="1">
      <c r="A16" s="2">
        <v>12</v>
      </c>
      <c r="B16" s="184" t="s">
        <v>60</v>
      </c>
      <c r="C16" s="154">
        <v>39822</v>
      </c>
      <c r="D16" s="153" t="s">
        <v>40</v>
      </c>
      <c r="E16" s="153" t="s">
        <v>61</v>
      </c>
      <c r="F16" s="155">
        <v>175</v>
      </c>
      <c r="G16" s="155">
        <v>146</v>
      </c>
      <c r="H16" s="155">
        <v>4</v>
      </c>
      <c r="I16" s="156">
        <v>29799.5</v>
      </c>
      <c r="J16" s="157">
        <v>4912</v>
      </c>
      <c r="K16" s="156">
        <v>48500</v>
      </c>
      <c r="L16" s="157">
        <v>7337</v>
      </c>
      <c r="M16" s="156">
        <v>60058</v>
      </c>
      <c r="N16" s="157">
        <v>9101</v>
      </c>
      <c r="O16" s="158">
        <f>I16+K16+M16</f>
        <v>138357.5</v>
      </c>
      <c r="P16" s="159">
        <f>J16+L16+N16</f>
        <v>21350</v>
      </c>
      <c r="Q16" s="149">
        <f t="shared" si="1"/>
        <v>146.23287671232876</v>
      </c>
      <c r="R16" s="150">
        <f t="shared" si="2"/>
        <v>6.480444964871195</v>
      </c>
      <c r="S16" s="156">
        <v>267293</v>
      </c>
      <c r="T16" s="151">
        <f t="shared" si="0"/>
        <v>-0.4823751463749518</v>
      </c>
      <c r="U16" s="162">
        <v>3205448</v>
      </c>
      <c r="V16" s="163">
        <v>424741</v>
      </c>
      <c r="W16" s="185">
        <f>IF(U16&lt;&gt;0,U16/V16,"")</f>
        <v>7.546829715049878</v>
      </c>
      <c r="X16" s="82"/>
      <c r="Y16" s="82"/>
    </row>
    <row r="17" spans="1:25" s="67" customFormat="1" ht="15.75" customHeight="1">
      <c r="A17" s="2">
        <v>13</v>
      </c>
      <c r="B17" s="184" t="s">
        <v>94</v>
      </c>
      <c r="C17" s="154">
        <v>39843</v>
      </c>
      <c r="D17" s="161" t="s">
        <v>29</v>
      </c>
      <c r="E17" s="153" t="s">
        <v>22</v>
      </c>
      <c r="F17" s="155">
        <v>39</v>
      </c>
      <c r="G17" s="155">
        <v>39</v>
      </c>
      <c r="H17" s="155">
        <v>1</v>
      </c>
      <c r="I17" s="156">
        <v>27799</v>
      </c>
      <c r="J17" s="157">
        <v>2341</v>
      </c>
      <c r="K17" s="156">
        <v>42995</v>
      </c>
      <c r="L17" s="157">
        <v>3618</v>
      </c>
      <c r="M17" s="156">
        <v>41941</v>
      </c>
      <c r="N17" s="157">
        <v>3535</v>
      </c>
      <c r="O17" s="158">
        <f>+I17+K17+M17</f>
        <v>112735</v>
      </c>
      <c r="P17" s="159">
        <f>+J17+L17+N17</f>
        <v>9494</v>
      </c>
      <c r="Q17" s="149">
        <f t="shared" si="1"/>
        <v>243.43589743589743</v>
      </c>
      <c r="R17" s="150">
        <f t="shared" si="2"/>
        <v>11.874341689488098</v>
      </c>
      <c r="S17" s="156">
        <v>2660</v>
      </c>
      <c r="T17" s="151">
        <f t="shared" si="0"/>
        <v>41.38157894736842</v>
      </c>
      <c r="U17" s="156">
        <v>112735</v>
      </c>
      <c r="V17" s="157">
        <v>9494</v>
      </c>
      <c r="W17" s="187">
        <f>U17/V17</f>
        <v>11.874341689488098</v>
      </c>
      <c r="X17" s="82"/>
      <c r="Y17" s="82"/>
    </row>
    <row r="18" spans="1:25" s="67" customFormat="1" ht="15.75" customHeight="1">
      <c r="A18" s="2">
        <v>14</v>
      </c>
      <c r="B18" s="182" t="s">
        <v>95</v>
      </c>
      <c r="C18" s="143">
        <v>39843</v>
      </c>
      <c r="D18" s="142" t="s">
        <v>75</v>
      </c>
      <c r="E18" s="142" t="s">
        <v>96</v>
      </c>
      <c r="F18" s="144">
        <v>50</v>
      </c>
      <c r="G18" s="144">
        <v>50</v>
      </c>
      <c r="H18" s="144">
        <v>1</v>
      </c>
      <c r="I18" s="145">
        <v>18609.5</v>
      </c>
      <c r="J18" s="146">
        <v>2094</v>
      </c>
      <c r="K18" s="145">
        <v>29496</v>
      </c>
      <c r="L18" s="146">
        <v>3125</v>
      </c>
      <c r="M18" s="145">
        <v>31531.5</v>
      </c>
      <c r="N18" s="146">
        <v>3356</v>
      </c>
      <c r="O18" s="147">
        <f>SUM(I18+K18+M18)</f>
        <v>79637</v>
      </c>
      <c r="P18" s="148">
        <f>SUM(J18+L18+N18)</f>
        <v>8575</v>
      </c>
      <c r="Q18" s="149">
        <f t="shared" si="1"/>
        <v>171.5</v>
      </c>
      <c r="R18" s="150">
        <f t="shared" si="2"/>
        <v>9.287113702623907</v>
      </c>
      <c r="S18" s="145">
        <v>0</v>
      </c>
      <c r="T18" s="151">
        <f t="shared" si="0"/>
      </c>
      <c r="U18" s="145">
        <v>79637</v>
      </c>
      <c r="V18" s="146">
        <v>8575</v>
      </c>
      <c r="W18" s="186">
        <f>U18/V18</f>
        <v>9.287113702623907</v>
      </c>
      <c r="X18" s="82"/>
      <c r="Y18" s="82"/>
    </row>
    <row r="19" spans="1:25" s="67" customFormat="1" ht="15.75" customHeight="1">
      <c r="A19" s="2">
        <v>15</v>
      </c>
      <c r="B19" s="182" t="s">
        <v>72</v>
      </c>
      <c r="C19" s="143">
        <v>39829</v>
      </c>
      <c r="D19" s="142" t="s">
        <v>31</v>
      </c>
      <c r="E19" s="142" t="s">
        <v>73</v>
      </c>
      <c r="F19" s="144">
        <v>65</v>
      </c>
      <c r="G19" s="144">
        <v>65</v>
      </c>
      <c r="H19" s="144">
        <v>3</v>
      </c>
      <c r="I19" s="145">
        <v>18741</v>
      </c>
      <c r="J19" s="146">
        <v>2503</v>
      </c>
      <c r="K19" s="145">
        <v>26275.5</v>
      </c>
      <c r="L19" s="146">
        <v>3159</v>
      </c>
      <c r="M19" s="145">
        <v>29471</v>
      </c>
      <c r="N19" s="146">
        <v>3573</v>
      </c>
      <c r="O19" s="158">
        <f>I19+K19+M19</f>
        <v>74487.5</v>
      </c>
      <c r="P19" s="159">
        <f>J19+L19+N19</f>
        <v>9235</v>
      </c>
      <c r="Q19" s="149">
        <f t="shared" si="1"/>
        <v>142.07692307692307</v>
      </c>
      <c r="R19" s="150">
        <f t="shared" si="2"/>
        <v>8.065782349756361</v>
      </c>
      <c r="S19" s="145">
        <v>103800</v>
      </c>
      <c r="T19" s="151">
        <f t="shared" si="0"/>
        <v>-0.2823940269749518</v>
      </c>
      <c r="U19" s="160">
        <v>556352.5</v>
      </c>
      <c r="V19" s="157">
        <v>63879</v>
      </c>
      <c r="W19" s="186">
        <f>U19/V19</f>
        <v>8.709474162087696</v>
      </c>
      <c r="X19" s="82"/>
      <c r="Y19" s="82"/>
    </row>
    <row r="20" spans="1:25" s="67" customFormat="1" ht="15.75" customHeight="1">
      <c r="A20" s="2">
        <v>16</v>
      </c>
      <c r="B20" s="182" t="s">
        <v>55</v>
      </c>
      <c r="C20" s="143">
        <v>39808</v>
      </c>
      <c r="D20" s="142" t="s">
        <v>4</v>
      </c>
      <c r="E20" s="142" t="s">
        <v>48</v>
      </c>
      <c r="F20" s="144">
        <v>112</v>
      </c>
      <c r="G20" s="144">
        <v>44</v>
      </c>
      <c r="H20" s="144">
        <v>6</v>
      </c>
      <c r="I20" s="145">
        <v>10950</v>
      </c>
      <c r="J20" s="146">
        <v>1838</v>
      </c>
      <c r="K20" s="145">
        <v>15594</v>
      </c>
      <c r="L20" s="146">
        <v>1750</v>
      </c>
      <c r="M20" s="145">
        <v>17916</v>
      </c>
      <c r="N20" s="146">
        <v>1929</v>
      </c>
      <c r="O20" s="147">
        <f>+M20+K20+I20</f>
        <v>44460</v>
      </c>
      <c r="P20" s="148">
        <f>+N20+L20+J20</f>
        <v>5517</v>
      </c>
      <c r="Q20" s="146">
        <f>+P20/G20</f>
        <v>125.38636363636364</v>
      </c>
      <c r="R20" s="152">
        <f>+O20/P20</f>
        <v>8.058727569331158</v>
      </c>
      <c r="S20" s="145">
        <v>53936</v>
      </c>
      <c r="T20" s="151">
        <f t="shared" si="0"/>
        <v>-0.17568970631859981</v>
      </c>
      <c r="U20" s="145">
        <v>1938537</v>
      </c>
      <c r="V20" s="146">
        <v>198480</v>
      </c>
      <c r="W20" s="183">
        <f>+U20/V20</f>
        <v>9.76691354292624</v>
      </c>
      <c r="X20" s="82"/>
      <c r="Y20" s="82"/>
    </row>
    <row r="21" spans="1:24" s="67" customFormat="1" ht="15.75" customHeight="1">
      <c r="A21" s="2">
        <v>17</v>
      </c>
      <c r="B21" s="182" t="s">
        <v>62</v>
      </c>
      <c r="C21" s="143">
        <v>39822</v>
      </c>
      <c r="D21" s="142" t="s">
        <v>31</v>
      </c>
      <c r="E21" s="142" t="s">
        <v>63</v>
      </c>
      <c r="F21" s="144">
        <v>37</v>
      </c>
      <c r="G21" s="144">
        <v>26</v>
      </c>
      <c r="H21" s="144">
        <v>4</v>
      </c>
      <c r="I21" s="145">
        <v>9398.5</v>
      </c>
      <c r="J21" s="146">
        <v>899</v>
      </c>
      <c r="K21" s="145">
        <v>11956.5</v>
      </c>
      <c r="L21" s="146">
        <v>1144</v>
      </c>
      <c r="M21" s="145">
        <v>12205</v>
      </c>
      <c r="N21" s="146">
        <v>1219</v>
      </c>
      <c r="O21" s="158">
        <f>I21+K21+M21</f>
        <v>33560</v>
      </c>
      <c r="P21" s="159">
        <f>J21+L21+N21</f>
        <v>3262</v>
      </c>
      <c r="Q21" s="149">
        <f>IF(O21&lt;&gt;0,P21/G21,"")</f>
        <v>125.46153846153847</v>
      </c>
      <c r="R21" s="150">
        <f>IF(O21&lt;&gt;0,O21/P21,"")</f>
        <v>10.288166768853465</v>
      </c>
      <c r="S21" s="145">
        <v>123591</v>
      </c>
      <c r="T21" s="151">
        <f t="shared" si="0"/>
        <v>-0.7284591920123633</v>
      </c>
      <c r="U21" s="160">
        <v>1312110</v>
      </c>
      <c r="V21" s="157">
        <v>120164</v>
      </c>
      <c r="W21" s="186">
        <f>U21/V21</f>
        <v>10.91932691987617</v>
      </c>
      <c r="X21" s="82"/>
    </row>
    <row r="22" spans="1:24" s="67" customFormat="1" ht="15.75" customHeight="1">
      <c r="A22" s="2">
        <v>18</v>
      </c>
      <c r="B22" s="188" t="s">
        <v>64</v>
      </c>
      <c r="C22" s="143">
        <v>39822</v>
      </c>
      <c r="D22" s="142" t="s">
        <v>4</v>
      </c>
      <c r="E22" s="142" t="s">
        <v>65</v>
      </c>
      <c r="F22" s="144">
        <v>55</v>
      </c>
      <c r="G22" s="144">
        <v>31</v>
      </c>
      <c r="H22" s="144">
        <v>4</v>
      </c>
      <c r="I22" s="145">
        <v>5568</v>
      </c>
      <c r="J22" s="146">
        <v>841</v>
      </c>
      <c r="K22" s="145">
        <v>7257</v>
      </c>
      <c r="L22" s="146">
        <v>1083</v>
      </c>
      <c r="M22" s="145">
        <v>8309</v>
      </c>
      <c r="N22" s="146">
        <v>1263</v>
      </c>
      <c r="O22" s="147">
        <f>+M22+K22+I22</f>
        <v>21134</v>
      </c>
      <c r="P22" s="148">
        <f>+N22+L22+J22</f>
        <v>3187</v>
      </c>
      <c r="Q22" s="149">
        <f>IF(O22&lt;&gt;0,P22/G22,"")</f>
        <v>102.80645161290323</v>
      </c>
      <c r="R22" s="150">
        <f>IF(O22&lt;&gt;0,O22/P22,"")</f>
        <v>6.631314716033888</v>
      </c>
      <c r="S22" s="145">
        <v>99550</v>
      </c>
      <c r="T22" s="151">
        <f t="shared" si="0"/>
        <v>-0.7877046710195882</v>
      </c>
      <c r="U22" s="145">
        <v>1167366</v>
      </c>
      <c r="V22" s="146">
        <v>128266</v>
      </c>
      <c r="W22" s="183">
        <f>+U22/V22</f>
        <v>9.101133581775374</v>
      </c>
      <c r="X22" s="82"/>
    </row>
    <row r="23" spans="1:24" s="67" customFormat="1" ht="15.75" customHeight="1">
      <c r="A23" s="2">
        <v>19</v>
      </c>
      <c r="B23" s="182" t="s">
        <v>44</v>
      </c>
      <c r="C23" s="143">
        <v>39801</v>
      </c>
      <c r="D23" s="142" t="s">
        <v>31</v>
      </c>
      <c r="E23" s="142" t="s">
        <v>45</v>
      </c>
      <c r="F23" s="144">
        <v>42</v>
      </c>
      <c r="G23" s="144">
        <v>20</v>
      </c>
      <c r="H23" s="144">
        <v>7</v>
      </c>
      <c r="I23" s="145">
        <v>2781</v>
      </c>
      <c r="J23" s="146">
        <v>350</v>
      </c>
      <c r="K23" s="145">
        <v>5290</v>
      </c>
      <c r="L23" s="146">
        <v>620</v>
      </c>
      <c r="M23" s="145">
        <v>5590</v>
      </c>
      <c r="N23" s="146">
        <v>652</v>
      </c>
      <c r="O23" s="158">
        <f>I23+K23+M23</f>
        <v>13661</v>
      </c>
      <c r="P23" s="159">
        <f>J23+L23+N23</f>
        <v>1622</v>
      </c>
      <c r="Q23" s="146">
        <f>+P23/G23</f>
        <v>81.1</v>
      </c>
      <c r="R23" s="152">
        <f>+O23/P23</f>
        <v>8.422318125770653</v>
      </c>
      <c r="S23" s="145">
        <v>23314</v>
      </c>
      <c r="T23" s="151">
        <f t="shared" si="0"/>
        <v>-0.4140430642532384</v>
      </c>
      <c r="U23" s="160">
        <v>937496</v>
      </c>
      <c r="V23" s="157">
        <v>119618</v>
      </c>
      <c r="W23" s="186">
        <f>U23/V23</f>
        <v>7.8374157735457874</v>
      </c>
      <c r="X23" s="82"/>
    </row>
    <row r="24" spans="1:24" s="67" customFormat="1" ht="18.75" thickBot="1">
      <c r="A24" s="2">
        <v>20</v>
      </c>
      <c r="B24" s="219" t="s">
        <v>83</v>
      </c>
      <c r="C24" s="192">
        <v>39836</v>
      </c>
      <c r="D24" s="220" t="s">
        <v>39</v>
      </c>
      <c r="E24" s="220" t="s">
        <v>47</v>
      </c>
      <c r="F24" s="221">
        <v>30</v>
      </c>
      <c r="G24" s="221">
        <v>21</v>
      </c>
      <c r="H24" s="221">
        <v>2</v>
      </c>
      <c r="I24" s="195">
        <v>3954</v>
      </c>
      <c r="J24" s="196">
        <v>359</v>
      </c>
      <c r="K24" s="195">
        <v>4871</v>
      </c>
      <c r="L24" s="196">
        <v>427</v>
      </c>
      <c r="M24" s="195">
        <v>4646</v>
      </c>
      <c r="N24" s="196">
        <v>408</v>
      </c>
      <c r="O24" s="197">
        <f>+I24+K24+M24</f>
        <v>13471</v>
      </c>
      <c r="P24" s="198">
        <f>+J24+L24+N24</f>
        <v>1194</v>
      </c>
      <c r="Q24" s="217">
        <f>IF(O24&lt;&gt;0,P24/G24,"")</f>
        <v>56.857142857142854</v>
      </c>
      <c r="R24" s="218">
        <f>IF(O24&lt;&gt;0,O24/P24,"")</f>
        <v>11.282244556113902</v>
      </c>
      <c r="S24" s="195">
        <v>48114</v>
      </c>
      <c r="T24" s="201">
        <f t="shared" si="0"/>
        <v>-0.7200191212536892</v>
      </c>
      <c r="U24" s="195">
        <v>93883</v>
      </c>
      <c r="V24" s="196">
        <v>8788</v>
      </c>
      <c r="W24" s="202">
        <f>+U24/V24</f>
        <v>10.683090578060993</v>
      </c>
      <c r="X24" s="82"/>
    </row>
    <row r="25" spans="1:28" s="91" customFormat="1" ht="15">
      <c r="A25" s="1"/>
      <c r="B25" s="258"/>
      <c r="C25" s="258"/>
      <c r="D25" s="259"/>
      <c r="E25" s="259"/>
      <c r="F25" s="85"/>
      <c r="G25" s="85"/>
      <c r="H25" s="86"/>
      <c r="I25" s="87"/>
      <c r="J25" s="88"/>
      <c r="K25" s="87"/>
      <c r="L25" s="88"/>
      <c r="M25" s="87"/>
      <c r="N25" s="88"/>
      <c r="O25" s="87"/>
      <c r="P25" s="88"/>
      <c r="Q25" s="88" t="e">
        <f>O25/G25</f>
        <v>#DIV/0!</v>
      </c>
      <c r="R25" s="89" t="e">
        <f>O25/P25</f>
        <v>#DIV/0!</v>
      </c>
      <c r="S25" s="87"/>
      <c r="T25" s="90"/>
      <c r="U25" s="87"/>
      <c r="V25" s="88"/>
      <c r="W25" s="89"/>
      <c r="AB25" s="91" t="s">
        <v>21</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60"/>
      <c r="E27" s="261"/>
      <c r="F27" s="261"/>
      <c r="G27" s="261"/>
      <c r="H27" s="108"/>
      <c r="I27" s="109"/>
      <c r="K27" s="109"/>
      <c r="M27" s="109"/>
      <c r="O27" s="111"/>
      <c r="R27" s="112"/>
      <c r="S27" s="262" t="s">
        <v>2</v>
      </c>
      <c r="T27" s="262"/>
      <c r="U27" s="262"/>
      <c r="V27" s="262"/>
      <c r="W27" s="262"/>
      <c r="X27" s="113"/>
    </row>
    <row r="28" spans="1:24" s="110" customFormat="1" ht="18">
      <c r="A28" s="104"/>
      <c r="B28" s="83"/>
      <c r="C28" s="105"/>
      <c r="D28" s="106"/>
      <c r="E28" s="107"/>
      <c r="F28" s="107"/>
      <c r="G28" s="114"/>
      <c r="H28" s="108"/>
      <c r="M28" s="109"/>
      <c r="O28" s="111"/>
      <c r="R28" s="112"/>
      <c r="S28" s="262"/>
      <c r="T28" s="262"/>
      <c r="U28" s="262"/>
      <c r="V28" s="262"/>
      <c r="W28" s="262"/>
      <c r="X28" s="113"/>
    </row>
    <row r="29" spans="1:24" s="110" customFormat="1" ht="18">
      <c r="A29" s="104"/>
      <c r="G29" s="108"/>
      <c r="H29" s="108"/>
      <c r="M29" s="109"/>
      <c r="O29" s="111"/>
      <c r="R29" s="112"/>
      <c r="S29" s="262"/>
      <c r="T29" s="262"/>
      <c r="U29" s="262"/>
      <c r="V29" s="262"/>
      <c r="W29" s="262"/>
      <c r="X29" s="113"/>
    </row>
    <row r="30" spans="1:24" s="110" customFormat="1" ht="30" customHeight="1">
      <c r="A30" s="104"/>
      <c r="C30" s="108"/>
      <c r="E30" s="115"/>
      <c r="F30" s="108"/>
      <c r="G30" s="108"/>
      <c r="H30" s="108"/>
      <c r="I30" s="109"/>
      <c r="K30" s="109"/>
      <c r="M30" s="109"/>
      <c r="O30" s="111"/>
      <c r="P30" s="255" t="s">
        <v>28</v>
      </c>
      <c r="Q30" s="256"/>
      <c r="R30" s="256"/>
      <c r="S30" s="256"/>
      <c r="T30" s="256"/>
      <c r="U30" s="256"/>
      <c r="V30" s="256"/>
      <c r="W30" s="256"/>
      <c r="X30" s="113"/>
    </row>
    <row r="31" spans="1:24" s="110" customFormat="1" ht="30" customHeight="1">
      <c r="A31" s="104"/>
      <c r="C31" s="108"/>
      <c r="E31" s="115"/>
      <c r="F31" s="108"/>
      <c r="G31" s="108"/>
      <c r="H31" s="108"/>
      <c r="I31" s="109"/>
      <c r="K31" s="109"/>
      <c r="M31" s="109"/>
      <c r="O31" s="111"/>
      <c r="P31" s="256"/>
      <c r="Q31" s="256"/>
      <c r="R31" s="256"/>
      <c r="S31" s="256"/>
      <c r="T31" s="256"/>
      <c r="U31" s="256"/>
      <c r="V31" s="256"/>
      <c r="W31" s="256"/>
      <c r="X31" s="113"/>
    </row>
    <row r="32" spans="1:24" s="110" customFormat="1" ht="30" customHeight="1">
      <c r="A32" s="104"/>
      <c r="C32" s="108"/>
      <c r="E32" s="115"/>
      <c r="F32" s="108"/>
      <c r="G32" s="108"/>
      <c r="H32" s="108"/>
      <c r="I32" s="109"/>
      <c r="K32" s="109"/>
      <c r="M32" s="109"/>
      <c r="O32" s="111"/>
      <c r="P32" s="256"/>
      <c r="Q32" s="256"/>
      <c r="R32" s="256"/>
      <c r="S32" s="256"/>
      <c r="T32" s="256"/>
      <c r="U32" s="256"/>
      <c r="V32" s="256"/>
      <c r="W32" s="256"/>
      <c r="X32" s="113"/>
    </row>
    <row r="33" spans="1:24" s="110" customFormat="1" ht="30" customHeight="1">
      <c r="A33" s="104"/>
      <c r="C33" s="108"/>
      <c r="E33" s="115"/>
      <c r="F33" s="108"/>
      <c r="G33" s="108"/>
      <c r="H33" s="108"/>
      <c r="I33" s="109"/>
      <c r="K33" s="109"/>
      <c r="M33" s="109"/>
      <c r="O33" s="111"/>
      <c r="P33" s="256"/>
      <c r="Q33" s="256"/>
      <c r="R33" s="256"/>
      <c r="S33" s="256"/>
      <c r="T33" s="256"/>
      <c r="U33" s="256"/>
      <c r="V33" s="256"/>
      <c r="W33" s="256"/>
      <c r="X33" s="113"/>
    </row>
    <row r="34" spans="1:24" s="110" customFormat="1" ht="30" customHeight="1">
      <c r="A34" s="104"/>
      <c r="C34" s="108"/>
      <c r="E34" s="115"/>
      <c r="F34" s="108"/>
      <c r="G34" s="108"/>
      <c r="H34" s="108"/>
      <c r="I34" s="109"/>
      <c r="K34" s="109"/>
      <c r="M34" s="109"/>
      <c r="O34" s="111"/>
      <c r="P34" s="256"/>
      <c r="Q34" s="256"/>
      <c r="R34" s="256"/>
      <c r="S34" s="256"/>
      <c r="T34" s="256"/>
      <c r="U34" s="256"/>
      <c r="V34" s="256"/>
      <c r="W34" s="256"/>
      <c r="X34" s="113"/>
    </row>
    <row r="35" spans="1:24" s="110" customFormat="1" ht="45" customHeight="1">
      <c r="A35" s="104"/>
      <c r="C35" s="108"/>
      <c r="E35" s="115"/>
      <c r="F35" s="108"/>
      <c r="G35" s="116"/>
      <c r="H35" s="116"/>
      <c r="I35" s="117"/>
      <c r="J35" s="118"/>
      <c r="K35" s="117"/>
      <c r="L35" s="118"/>
      <c r="M35" s="117"/>
      <c r="N35" s="118"/>
      <c r="O35" s="111"/>
      <c r="P35" s="256"/>
      <c r="Q35" s="256"/>
      <c r="R35" s="256"/>
      <c r="S35" s="256"/>
      <c r="T35" s="256"/>
      <c r="U35" s="256"/>
      <c r="V35" s="256"/>
      <c r="W35" s="256"/>
      <c r="X35" s="113"/>
    </row>
    <row r="36" spans="1:24" s="110" customFormat="1" ht="33" customHeight="1">
      <c r="A36" s="104"/>
      <c r="C36" s="108"/>
      <c r="E36" s="115"/>
      <c r="F36" s="108"/>
      <c r="G36" s="116"/>
      <c r="H36" s="116"/>
      <c r="I36" s="117"/>
      <c r="J36" s="118"/>
      <c r="K36" s="117"/>
      <c r="L36" s="118"/>
      <c r="M36" s="117"/>
      <c r="N36" s="118"/>
      <c r="O36" s="111"/>
      <c r="P36" s="257" t="s">
        <v>15</v>
      </c>
      <c r="Q36" s="256"/>
      <c r="R36" s="256"/>
      <c r="S36" s="256"/>
      <c r="T36" s="256"/>
      <c r="U36" s="256"/>
      <c r="V36" s="256"/>
      <c r="W36" s="256"/>
      <c r="X36" s="113"/>
    </row>
    <row r="37" spans="1:24" s="110" customFormat="1" ht="33" customHeight="1">
      <c r="A37" s="104"/>
      <c r="C37" s="108"/>
      <c r="E37" s="115"/>
      <c r="F37" s="108"/>
      <c r="G37" s="116"/>
      <c r="H37" s="116"/>
      <c r="I37" s="117"/>
      <c r="J37" s="118"/>
      <c r="K37" s="117"/>
      <c r="L37" s="118"/>
      <c r="M37" s="117"/>
      <c r="N37" s="118"/>
      <c r="O37" s="111"/>
      <c r="P37" s="256"/>
      <c r="Q37" s="256"/>
      <c r="R37" s="256"/>
      <c r="S37" s="256"/>
      <c r="T37" s="256"/>
      <c r="U37" s="256"/>
      <c r="V37" s="256"/>
      <c r="W37" s="256"/>
      <c r="X37" s="113"/>
    </row>
    <row r="38" spans="1:24" s="110" customFormat="1" ht="33" customHeight="1">
      <c r="A38" s="104"/>
      <c r="C38" s="108"/>
      <c r="E38" s="115"/>
      <c r="F38" s="108"/>
      <c r="G38" s="116"/>
      <c r="H38" s="116"/>
      <c r="I38" s="117"/>
      <c r="J38" s="118"/>
      <c r="K38" s="117"/>
      <c r="L38" s="118"/>
      <c r="M38" s="117"/>
      <c r="N38" s="118"/>
      <c r="O38" s="111"/>
      <c r="P38" s="256"/>
      <c r="Q38" s="256"/>
      <c r="R38" s="256"/>
      <c r="S38" s="256"/>
      <c r="T38" s="256"/>
      <c r="U38" s="256"/>
      <c r="V38" s="256"/>
      <c r="W38" s="256"/>
      <c r="X38" s="113"/>
    </row>
    <row r="39" spans="1:24" s="110" customFormat="1" ht="33" customHeight="1">
      <c r="A39" s="104"/>
      <c r="C39" s="108"/>
      <c r="E39" s="115"/>
      <c r="F39" s="108"/>
      <c r="G39" s="116"/>
      <c r="H39" s="116"/>
      <c r="I39" s="117"/>
      <c r="J39" s="118"/>
      <c r="K39" s="117"/>
      <c r="L39" s="118"/>
      <c r="M39" s="117"/>
      <c r="N39" s="118"/>
      <c r="O39" s="111"/>
      <c r="P39" s="256"/>
      <c r="Q39" s="256"/>
      <c r="R39" s="256"/>
      <c r="S39" s="256"/>
      <c r="T39" s="256"/>
      <c r="U39" s="256"/>
      <c r="V39" s="256"/>
      <c r="W39" s="256"/>
      <c r="X39" s="113"/>
    </row>
    <row r="40" spans="1:24" s="110" customFormat="1" ht="33" customHeight="1">
      <c r="A40" s="104"/>
      <c r="C40" s="108"/>
      <c r="E40" s="115"/>
      <c r="F40" s="108"/>
      <c r="G40" s="116"/>
      <c r="H40" s="116"/>
      <c r="I40" s="117"/>
      <c r="J40" s="118"/>
      <c r="K40" s="117"/>
      <c r="L40" s="118"/>
      <c r="M40" s="117"/>
      <c r="N40" s="118"/>
      <c r="O40" s="111"/>
      <c r="P40" s="256"/>
      <c r="Q40" s="256"/>
      <c r="R40" s="256"/>
      <c r="S40" s="256"/>
      <c r="T40" s="256"/>
      <c r="U40" s="256"/>
      <c r="V40" s="256"/>
      <c r="W40" s="256"/>
      <c r="X40" s="113"/>
    </row>
    <row r="41" spans="16:23" ht="33" customHeight="1">
      <c r="P41" s="256"/>
      <c r="Q41" s="256"/>
      <c r="R41" s="256"/>
      <c r="S41" s="256"/>
      <c r="T41" s="256"/>
      <c r="U41" s="256"/>
      <c r="V41" s="256"/>
      <c r="W41" s="256"/>
    </row>
    <row r="42" spans="16:23" ht="33" customHeight="1">
      <c r="P42" s="256"/>
      <c r="Q42" s="256"/>
      <c r="R42" s="256"/>
      <c r="S42" s="256"/>
      <c r="T42" s="256"/>
      <c r="U42" s="256"/>
      <c r="V42" s="256"/>
      <c r="W42" s="256"/>
    </row>
  </sheetData>
  <sheetProtection/>
  <mergeCells count="20">
    <mergeCell ref="B25:C25"/>
    <mergeCell ref="D25:E25"/>
    <mergeCell ref="D27:G27"/>
    <mergeCell ref="S27:W29"/>
    <mergeCell ref="M3:N3"/>
    <mergeCell ref="O3:R3"/>
    <mergeCell ref="S3:T3"/>
    <mergeCell ref="U3:W3"/>
    <mergeCell ref="P30:W35"/>
    <mergeCell ref="P36:W42"/>
    <mergeCell ref="A2:W2"/>
    <mergeCell ref="B3:B4"/>
    <mergeCell ref="C3:C4"/>
    <mergeCell ref="D3:D4"/>
    <mergeCell ref="E3:E4"/>
    <mergeCell ref="F3:F4"/>
    <mergeCell ref="G3:G4"/>
    <mergeCell ref="H3:H4"/>
    <mergeCell ref="I3:J3"/>
    <mergeCell ref="K3:L3"/>
  </mergeCells>
  <printOptions/>
  <pageMargins left="0.75" right="0.75" top="1" bottom="1" header="0.5" footer="0.5"/>
  <pageSetup orientation="portrait" paperSize="9"/>
  <ignoredErrors>
    <ignoredError sqref="W25 V25 W9:W19" unlockedFormula="1"/>
    <ignoredError sqref="O9:P23" formula="1"/>
    <ignoredError sqref="W20: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2009-02-06T23:09:12Z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