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00" windowWidth="15480" windowHeight="11640" tabRatio="804" activeTab="0"/>
  </bookViews>
  <sheets>
    <sheet name="14-16 Nov (we 46)" sheetId="1" r:id="rId1"/>
    <sheet name="14-16 Nov (TOP 20)" sheetId="2" r:id="rId2"/>
  </sheets>
  <definedNames>
    <definedName name="_xlnm.Print_Area" localSheetId="1">'14-16 Nov (TOP 20)'!$A$1:$W$42</definedName>
    <definedName name="_xlnm.Print_Area" localSheetId="0">'14-16 Nov (we 46)'!$A$1:$W$81</definedName>
  </definedNames>
  <calcPr fullCalcOnLoad="1"/>
</workbook>
</file>

<file path=xl/sharedStrings.xml><?xml version="1.0" encoding="utf-8"?>
<sst xmlns="http://schemas.openxmlformats.org/spreadsheetml/2006/main" count="305" uniqueCount="132">
  <si>
    <t>*Sorted according to Weekend Total G.B.O. - Hafta sonu toplam hasılat sütununa göre sıralanmıştır.</t>
  </si>
  <si>
    <t>Company</t>
  </si>
  <si>
    <t>UIP</t>
  </si>
  <si>
    <t>Last Weekend</t>
  </si>
  <si>
    <t>Distributor</t>
  </si>
  <si>
    <t>Friday</t>
  </si>
  <si>
    <t>Saturday</t>
  </si>
  <si>
    <t>Sunday</t>
  </si>
  <si>
    <t>Change</t>
  </si>
  <si>
    <t>Adm.</t>
  </si>
  <si>
    <t>WB</t>
  </si>
  <si>
    <t>WARNER BROS.</t>
  </si>
  <si>
    <t>G.B.O.</t>
  </si>
  <si>
    <t>GARFILED'S FUN FEST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</si>
  <si>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</si>
  <si>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</si>
  <si>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</si>
  <si>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Title</t>
  </si>
  <si>
    <t>Cumulative</t>
  </si>
  <si>
    <t>Scr.Avg.
(Adm.)</t>
  </si>
  <si>
    <t>Avg.
Ticket</t>
  </si>
  <si>
    <t>.</t>
  </si>
  <si>
    <t>MEDYAVIZYON</t>
  </si>
  <si>
    <t>UNIVERSAL</t>
  </si>
  <si>
    <t>DISNEY</t>
  </si>
  <si>
    <t>DARK KNIGHT</t>
  </si>
  <si>
    <t>D PRODUCTIONS</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</si>
  <si>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</si>
  <si>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</si>
  <si>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</si>
  <si>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</si>
  <si>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</si>
  <si>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</si>
  <si>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</si>
  <si>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</si>
  <si>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ENSEMBLE CEST TOUT</t>
  </si>
  <si>
    <t>SÜPER AJAN K9</t>
  </si>
  <si>
    <t>ELITA FILM</t>
  </si>
  <si>
    <t>EAGLE EYE</t>
  </si>
  <si>
    <t xml:space="preserve">PARAMOUNT </t>
  </si>
  <si>
    <t>TROPIC THUNDER</t>
  </si>
  <si>
    <t>ELEGY</t>
  </si>
  <si>
    <t>AVANAK KUZENLER</t>
  </si>
  <si>
    <t>OZEN</t>
  </si>
  <si>
    <t>AKSOY FILM-FIDA FILM</t>
  </si>
  <si>
    <t>TIMBER FALLS</t>
  </si>
  <si>
    <t>OZEN-UMUT</t>
  </si>
  <si>
    <t>DİNLE NEYDEN</t>
  </si>
  <si>
    <t>RIGHTEOUS KILL</t>
  </si>
  <si>
    <t>35 MILIM</t>
  </si>
  <si>
    <t>SINETEL FILM</t>
  </si>
  <si>
    <t>LIVING FOREST</t>
  </si>
  <si>
    <t>NIGHTS IN RODANTHE</t>
  </si>
  <si>
    <t>VİCDAN</t>
  </si>
  <si>
    <t>DEATH RACE</t>
  </si>
  <si>
    <t>DISASTER MOVIE</t>
  </si>
  <si>
    <t>ATM FILM</t>
  </si>
  <si>
    <t>STORY OF LEO, THE</t>
  </si>
  <si>
    <t>JVCD</t>
  </si>
  <si>
    <t>HORIZON INT.</t>
  </si>
  <si>
    <t>PATHOLOGY</t>
  </si>
  <si>
    <t>SAW V</t>
  </si>
  <si>
    <t>AŞK TUTULMASI</t>
  </si>
  <si>
    <t>SUGARWORKZ-TIM'S</t>
  </si>
  <si>
    <t>3 MAYMUN</t>
  </si>
  <si>
    <t>IMAJ-NBC</t>
  </si>
  <si>
    <t>DEVRİM ARABALARI</t>
  </si>
  <si>
    <t>EKIP FILM</t>
  </si>
  <si>
    <t>CITY OF EMBER</t>
  </si>
  <si>
    <t>MUSTAFA</t>
  </si>
  <si>
    <t>KO-MEDYA-NTV</t>
  </si>
  <si>
    <t>BANGKOK DANGEROUS</t>
  </si>
  <si>
    <t>TMC-AVSAR FILM</t>
  </si>
  <si>
    <t>GIERNO PERFETTO</t>
  </si>
  <si>
    <t>AFS FILM</t>
  </si>
  <si>
    <t>DENIZ FILM-FONO FILM</t>
  </si>
  <si>
    <t>NEKRÜT</t>
  </si>
  <si>
    <t>KAT YAPIM</t>
  </si>
  <si>
    <t>QUANTUM OF SOLACE</t>
  </si>
  <si>
    <t>COLUMBIA</t>
  </si>
  <si>
    <t>ISSIZ ADAM</t>
  </si>
  <si>
    <t>CINEFILM</t>
  </si>
  <si>
    <t>MOST PRODUCTION</t>
  </si>
  <si>
    <t>SON CELLAT</t>
  </si>
  <si>
    <t>HAYALIM FILM</t>
  </si>
  <si>
    <t>WALL-E</t>
  </si>
  <si>
    <t>CHANTIER FILMS</t>
  </si>
  <si>
    <t>HIGH SCHOOL MUSICAL</t>
  </si>
  <si>
    <t>SON BULUŞMA</t>
  </si>
  <si>
    <t>PLAN PROD.</t>
  </si>
  <si>
    <t>FIREFLIES IN THE GARDEN</t>
  </si>
  <si>
    <t>GÜNEŞİN OĞLU</t>
  </si>
  <si>
    <t>TIGLON</t>
  </si>
  <si>
    <t>EFLATUN FILM</t>
  </si>
  <si>
    <t>[REC]</t>
  </si>
  <si>
    <t>TILSIM DESIGN</t>
  </si>
  <si>
    <t>FIRTINA</t>
  </si>
  <si>
    <t>YAPIM 13</t>
  </si>
  <si>
    <t>IMPY'S WONDERLAND</t>
  </si>
  <si>
    <t>ODYSSEY</t>
  </si>
  <si>
    <t>MAX PAYNE</t>
  </si>
  <si>
    <t>FOX</t>
  </si>
  <si>
    <t>GİTMEK</t>
  </si>
  <si>
    <t>ASI FILM</t>
  </si>
  <si>
    <t>MIDNIGHT MEAT TRAIN</t>
  </si>
  <si>
    <t>DUCHESS, THE</t>
  </si>
  <si>
    <t>PATHE</t>
  </si>
  <si>
    <t>JOURNEY TO THE CENTER OF THE EARTH</t>
  </si>
  <si>
    <t>NEW LINE</t>
  </si>
  <si>
    <t>DREAM</t>
  </si>
  <si>
    <t>BIR FILM</t>
  </si>
  <si>
    <t>LIVES OF OTHERS</t>
  </si>
  <si>
    <t>BETA FILM</t>
  </si>
  <si>
    <t>PARIS</t>
  </si>
  <si>
    <t>FILMA</t>
  </si>
  <si>
    <t>KUTSAL DAMACANA</t>
  </si>
  <si>
    <t>ZERO FILM</t>
  </si>
  <si>
    <t>CARAMEL</t>
  </si>
  <si>
    <t>LES FILMS DES TOURNELLES</t>
  </si>
  <si>
    <t>SHADOWS</t>
  </si>
  <si>
    <t>MIRRORS</t>
  </si>
  <si>
    <t>SHUTTER</t>
  </si>
  <si>
    <t>THREE KINGDOMS</t>
  </si>
  <si>
    <t>ARCLIGHT FILMS</t>
  </si>
  <si>
    <t>SORRY IF I LOVE YOU</t>
  </si>
  <si>
    <t>BROKEN ENGLISH</t>
  </si>
  <si>
    <t>BARBAR FILM</t>
  </si>
  <si>
    <t xml:space="preserve"> FRONTIER(S) </t>
  </si>
  <si>
    <t>EUROPA CORP.</t>
  </si>
  <si>
    <t>ORPHANAGE</t>
  </si>
  <si>
    <t>MUMMY TOMB OF THE DRAGON EMPEROR, THE</t>
  </si>
  <si>
    <t>KING OF THE HILL (EL REY DE LA MONTANA)</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</si>
</sst>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style="hair"/>
      <top style="medium"/>
      <bottom style="hair"/>
    </border>
    <border>
      <left style="hair"/>
      <right style="hair"/>
      <top style="hair"/>
      <bottom style="thin"/>
    </border>
    <border>
      <left style="hair"/>
      <right style="hair"/>
      <top style="hair"/>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thin"/>
    </border>
    <border>
      <left style="hair"/>
      <right style="medium"/>
      <top style="hair"/>
      <bottom style="thin"/>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0" borderId="0">
      <alignment/>
      <protection/>
    </xf>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83">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3"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3"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3" applyNumberFormat="1" applyFont="1" applyFill="1" applyBorder="1" applyAlignment="1" applyProtection="1">
      <alignment horizontal="center"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3"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0" fontId="16"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9" fillId="0" borderId="19" xfId="0" applyFont="1" applyFill="1" applyBorder="1" applyAlignment="1" applyProtection="1">
      <alignment horizontal="right" vertical="center"/>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1" xfId="0" applyNumberFormat="1" applyFont="1" applyFill="1" applyBorder="1" applyAlignment="1" applyProtection="1">
      <alignment horizontal="center" vertical="center" wrapText="1"/>
      <protection/>
    </xf>
    <xf numFmtId="192" fontId="4" fillId="0" borderId="14" xfId="0" applyNumberFormat="1" applyFont="1" applyFill="1" applyBorder="1" applyAlignment="1" applyProtection="1">
      <alignment vertical="center"/>
      <protection locked="0"/>
    </xf>
    <xf numFmtId="192" fontId="16" fillId="0" borderId="20" xfId="0" applyNumberFormat="1" applyFont="1" applyFill="1" applyBorder="1" applyAlignment="1" applyProtection="1">
      <alignment horizontal="center" vertical="center" wrapText="1"/>
      <protection/>
    </xf>
    <xf numFmtId="192" fontId="7" fillId="0" borderId="14" xfId="0" applyNumberFormat="1" applyFont="1" applyFill="1" applyBorder="1" applyAlignment="1" applyProtection="1">
      <alignment vertical="center"/>
      <protection locked="0"/>
    </xf>
    <xf numFmtId="190" fontId="26" fillId="0" borderId="14" xfId="0" applyNumberFormat="1" applyFont="1" applyFill="1" applyBorder="1" applyAlignment="1" applyProtection="1">
      <alignment horizontal="center" vertical="center"/>
      <protection locked="0"/>
    </xf>
    <xf numFmtId="190"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0" fontId="26" fillId="0" borderId="14" xfId="0" applyNumberFormat="1" applyFont="1" applyFill="1" applyBorder="1" applyAlignment="1">
      <alignment horizontal="left" vertical="center"/>
    </xf>
    <xf numFmtId="0" fontId="26" fillId="0" borderId="14" xfId="0" applyNumberFormat="1" applyFont="1" applyFill="1" applyBorder="1" applyAlignment="1">
      <alignment horizontal="center" vertical="center"/>
    </xf>
    <xf numFmtId="190" fontId="26" fillId="0" borderId="22" xfId="0" applyNumberFormat="1" applyFont="1" applyFill="1" applyBorder="1" applyAlignment="1" applyProtection="1">
      <alignment horizontal="center" vertical="center"/>
      <protection locked="0"/>
    </xf>
    <xf numFmtId="190" fontId="26" fillId="0" borderId="22" xfId="0" applyNumberFormat="1" applyFont="1" applyFill="1" applyBorder="1" applyAlignment="1" applyProtection="1">
      <alignment horizontal="left" vertical="center"/>
      <protection locked="0"/>
    </xf>
    <xf numFmtId="0" fontId="26" fillId="0" borderId="22" xfId="0" applyFont="1" applyFill="1" applyBorder="1" applyAlignment="1" applyProtection="1">
      <alignment horizontal="center" vertical="center"/>
      <protection locked="0"/>
    </xf>
    <xf numFmtId="190" fontId="26" fillId="0" borderId="23" xfId="0" applyNumberFormat="1" applyFont="1" applyFill="1" applyBorder="1" applyAlignment="1" applyProtection="1">
      <alignment horizontal="center" vertical="center"/>
      <protection locked="0"/>
    </xf>
    <xf numFmtId="190" fontId="26" fillId="0" borderId="23" xfId="0" applyNumberFormat="1" applyFont="1" applyFill="1" applyBorder="1" applyAlignment="1" applyProtection="1">
      <alignment horizontal="left" vertical="center"/>
      <protection locked="0"/>
    </xf>
    <xf numFmtId="0" fontId="26" fillId="0" borderId="23" xfId="0" applyFont="1" applyFill="1" applyBorder="1" applyAlignment="1" applyProtection="1">
      <alignment horizontal="center" vertical="center"/>
      <protection locked="0"/>
    </xf>
    <xf numFmtId="190" fontId="26" fillId="0" borderId="24" xfId="0" applyNumberFormat="1" applyFont="1" applyFill="1" applyBorder="1" applyAlignment="1">
      <alignment horizontal="center" vertical="center"/>
    </xf>
    <xf numFmtId="0" fontId="26" fillId="0" borderId="24" xfId="0" applyFont="1" applyFill="1" applyBorder="1" applyAlignment="1">
      <alignment horizontal="left" vertical="center"/>
    </xf>
    <xf numFmtId="0" fontId="26" fillId="0" borderId="24" xfId="0" applyFont="1" applyFill="1" applyBorder="1" applyAlignment="1">
      <alignment horizontal="center" vertical="center"/>
    </xf>
    <xf numFmtId="196" fontId="26" fillId="0" borderId="14" xfId="40" applyNumberFormat="1" applyFont="1" applyFill="1" applyBorder="1" applyAlignment="1" applyProtection="1">
      <alignment vertical="center"/>
      <protection locked="0"/>
    </xf>
    <xf numFmtId="196" fontId="26" fillId="0" borderId="14" xfId="63" applyNumberFormat="1" applyFont="1" applyFill="1" applyBorder="1" applyAlignment="1" applyProtection="1">
      <alignment vertical="center"/>
      <protection/>
    </xf>
    <xf numFmtId="193" fontId="26" fillId="0" borderId="14" xfId="63" applyNumberFormat="1" applyFont="1" applyFill="1" applyBorder="1" applyAlignment="1" applyProtection="1">
      <alignment vertical="center"/>
      <protection/>
    </xf>
    <xf numFmtId="192" fontId="26" fillId="0" borderId="14" xfId="63" applyNumberFormat="1" applyFont="1" applyFill="1" applyBorder="1" applyAlignment="1" applyProtection="1">
      <alignment vertical="center"/>
      <protection/>
    </xf>
    <xf numFmtId="196" fontId="26" fillId="0" borderId="14" xfId="0" applyNumberFormat="1" applyFont="1" applyFill="1" applyBorder="1" applyAlignment="1">
      <alignment vertical="center"/>
    </xf>
    <xf numFmtId="196" fontId="26" fillId="0" borderId="14" xfId="40" applyNumberFormat="1" applyFont="1" applyFill="1" applyBorder="1" applyAlignment="1">
      <alignment vertical="center"/>
    </xf>
    <xf numFmtId="193" fontId="26" fillId="0" borderId="14" xfId="40" applyNumberFormat="1" applyFont="1" applyFill="1" applyBorder="1" applyAlignment="1">
      <alignment vertical="center"/>
    </xf>
    <xf numFmtId="0" fontId="26" fillId="0" borderId="25" xfId="0" applyFont="1" applyFill="1" applyBorder="1" applyAlignment="1" applyProtection="1">
      <alignment horizontal="left" vertical="center"/>
      <protection locked="0"/>
    </xf>
    <xf numFmtId="196" fontId="26" fillId="0" borderId="22" xfId="40" applyNumberFormat="1" applyFont="1" applyFill="1" applyBorder="1" applyAlignment="1" applyProtection="1">
      <alignment vertical="center"/>
      <protection locked="0"/>
    </xf>
    <xf numFmtId="196" fontId="26" fillId="0" borderId="22" xfId="63" applyNumberFormat="1" applyFont="1" applyFill="1" applyBorder="1" applyAlignment="1" applyProtection="1">
      <alignment vertical="center"/>
      <protection/>
    </xf>
    <xf numFmtId="193" fontId="26" fillId="0" borderId="22" xfId="63" applyNumberFormat="1" applyFont="1" applyFill="1" applyBorder="1" applyAlignment="1" applyProtection="1">
      <alignment vertical="center"/>
      <protection/>
    </xf>
    <xf numFmtId="192" fontId="26" fillId="0" borderId="22" xfId="63" applyNumberFormat="1" applyFont="1" applyFill="1" applyBorder="1" applyAlignment="1" applyProtection="1">
      <alignment vertical="center"/>
      <protection/>
    </xf>
    <xf numFmtId="193" fontId="26" fillId="0" borderId="26" xfId="40" applyNumberFormat="1" applyFont="1" applyFill="1" applyBorder="1" applyAlignment="1" applyProtection="1">
      <alignment vertical="center"/>
      <protection locked="0"/>
    </xf>
    <xf numFmtId="0" fontId="26" fillId="0" borderId="27" xfId="0" applyFont="1" applyFill="1" applyBorder="1" applyAlignment="1" applyProtection="1">
      <alignment horizontal="left" vertical="center"/>
      <protection locked="0"/>
    </xf>
    <xf numFmtId="193" fontId="26" fillId="0" borderId="28" xfId="40" applyNumberFormat="1" applyFont="1" applyFill="1" applyBorder="1" applyAlignment="1" applyProtection="1">
      <alignment vertical="center"/>
      <protection locked="0"/>
    </xf>
    <xf numFmtId="193" fontId="26" fillId="0" borderId="28" xfId="63" applyNumberFormat="1" applyFont="1" applyFill="1" applyBorder="1" applyAlignment="1" applyProtection="1">
      <alignment vertical="center"/>
      <protection/>
    </xf>
    <xf numFmtId="0" fontId="26" fillId="0" borderId="27" xfId="0" applyNumberFormat="1" applyFont="1" applyFill="1" applyBorder="1" applyAlignment="1" applyProtection="1">
      <alignment horizontal="left" vertical="center"/>
      <protection locked="0"/>
    </xf>
    <xf numFmtId="0" fontId="26" fillId="0" borderId="27" xfId="0" applyFont="1" applyFill="1" applyBorder="1" applyAlignment="1">
      <alignment horizontal="left" vertical="center"/>
    </xf>
    <xf numFmtId="193" fontId="26" fillId="0" borderId="28" xfId="40" applyNumberFormat="1" applyFont="1" applyFill="1" applyBorder="1" applyAlignment="1">
      <alignment vertical="center"/>
    </xf>
    <xf numFmtId="0" fontId="26" fillId="0" borderId="27" xfId="0" applyNumberFormat="1" applyFont="1" applyFill="1" applyBorder="1" applyAlignment="1">
      <alignment horizontal="left" vertical="center"/>
    </xf>
    <xf numFmtId="193" fontId="26" fillId="0" borderId="28" xfId="0" applyNumberFormat="1" applyFont="1" applyFill="1" applyBorder="1" applyAlignment="1">
      <alignment vertical="center"/>
    </xf>
    <xf numFmtId="0" fontId="26" fillId="0" borderId="27" xfId="50" applyFont="1" applyFill="1" applyBorder="1" applyAlignment="1">
      <alignment horizontal="left" vertical="center"/>
      <protection/>
    </xf>
    <xf numFmtId="196" fontId="26" fillId="0" borderId="24" xfId="40" applyNumberFormat="1" applyFont="1" applyFill="1" applyBorder="1" applyAlignment="1">
      <alignment vertical="center"/>
    </xf>
    <xf numFmtId="193" fontId="26" fillId="0" borderId="24" xfId="40" applyNumberFormat="1" applyFont="1" applyFill="1" applyBorder="1" applyAlignment="1">
      <alignment vertical="center"/>
    </xf>
    <xf numFmtId="192" fontId="26" fillId="0" borderId="24" xfId="63" applyNumberFormat="1" applyFont="1" applyFill="1" applyBorder="1" applyAlignment="1" applyProtection="1">
      <alignment vertical="center"/>
      <protection/>
    </xf>
    <xf numFmtId="196" fontId="26" fillId="0" borderId="16" xfId="63" applyNumberFormat="1" applyFont="1" applyFill="1" applyBorder="1" applyAlignment="1" applyProtection="1">
      <alignment vertical="center"/>
      <protection/>
    </xf>
    <xf numFmtId="193" fontId="26" fillId="0" borderId="16" xfId="63" applyNumberFormat="1" applyFont="1" applyFill="1" applyBorder="1" applyAlignment="1" applyProtection="1">
      <alignment vertical="center"/>
      <protection/>
    </xf>
    <xf numFmtId="192" fontId="26" fillId="0" borderId="16" xfId="63" applyNumberFormat="1" applyFont="1" applyFill="1" applyBorder="1" applyAlignment="1" applyProtection="1">
      <alignment vertical="center"/>
      <protection/>
    </xf>
    <xf numFmtId="0" fontId="26" fillId="0" borderId="29" xfId="0" applyFont="1" applyFill="1" applyBorder="1" applyAlignment="1" applyProtection="1">
      <alignment horizontal="left" vertical="center"/>
      <protection locked="0"/>
    </xf>
    <xf numFmtId="196" fontId="26" fillId="0" borderId="23" xfId="40" applyNumberFormat="1" applyFont="1" applyFill="1" applyBorder="1" applyAlignment="1" applyProtection="1">
      <alignment vertical="center"/>
      <protection locked="0"/>
    </xf>
    <xf numFmtId="196" fontId="26" fillId="0" borderId="23" xfId="63" applyNumberFormat="1" applyFont="1" applyFill="1" applyBorder="1" applyAlignment="1" applyProtection="1">
      <alignment vertical="center"/>
      <protection/>
    </xf>
    <xf numFmtId="193" fontId="26" fillId="0" borderId="23" xfId="63" applyNumberFormat="1" applyFont="1" applyFill="1" applyBorder="1" applyAlignment="1" applyProtection="1">
      <alignment vertical="center"/>
      <protection/>
    </xf>
    <xf numFmtId="192" fontId="26" fillId="0" borderId="23" xfId="63" applyNumberFormat="1" applyFont="1" applyFill="1" applyBorder="1" applyAlignment="1" applyProtection="1">
      <alignment vertical="center"/>
      <protection/>
    </xf>
    <xf numFmtId="193" fontId="26" fillId="0" borderId="30" xfId="40" applyNumberFormat="1" applyFont="1" applyFill="1" applyBorder="1" applyAlignment="1" applyProtection="1">
      <alignment vertical="center"/>
      <protection locked="0"/>
    </xf>
    <xf numFmtId="196" fontId="27" fillId="0" borderId="22" xfId="40" applyNumberFormat="1" applyFont="1" applyFill="1" applyBorder="1" applyAlignment="1" applyProtection="1">
      <alignment vertical="center"/>
      <protection/>
    </xf>
    <xf numFmtId="196" fontId="27" fillId="0" borderId="14" xfId="40" applyNumberFormat="1" applyFont="1" applyFill="1" applyBorder="1" applyAlignment="1" applyProtection="1">
      <alignment vertical="center"/>
      <protection/>
    </xf>
    <xf numFmtId="196" fontId="27" fillId="0" borderId="23" xfId="40" applyNumberFormat="1" applyFont="1" applyFill="1" applyBorder="1" applyAlignment="1" applyProtection="1">
      <alignment vertical="center"/>
      <protection/>
    </xf>
    <xf numFmtId="196" fontId="27" fillId="0" borderId="14" xfId="40" applyNumberFormat="1" applyFont="1" applyFill="1" applyBorder="1" applyAlignment="1">
      <alignment vertical="center"/>
    </xf>
    <xf numFmtId="196" fontId="27" fillId="0" borderId="14" xfId="0" applyNumberFormat="1" applyFont="1" applyFill="1" applyBorder="1" applyAlignment="1">
      <alignment vertical="center"/>
    </xf>
    <xf numFmtId="0" fontId="26" fillId="0" borderId="31" xfId="0" applyFont="1" applyFill="1" applyBorder="1" applyAlignment="1">
      <alignment horizontal="left" vertical="center"/>
    </xf>
    <xf numFmtId="196" fontId="26" fillId="0" borderId="24" xfId="63" applyNumberFormat="1" applyFont="1" applyFill="1" applyBorder="1" applyAlignment="1" applyProtection="1">
      <alignment vertical="center"/>
      <protection/>
    </xf>
    <xf numFmtId="193" fontId="26" fillId="0" borderId="24" xfId="63" applyNumberFormat="1" applyFont="1" applyFill="1" applyBorder="1" applyAlignment="1" applyProtection="1">
      <alignment vertical="center"/>
      <protection/>
    </xf>
    <xf numFmtId="193" fontId="26" fillId="0" borderId="32" xfId="0" applyNumberFormat="1" applyFont="1" applyFill="1" applyBorder="1" applyAlignment="1">
      <alignment vertical="center"/>
    </xf>
    <xf numFmtId="185" fontId="26" fillId="0" borderId="14" xfId="40" applyNumberFormat="1" applyFont="1" applyFill="1" applyBorder="1" applyAlignment="1" applyProtection="1">
      <alignment horizontal="right" vertical="center"/>
      <protection locked="0"/>
    </xf>
    <xf numFmtId="185" fontId="27" fillId="0" borderId="14" xfId="40" applyNumberFormat="1" applyFont="1" applyFill="1" applyBorder="1" applyAlignment="1" applyProtection="1">
      <alignment horizontal="right" vertical="center"/>
      <protection/>
    </xf>
    <xf numFmtId="185" fontId="26" fillId="0" borderId="14" xfId="40" applyNumberFormat="1" applyFont="1" applyFill="1" applyBorder="1" applyAlignment="1">
      <alignment horizontal="right" vertical="center"/>
    </xf>
    <xf numFmtId="185" fontId="27" fillId="0" borderId="14" xfId="40" applyNumberFormat="1" applyFont="1" applyFill="1" applyBorder="1" applyAlignment="1">
      <alignment horizontal="right" vertical="center"/>
    </xf>
    <xf numFmtId="185" fontId="26" fillId="0" borderId="14" xfId="40" applyNumberFormat="1" applyFont="1" applyFill="1" applyBorder="1" applyAlignment="1" applyProtection="1">
      <alignment horizontal="right" vertical="center"/>
      <protection/>
    </xf>
    <xf numFmtId="185" fontId="26" fillId="0" borderId="14" xfId="0" applyNumberFormat="1" applyFont="1" applyFill="1" applyBorder="1" applyAlignment="1">
      <alignment horizontal="right" vertical="center"/>
    </xf>
    <xf numFmtId="185" fontId="27" fillId="0" borderId="14" xfId="0" applyNumberFormat="1" applyFont="1" applyFill="1" applyBorder="1" applyAlignment="1">
      <alignment horizontal="right" vertical="center"/>
    </xf>
    <xf numFmtId="0" fontId="26" fillId="0" borderId="14" xfId="0" applyFont="1" applyFill="1" applyBorder="1" applyAlignment="1" applyProtection="1">
      <alignment horizontal="left" vertical="center"/>
      <protection/>
    </xf>
    <xf numFmtId="190" fontId="26" fillId="0" borderId="14" xfId="0" applyNumberFormat="1" applyFont="1" applyFill="1" applyBorder="1" applyAlignment="1" applyProtection="1">
      <alignment horizontal="center" vertical="center"/>
      <protection/>
    </xf>
    <xf numFmtId="0" fontId="26" fillId="0" borderId="14" xfId="0"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xf>
    <xf numFmtId="0" fontId="26" fillId="0" borderId="14" xfId="0" applyFont="1" applyFill="1" applyBorder="1" applyAlignment="1" applyProtection="1">
      <alignment horizontal="left" vertical="center"/>
      <protection/>
    </xf>
    <xf numFmtId="185" fontId="26" fillId="0" borderId="22" xfId="40" applyNumberFormat="1" applyFont="1" applyFill="1" applyBorder="1" applyAlignment="1" applyProtection="1">
      <alignment horizontal="right" vertical="center"/>
      <protection locked="0"/>
    </xf>
    <xf numFmtId="185" fontId="27" fillId="0" borderId="22" xfId="40" applyNumberFormat="1" applyFont="1" applyFill="1" applyBorder="1" applyAlignment="1" applyProtection="1">
      <alignment horizontal="right" vertical="center"/>
      <protection/>
    </xf>
    <xf numFmtId="0" fontId="26" fillId="0" borderId="27" xfId="0" applyFont="1" applyFill="1" applyBorder="1" applyAlignment="1" applyProtection="1">
      <alignment horizontal="left" vertical="center"/>
      <protection/>
    </xf>
    <xf numFmtId="171" fontId="26" fillId="0" borderId="27" xfId="40" applyFont="1" applyFill="1" applyBorder="1" applyAlignment="1" applyProtection="1">
      <alignment horizontal="left" vertical="center"/>
      <protection/>
    </xf>
    <xf numFmtId="185" fontId="26" fillId="0" borderId="24" xfId="40" applyNumberFormat="1" applyFont="1" applyFill="1" applyBorder="1" applyAlignment="1">
      <alignment horizontal="right" vertical="center"/>
    </xf>
    <xf numFmtId="185" fontId="27" fillId="0" borderId="24" xfId="40" applyNumberFormat="1" applyFont="1" applyFill="1" applyBorder="1" applyAlignment="1" applyProtection="1">
      <alignment horizontal="right" vertical="center"/>
      <protection/>
    </xf>
    <xf numFmtId="196" fontId="27" fillId="0" borderId="24" xfId="40" applyNumberFormat="1" applyFont="1" applyFill="1" applyBorder="1" applyAlignment="1" applyProtection="1">
      <alignment vertical="center"/>
      <protection/>
    </xf>
    <xf numFmtId="185" fontId="26" fillId="0" borderId="24" xfId="0" applyNumberFormat="1" applyFont="1" applyFill="1" applyBorder="1" applyAlignment="1">
      <alignment horizontal="right" vertical="center"/>
    </xf>
    <xf numFmtId="196" fontId="26" fillId="0" borderId="24" xfId="40" applyNumberFormat="1" applyFont="1" applyFill="1" applyBorder="1" applyAlignment="1" applyProtection="1">
      <alignment vertical="center"/>
      <protection locked="0"/>
    </xf>
    <xf numFmtId="0" fontId="26" fillId="0" borderId="33" xfId="0" applyFont="1" applyFill="1" applyBorder="1" applyAlignment="1">
      <alignment horizontal="left" vertical="center"/>
    </xf>
    <xf numFmtId="190"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vertical="center"/>
    </xf>
    <xf numFmtId="196" fontId="26" fillId="0" borderId="16" xfId="40" applyNumberFormat="1" applyFont="1" applyFill="1" applyBorder="1" applyAlignment="1">
      <alignment vertical="center"/>
    </xf>
    <xf numFmtId="185" fontId="27" fillId="0" borderId="16" xfId="40" applyNumberFormat="1" applyFont="1" applyFill="1" applyBorder="1" applyAlignment="1">
      <alignment horizontal="right" vertical="center"/>
    </xf>
    <xf numFmtId="196" fontId="27" fillId="0" borderId="16" xfId="40" applyNumberFormat="1" applyFont="1" applyFill="1" applyBorder="1" applyAlignment="1">
      <alignment vertical="center"/>
    </xf>
    <xf numFmtId="193" fontId="26" fillId="0" borderId="34" xfId="40" applyNumberFormat="1" applyFont="1" applyFill="1" applyBorder="1" applyAlignment="1">
      <alignment vertical="center"/>
    </xf>
    <xf numFmtId="0" fontId="26" fillId="0" borderId="23" xfId="0" applyFont="1" applyFill="1" applyBorder="1" applyAlignment="1" applyProtection="1">
      <alignment horizontal="left" vertical="center"/>
      <protection locked="0"/>
    </xf>
    <xf numFmtId="185" fontId="26" fillId="0" borderId="23" xfId="40" applyNumberFormat="1" applyFont="1" applyFill="1" applyBorder="1" applyAlignment="1" applyProtection="1">
      <alignment horizontal="right" vertical="center"/>
      <protection locked="0"/>
    </xf>
    <xf numFmtId="185" fontId="27" fillId="0" borderId="23" xfId="40" applyNumberFormat="1" applyFont="1" applyFill="1" applyBorder="1" applyAlignment="1" applyProtection="1">
      <alignment horizontal="right" vertical="center"/>
      <protection/>
    </xf>
    <xf numFmtId="196" fontId="26" fillId="0" borderId="24" xfId="0" applyNumberFormat="1" applyFont="1" applyFill="1" applyBorder="1" applyAlignment="1">
      <alignment vertical="center"/>
    </xf>
    <xf numFmtId="185" fontId="27" fillId="0" borderId="24" xfId="0" applyNumberFormat="1" applyFont="1" applyFill="1" applyBorder="1" applyAlignment="1">
      <alignment horizontal="right" vertical="center"/>
    </xf>
    <xf numFmtId="196" fontId="27" fillId="0" borderId="24" xfId="0" applyNumberFormat="1" applyFont="1" applyFill="1" applyBorder="1" applyAlignment="1">
      <alignment vertical="center"/>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20" xfId="0" applyFill="1" applyBorder="1" applyAlignment="1">
      <alignment/>
    </xf>
    <xf numFmtId="185" fontId="16" fillId="0" borderId="22" xfId="0" applyNumberFormat="1"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193" fontId="16" fillId="0" borderId="22" xfId="0" applyNumberFormat="1" applyFont="1" applyFill="1" applyBorder="1" applyAlignment="1" applyProtection="1">
      <alignment horizontal="center" vertical="center" wrapText="1"/>
      <protection/>
    </xf>
    <xf numFmtId="193" fontId="16" fillId="0" borderId="26" xfId="0" applyNumberFormat="1" applyFont="1" applyFill="1" applyBorder="1" applyAlignment="1" applyProtection="1">
      <alignment horizontal="center" vertical="center" wrapText="1"/>
      <protection/>
    </xf>
    <xf numFmtId="171" fontId="16" fillId="0" borderId="25" xfId="40" applyFont="1" applyFill="1" applyBorder="1" applyAlignment="1" applyProtection="1">
      <alignment horizontal="center" vertical="center"/>
      <protection/>
    </xf>
    <xf numFmtId="171" fontId="16" fillId="0" borderId="35" xfId="40" applyFont="1" applyFill="1" applyBorder="1" applyAlignment="1" applyProtection="1">
      <alignment horizontal="center" vertical="center"/>
      <protection/>
    </xf>
    <xf numFmtId="190" fontId="16" fillId="0" borderId="22"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36" xfId="0" applyNumberFormat="1"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7" xfId="40" applyFont="1" applyFill="1" applyBorder="1" applyAlignment="1" applyProtection="1">
      <alignment horizontal="center" vertical="center"/>
      <protection/>
    </xf>
    <xf numFmtId="171" fontId="16" fillId="0" borderId="38" xfId="40" applyFont="1" applyFill="1" applyBorder="1" applyAlignment="1" applyProtection="1">
      <alignment horizontal="center" vertical="center"/>
      <protection/>
    </xf>
    <xf numFmtId="190" fontId="16" fillId="0" borderId="36"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6"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1-7Şubat,2008"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278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602075" y="0"/>
          <a:ext cx="26384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25955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468725" y="419100"/>
          <a:ext cx="262890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46
</a:t>
          </a:r>
          <a:r>
            <a:rPr lang="en-US" cap="none" sz="2000" b="0" i="0" u="none" baseline="0">
              <a:solidFill>
                <a:srgbClr val="FFFFFF"/>
              </a:solidFill>
              <a:latin typeface="Impact"/>
              <a:ea typeface="Impact"/>
              <a:cs typeface="Impact"/>
            </a:rPr>
            <a:t>14-16 NOV' 2008</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4110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77150" y="0"/>
          <a:ext cx="2552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7440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78867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74407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934325" y="390525"/>
          <a:ext cx="172402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46
</a:t>
          </a:r>
          <a:r>
            <a:rPr lang="en-US" cap="none" sz="1200" b="0" i="0" u="none" baseline="0">
              <a:solidFill>
                <a:srgbClr val="FFFFFF"/>
              </a:solidFill>
              <a:latin typeface="Impact"/>
              <a:ea typeface="Impact"/>
              <a:cs typeface="Impact"/>
            </a:rPr>
            <a:t>14-16 NOV'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81"/>
  <sheetViews>
    <sheetView tabSelected="1" zoomScale="61" zoomScaleNormal="61" zoomScalePageLayoutView="0" workbookViewId="0" topLeftCell="A1">
      <selection activeCell="B3" sqref="B3:B4"/>
    </sheetView>
  </sheetViews>
  <sheetFormatPr defaultColWidth="39.8515625" defaultRowHeight="12.75"/>
  <cols>
    <col min="1" max="1" width="3.421875" style="116" bestFit="1" customWidth="1"/>
    <col min="2" max="2" width="44.28125" style="117" bestFit="1" customWidth="1"/>
    <col min="3" max="3" width="9.7109375" style="118" customWidth="1"/>
    <col min="4" max="4" width="16.00390625" style="100" customWidth="1"/>
    <col min="5" max="5" width="21.7109375" style="100" bestFit="1" customWidth="1"/>
    <col min="6" max="6" width="7.00390625" style="119" bestFit="1" customWidth="1"/>
    <col min="7" max="7" width="8.57421875" style="119" bestFit="1" customWidth="1"/>
    <col min="8" max="8" width="11.00390625" style="119" customWidth="1"/>
    <col min="9" max="9" width="12.7109375" style="120" bestFit="1" customWidth="1"/>
    <col min="10" max="10" width="9.140625" style="121" bestFit="1" customWidth="1"/>
    <col min="11" max="11" width="12.7109375" style="120" bestFit="1" customWidth="1"/>
    <col min="12" max="12" width="9.140625" style="121" bestFit="1" customWidth="1"/>
    <col min="13" max="13" width="12.7109375" style="120" bestFit="1" customWidth="1"/>
    <col min="14" max="14" width="9.140625" style="121" bestFit="1" customWidth="1"/>
    <col min="15" max="15" width="16.28125" style="122" customWidth="1"/>
    <col min="16" max="16" width="11.140625" style="123" bestFit="1" customWidth="1"/>
    <col min="17" max="17" width="10.28125" style="121" customWidth="1"/>
    <col min="18" max="18" width="7.57421875" style="124" bestFit="1" customWidth="1"/>
    <col min="19" max="19" width="14.421875" style="128" bestFit="1" customWidth="1"/>
    <col min="20" max="20" width="10.00390625" style="142" customWidth="1"/>
    <col min="21" max="21" width="14.421875" style="120" customWidth="1"/>
    <col min="22" max="22" width="10.140625" style="121" bestFit="1" customWidth="1"/>
    <col min="23" max="23" width="7.57421875" style="124" bestFit="1" customWidth="1"/>
    <col min="24" max="24" width="39.8515625" style="101" customWidth="1"/>
    <col min="25" max="27" width="39.8515625" style="100" customWidth="1"/>
    <col min="28" max="28" width="2.00390625" style="100" bestFit="1" customWidth="1"/>
    <col min="29" max="16384" width="39.8515625" style="100" customWidth="1"/>
  </cols>
  <sheetData>
    <row r="1" spans="1:23" s="96" customFormat="1" ht="99" customHeight="1">
      <c r="A1" s="80"/>
      <c r="B1" s="81"/>
      <c r="C1" s="82"/>
      <c r="D1" s="83"/>
      <c r="E1" s="83"/>
      <c r="F1" s="84"/>
      <c r="G1" s="84"/>
      <c r="H1" s="84"/>
      <c r="I1" s="85"/>
      <c r="J1" s="86"/>
      <c r="K1" s="87"/>
      <c r="L1" s="88"/>
      <c r="M1" s="89"/>
      <c r="N1" s="90"/>
      <c r="O1" s="91"/>
      <c r="P1" s="92"/>
      <c r="Q1" s="93"/>
      <c r="R1" s="94"/>
      <c r="S1" s="95"/>
      <c r="T1" s="140"/>
      <c r="U1" s="95"/>
      <c r="V1" s="93"/>
      <c r="W1" s="94"/>
    </row>
    <row r="2" spans="1:23" s="97" customFormat="1" ht="27.75" thickBot="1">
      <c r="A2" s="251" t="s">
        <v>15</v>
      </c>
      <c r="B2" s="252"/>
      <c r="C2" s="252"/>
      <c r="D2" s="252"/>
      <c r="E2" s="252"/>
      <c r="F2" s="252"/>
      <c r="G2" s="252"/>
      <c r="H2" s="252"/>
      <c r="I2" s="252"/>
      <c r="J2" s="252"/>
      <c r="K2" s="252"/>
      <c r="L2" s="252"/>
      <c r="M2" s="252"/>
      <c r="N2" s="252"/>
      <c r="O2" s="252"/>
      <c r="P2" s="252"/>
      <c r="Q2" s="252"/>
      <c r="R2" s="252"/>
      <c r="S2" s="252"/>
      <c r="T2" s="252"/>
      <c r="U2" s="252"/>
      <c r="V2" s="252"/>
      <c r="W2" s="252"/>
    </row>
    <row r="3" spans="1:24" s="98" customFormat="1" ht="20.25" customHeight="1">
      <c r="A3" s="131"/>
      <c r="B3" s="258" t="s">
        <v>17</v>
      </c>
      <c r="C3" s="260" t="s">
        <v>28</v>
      </c>
      <c r="D3" s="254" t="s">
        <v>4</v>
      </c>
      <c r="E3" s="254" t="s">
        <v>1</v>
      </c>
      <c r="F3" s="254" t="s">
        <v>29</v>
      </c>
      <c r="G3" s="254" t="s">
        <v>30</v>
      </c>
      <c r="H3" s="254" t="s">
        <v>31</v>
      </c>
      <c r="I3" s="253" t="s">
        <v>5</v>
      </c>
      <c r="J3" s="253"/>
      <c r="K3" s="253" t="s">
        <v>6</v>
      </c>
      <c r="L3" s="253"/>
      <c r="M3" s="253" t="s">
        <v>7</v>
      </c>
      <c r="N3" s="253"/>
      <c r="O3" s="256" t="s">
        <v>32</v>
      </c>
      <c r="P3" s="256"/>
      <c r="Q3" s="256"/>
      <c r="R3" s="256"/>
      <c r="S3" s="253" t="s">
        <v>3</v>
      </c>
      <c r="T3" s="253"/>
      <c r="U3" s="256" t="s">
        <v>18</v>
      </c>
      <c r="V3" s="256"/>
      <c r="W3" s="257"/>
      <c r="X3" s="129"/>
    </row>
    <row r="4" spans="1:24" s="98" customFormat="1" ht="52.5" customHeight="1" thickBot="1">
      <c r="A4" s="132"/>
      <c r="B4" s="259"/>
      <c r="C4" s="261"/>
      <c r="D4" s="262"/>
      <c r="E4" s="262"/>
      <c r="F4" s="255"/>
      <c r="G4" s="255"/>
      <c r="H4" s="255"/>
      <c r="I4" s="136" t="s">
        <v>12</v>
      </c>
      <c r="J4" s="137" t="s">
        <v>9</v>
      </c>
      <c r="K4" s="136" t="s">
        <v>12</v>
      </c>
      <c r="L4" s="137" t="s">
        <v>9</v>
      </c>
      <c r="M4" s="136" t="s">
        <v>12</v>
      </c>
      <c r="N4" s="137" t="s">
        <v>9</v>
      </c>
      <c r="O4" s="136" t="s">
        <v>12</v>
      </c>
      <c r="P4" s="137" t="s">
        <v>9</v>
      </c>
      <c r="Q4" s="137" t="s">
        <v>19</v>
      </c>
      <c r="R4" s="138" t="s">
        <v>20</v>
      </c>
      <c r="S4" s="136" t="s">
        <v>12</v>
      </c>
      <c r="T4" s="141" t="s">
        <v>8</v>
      </c>
      <c r="U4" s="136" t="s">
        <v>12</v>
      </c>
      <c r="V4" s="137" t="s">
        <v>9</v>
      </c>
      <c r="W4" s="139" t="s">
        <v>20</v>
      </c>
      <c r="X4" s="129"/>
    </row>
    <row r="5" spans="1:24" s="98" customFormat="1" ht="15">
      <c r="A5" s="66">
        <v>1</v>
      </c>
      <c r="B5" s="170" t="s">
        <v>80</v>
      </c>
      <c r="C5" s="154">
        <v>39759</v>
      </c>
      <c r="D5" s="155" t="s">
        <v>81</v>
      </c>
      <c r="E5" s="155" t="s">
        <v>82</v>
      </c>
      <c r="F5" s="156">
        <v>116</v>
      </c>
      <c r="G5" s="156">
        <v>116</v>
      </c>
      <c r="H5" s="156">
        <v>2</v>
      </c>
      <c r="I5" s="218">
        <v>211003</v>
      </c>
      <c r="J5" s="171">
        <v>20872</v>
      </c>
      <c r="K5" s="218">
        <v>374505.5</v>
      </c>
      <c r="L5" s="171">
        <v>36986</v>
      </c>
      <c r="M5" s="218">
        <v>428714.5</v>
      </c>
      <c r="N5" s="171">
        <v>42619</v>
      </c>
      <c r="O5" s="219">
        <f aca="true" t="shared" si="0" ref="O5:P7">+I5+K5+M5</f>
        <v>1014223</v>
      </c>
      <c r="P5" s="197">
        <f t="shared" si="0"/>
        <v>100477</v>
      </c>
      <c r="Q5" s="172">
        <f>IF(O5&lt;&gt;0,P5/G5,"")</f>
        <v>866.1810344827586</v>
      </c>
      <c r="R5" s="173">
        <f>IF(O5&lt;&gt;0,O5/P5,"")</f>
        <v>10.094081232520875</v>
      </c>
      <c r="S5" s="218">
        <v>563084</v>
      </c>
      <c r="T5" s="174">
        <f aca="true" t="shared" si="1" ref="T5:T36">IF(S5&lt;&gt;0,-(S5-O5)/S5,"")</f>
        <v>0.8011930724367945</v>
      </c>
      <c r="U5" s="218">
        <v>2252189</v>
      </c>
      <c r="V5" s="171">
        <v>241974</v>
      </c>
      <c r="W5" s="175">
        <f>U5/V5</f>
        <v>9.307566102143205</v>
      </c>
      <c r="X5" s="129"/>
    </row>
    <row r="6" spans="1:24" s="98" customFormat="1" ht="15">
      <c r="A6" s="66">
        <v>2</v>
      </c>
      <c r="B6" s="176" t="s">
        <v>69</v>
      </c>
      <c r="C6" s="143">
        <v>39750</v>
      </c>
      <c r="D6" s="144" t="s">
        <v>10</v>
      </c>
      <c r="E6" s="145" t="s">
        <v>70</v>
      </c>
      <c r="F6" s="146">
        <v>195</v>
      </c>
      <c r="G6" s="146">
        <v>222</v>
      </c>
      <c r="H6" s="146">
        <v>4</v>
      </c>
      <c r="I6" s="206">
        <v>157067</v>
      </c>
      <c r="J6" s="163">
        <v>19301</v>
      </c>
      <c r="K6" s="206">
        <v>265383</v>
      </c>
      <c r="L6" s="163">
        <v>30438</v>
      </c>
      <c r="M6" s="206">
        <v>257529</v>
      </c>
      <c r="N6" s="163">
        <v>29286</v>
      </c>
      <c r="O6" s="207">
        <f t="shared" si="0"/>
        <v>679979</v>
      </c>
      <c r="P6" s="198">
        <f t="shared" si="0"/>
        <v>79025</v>
      </c>
      <c r="Q6" s="164">
        <f>IF(O6&lt;&gt;0,P6/G6,"")</f>
        <v>355.9684684684685</v>
      </c>
      <c r="R6" s="165">
        <f>IF(O6&lt;&gt;0,O6/P6,"")</f>
        <v>8.604606137298322</v>
      </c>
      <c r="S6" s="206">
        <v>1088104</v>
      </c>
      <c r="T6" s="166">
        <f t="shared" si="1"/>
        <v>-0.3750790365626815</v>
      </c>
      <c r="U6" s="206">
        <v>7537944</v>
      </c>
      <c r="V6" s="163">
        <v>967932</v>
      </c>
      <c r="W6" s="177">
        <f>U6/V6</f>
        <v>7.787679299785522</v>
      </c>
      <c r="X6" s="129"/>
    </row>
    <row r="7" spans="1:24" s="99" customFormat="1" ht="18">
      <c r="A7" s="135">
        <v>3</v>
      </c>
      <c r="B7" s="191" t="s">
        <v>78</v>
      </c>
      <c r="C7" s="157">
        <v>39759</v>
      </c>
      <c r="D7" s="158" t="s">
        <v>10</v>
      </c>
      <c r="E7" s="236" t="s">
        <v>79</v>
      </c>
      <c r="F7" s="159">
        <v>100</v>
      </c>
      <c r="G7" s="159">
        <v>115</v>
      </c>
      <c r="H7" s="159">
        <v>2</v>
      </c>
      <c r="I7" s="237">
        <v>135247</v>
      </c>
      <c r="J7" s="192">
        <v>12956</v>
      </c>
      <c r="K7" s="237">
        <v>231774</v>
      </c>
      <c r="L7" s="192">
        <v>21703</v>
      </c>
      <c r="M7" s="237">
        <v>218293</v>
      </c>
      <c r="N7" s="192">
        <v>20794</v>
      </c>
      <c r="O7" s="238">
        <f t="shared" si="0"/>
        <v>585314</v>
      </c>
      <c r="P7" s="199">
        <f t="shared" si="0"/>
        <v>55453</v>
      </c>
      <c r="Q7" s="193">
        <f>IF(O7&lt;&gt;0,P7/G7,"")</f>
        <v>482.2</v>
      </c>
      <c r="R7" s="194">
        <f>IF(O7&lt;&gt;0,O7/P7,"")</f>
        <v>10.555136782500496</v>
      </c>
      <c r="S7" s="237">
        <v>898513</v>
      </c>
      <c r="T7" s="195">
        <f t="shared" si="1"/>
        <v>-0.3485748119392819</v>
      </c>
      <c r="U7" s="237">
        <v>1968008</v>
      </c>
      <c r="V7" s="192">
        <v>196455</v>
      </c>
      <c r="W7" s="196">
        <f>U7/V7</f>
        <v>10.017601995367896</v>
      </c>
      <c r="X7" s="130"/>
    </row>
    <row r="8" spans="1:24" s="99" customFormat="1" ht="18">
      <c r="A8" s="71">
        <v>4</v>
      </c>
      <c r="B8" s="227" t="s">
        <v>87</v>
      </c>
      <c r="C8" s="228">
        <v>39766</v>
      </c>
      <c r="D8" s="229" t="s">
        <v>2</v>
      </c>
      <c r="E8" s="229" t="s">
        <v>24</v>
      </c>
      <c r="F8" s="230">
        <v>86</v>
      </c>
      <c r="G8" s="230">
        <v>86</v>
      </c>
      <c r="H8" s="230">
        <v>1</v>
      </c>
      <c r="I8" s="231">
        <v>97660</v>
      </c>
      <c r="J8" s="232">
        <v>11445</v>
      </c>
      <c r="K8" s="231">
        <v>227250</v>
      </c>
      <c r="L8" s="232">
        <v>23285</v>
      </c>
      <c r="M8" s="231">
        <v>176601</v>
      </c>
      <c r="N8" s="232">
        <v>17803</v>
      </c>
      <c r="O8" s="233">
        <f>+M8+K8+I8</f>
        <v>501511</v>
      </c>
      <c r="P8" s="234">
        <f>+N8+L8+J8</f>
        <v>52533</v>
      </c>
      <c r="Q8" s="188">
        <f>IF(O8&lt;&gt;0,P8/G8,"")</f>
        <v>610.8488372093024</v>
      </c>
      <c r="R8" s="189">
        <f>IF(O8&lt;&gt;0,O8/P8,"")</f>
        <v>9.546589762625397</v>
      </c>
      <c r="S8" s="231"/>
      <c r="T8" s="190">
        <f t="shared" si="1"/>
      </c>
      <c r="U8" s="231">
        <v>501511</v>
      </c>
      <c r="V8" s="232">
        <v>52533</v>
      </c>
      <c r="W8" s="235">
        <f>+U8/V8</f>
        <v>9.546589762625397</v>
      </c>
      <c r="X8" s="130"/>
    </row>
    <row r="9" spans="1:24" s="99" customFormat="1" ht="18">
      <c r="A9" s="66">
        <v>5</v>
      </c>
      <c r="B9" s="176" t="s">
        <v>62</v>
      </c>
      <c r="C9" s="143">
        <v>39745</v>
      </c>
      <c r="D9" s="145" t="s">
        <v>22</v>
      </c>
      <c r="E9" s="145" t="s">
        <v>63</v>
      </c>
      <c r="F9" s="146">
        <v>104</v>
      </c>
      <c r="G9" s="146">
        <v>104</v>
      </c>
      <c r="H9" s="146">
        <v>4</v>
      </c>
      <c r="I9" s="206">
        <v>41847.5</v>
      </c>
      <c r="J9" s="163">
        <v>5408</v>
      </c>
      <c r="K9" s="206">
        <v>96131</v>
      </c>
      <c r="L9" s="163">
        <v>12077</v>
      </c>
      <c r="M9" s="206">
        <v>110965.5</v>
      </c>
      <c r="N9" s="163">
        <v>13514</v>
      </c>
      <c r="O9" s="207">
        <f>I9+K9+M9</f>
        <v>248944</v>
      </c>
      <c r="P9" s="198">
        <f>J9+L9+N9</f>
        <v>30999</v>
      </c>
      <c r="Q9" s="168">
        <f>+P9/G9</f>
        <v>298.0673076923077</v>
      </c>
      <c r="R9" s="169">
        <f>+O9/P9</f>
        <v>8.030710668086067</v>
      </c>
      <c r="S9" s="206">
        <v>271948.5</v>
      </c>
      <c r="T9" s="166">
        <f t="shared" si="1"/>
        <v>-0.08459138403043223</v>
      </c>
      <c r="U9" s="210">
        <v>2187537.5</v>
      </c>
      <c r="V9" s="167">
        <v>273724</v>
      </c>
      <c r="W9" s="178">
        <f>IF(U9&lt;&gt;0,U9/V9,"")</f>
        <v>7.9917636012918125</v>
      </c>
      <c r="X9" s="130"/>
    </row>
    <row r="10" spans="1:24" s="99" customFormat="1" ht="18">
      <c r="A10" s="66">
        <v>6</v>
      </c>
      <c r="B10" s="176" t="s">
        <v>61</v>
      </c>
      <c r="C10" s="143">
        <v>39745</v>
      </c>
      <c r="D10" s="144" t="s">
        <v>10</v>
      </c>
      <c r="E10" s="145" t="s">
        <v>27</v>
      </c>
      <c r="F10" s="146">
        <v>202</v>
      </c>
      <c r="G10" s="146">
        <v>172</v>
      </c>
      <c r="H10" s="146">
        <v>4</v>
      </c>
      <c r="I10" s="206">
        <v>31606</v>
      </c>
      <c r="J10" s="163">
        <v>4395</v>
      </c>
      <c r="K10" s="206">
        <v>67671</v>
      </c>
      <c r="L10" s="163">
        <v>8829</v>
      </c>
      <c r="M10" s="206">
        <v>73021</v>
      </c>
      <c r="N10" s="163">
        <v>9482</v>
      </c>
      <c r="O10" s="207">
        <f>+I10+K10+M10</f>
        <v>172298</v>
      </c>
      <c r="P10" s="198">
        <f>+J10+L10+N10</f>
        <v>22706</v>
      </c>
      <c r="Q10" s="164">
        <f aca="true" t="shared" si="2" ref="Q10:Q18">IF(O10&lt;&gt;0,P10/G10,"")</f>
        <v>132.01162790697674</v>
      </c>
      <c r="R10" s="165">
        <f aca="true" t="shared" si="3" ref="R10:R18">IF(O10&lt;&gt;0,O10/P10,"")</f>
        <v>7.588214568836431</v>
      </c>
      <c r="S10" s="206">
        <v>314888</v>
      </c>
      <c r="T10" s="166">
        <f t="shared" si="1"/>
        <v>-0.4528276720611773</v>
      </c>
      <c r="U10" s="206">
        <v>3702983</v>
      </c>
      <c r="V10" s="163">
        <v>469299</v>
      </c>
      <c r="W10" s="177">
        <f aca="true" t="shared" si="4" ref="W10:W16">U10/V10</f>
        <v>7.8904557648748455</v>
      </c>
      <c r="X10" s="130"/>
    </row>
    <row r="11" spans="1:24" s="99" customFormat="1" ht="18">
      <c r="A11" s="66">
        <v>7</v>
      </c>
      <c r="B11" s="180" t="s">
        <v>88</v>
      </c>
      <c r="C11" s="147">
        <v>39766</v>
      </c>
      <c r="D11" s="148" t="s">
        <v>86</v>
      </c>
      <c r="E11" s="148" t="s">
        <v>89</v>
      </c>
      <c r="F11" s="149">
        <v>50</v>
      </c>
      <c r="G11" s="149">
        <v>50</v>
      </c>
      <c r="H11" s="149">
        <v>1</v>
      </c>
      <c r="I11" s="211">
        <v>17763.75</v>
      </c>
      <c r="J11" s="167">
        <v>2262.5</v>
      </c>
      <c r="K11" s="211">
        <v>38097.5</v>
      </c>
      <c r="L11" s="167">
        <v>4202.5</v>
      </c>
      <c r="M11" s="211">
        <v>41316.25</v>
      </c>
      <c r="N11" s="167">
        <v>4458.75</v>
      </c>
      <c r="O11" s="212">
        <f>I11+K11+M11</f>
        <v>97177.5</v>
      </c>
      <c r="P11" s="201">
        <f>J11+L11+N11</f>
        <v>10923.75</v>
      </c>
      <c r="Q11" s="164">
        <f t="shared" si="2"/>
        <v>218.475</v>
      </c>
      <c r="R11" s="165">
        <f t="shared" si="3"/>
        <v>8.89598352214212</v>
      </c>
      <c r="S11" s="211"/>
      <c r="T11" s="166">
        <f t="shared" si="1"/>
      </c>
      <c r="U11" s="211">
        <f>O11</f>
        <v>97177.5</v>
      </c>
      <c r="V11" s="167">
        <f>P11</f>
        <v>10923.75</v>
      </c>
      <c r="W11" s="183">
        <f t="shared" si="4"/>
        <v>8.89598352214212</v>
      </c>
      <c r="X11" s="130"/>
    </row>
    <row r="12" spans="1:24" s="99" customFormat="1" ht="18">
      <c r="A12" s="66">
        <v>8</v>
      </c>
      <c r="B12" s="180" t="s">
        <v>90</v>
      </c>
      <c r="C12" s="147">
        <v>39766</v>
      </c>
      <c r="D12" s="148" t="s">
        <v>46</v>
      </c>
      <c r="E12" s="148" t="s">
        <v>46</v>
      </c>
      <c r="F12" s="149">
        <v>44</v>
      </c>
      <c r="G12" s="149">
        <v>44</v>
      </c>
      <c r="H12" s="149">
        <v>1</v>
      </c>
      <c r="I12" s="208">
        <v>21724.5</v>
      </c>
      <c r="J12" s="168">
        <v>1870</v>
      </c>
      <c r="K12" s="208">
        <v>36676</v>
      </c>
      <c r="L12" s="168">
        <v>3168</v>
      </c>
      <c r="M12" s="208">
        <v>35802</v>
      </c>
      <c r="N12" s="168">
        <v>3106</v>
      </c>
      <c r="O12" s="209">
        <f>SUM(I12+K12+M12)</f>
        <v>94202.5</v>
      </c>
      <c r="P12" s="200">
        <f>SUM(J12+L12+N12)</f>
        <v>8144</v>
      </c>
      <c r="Q12" s="164">
        <f t="shared" si="2"/>
        <v>185.0909090909091</v>
      </c>
      <c r="R12" s="165">
        <f t="shared" si="3"/>
        <v>11.567104616895874</v>
      </c>
      <c r="S12" s="208"/>
      <c r="T12" s="166">
        <f t="shared" si="1"/>
      </c>
      <c r="U12" s="208">
        <v>94202.5</v>
      </c>
      <c r="V12" s="168">
        <v>8144</v>
      </c>
      <c r="W12" s="183">
        <f t="shared" si="4"/>
        <v>11.567104616895874</v>
      </c>
      <c r="X12" s="130"/>
    </row>
    <row r="13" spans="1:24" s="99" customFormat="1" ht="18">
      <c r="A13" s="66">
        <v>9</v>
      </c>
      <c r="B13" s="179" t="s">
        <v>66</v>
      </c>
      <c r="C13" s="143">
        <v>39745</v>
      </c>
      <c r="D13" s="150" t="s">
        <v>34</v>
      </c>
      <c r="E13" s="150" t="s">
        <v>67</v>
      </c>
      <c r="F13" s="151">
        <v>72</v>
      </c>
      <c r="G13" s="151">
        <v>74</v>
      </c>
      <c r="H13" s="151">
        <v>4</v>
      </c>
      <c r="I13" s="206">
        <v>19311</v>
      </c>
      <c r="J13" s="163">
        <v>2561</v>
      </c>
      <c r="K13" s="206">
        <v>32540</v>
      </c>
      <c r="L13" s="163">
        <v>3653</v>
      </c>
      <c r="M13" s="206">
        <v>34689</v>
      </c>
      <c r="N13" s="163">
        <v>3839</v>
      </c>
      <c r="O13" s="207">
        <f>+I13+K13+M13</f>
        <v>86540</v>
      </c>
      <c r="P13" s="198">
        <f>+J13+L13+N13</f>
        <v>10053</v>
      </c>
      <c r="Q13" s="164">
        <f t="shared" si="2"/>
        <v>135.85135135135135</v>
      </c>
      <c r="R13" s="165">
        <f t="shared" si="3"/>
        <v>8.608375609270864</v>
      </c>
      <c r="S13" s="206">
        <v>104688</v>
      </c>
      <c r="T13" s="166">
        <f t="shared" si="1"/>
        <v>-0.17335320189515513</v>
      </c>
      <c r="U13" s="206">
        <v>1165280</v>
      </c>
      <c r="V13" s="163">
        <v>128263</v>
      </c>
      <c r="W13" s="178">
        <f t="shared" si="4"/>
        <v>9.085082993536718</v>
      </c>
      <c r="X13" s="130"/>
    </row>
    <row r="14" spans="1:24" s="99" customFormat="1" ht="18">
      <c r="A14" s="66">
        <v>10</v>
      </c>
      <c r="B14" s="180" t="s">
        <v>91</v>
      </c>
      <c r="C14" s="147">
        <v>39759</v>
      </c>
      <c r="D14" s="148" t="s">
        <v>92</v>
      </c>
      <c r="E14" s="148" t="s">
        <v>93</v>
      </c>
      <c r="F14" s="149">
        <v>93</v>
      </c>
      <c r="G14" s="149">
        <v>93</v>
      </c>
      <c r="H14" s="149">
        <v>2</v>
      </c>
      <c r="I14" s="208">
        <v>14184</v>
      </c>
      <c r="J14" s="168">
        <v>1861</v>
      </c>
      <c r="K14" s="208">
        <v>32960.5</v>
      </c>
      <c r="L14" s="168">
        <v>4215</v>
      </c>
      <c r="M14" s="208">
        <v>37115.5</v>
      </c>
      <c r="N14" s="168">
        <v>4681</v>
      </c>
      <c r="O14" s="207">
        <f aca="true" t="shared" si="5" ref="O14:P16">I14+K14+M14</f>
        <v>84260</v>
      </c>
      <c r="P14" s="198">
        <f t="shared" si="5"/>
        <v>10757</v>
      </c>
      <c r="Q14" s="164">
        <f t="shared" si="2"/>
        <v>115.66666666666667</v>
      </c>
      <c r="R14" s="165">
        <f t="shared" si="3"/>
        <v>7.833038951380496</v>
      </c>
      <c r="S14" s="208">
        <v>122294.5</v>
      </c>
      <c r="T14" s="166">
        <f t="shared" si="1"/>
        <v>-0.3110074451426679</v>
      </c>
      <c r="U14" s="211">
        <v>308483</v>
      </c>
      <c r="V14" s="163">
        <v>38726</v>
      </c>
      <c r="W14" s="183">
        <f t="shared" si="4"/>
        <v>7.9657852605484685</v>
      </c>
      <c r="X14" s="130"/>
    </row>
    <row r="15" spans="1:24" s="99" customFormat="1" ht="18">
      <c r="A15" s="66">
        <v>11</v>
      </c>
      <c r="B15" s="180" t="s">
        <v>42</v>
      </c>
      <c r="C15" s="147">
        <v>39712</v>
      </c>
      <c r="D15" s="148" t="s">
        <v>43</v>
      </c>
      <c r="E15" s="148" t="s">
        <v>44</v>
      </c>
      <c r="F15" s="149">
        <v>220</v>
      </c>
      <c r="G15" s="149">
        <v>9</v>
      </c>
      <c r="H15" s="149">
        <v>8</v>
      </c>
      <c r="I15" s="208">
        <v>19225.5</v>
      </c>
      <c r="J15" s="168">
        <v>4785</v>
      </c>
      <c r="K15" s="208">
        <v>23634</v>
      </c>
      <c r="L15" s="168">
        <v>5850</v>
      </c>
      <c r="M15" s="208">
        <v>29096</v>
      </c>
      <c r="N15" s="168">
        <v>7214</v>
      </c>
      <c r="O15" s="209">
        <f t="shared" si="5"/>
        <v>71955.5</v>
      </c>
      <c r="P15" s="200">
        <f t="shared" si="5"/>
        <v>17849</v>
      </c>
      <c r="Q15" s="164">
        <f t="shared" si="2"/>
        <v>1983.2222222222222</v>
      </c>
      <c r="R15" s="165">
        <f t="shared" si="3"/>
        <v>4.031346293910023</v>
      </c>
      <c r="S15" s="208">
        <v>2056</v>
      </c>
      <c r="T15" s="166">
        <f t="shared" si="1"/>
        <v>33.99781128404669</v>
      </c>
      <c r="U15" s="208">
        <v>2910131</v>
      </c>
      <c r="V15" s="168">
        <v>390921</v>
      </c>
      <c r="W15" s="183">
        <f t="shared" si="4"/>
        <v>7.444294371497055</v>
      </c>
      <c r="X15" s="130"/>
    </row>
    <row r="16" spans="1:24" s="99" customFormat="1" ht="18">
      <c r="A16" s="66">
        <v>12</v>
      </c>
      <c r="B16" s="180" t="s">
        <v>94</v>
      </c>
      <c r="C16" s="147">
        <v>39766</v>
      </c>
      <c r="D16" s="148" t="s">
        <v>92</v>
      </c>
      <c r="E16" s="148" t="s">
        <v>95</v>
      </c>
      <c r="F16" s="149">
        <v>20</v>
      </c>
      <c r="G16" s="149">
        <v>20</v>
      </c>
      <c r="H16" s="149">
        <v>1</v>
      </c>
      <c r="I16" s="208">
        <v>12772.5</v>
      </c>
      <c r="J16" s="168">
        <v>1255</v>
      </c>
      <c r="K16" s="208">
        <v>26168</v>
      </c>
      <c r="L16" s="168">
        <v>2534</v>
      </c>
      <c r="M16" s="208">
        <v>26763.5</v>
      </c>
      <c r="N16" s="168">
        <v>2586</v>
      </c>
      <c r="O16" s="207">
        <f t="shared" si="5"/>
        <v>65704</v>
      </c>
      <c r="P16" s="198">
        <f t="shared" si="5"/>
        <v>6375</v>
      </c>
      <c r="Q16" s="164">
        <f t="shared" si="2"/>
        <v>318.75</v>
      </c>
      <c r="R16" s="165">
        <f t="shared" si="3"/>
        <v>10.30650980392157</v>
      </c>
      <c r="S16" s="208"/>
      <c r="T16" s="166">
        <f t="shared" si="1"/>
      </c>
      <c r="U16" s="211">
        <v>65704</v>
      </c>
      <c r="V16" s="163">
        <v>6375</v>
      </c>
      <c r="W16" s="183">
        <f t="shared" si="4"/>
        <v>10.30650980392157</v>
      </c>
      <c r="X16" s="130"/>
    </row>
    <row r="17" spans="1:24" s="99" customFormat="1" ht="18">
      <c r="A17" s="66">
        <v>13</v>
      </c>
      <c r="B17" s="180" t="s">
        <v>64</v>
      </c>
      <c r="C17" s="147">
        <v>39745</v>
      </c>
      <c r="D17" s="148" t="s">
        <v>2</v>
      </c>
      <c r="E17" s="148" t="s">
        <v>65</v>
      </c>
      <c r="F17" s="149">
        <v>57</v>
      </c>
      <c r="G17" s="149">
        <v>42</v>
      </c>
      <c r="H17" s="149">
        <v>4</v>
      </c>
      <c r="I17" s="208">
        <v>6709</v>
      </c>
      <c r="J17" s="168">
        <v>942</v>
      </c>
      <c r="K17" s="208">
        <v>15106</v>
      </c>
      <c r="L17" s="168">
        <v>2052</v>
      </c>
      <c r="M17" s="208">
        <v>15897</v>
      </c>
      <c r="N17" s="168">
        <v>2178</v>
      </c>
      <c r="O17" s="209">
        <f>+M17+K17+I17</f>
        <v>37712</v>
      </c>
      <c r="P17" s="200">
        <f>+N17+L17+J17</f>
        <v>5172</v>
      </c>
      <c r="Q17" s="164">
        <f t="shared" si="2"/>
        <v>123.14285714285714</v>
      </c>
      <c r="R17" s="165">
        <f t="shared" si="3"/>
        <v>7.291569992266048</v>
      </c>
      <c r="S17" s="208">
        <v>85777</v>
      </c>
      <c r="T17" s="166">
        <f t="shared" si="1"/>
        <v>-0.5603483451274818</v>
      </c>
      <c r="U17" s="208">
        <v>1075878</v>
      </c>
      <c r="V17" s="168">
        <v>110993</v>
      </c>
      <c r="W17" s="181">
        <f>+U17/V17</f>
        <v>9.693205877848152</v>
      </c>
      <c r="X17" s="130"/>
    </row>
    <row r="18" spans="1:24" s="99" customFormat="1" ht="18">
      <c r="A18" s="66">
        <v>14</v>
      </c>
      <c r="B18" s="180" t="s">
        <v>71</v>
      </c>
      <c r="C18" s="147">
        <v>39752</v>
      </c>
      <c r="D18" s="148" t="s">
        <v>2</v>
      </c>
      <c r="E18" s="148" t="s">
        <v>72</v>
      </c>
      <c r="F18" s="149">
        <v>45</v>
      </c>
      <c r="G18" s="149">
        <v>43</v>
      </c>
      <c r="H18" s="149">
        <v>3</v>
      </c>
      <c r="I18" s="208">
        <v>5891</v>
      </c>
      <c r="J18" s="168">
        <v>723</v>
      </c>
      <c r="K18" s="208">
        <v>13148</v>
      </c>
      <c r="L18" s="168">
        <v>1529</v>
      </c>
      <c r="M18" s="208">
        <v>15835</v>
      </c>
      <c r="N18" s="168">
        <v>2758</v>
      </c>
      <c r="O18" s="209">
        <f>+M18+K18+I18</f>
        <v>34874</v>
      </c>
      <c r="P18" s="200">
        <f>+N18+L18+J18</f>
        <v>5010</v>
      </c>
      <c r="Q18" s="164">
        <f t="shared" si="2"/>
        <v>116.51162790697674</v>
      </c>
      <c r="R18" s="165">
        <f t="shared" si="3"/>
        <v>6.960878243512974</v>
      </c>
      <c r="S18" s="208">
        <v>78720</v>
      </c>
      <c r="T18" s="166">
        <f t="shared" si="1"/>
        <v>-0.5569867886178862</v>
      </c>
      <c r="U18" s="208">
        <v>407549</v>
      </c>
      <c r="V18" s="168">
        <v>42694</v>
      </c>
      <c r="W18" s="181">
        <f>+U18/V18</f>
        <v>9.545814400149904</v>
      </c>
      <c r="X18" s="130"/>
    </row>
    <row r="19" spans="1:24" s="99" customFormat="1" ht="18">
      <c r="A19" s="66">
        <v>15</v>
      </c>
      <c r="B19" s="176" t="s">
        <v>83</v>
      </c>
      <c r="C19" s="143">
        <v>39759</v>
      </c>
      <c r="D19" s="145" t="s">
        <v>22</v>
      </c>
      <c r="E19" s="145" t="s">
        <v>84</v>
      </c>
      <c r="F19" s="146">
        <v>40</v>
      </c>
      <c r="G19" s="146">
        <v>38</v>
      </c>
      <c r="H19" s="146">
        <v>2</v>
      </c>
      <c r="I19" s="206">
        <v>6447.5</v>
      </c>
      <c r="J19" s="163">
        <v>949</v>
      </c>
      <c r="K19" s="206">
        <v>8846.5</v>
      </c>
      <c r="L19" s="163">
        <v>1053</v>
      </c>
      <c r="M19" s="206">
        <v>12912.5</v>
      </c>
      <c r="N19" s="163">
        <v>1510</v>
      </c>
      <c r="O19" s="207">
        <f>I19+K19+M19</f>
        <v>28206.5</v>
      </c>
      <c r="P19" s="198">
        <f>J19+L19+N19</f>
        <v>3512</v>
      </c>
      <c r="Q19" s="168">
        <f>+P19/G19</f>
        <v>92.42105263157895</v>
      </c>
      <c r="R19" s="169">
        <f>+O19/P19</f>
        <v>8.031463553530752</v>
      </c>
      <c r="S19" s="206">
        <v>40210</v>
      </c>
      <c r="T19" s="166">
        <f t="shared" si="1"/>
        <v>-0.298520268589903</v>
      </c>
      <c r="U19" s="210">
        <v>113124.5</v>
      </c>
      <c r="V19" s="167">
        <v>14206</v>
      </c>
      <c r="W19" s="178">
        <f>IF(U19&lt;&gt;0,U19/V19,"")</f>
        <v>7.963149373504153</v>
      </c>
      <c r="X19" s="130"/>
    </row>
    <row r="20" spans="1:24" s="99" customFormat="1" ht="18">
      <c r="A20" s="66">
        <v>16</v>
      </c>
      <c r="B20" s="180" t="s">
        <v>96</v>
      </c>
      <c r="C20" s="147">
        <v>39766</v>
      </c>
      <c r="D20" s="148" t="s">
        <v>43</v>
      </c>
      <c r="E20" s="148" t="s">
        <v>97</v>
      </c>
      <c r="F20" s="149">
        <v>24</v>
      </c>
      <c r="G20" s="149">
        <v>24</v>
      </c>
      <c r="H20" s="149">
        <v>1</v>
      </c>
      <c r="I20" s="208">
        <v>4855</v>
      </c>
      <c r="J20" s="168">
        <v>902</v>
      </c>
      <c r="K20" s="208">
        <v>9311</v>
      </c>
      <c r="L20" s="168">
        <v>1542</v>
      </c>
      <c r="M20" s="208">
        <v>12393</v>
      </c>
      <c r="N20" s="168">
        <v>2153</v>
      </c>
      <c r="O20" s="209">
        <f>SUM(I20+K20+M20)</f>
        <v>26559</v>
      </c>
      <c r="P20" s="200">
        <f>SUM(J20+L20+N20)</f>
        <v>4597</v>
      </c>
      <c r="Q20" s="164">
        <f>IF(O20&lt;&gt;0,P20/G20,"")</f>
        <v>191.54166666666666</v>
      </c>
      <c r="R20" s="165">
        <f>IF(O20&lt;&gt;0,O20/P20,"")</f>
        <v>5.777463563193387</v>
      </c>
      <c r="S20" s="208"/>
      <c r="T20" s="166">
        <f t="shared" si="1"/>
      </c>
      <c r="U20" s="208">
        <v>26559</v>
      </c>
      <c r="V20" s="168">
        <v>4597</v>
      </c>
      <c r="W20" s="183">
        <f>U20/V20</f>
        <v>5.777463563193387</v>
      </c>
      <c r="X20" s="130"/>
    </row>
    <row r="21" spans="1:24" s="99" customFormat="1" ht="18">
      <c r="A21" s="66">
        <v>17</v>
      </c>
      <c r="B21" s="182" t="s">
        <v>73</v>
      </c>
      <c r="C21" s="147">
        <v>39752</v>
      </c>
      <c r="D21" s="148" t="s">
        <v>43</v>
      </c>
      <c r="E21" s="148" t="s">
        <v>74</v>
      </c>
      <c r="F21" s="149">
        <v>39</v>
      </c>
      <c r="G21" s="149">
        <v>39</v>
      </c>
      <c r="H21" s="149">
        <v>3</v>
      </c>
      <c r="I21" s="208">
        <v>4926.5</v>
      </c>
      <c r="J21" s="168">
        <v>472</v>
      </c>
      <c r="K21" s="208">
        <v>10442.5</v>
      </c>
      <c r="L21" s="168">
        <v>1080</v>
      </c>
      <c r="M21" s="208">
        <v>10791</v>
      </c>
      <c r="N21" s="168">
        <v>1114</v>
      </c>
      <c r="O21" s="209">
        <f aca="true" t="shared" si="6" ref="O21:P25">I21+K21+M21</f>
        <v>26160</v>
      </c>
      <c r="P21" s="200">
        <f t="shared" si="6"/>
        <v>2666</v>
      </c>
      <c r="Q21" s="168">
        <f>+P21/G21</f>
        <v>68.35897435897436</v>
      </c>
      <c r="R21" s="169">
        <f>+O21/P21</f>
        <v>9.81245311327832</v>
      </c>
      <c r="S21" s="208">
        <v>65256.5</v>
      </c>
      <c r="T21" s="166">
        <f t="shared" si="1"/>
        <v>-0.5991203941369825</v>
      </c>
      <c r="U21" s="208">
        <v>283700.5</v>
      </c>
      <c r="V21" s="168">
        <v>26821</v>
      </c>
      <c r="W21" s="183">
        <f>U21/V21</f>
        <v>10.577551172588644</v>
      </c>
      <c r="X21" s="130"/>
    </row>
    <row r="22" spans="1:24" s="99" customFormat="1" ht="18">
      <c r="A22" s="66">
        <v>18</v>
      </c>
      <c r="B22" s="180" t="s">
        <v>98</v>
      </c>
      <c r="C22" s="147">
        <v>39738</v>
      </c>
      <c r="D22" s="148" t="s">
        <v>92</v>
      </c>
      <c r="E22" s="148" t="s">
        <v>99</v>
      </c>
      <c r="F22" s="149">
        <v>67</v>
      </c>
      <c r="G22" s="149">
        <v>66</v>
      </c>
      <c r="H22" s="149">
        <v>5</v>
      </c>
      <c r="I22" s="208">
        <v>3341</v>
      </c>
      <c r="J22" s="168">
        <v>574</v>
      </c>
      <c r="K22" s="208">
        <v>9631</v>
      </c>
      <c r="L22" s="168">
        <v>1407</v>
      </c>
      <c r="M22" s="208">
        <v>10660</v>
      </c>
      <c r="N22" s="168">
        <v>1541</v>
      </c>
      <c r="O22" s="207">
        <f t="shared" si="6"/>
        <v>23632</v>
      </c>
      <c r="P22" s="198">
        <f t="shared" si="6"/>
        <v>3522</v>
      </c>
      <c r="Q22" s="164">
        <f>IF(O22&lt;&gt;0,P22/G22,"")</f>
        <v>53.36363636363637</v>
      </c>
      <c r="R22" s="165">
        <f>IF(O22&lt;&gt;0,O22/P22,"")</f>
        <v>6.709823963657013</v>
      </c>
      <c r="S22" s="208">
        <v>24927</v>
      </c>
      <c r="T22" s="166">
        <f t="shared" si="1"/>
        <v>-0.05195169896096602</v>
      </c>
      <c r="U22" s="211">
        <v>459405</v>
      </c>
      <c r="V22" s="163">
        <v>57788</v>
      </c>
      <c r="W22" s="183">
        <f>U22/V22</f>
        <v>7.949833875545096</v>
      </c>
      <c r="X22" s="130"/>
    </row>
    <row r="23" spans="1:24" s="99" customFormat="1" ht="18">
      <c r="A23" s="66">
        <v>19</v>
      </c>
      <c r="B23" s="180" t="s">
        <v>100</v>
      </c>
      <c r="C23" s="147">
        <v>39738</v>
      </c>
      <c r="D23" s="148" t="s">
        <v>92</v>
      </c>
      <c r="E23" s="148" t="s">
        <v>101</v>
      </c>
      <c r="F23" s="149">
        <v>65</v>
      </c>
      <c r="G23" s="149">
        <v>38</v>
      </c>
      <c r="H23" s="149">
        <v>5</v>
      </c>
      <c r="I23" s="208">
        <v>4032</v>
      </c>
      <c r="J23" s="168">
        <v>691</v>
      </c>
      <c r="K23" s="208">
        <v>8186.5</v>
      </c>
      <c r="L23" s="168">
        <v>1394</v>
      </c>
      <c r="M23" s="208">
        <v>9017</v>
      </c>
      <c r="N23" s="168">
        <v>1535</v>
      </c>
      <c r="O23" s="207">
        <f t="shared" si="6"/>
        <v>21235.5</v>
      </c>
      <c r="P23" s="198">
        <f t="shared" si="6"/>
        <v>3620</v>
      </c>
      <c r="Q23" s="168">
        <f>+P23/G23</f>
        <v>95.26315789473684</v>
      </c>
      <c r="R23" s="169">
        <f>+O23/P23</f>
        <v>5.866160220994475</v>
      </c>
      <c r="S23" s="208">
        <v>23485.5</v>
      </c>
      <c r="T23" s="166">
        <f t="shared" si="1"/>
        <v>-0.09580379383023568</v>
      </c>
      <c r="U23" s="211">
        <v>1079079.7</v>
      </c>
      <c r="V23" s="163">
        <v>116312</v>
      </c>
      <c r="W23" s="183">
        <f>U23/V23</f>
        <v>9.277458043881973</v>
      </c>
      <c r="X23" s="130"/>
    </row>
    <row r="24" spans="1:24" s="99" customFormat="1" ht="18">
      <c r="A24" s="66">
        <v>20</v>
      </c>
      <c r="B24" s="180" t="s">
        <v>102</v>
      </c>
      <c r="C24" s="147">
        <v>39766</v>
      </c>
      <c r="D24" s="148" t="s">
        <v>86</v>
      </c>
      <c r="E24" s="148" t="s">
        <v>103</v>
      </c>
      <c r="F24" s="149">
        <v>17</v>
      </c>
      <c r="G24" s="149">
        <v>17</v>
      </c>
      <c r="H24" s="149">
        <v>1</v>
      </c>
      <c r="I24" s="211">
        <v>2858</v>
      </c>
      <c r="J24" s="167">
        <v>313</v>
      </c>
      <c r="K24" s="211">
        <v>6377</v>
      </c>
      <c r="L24" s="167">
        <v>681</v>
      </c>
      <c r="M24" s="211">
        <v>6828</v>
      </c>
      <c r="N24" s="167">
        <v>718</v>
      </c>
      <c r="O24" s="212">
        <f t="shared" si="6"/>
        <v>16063</v>
      </c>
      <c r="P24" s="201">
        <f t="shared" si="6"/>
        <v>1712</v>
      </c>
      <c r="Q24" s="164">
        <f>IF(O24&lt;&gt;0,P24/G24,"")</f>
        <v>100.70588235294117</v>
      </c>
      <c r="R24" s="165">
        <f>IF(O24&lt;&gt;0,O24/P24,"")</f>
        <v>9.382593457943925</v>
      </c>
      <c r="S24" s="211"/>
      <c r="T24" s="166">
        <f t="shared" si="1"/>
      </c>
      <c r="U24" s="211">
        <f>O24</f>
        <v>16063</v>
      </c>
      <c r="V24" s="167">
        <f>P24</f>
        <v>1712</v>
      </c>
      <c r="W24" s="183">
        <f>U24/V24</f>
        <v>9.382593457943925</v>
      </c>
      <c r="X24" s="130"/>
    </row>
    <row r="25" spans="1:24" s="99" customFormat="1" ht="18">
      <c r="A25" s="66">
        <v>21</v>
      </c>
      <c r="B25" s="176" t="s">
        <v>53</v>
      </c>
      <c r="C25" s="143">
        <v>39731</v>
      </c>
      <c r="D25" s="145" t="s">
        <v>22</v>
      </c>
      <c r="E25" s="145" t="s">
        <v>75</v>
      </c>
      <c r="F25" s="146">
        <v>131</v>
      </c>
      <c r="G25" s="146">
        <v>44</v>
      </c>
      <c r="H25" s="146">
        <v>6</v>
      </c>
      <c r="I25" s="206">
        <v>3046.5</v>
      </c>
      <c r="J25" s="163">
        <v>666</v>
      </c>
      <c r="K25" s="206">
        <v>6143</v>
      </c>
      <c r="L25" s="163">
        <v>1375</v>
      </c>
      <c r="M25" s="206">
        <v>6235.5</v>
      </c>
      <c r="N25" s="163">
        <v>1377</v>
      </c>
      <c r="O25" s="207">
        <f t="shared" si="6"/>
        <v>15425</v>
      </c>
      <c r="P25" s="198">
        <f t="shared" si="6"/>
        <v>3418</v>
      </c>
      <c r="Q25" s="168">
        <f>+P25/G25</f>
        <v>77.68181818181819</v>
      </c>
      <c r="R25" s="169">
        <f>+O25/P25</f>
        <v>4.512873025160912</v>
      </c>
      <c r="S25" s="206">
        <v>24696</v>
      </c>
      <c r="T25" s="166">
        <f t="shared" si="1"/>
        <v>-0.3754049238743116</v>
      </c>
      <c r="U25" s="206">
        <v>1215678.5</v>
      </c>
      <c r="V25" s="163">
        <v>154443</v>
      </c>
      <c r="W25" s="178">
        <f>IF(U25&lt;&gt;0,U25/V25,"")</f>
        <v>7.871373257447732</v>
      </c>
      <c r="X25" s="130"/>
    </row>
    <row r="26" spans="1:24" s="99" customFormat="1" ht="18">
      <c r="A26" s="66">
        <v>22</v>
      </c>
      <c r="B26" s="180" t="s">
        <v>54</v>
      </c>
      <c r="C26" s="147">
        <v>39738</v>
      </c>
      <c r="D26" s="148" t="s">
        <v>2</v>
      </c>
      <c r="E26" s="148" t="s">
        <v>23</v>
      </c>
      <c r="F26" s="149">
        <v>62</v>
      </c>
      <c r="G26" s="149">
        <v>30</v>
      </c>
      <c r="H26" s="149">
        <v>5</v>
      </c>
      <c r="I26" s="208">
        <v>2822</v>
      </c>
      <c r="J26" s="168">
        <v>478</v>
      </c>
      <c r="K26" s="208">
        <v>5383</v>
      </c>
      <c r="L26" s="168">
        <v>922</v>
      </c>
      <c r="M26" s="208">
        <v>5197</v>
      </c>
      <c r="N26" s="168">
        <v>893</v>
      </c>
      <c r="O26" s="209">
        <f>+M26+K26+I26</f>
        <v>13402</v>
      </c>
      <c r="P26" s="200">
        <f>+N26+L26+J26</f>
        <v>2293</v>
      </c>
      <c r="Q26" s="164">
        <f>IF(O26&lt;&gt;0,P26/G26,"")</f>
        <v>76.43333333333334</v>
      </c>
      <c r="R26" s="165">
        <f>IF(O26&lt;&gt;0,O26/P26,"")</f>
        <v>5.844744875708678</v>
      </c>
      <c r="S26" s="208">
        <v>16996</v>
      </c>
      <c r="T26" s="166">
        <f t="shared" si="1"/>
        <v>-0.21146152035773122</v>
      </c>
      <c r="U26" s="208">
        <v>711951</v>
      </c>
      <c r="V26" s="168">
        <v>83999</v>
      </c>
      <c r="W26" s="181">
        <f>+U26/V26</f>
        <v>8.475708044143383</v>
      </c>
      <c r="X26" s="130"/>
    </row>
    <row r="27" spans="1:24" s="99" customFormat="1" ht="18">
      <c r="A27" s="66">
        <v>23</v>
      </c>
      <c r="B27" s="180" t="s">
        <v>104</v>
      </c>
      <c r="C27" s="147">
        <v>39731</v>
      </c>
      <c r="D27" s="148" t="s">
        <v>92</v>
      </c>
      <c r="E27" s="148" t="s">
        <v>27</v>
      </c>
      <c r="F27" s="149">
        <v>37</v>
      </c>
      <c r="G27" s="149">
        <v>22</v>
      </c>
      <c r="H27" s="149">
        <v>6</v>
      </c>
      <c r="I27" s="208">
        <v>2202.5</v>
      </c>
      <c r="J27" s="168">
        <v>384</v>
      </c>
      <c r="K27" s="208">
        <v>5669.5</v>
      </c>
      <c r="L27" s="168">
        <v>935</v>
      </c>
      <c r="M27" s="208">
        <v>5431</v>
      </c>
      <c r="N27" s="168">
        <v>878</v>
      </c>
      <c r="O27" s="207">
        <f aca="true" t="shared" si="7" ref="O27:P29">I27+K27+M27</f>
        <v>13303</v>
      </c>
      <c r="P27" s="198">
        <f t="shared" si="7"/>
        <v>2197</v>
      </c>
      <c r="Q27" s="168">
        <f>+P27/G27</f>
        <v>99.86363636363636</v>
      </c>
      <c r="R27" s="169">
        <f>+O27/P27</f>
        <v>6.05507510241238</v>
      </c>
      <c r="S27" s="208">
        <v>7962</v>
      </c>
      <c r="T27" s="166">
        <f t="shared" si="1"/>
        <v>0.6708113539311731</v>
      </c>
      <c r="U27" s="211">
        <v>309474.6</v>
      </c>
      <c r="V27" s="163">
        <v>39453</v>
      </c>
      <c r="W27" s="183">
        <f>U27/V27</f>
        <v>7.844133525967607</v>
      </c>
      <c r="X27" s="130"/>
    </row>
    <row r="28" spans="1:24" s="99" customFormat="1" ht="18">
      <c r="A28" s="66">
        <v>24</v>
      </c>
      <c r="B28" s="180" t="s">
        <v>45</v>
      </c>
      <c r="C28" s="147">
        <v>39724</v>
      </c>
      <c r="D28" s="148" t="s">
        <v>46</v>
      </c>
      <c r="E28" s="148" t="s">
        <v>46</v>
      </c>
      <c r="F28" s="149">
        <v>40</v>
      </c>
      <c r="G28" s="149">
        <v>4</v>
      </c>
      <c r="H28" s="149">
        <v>7</v>
      </c>
      <c r="I28" s="208">
        <v>3444</v>
      </c>
      <c r="J28" s="168">
        <v>829</v>
      </c>
      <c r="K28" s="208">
        <v>3831</v>
      </c>
      <c r="L28" s="168">
        <v>889</v>
      </c>
      <c r="M28" s="208">
        <v>4949</v>
      </c>
      <c r="N28" s="168">
        <v>1139</v>
      </c>
      <c r="O28" s="209">
        <f t="shared" si="7"/>
        <v>12224</v>
      </c>
      <c r="P28" s="200">
        <f t="shared" si="7"/>
        <v>2857</v>
      </c>
      <c r="Q28" s="168">
        <f>+P28/G28</f>
        <v>714.25</v>
      </c>
      <c r="R28" s="169">
        <f>+O28/P28</f>
        <v>4.278613930696535</v>
      </c>
      <c r="S28" s="208">
        <v>6359.5</v>
      </c>
      <c r="T28" s="166">
        <f t="shared" si="1"/>
        <v>0.9221636921141599</v>
      </c>
      <c r="U28" s="208">
        <v>386251</v>
      </c>
      <c r="V28" s="168">
        <v>46825</v>
      </c>
      <c r="W28" s="183">
        <f>U28/V28</f>
        <v>8.248820074746396</v>
      </c>
      <c r="X28" s="130"/>
    </row>
    <row r="29" spans="1:24" s="99" customFormat="1" ht="18">
      <c r="A29" s="66">
        <v>25</v>
      </c>
      <c r="B29" s="180" t="s">
        <v>105</v>
      </c>
      <c r="C29" s="147">
        <v>39752</v>
      </c>
      <c r="D29" s="148" t="s">
        <v>92</v>
      </c>
      <c r="E29" s="148" t="s">
        <v>106</v>
      </c>
      <c r="F29" s="149">
        <v>27</v>
      </c>
      <c r="G29" s="149">
        <v>20</v>
      </c>
      <c r="H29" s="149">
        <v>3</v>
      </c>
      <c r="I29" s="208">
        <v>2455</v>
      </c>
      <c r="J29" s="168">
        <v>265</v>
      </c>
      <c r="K29" s="208">
        <v>4243</v>
      </c>
      <c r="L29" s="168">
        <v>434</v>
      </c>
      <c r="M29" s="208">
        <v>3990</v>
      </c>
      <c r="N29" s="168">
        <v>409</v>
      </c>
      <c r="O29" s="207">
        <f t="shared" si="7"/>
        <v>10688</v>
      </c>
      <c r="P29" s="198">
        <f t="shared" si="7"/>
        <v>1108</v>
      </c>
      <c r="Q29" s="168">
        <f>+P29/G29</f>
        <v>55.4</v>
      </c>
      <c r="R29" s="169">
        <f>+O29/P29</f>
        <v>9.646209386281589</v>
      </c>
      <c r="S29" s="208">
        <v>32306.5</v>
      </c>
      <c r="T29" s="166">
        <f t="shared" si="1"/>
        <v>-0.669168743132187</v>
      </c>
      <c r="U29" s="211">
        <v>184473.5</v>
      </c>
      <c r="V29" s="163">
        <v>16936</v>
      </c>
      <c r="W29" s="183">
        <f>U29/V29</f>
        <v>10.892388993859235</v>
      </c>
      <c r="X29" s="130"/>
    </row>
    <row r="30" spans="1:24" s="99" customFormat="1" ht="18">
      <c r="A30" s="66">
        <v>26</v>
      </c>
      <c r="B30" s="180" t="s">
        <v>68</v>
      </c>
      <c r="C30" s="147">
        <v>39745</v>
      </c>
      <c r="D30" s="148" t="s">
        <v>2</v>
      </c>
      <c r="E30" s="148" t="s">
        <v>27</v>
      </c>
      <c r="F30" s="149">
        <v>72</v>
      </c>
      <c r="G30" s="149">
        <v>23</v>
      </c>
      <c r="H30" s="149">
        <v>4</v>
      </c>
      <c r="I30" s="208">
        <v>1193</v>
      </c>
      <c r="J30" s="168">
        <v>178</v>
      </c>
      <c r="K30" s="208">
        <v>4882</v>
      </c>
      <c r="L30" s="168">
        <v>711</v>
      </c>
      <c r="M30" s="208">
        <v>4366</v>
      </c>
      <c r="N30" s="168">
        <v>608</v>
      </c>
      <c r="O30" s="209">
        <f>+M30+K30+I30</f>
        <v>10441</v>
      </c>
      <c r="P30" s="200">
        <f>+N30+L30+J30</f>
        <v>1497</v>
      </c>
      <c r="Q30" s="164">
        <f>IF(O30&lt;&gt;0,P30/G30,"")</f>
        <v>65.08695652173913</v>
      </c>
      <c r="R30" s="165">
        <f>IF(O30&lt;&gt;0,O30/P30,"")</f>
        <v>6.974615898463594</v>
      </c>
      <c r="S30" s="208">
        <v>52765</v>
      </c>
      <c r="T30" s="166">
        <f t="shared" si="1"/>
        <v>-0.8021226191604283</v>
      </c>
      <c r="U30" s="208">
        <v>481238</v>
      </c>
      <c r="V30" s="168">
        <v>56937</v>
      </c>
      <c r="W30" s="181">
        <f>+U30/V30</f>
        <v>8.45211373974744</v>
      </c>
      <c r="X30" s="130"/>
    </row>
    <row r="31" spans="1:24" s="99" customFormat="1" ht="18">
      <c r="A31" s="66">
        <v>27</v>
      </c>
      <c r="B31" s="176" t="s">
        <v>107</v>
      </c>
      <c r="C31" s="143">
        <v>39647</v>
      </c>
      <c r="D31" s="145" t="s">
        <v>22</v>
      </c>
      <c r="E31" s="145" t="s">
        <v>108</v>
      </c>
      <c r="F31" s="146">
        <v>108</v>
      </c>
      <c r="G31" s="146">
        <v>1</v>
      </c>
      <c r="H31" s="146">
        <v>17</v>
      </c>
      <c r="I31" s="206">
        <v>954</v>
      </c>
      <c r="J31" s="163">
        <v>318</v>
      </c>
      <c r="K31" s="206">
        <v>2850</v>
      </c>
      <c r="L31" s="163">
        <v>950</v>
      </c>
      <c r="M31" s="206">
        <v>2850</v>
      </c>
      <c r="N31" s="163">
        <v>950</v>
      </c>
      <c r="O31" s="207">
        <f>I31+K31+M31</f>
        <v>6654</v>
      </c>
      <c r="P31" s="198">
        <f>J31+L31+N31</f>
        <v>2218</v>
      </c>
      <c r="Q31" s="164">
        <f>IF(O31&lt;&gt;0,P31/G31,"")</f>
        <v>2218</v>
      </c>
      <c r="R31" s="165">
        <f>IF(O31&lt;&gt;0,O31/P31,"")</f>
        <v>3</v>
      </c>
      <c r="S31" s="206"/>
      <c r="T31" s="166">
        <f t="shared" si="1"/>
      </c>
      <c r="U31" s="210">
        <v>4269680.5</v>
      </c>
      <c r="V31" s="167">
        <v>435909</v>
      </c>
      <c r="W31" s="178">
        <f>IF(U31&lt;&gt;0,U31/V31,"")</f>
        <v>9.794889529695418</v>
      </c>
      <c r="X31" s="130"/>
    </row>
    <row r="32" spans="1:24" s="99" customFormat="1" ht="18">
      <c r="A32" s="66">
        <v>28</v>
      </c>
      <c r="B32" s="179" t="s">
        <v>41</v>
      </c>
      <c r="C32" s="143">
        <v>39731</v>
      </c>
      <c r="D32" s="150" t="s">
        <v>34</v>
      </c>
      <c r="E32" s="150" t="s">
        <v>26</v>
      </c>
      <c r="F32" s="151">
        <v>20</v>
      </c>
      <c r="G32" s="151">
        <v>8</v>
      </c>
      <c r="H32" s="151">
        <v>6</v>
      </c>
      <c r="I32" s="206">
        <v>805</v>
      </c>
      <c r="J32" s="163">
        <v>107</v>
      </c>
      <c r="K32" s="206">
        <v>2352</v>
      </c>
      <c r="L32" s="163">
        <v>295</v>
      </c>
      <c r="M32" s="206">
        <v>1672</v>
      </c>
      <c r="N32" s="163">
        <v>219</v>
      </c>
      <c r="O32" s="207">
        <f>+I32+K32+M32</f>
        <v>4829</v>
      </c>
      <c r="P32" s="198">
        <f>+J32+L32+N32</f>
        <v>621</v>
      </c>
      <c r="Q32" s="164">
        <f>IF(O32&lt;&gt;0,P32/G32,"")</f>
        <v>77.625</v>
      </c>
      <c r="R32" s="165">
        <f>IF(O32&lt;&gt;0,O32/P32,"")</f>
        <v>7.776167471819646</v>
      </c>
      <c r="S32" s="206">
        <v>463</v>
      </c>
      <c r="T32" s="166">
        <f t="shared" si="1"/>
        <v>9.429805615550755</v>
      </c>
      <c r="U32" s="206">
        <v>384190</v>
      </c>
      <c r="V32" s="163">
        <v>33507</v>
      </c>
      <c r="W32" s="178">
        <f>U32/V32</f>
        <v>11.465962336228252</v>
      </c>
      <c r="X32" s="130"/>
    </row>
    <row r="33" spans="1:24" s="99" customFormat="1" ht="18">
      <c r="A33" s="66">
        <v>29</v>
      </c>
      <c r="B33" s="176" t="s">
        <v>36</v>
      </c>
      <c r="C33" s="143">
        <v>39717</v>
      </c>
      <c r="D33" s="145" t="s">
        <v>22</v>
      </c>
      <c r="E33" s="145" t="s">
        <v>37</v>
      </c>
      <c r="F33" s="146">
        <v>199</v>
      </c>
      <c r="G33" s="146">
        <v>6</v>
      </c>
      <c r="H33" s="146">
        <v>8</v>
      </c>
      <c r="I33" s="206">
        <v>392</v>
      </c>
      <c r="J33" s="163">
        <v>112</v>
      </c>
      <c r="K33" s="206">
        <v>1400</v>
      </c>
      <c r="L33" s="163">
        <v>341</v>
      </c>
      <c r="M33" s="206">
        <v>1226</v>
      </c>
      <c r="N33" s="163">
        <v>315</v>
      </c>
      <c r="O33" s="207">
        <f>I33+K33+M33</f>
        <v>3018</v>
      </c>
      <c r="P33" s="198">
        <f>J33+L33+N33</f>
        <v>768</v>
      </c>
      <c r="Q33" s="164">
        <f>IF(O33&lt;&gt;0,P33/G33,"")</f>
        <v>128</v>
      </c>
      <c r="R33" s="165">
        <f>IF(O33&lt;&gt;0,O33/P33,"")</f>
        <v>3.9296875</v>
      </c>
      <c r="S33" s="206">
        <v>1122.5</v>
      </c>
      <c r="T33" s="166">
        <f t="shared" si="1"/>
        <v>1.688641425389755</v>
      </c>
      <c r="U33" s="206">
        <v>1383633</v>
      </c>
      <c r="V33" s="163">
        <v>187792</v>
      </c>
      <c r="W33" s="178">
        <f>IF(U33&lt;&gt;0,U33/V33,"")</f>
        <v>7.36790172105308</v>
      </c>
      <c r="X33" s="130"/>
    </row>
    <row r="34" spans="1:24" s="99" customFormat="1" ht="18">
      <c r="A34" s="66">
        <v>30</v>
      </c>
      <c r="B34" s="184" t="s">
        <v>85</v>
      </c>
      <c r="C34" s="147">
        <v>39717</v>
      </c>
      <c r="D34" s="148" t="s">
        <v>2</v>
      </c>
      <c r="E34" s="148" t="s">
        <v>24</v>
      </c>
      <c r="F34" s="149">
        <v>130</v>
      </c>
      <c r="G34" s="149">
        <v>9</v>
      </c>
      <c r="H34" s="149">
        <v>8</v>
      </c>
      <c r="I34" s="208">
        <v>258</v>
      </c>
      <c r="J34" s="168">
        <v>44</v>
      </c>
      <c r="K34" s="208">
        <v>770</v>
      </c>
      <c r="L34" s="168">
        <v>115</v>
      </c>
      <c r="M34" s="208">
        <v>1091</v>
      </c>
      <c r="N34" s="168">
        <v>156</v>
      </c>
      <c r="O34" s="209">
        <f>+M34+K34+I34</f>
        <v>2119</v>
      </c>
      <c r="P34" s="200">
        <f>+N34+L34+J34</f>
        <v>315</v>
      </c>
      <c r="Q34" s="168">
        <f>+P34/G34</f>
        <v>35</v>
      </c>
      <c r="R34" s="169">
        <f>+O34/P34</f>
        <v>6.726984126984127</v>
      </c>
      <c r="S34" s="208">
        <v>3748</v>
      </c>
      <c r="T34" s="166">
        <f t="shared" si="1"/>
        <v>-0.43463180362860193</v>
      </c>
      <c r="U34" s="208">
        <v>1466343</v>
      </c>
      <c r="V34" s="168">
        <v>167608</v>
      </c>
      <c r="W34" s="181">
        <f>+U34/V34</f>
        <v>8.748645649372344</v>
      </c>
      <c r="X34" s="130"/>
    </row>
    <row r="35" spans="1:24" s="99" customFormat="1" ht="18">
      <c r="A35" s="66">
        <v>31</v>
      </c>
      <c r="B35" s="176" t="s">
        <v>52</v>
      </c>
      <c r="C35" s="143">
        <v>39738</v>
      </c>
      <c r="D35" s="144" t="s">
        <v>10</v>
      </c>
      <c r="E35" s="145" t="s">
        <v>11</v>
      </c>
      <c r="F35" s="146">
        <v>52</v>
      </c>
      <c r="G35" s="146">
        <v>4</v>
      </c>
      <c r="H35" s="146">
        <v>5</v>
      </c>
      <c r="I35" s="206">
        <v>314</v>
      </c>
      <c r="J35" s="163">
        <v>46</v>
      </c>
      <c r="K35" s="206">
        <v>942</v>
      </c>
      <c r="L35" s="163">
        <v>154</v>
      </c>
      <c r="M35" s="206">
        <v>825</v>
      </c>
      <c r="N35" s="163">
        <v>138</v>
      </c>
      <c r="O35" s="207">
        <f>+I35+K35+M35</f>
        <v>2081</v>
      </c>
      <c r="P35" s="198">
        <f>+J35+L35+N35</f>
        <v>338</v>
      </c>
      <c r="Q35" s="164">
        <f>IF(O35&lt;&gt;0,P35/G35,"")</f>
        <v>84.5</v>
      </c>
      <c r="R35" s="165">
        <f>IF(O35&lt;&gt;0,O35/P35,"")</f>
        <v>6.15680473372781</v>
      </c>
      <c r="S35" s="206">
        <v>7725</v>
      </c>
      <c r="T35" s="166">
        <f t="shared" si="1"/>
        <v>-0.7306148867313916</v>
      </c>
      <c r="U35" s="206">
        <v>815679</v>
      </c>
      <c r="V35" s="163">
        <v>78616</v>
      </c>
      <c r="W35" s="177">
        <f>U35/V35</f>
        <v>10.375483362165463</v>
      </c>
      <c r="X35" s="130"/>
    </row>
    <row r="36" spans="1:24" s="99" customFormat="1" ht="18">
      <c r="A36" s="66">
        <v>32</v>
      </c>
      <c r="B36" s="180" t="s">
        <v>109</v>
      </c>
      <c r="C36" s="147">
        <v>39752</v>
      </c>
      <c r="D36" s="148" t="s">
        <v>92</v>
      </c>
      <c r="E36" s="148" t="s">
        <v>110</v>
      </c>
      <c r="F36" s="149">
        <v>1</v>
      </c>
      <c r="G36" s="149">
        <v>1</v>
      </c>
      <c r="H36" s="149">
        <v>3</v>
      </c>
      <c r="I36" s="208">
        <v>364</v>
      </c>
      <c r="J36" s="168">
        <v>40</v>
      </c>
      <c r="K36" s="208">
        <v>656</v>
      </c>
      <c r="L36" s="168">
        <v>72</v>
      </c>
      <c r="M36" s="208">
        <v>726</v>
      </c>
      <c r="N36" s="168">
        <v>80</v>
      </c>
      <c r="O36" s="207">
        <f>I36+K36+M36</f>
        <v>1746</v>
      </c>
      <c r="P36" s="198">
        <f>J36+L36+N36</f>
        <v>192</v>
      </c>
      <c r="Q36" s="168">
        <f>+P36/G36</f>
        <v>192</v>
      </c>
      <c r="R36" s="169">
        <f>+O36/P36</f>
        <v>9.09375</v>
      </c>
      <c r="S36" s="208">
        <v>2386</v>
      </c>
      <c r="T36" s="166">
        <f t="shared" si="1"/>
        <v>-0.26823134953897737</v>
      </c>
      <c r="U36" s="211">
        <v>11616</v>
      </c>
      <c r="V36" s="163">
        <v>1358</v>
      </c>
      <c r="W36" s="183">
        <f>U36/V36</f>
        <v>8.553755522827688</v>
      </c>
      <c r="X36" s="130"/>
    </row>
    <row r="37" spans="1:24" s="99" customFormat="1" ht="18">
      <c r="A37" s="66">
        <v>33</v>
      </c>
      <c r="B37" s="220" t="s">
        <v>111</v>
      </c>
      <c r="C37" s="214">
        <v>39150</v>
      </c>
      <c r="D37" s="148" t="s">
        <v>86</v>
      </c>
      <c r="E37" s="213" t="s">
        <v>112</v>
      </c>
      <c r="F37" s="215">
        <v>10</v>
      </c>
      <c r="G37" s="215">
        <v>1</v>
      </c>
      <c r="H37" s="215">
        <v>31</v>
      </c>
      <c r="I37" s="211">
        <v>553</v>
      </c>
      <c r="J37" s="167">
        <v>110</v>
      </c>
      <c r="K37" s="211">
        <v>553</v>
      </c>
      <c r="L37" s="167">
        <v>110</v>
      </c>
      <c r="M37" s="211">
        <v>554</v>
      </c>
      <c r="N37" s="167">
        <v>112</v>
      </c>
      <c r="O37" s="212">
        <f>I37+K37+M37</f>
        <v>1660</v>
      </c>
      <c r="P37" s="201">
        <f>J37+L37+N37</f>
        <v>332</v>
      </c>
      <c r="Q37" s="164">
        <f>IF(O37&lt;&gt;0,P37/G37,"")</f>
        <v>332</v>
      </c>
      <c r="R37" s="165">
        <f>IF(O37&lt;&gt;0,O37/P37,"")</f>
        <v>5</v>
      </c>
      <c r="S37" s="211"/>
      <c r="T37" s="166">
        <f aca="true" t="shared" si="8" ref="T37:T68">IF(S37&lt;&gt;0,-(S37-O37)/S37,"")</f>
      </c>
      <c r="U37" s="211">
        <v>230005</v>
      </c>
      <c r="V37" s="167">
        <v>26345</v>
      </c>
      <c r="W37" s="183">
        <f>U37/V37</f>
        <v>8.730499145947999</v>
      </c>
      <c r="X37" s="130"/>
    </row>
    <row r="38" spans="1:24" s="99" customFormat="1" ht="18">
      <c r="A38" s="66">
        <v>34</v>
      </c>
      <c r="B38" s="180" t="s">
        <v>38</v>
      </c>
      <c r="C38" s="147">
        <v>39724</v>
      </c>
      <c r="D38" s="148" t="s">
        <v>2</v>
      </c>
      <c r="E38" s="148" t="s">
        <v>39</v>
      </c>
      <c r="F38" s="149">
        <v>92</v>
      </c>
      <c r="G38" s="149">
        <v>2</v>
      </c>
      <c r="H38" s="149">
        <v>7</v>
      </c>
      <c r="I38" s="208">
        <v>292</v>
      </c>
      <c r="J38" s="168">
        <v>49</v>
      </c>
      <c r="K38" s="208">
        <v>628</v>
      </c>
      <c r="L38" s="168">
        <v>101</v>
      </c>
      <c r="M38" s="208">
        <v>672</v>
      </c>
      <c r="N38" s="168">
        <v>111</v>
      </c>
      <c r="O38" s="209">
        <f>+M38+K38+I38</f>
        <v>1592</v>
      </c>
      <c r="P38" s="200">
        <f>+N38+L38+J38</f>
        <v>261</v>
      </c>
      <c r="Q38" s="168">
        <f>+P38/G38</f>
        <v>130.5</v>
      </c>
      <c r="R38" s="169">
        <f>+O38/P38</f>
        <v>6.099616858237548</v>
      </c>
      <c r="S38" s="208">
        <v>381</v>
      </c>
      <c r="T38" s="166">
        <f t="shared" si="8"/>
        <v>3.1784776902887137</v>
      </c>
      <c r="U38" s="208">
        <v>8850118</v>
      </c>
      <c r="V38" s="168">
        <v>97034</v>
      </c>
      <c r="W38" s="181">
        <f>+U38/V38</f>
        <v>91.20636065708926</v>
      </c>
      <c r="X38" s="130"/>
    </row>
    <row r="39" spans="1:24" s="99" customFormat="1" ht="18">
      <c r="A39" s="66">
        <v>35</v>
      </c>
      <c r="B39" s="180" t="s">
        <v>113</v>
      </c>
      <c r="C39" s="147">
        <v>39745</v>
      </c>
      <c r="D39" s="148" t="s">
        <v>92</v>
      </c>
      <c r="E39" s="148" t="s">
        <v>114</v>
      </c>
      <c r="F39" s="149">
        <v>7</v>
      </c>
      <c r="G39" s="149">
        <v>5</v>
      </c>
      <c r="H39" s="149">
        <v>4</v>
      </c>
      <c r="I39" s="208">
        <v>237</v>
      </c>
      <c r="J39" s="168">
        <v>25</v>
      </c>
      <c r="K39" s="208">
        <v>672</v>
      </c>
      <c r="L39" s="168">
        <v>71</v>
      </c>
      <c r="M39" s="208">
        <v>625</v>
      </c>
      <c r="N39" s="168">
        <v>60</v>
      </c>
      <c r="O39" s="207">
        <f>I39+K39+M39</f>
        <v>1534</v>
      </c>
      <c r="P39" s="198">
        <f>J39+L39+N39</f>
        <v>156</v>
      </c>
      <c r="Q39" s="164">
        <f>IF(O39&lt;&gt;0,P39/G39,"")</f>
        <v>31.2</v>
      </c>
      <c r="R39" s="165">
        <f>IF(O39&lt;&gt;0,O39/P39,"")</f>
        <v>9.833333333333334</v>
      </c>
      <c r="S39" s="208">
        <v>1201</v>
      </c>
      <c r="T39" s="166">
        <f t="shared" si="8"/>
        <v>0.27726894254787676</v>
      </c>
      <c r="U39" s="211">
        <v>43476</v>
      </c>
      <c r="V39" s="163">
        <v>4027</v>
      </c>
      <c r="W39" s="183">
        <f aca="true" t="shared" si="9" ref="W39:W44">U39/V39</f>
        <v>10.79612614849764</v>
      </c>
      <c r="X39" s="130"/>
    </row>
    <row r="40" spans="1:24" s="99" customFormat="1" ht="18">
      <c r="A40" s="66">
        <v>36</v>
      </c>
      <c r="B40" s="180" t="s">
        <v>57</v>
      </c>
      <c r="C40" s="147">
        <v>39710</v>
      </c>
      <c r="D40" s="148" t="s">
        <v>46</v>
      </c>
      <c r="E40" s="148" t="s">
        <v>46</v>
      </c>
      <c r="F40" s="149">
        <v>65</v>
      </c>
      <c r="G40" s="149">
        <v>6</v>
      </c>
      <c r="H40" s="149">
        <v>9</v>
      </c>
      <c r="I40" s="208">
        <v>1197</v>
      </c>
      <c r="J40" s="168">
        <v>333</v>
      </c>
      <c r="K40" s="208">
        <v>234</v>
      </c>
      <c r="L40" s="168">
        <v>43</v>
      </c>
      <c r="M40" s="208">
        <v>77</v>
      </c>
      <c r="N40" s="168">
        <v>14</v>
      </c>
      <c r="O40" s="209">
        <f>SUM(I40+K40+M40)</f>
        <v>1508</v>
      </c>
      <c r="P40" s="200">
        <f>SUM(J40+L40+N40)</f>
        <v>390</v>
      </c>
      <c r="Q40" s="168">
        <f>+P40/G40</f>
        <v>65</v>
      </c>
      <c r="R40" s="169">
        <f>+O40/P40</f>
        <v>3.8666666666666667</v>
      </c>
      <c r="S40" s="208">
        <v>739</v>
      </c>
      <c r="T40" s="166">
        <f t="shared" si="8"/>
        <v>1.040595399188092</v>
      </c>
      <c r="U40" s="208">
        <v>397942.5</v>
      </c>
      <c r="V40" s="168">
        <v>46965</v>
      </c>
      <c r="W40" s="183">
        <f t="shared" si="9"/>
        <v>8.473171510699457</v>
      </c>
      <c r="X40" s="130"/>
    </row>
    <row r="41" spans="1:24" s="99" customFormat="1" ht="18">
      <c r="A41" s="66">
        <v>37</v>
      </c>
      <c r="B41" s="182" t="s">
        <v>51</v>
      </c>
      <c r="C41" s="147">
        <v>39703</v>
      </c>
      <c r="D41" s="152" t="s">
        <v>49</v>
      </c>
      <c r="E41" s="152" t="s">
        <v>59</v>
      </c>
      <c r="F41" s="153">
        <v>78</v>
      </c>
      <c r="G41" s="153">
        <v>3</v>
      </c>
      <c r="H41" s="153">
        <v>10</v>
      </c>
      <c r="I41" s="208">
        <v>349</v>
      </c>
      <c r="J41" s="168">
        <v>57</v>
      </c>
      <c r="K41" s="208">
        <v>583</v>
      </c>
      <c r="L41" s="168">
        <v>92</v>
      </c>
      <c r="M41" s="208">
        <v>366</v>
      </c>
      <c r="N41" s="168">
        <v>60</v>
      </c>
      <c r="O41" s="209">
        <f>SUM(I41+K41+M41)</f>
        <v>1298</v>
      </c>
      <c r="P41" s="200">
        <f>J41+L41+N41</f>
        <v>209</v>
      </c>
      <c r="Q41" s="168">
        <f>+P41/G41</f>
        <v>69.66666666666667</v>
      </c>
      <c r="R41" s="169">
        <f>+O41/P41</f>
        <v>6.2105263157894735</v>
      </c>
      <c r="S41" s="208">
        <v>638</v>
      </c>
      <c r="T41" s="166">
        <f t="shared" si="8"/>
        <v>1.0344827586206897</v>
      </c>
      <c r="U41" s="208">
        <v>141677.27</v>
      </c>
      <c r="V41" s="168">
        <v>19046</v>
      </c>
      <c r="W41" s="183">
        <f t="shared" si="9"/>
        <v>7.438688963561902</v>
      </c>
      <c r="X41" s="130"/>
    </row>
    <row r="42" spans="1:24" s="99" customFormat="1" ht="18">
      <c r="A42" s="66">
        <v>38</v>
      </c>
      <c r="B42" s="176" t="s">
        <v>25</v>
      </c>
      <c r="C42" s="143">
        <v>39654</v>
      </c>
      <c r="D42" s="144" t="s">
        <v>10</v>
      </c>
      <c r="E42" s="145" t="s">
        <v>11</v>
      </c>
      <c r="F42" s="146">
        <v>158</v>
      </c>
      <c r="G42" s="146">
        <v>3</v>
      </c>
      <c r="H42" s="146">
        <v>17</v>
      </c>
      <c r="I42" s="206">
        <v>0</v>
      </c>
      <c r="J42" s="163">
        <v>0</v>
      </c>
      <c r="K42" s="206">
        <v>22</v>
      </c>
      <c r="L42" s="163">
        <v>4</v>
      </c>
      <c r="M42" s="206">
        <v>1190</v>
      </c>
      <c r="N42" s="163">
        <v>340</v>
      </c>
      <c r="O42" s="207">
        <f>+I42+K42+M42</f>
        <v>1212</v>
      </c>
      <c r="P42" s="198">
        <f>+J42+L42+N42</f>
        <v>344</v>
      </c>
      <c r="Q42" s="164">
        <f>IF(O42&lt;&gt;0,P42/G42,"")</f>
        <v>114.66666666666667</v>
      </c>
      <c r="R42" s="165">
        <f>IF(O42&lt;&gt;0,O42/P42,"")</f>
        <v>3.5232558139534884</v>
      </c>
      <c r="S42" s="206">
        <v>665</v>
      </c>
      <c r="T42" s="166">
        <f t="shared" si="8"/>
        <v>0.8225563909774436</v>
      </c>
      <c r="U42" s="206">
        <v>3751488</v>
      </c>
      <c r="V42" s="163">
        <v>446304</v>
      </c>
      <c r="W42" s="177">
        <f t="shared" si="9"/>
        <v>8.405678640567864</v>
      </c>
      <c r="X42" s="130"/>
    </row>
    <row r="43" spans="1:24" s="99" customFormat="1" ht="18">
      <c r="A43" s="66">
        <v>39</v>
      </c>
      <c r="B43" s="180" t="s">
        <v>115</v>
      </c>
      <c r="C43" s="147">
        <v>39437</v>
      </c>
      <c r="D43" s="148" t="s">
        <v>43</v>
      </c>
      <c r="E43" s="148" t="s">
        <v>116</v>
      </c>
      <c r="F43" s="149">
        <v>156</v>
      </c>
      <c r="G43" s="149">
        <v>1</v>
      </c>
      <c r="H43" s="149">
        <v>30</v>
      </c>
      <c r="I43" s="208">
        <v>280</v>
      </c>
      <c r="J43" s="168">
        <v>94</v>
      </c>
      <c r="K43" s="208">
        <v>405</v>
      </c>
      <c r="L43" s="168">
        <v>135</v>
      </c>
      <c r="M43" s="208">
        <v>525</v>
      </c>
      <c r="N43" s="168">
        <v>175</v>
      </c>
      <c r="O43" s="209">
        <f>SUM(I43+K43+M43)</f>
        <v>1210</v>
      </c>
      <c r="P43" s="200">
        <f>SUM(J43+L43+N43)</f>
        <v>404</v>
      </c>
      <c r="Q43" s="168">
        <f>+P43/G43</f>
        <v>404</v>
      </c>
      <c r="R43" s="169">
        <f>+O43/P43</f>
        <v>2.995049504950495</v>
      </c>
      <c r="S43" s="208"/>
      <c r="T43" s="166">
        <f t="shared" si="8"/>
      </c>
      <c r="U43" s="208">
        <v>4514746.5</v>
      </c>
      <c r="V43" s="168">
        <v>627855</v>
      </c>
      <c r="W43" s="183">
        <f t="shared" si="9"/>
        <v>7.190747067396135</v>
      </c>
      <c r="X43" s="130"/>
    </row>
    <row r="44" spans="1:24" s="99" customFormat="1" ht="18">
      <c r="A44" s="66">
        <v>40</v>
      </c>
      <c r="B44" s="221" t="s">
        <v>117</v>
      </c>
      <c r="C44" s="216">
        <v>39577</v>
      </c>
      <c r="D44" s="148" t="s">
        <v>86</v>
      </c>
      <c r="E44" s="217" t="s">
        <v>118</v>
      </c>
      <c r="F44" s="215">
        <v>11</v>
      </c>
      <c r="G44" s="215">
        <v>1</v>
      </c>
      <c r="H44" s="215">
        <v>17</v>
      </c>
      <c r="I44" s="211">
        <v>396</v>
      </c>
      <c r="J44" s="167">
        <v>79</v>
      </c>
      <c r="K44" s="211">
        <v>396</v>
      </c>
      <c r="L44" s="167">
        <v>79</v>
      </c>
      <c r="M44" s="211">
        <v>394</v>
      </c>
      <c r="N44" s="167">
        <v>79</v>
      </c>
      <c r="O44" s="212">
        <f>I44+K44+M44</f>
        <v>1186</v>
      </c>
      <c r="P44" s="201">
        <f>J44+L44+N44</f>
        <v>237</v>
      </c>
      <c r="Q44" s="164">
        <f>IF(O44&lt;&gt;0,P44/G44,"")</f>
        <v>237</v>
      </c>
      <c r="R44" s="165">
        <f>IF(O44&lt;&gt;0,O44/P44,"")</f>
        <v>5.0042194092827</v>
      </c>
      <c r="S44" s="211"/>
      <c r="T44" s="166">
        <f t="shared" si="8"/>
      </c>
      <c r="U44" s="211">
        <v>101034</v>
      </c>
      <c r="V44" s="167">
        <v>10973</v>
      </c>
      <c r="W44" s="183">
        <f t="shared" si="9"/>
        <v>9.207509341109997</v>
      </c>
      <c r="X44" s="130"/>
    </row>
    <row r="45" spans="1:24" s="99" customFormat="1" ht="18">
      <c r="A45" s="66">
        <v>41</v>
      </c>
      <c r="B45" s="180" t="s">
        <v>55</v>
      </c>
      <c r="C45" s="147">
        <v>39738</v>
      </c>
      <c r="D45" s="148" t="s">
        <v>2</v>
      </c>
      <c r="E45" s="148" t="s">
        <v>27</v>
      </c>
      <c r="F45" s="149">
        <v>65</v>
      </c>
      <c r="G45" s="149">
        <v>4</v>
      </c>
      <c r="H45" s="149">
        <v>5</v>
      </c>
      <c r="I45" s="208">
        <v>207</v>
      </c>
      <c r="J45" s="168">
        <v>38</v>
      </c>
      <c r="K45" s="208">
        <v>590</v>
      </c>
      <c r="L45" s="168">
        <v>103</v>
      </c>
      <c r="M45" s="208">
        <v>335</v>
      </c>
      <c r="N45" s="168">
        <v>59</v>
      </c>
      <c r="O45" s="209">
        <f>+M45+K45+I45</f>
        <v>1132</v>
      </c>
      <c r="P45" s="200">
        <f>+N45+L45+J45</f>
        <v>200</v>
      </c>
      <c r="Q45" s="168">
        <f>+P45/G45</f>
        <v>50</v>
      </c>
      <c r="R45" s="169">
        <f>+O45/P45</f>
        <v>5.66</v>
      </c>
      <c r="S45" s="208">
        <v>7315</v>
      </c>
      <c r="T45" s="166">
        <f t="shared" si="8"/>
        <v>-0.8452494873547505</v>
      </c>
      <c r="U45" s="208">
        <v>354640</v>
      </c>
      <c r="V45" s="168">
        <v>40850</v>
      </c>
      <c r="W45" s="181">
        <f>+U45/V45</f>
        <v>8.681517747858017</v>
      </c>
      <c r="X45" s="130"/>
    </row>
    <row r="46" spans="1:24" s="99" customFormat="1" ht="18">
      <c r="A46" s="66">
        <v>42</v>
      </c>
      <c r="B46" s="179" t="s">
        <v>76</v>
      </c>
      <c r="C46" s="143">
        <v>39752</v>
      </c>
      <c r="D46" s="150" t="s">
        <v>34</v>
      </c>
      <c r="E46" s="150" t="s">
        <v>77</v>
      </c>
      <c r="F46" s="151">
        <v>53</v>
      </c>
      <c r="G46" s="151">
        <v>15</v>
      </c>
      <c r="H46" s="151">
        <v>3</v>
      </c>
      <c r="I46" s="206">
        <v>231</v>
      </c>
      <c r="J46" s="163">
        <v>50</v>
      </c>
      <c r="K46" s="206">
        <v>474</v>
      </c>
      <c r="L46" s="163">
        <v>98</v>
      </c>
      <c r="M46" s="206">
        <v>418</v>
      </c>
      <c r="N46" s="163">
        <v>86</v>
      </c>
      <c r="O46" s="207">
        <f>+I46+K46+M46</f>
        <v>1123</v>
      </c>
      <c r="P46" s="198">
        <f>+J46+L46+N46</f>
        <v>234</v>
      </c>
      <c r="Q46" s="164">
        <f>IF(O46&lt;&gt;0,P46/G46,"")</f>
        <v>15.6</v>
      </c>
      <c r="R46" s="165">
        <f>IF(O46&lt;&gt;0,O46/P46,"")</f>
        <v>4.799145299145299</v>
      </c>
      <c r="S46" s="206">
        <v>2831</v>
      </c>
      <c r="T46" s="166">
        <f t="shared" si="8"/>
        <v>-0.6033203814906394</v>
      </c>
      <c r="U46" s="206">
        <v>30515</v>
      </c>
      <c r="V46" s="163">
        <v>3990</v>
      </c>
      <c r="W46" s="178">
        <f>U46/V46</f>
        <v>7.647869674185464</v>
      </c>
      <c r="X46" s="130"/>
    </row>
    <row r="47" spans="1:24" s="99" customFormat="1" ht="18">
      <c r="A47" s="66">
        <v>43</v>
      </c>
      <c r="B47" s="180" t="s">
        <v>40</v>
      </c>
      <c r="C47" s="147">
        <v>39731</v>
      </c>
      <c r="D47" s="148" t="s">
        <v>2</v>
      </c>
      <c r="E47" s="148" t="s">
        <v>39</v>
      </c>
      <c r="F47" s="149">
        <v>53</v>
      </c>
      <c r="G47" s="149">
        <v>2</v>
      </c>
      <c r="H47" s="149">
        <v>6</v>
      </c>
      <c r="I47" s="208">
        <v>296</v>
      </c>
      <c r="J47" s="168">
        <v>81</v>
      </c>
      <c r="K47" s="208">
        <v>383</v>
      </c>
      <c r="L47" s="168">
        <v>99</v>
      </c>
      <c r="M47" s="208">
        <v>390</v>
      </c>
      <c r="N47" s="168">
        <v>111</v>
      </c>
      <c r="O47" s="209">
        <f>+M47+K47+I47</f>
        <v>1069</v>
      </c>
      <c r="P47" s="200">
        <f>+N47+L47+J47</f>
        <v>291</v>
      </c>
      <c r="Q47" s="168">
        <f>+P47/G47</f>
        <v>145.5</v>
      </c>
      <c r="R47" s="169">
        <f>+O47/P47</f>
        <v>3.6735395189003435</v>
      </c>
      <c r="S47" s="208">
        <v>1082</v>
      </c>
      <c r="T47" s="166">
        <f t="shared" si="8"/>
        <v>-0.012014787430683918</v>
      </c>
      <c r="U47" s="208">
        <v>371544</v>
      </c>
      <c r="V47" s="168">
        <v>38037</v>
      </c>
      <c r="W47" s="181">
        <f>+U47/V47</f>
        <v>9.76796277308936</v>
      </c>
      <c r="X47" s="130"/>
    </row>
    <row r="48" spans="1:24" s="99" customFormat="1" ht="18">
      <c r="A48" s="66">
        <v>44</v>
      </c>
      <c r="B48" s="180" t="s">
        <v>119</v>
      </c>
      <c r="C48" s="147">
        <v>39724</v>
      </c>
      <c r="D48" s="148" t="s">
        <v>92</v>
      </c>
      <c r="E48" s="148" t="s">
        <v>114</v>
      </c>
      <c r="F48" s="149">
        <v>2</v>
      </c>
      <c r="G48" s="149">
        <v>2</v>
      </c>
      <c r="H48" s="149">
        <v>7</v>
      </c>
      <c r="I48" s="208">
        <v>157.5</v>
      </c>
      <c r="J48" s="168">
        <v>19</v>
      </c>
      <c r="K48" s="208">
        <v>402</v>
      </c>
      <c r="L48" s="168">
        <v>47</v>
      </c>
      <c r="M48" s="208">
        <v>352</v>
      </c>
      <c r="N48" s="168">
        <v>39</v>
      </c>
      <c r="O48" s="207">
        <f>I48+K48+M48</f>
        <v>911.5</v>
      </c>
      <c r="P48" s="198">
        <f>J48+L48+N48</f>
        <v>105</v>
      </c>
      <c r="Q48" s="164">
        <f>IF(O48&lt;&gt;0,P48/G48,"")</f>
        <v>52.5</v>
      </c>
      <c r="R48" s="165">
        <f>IF(O48&lt;&gt;0,O48/P48,"")</f>
        <v>8.68095238095238</v>
      </c>
      <c r="S48" s="208">
        <v>611</v>
      </c>
      <c r="T48" s="166">
        <f t="shared" si="8"/>
        <v>0.4918166939443535</v>
      </c>
      <c r="U48" s="211">
        <v>19429.5</v>
      </c>
      <c r="V48" s="163">
        <v>2036</v>
      </c>
      <c r="W48" s="183">
        <f aca="true" t="shared" si="10" ref="W48:W60">U48/V48</f>
        <v>9.542976424361493</v>
      </c>
      <c r="X48" s="130"/>
    </row>
    <row r="49" spans="1:24" s="99" customFormat="1" ht="18">
      <c r="A49" s="66">
        <v>45</v>
      </c>
      <c r="B49" s="180" t="s">
        <v>120</v>
      </c>
      <c r="C49" s="147">
        <v>39682</v>
      </c>
      <c r="D49" s="148" t="s">
        <v>92</v>
      </c>
      <c r="E49" s="148" t="s">
        <v>101</v>
      </c>
      <c r="F49" s="149">
        <v>57</v>
      </c>
      <c r="G49" s="149">
        <v>1</v>
      </c>
      <c r="H49" s="149">
        <v>13</v>
      </c>
      <c r="I49" s="208">
        <v>105</v>
      </c>
      <c r="J49" s="168">
        <v>21</v>
      </c>
      <c r="K49" s="208">
        <v>305</v>
      </c>
      <c r="L49" s="168">
        <v>61</v>
      </c>
      <c r="M49" s="208">
        <v>325</v>
      </c>
      <c r="N49" s="168">
        <v>65</v>
      </c>
      <c r="O49" s="207">
        <f>I49+K49+M49</f>
        <v>735</v>
      </c>
      <c r="P49" s="198">
        <f>J49+L49+N49</f>
        <v>147</v>
      </c>
      <c r="Q49" s="164">
        <f>IF(O49&lt;&gt;0,P49/G49,"")</f>
        <v>147</v>
      </c>
      <c r="R49" s="165">
        <f>IF(O49&lt;&gt;0,O49/P49,"")</f>
        <v>5</v>
      </c>
      <c r="S49" s="208">
        <v>670</v>
      </c>
      <c r="T49" s="166">
        <f t="shared" si="8"/>
        <v>0.09701492537313433</v>
      </c>
      <c r="U49" s="211">
        <v>966658</v>
      </c>
      <c r="V49" s="163">
        <v>120182</v>
      </c>
      <c r="W49" s="183">
        <f t="shared" si="10"/>
        <v>8.043284352066033</v>
      </c>
      <c r="X49" s="130"/>
    </row>
    <row r="50" spans="1:24" s="99" customFormat="1" ht="18">
      <c r="A50" s="66">
        <v>46</v>
      </c>
      <c r="B50" s="182" t="s">
        <v>58</v>
      </c>
      <c r="C50" s="147">
        <v>39738</v>
      </c>
      <c r="D50" s="152" t="s">
        <v>49</v>
      </c>
      <c r="E50" s="152" t="s">
        <v>59</v>
      </c>
      <c r="F50" s="153">
        <v>15</v>
      </c>
      <c r="G50" s="153">
        <v>5</v>
      </c>
      <c r="H50" s="153">
        <v>5</v>
      </c>
      <c r="I50" s="208">
        <v>45</v>
      </c>
      <c r="J50" s="168">
        <v>9</v>
      </c>
      <c r="K50" s="208">
        <v>450</v>
      </c>
      <c r="L50" s="168">
        <v>85</v>
      </c>
      <c r="M50" s="208">
        <v>195</v>
      </c>
      <c r="N50" s="168">
        <v>38</v>
      </c>
      <c r="O50" s="209">
        <f>SUM(I50+K50+M50)</f>
        <v>690</v>
      </c>
      <c r="P50" s="200">
        <f>J50+L50+N50</f>
        <v>132</v>
      </c>
      <c r="Q50" s="168">
        <f>+P50/G50</f>
        <v>26.4</v>
      </c>
      <c r="R50" s="169">
        <f>+O50/P50</f>
        <v>5.2272727272727275</v>
      </c>
      <c r="S50" s="208">
        <v>508</v>
      </c>
      <c r="T50" s="166">
        <f t="shared" si="8"/>
        <v>0.35826771653543305</v>
      </c>
      <c r="U50" s="208">
        <v>15344</v>
      </c>
      <c r="V50" s="168">
        <v>1809</v>
      </c>
      <c r="W50" s="183">
        <f t="shared" si="10"/>
        <v>8.48203427307905</v>
      </c>
      <c r="X50" s="130"/>
    </row>
    <row r="51" spans="1:24" s="99" customFormat="1" ht="18">
      <c r="A51" s="66">
        <v>47</v>
      </c>
      <c r="B51" s="180" t="s">
        <v>121</v>
      </c>
      <c r="C51" s="147">
        <v>39668</v>
      </c>
      <c r="D51" s="148" t="s">
        <v>92</v>
      </c>
      <c r="E51" s="148" t="s">
        <v>101</v>
      </c>
      <c r="F51" s="149">
        <v>30</v>
      </c>
      <c r="G51" s="149">
        <v>2</v>
      </c>
      <c r="H51" s="149">
        <v>14</v>
      </c>
      <c r="I51" s="208">
        <v>148</v>
      </c>
      <c r="J51" s="168">
        <v>28</v>
      </c>
      <c r="K51" s="208">
        <v>301</v>
      </c>
      <c r="L51" s="168">
        <v>58</v>
      </c>
      <c r="M51" s="208">
        <v>153</v>
      </c>
      <c r="N51" s="168">
        <v>30</v>
      </c>
      <c r="O51" s="207">
        <f>I51+K51+M51</f>
        <v>602</v>
      </c>
      <c r="P51" s="198">
        <f>J51+L51+N51</f>
        <v>116</v>
      </c>
      <c r="Q51" s="164">
        <f>IF(O51&lt;&gt;0,P51/G51,"")</f>
        <v>58</v>
      </c>
      <c r="R51" s="165">
        <f>IF(O51&lt;&gt;0,O51/P51,"")</f>
        <v>5.189655172413793</v>
      </c>
      <c r="S51" s="208"/>
      <c r="T51" s="166">
        <f t="shared" si="8"/>
      </c>
      <c r="U51" s="211">
        <v>343411.5</v>
      </c>
      <c r="V51" s="163">
        <v>48651</v>
      </c>
      <c r="W51" s="183">
        <f t="shared" si="10"/>
        <v>7.058672997471789</v>
      </c>
      <c r="X51" s="130"/>
    </row>
    <row r="52" spans="1:24" s="99" customFormat="1" ht="18">
      <c r="A52" s="66">
        <v>48</v>
      </c>
      <c r="B52" s="179" t="s">
        <v>122</v>
      </c>
      <c r="C52" s="143">
        <v>39682</v>
      </c>
      <c r="D52" s="150" t="s">
        <v>34</v>
      </c>
      <c r="E52" s="150" t="s">
        <v>123</v>
      </c>
      <c r="F52" s="151">
        <v>32</v>
      </c>
      <c r="G52" s="151">
        <v>1</v>
      </c>
      <c r="H52" s="151">
        <v>12</v>
      </c>
      <c r="I52" s="206">
        <v>92</v>
      </c>
      <c r="J52" s="163">
        <v>22</v>
      </c>
      <c r="K52" s="206">
        <v>321</v>
      </c>
      <c r="L52" s="163">
        <v>61</v>
      </c>
      <c r="M52" s="206">
        <v>152</v>
      </c>
      <c r="N52" s="163">
        <v>29</v>
      </c>
      <c r="O52" s="207">
        <f>+I52+K52+M52</f>
        <v>565</v>
      </c>
      <c r="P52" s="198">
        <f>+J52+L52+N52</f>
        <v>112</v>
      </c>
      <c r="Q52" s="168">
        <f>+P52/G52</f>
        <v>112</v>
      </c>
      <c r="R52" s="169">
        <f>+O52/P52</f>
        <v>5.044642857142857</v>
      </c>
      <c r="S52" s="206">
        <v>324</v>
      </c>
      <c r="T52" s="166">
        <f t="shared" si="8"/>
        <v>0.7438271604938271</v>
      </c>
      <c r="U52" s="206">
        <v>301772</v>
      </c>
      <c r="V52" s="163">
        <v>35378</v>
      </c>
      <c r="W52" s="178">
        <f t="shared" si="10"/>
        <v>8.529933857199389</v>
      </c>
      <c r="X52" s="130"/>
    </row>
    <row r="53" spans="1:24" s="99" customFormat="1" ht="18">
      <c r="A53" s="66">
        <v>49</v>
      </c>
      <c r="B53" s="180" t="s">
        <v>47</v>
      </c>
      <c r="C53" s="147">
        <v>39696</v>
      </c>
      <c r="D53" s="148" t="s">
        <v>43</v>
      </c>
      <c r="E53" s="148" t="s">
        <v>56</v>
      </c>
      <c r="F53" s="149">
        <v>75</v>
      </c>
      <c r="G53" s="149">
        <v>4</v>
      </c>
      <c r="H53" s="149">
        <v>6</v>
      </c>
      <c r="I53" s="208">
        <v>160</v>
      </c>
      <c r="J53" s="168">
        <v>36</v>
      </c>
      <c r="K53" s="208">
        <v>212</v>
      </c>
      <c r="L53" s="168">
        <v>56</v>
      </c>
      <c r="M53" s="208">
        <v>131</v>
      </c>
      <c r="N53" s="168">
        <v>32</v>
      </c>
      <c r="O53" s="209">
        <f>SUM(I53+K53+M53)</f>
        <v>503</v>
      </c>
      <c r="P53" s="200">
        <f>SUM(J53+L53+N53)</f>
        <v>124</v>
      </c>
      <c r="Q53" s="164">
        <f>IF(O53&lt;&gt;0,P53/G53,"")</f>
        <v>31</v>
      </c>
      <c r="R53" s="165">
        <f>IF(O53&lt;&gt;0,O53/P53,"")</f>
        <v>4.056451612903226</v>
      </c>
      <c r="S53" s="208">
        <v>768</v>
      </c>
      <c r="T53" s="166">
        <f t="shared" si="8"/>
        <v>-0.3450520833333333</v>
      </c>
      <c r="U53" s="208">
        <v>181759</v>
      </c>
      <c r="V53" s="168">
        <v>23579</v>
      </c>
      <c r="W53" s="183">
        <f t="shared" si="10"/>
        <v>7.708511811357564</v>
      </c>
      <c r="X53" s="130"/>
    </row>
    <row r="54" spans="1:24" s="99" customFormat="1" ht="18">
      <c r="A54" s="66">
        <v>50</v>
      </c>
      <c r="B54" s="180" t="s">
        <v>124</v>
      </c>
      <c r="C54" s="147">
        <v>39717</v>
      </c>
      <c r="D54" s="148" t="s">
        <v>92</v>
      </c>
      <c r="E54" s="148" t="s">
        <v>95</v>
      </c>
      <c r="F54" s="149">
        <v>17</v>
      </c>
      <c r="G54" s="149">
        <v>2</v>
      </c>
      <c r="H54" s="149">
        <v>8</v>
      </c>
      <c r="I54" s="208">
        <v>77</v>
      </c>
      <c r="J54" s="168">
        <v>14</v>
      </c>
      <c r="K54" s="208">
        <v>162</v>
      </c>
      <c r="L54" s="168">
        <v>29</v>
      </c>
      <c r="M54" s="208">
        <v>257</v>
      </c>
      <c r="N54" s="168">
        <v>45</v>
      </c>
      <c r="O54" s="207">
        <f>I54+K54+M54</f>
        <v>496</v>
      </c>
      <c r="P54" s="198">
        <f>J54+L54+N54</f>
        <v>88</v>
      </c>
      <c r="Q54" s="164">
        <f>IF(O54&lt;&gt;0,P54/G54,"")</f>
        <v>44</v>
      </c>
      <c r="R54" s="165">
        <f>IF(O54&lt;&gt;0,O54/P54,"")</f>
        <v>5.636363636363637</v>
      </c>
      <c r="S54" s="208">
        <v>72</v>
      </c>
      <c r="T54" s="166">
        <f t="shared" si="8"/>
        <v>5.888888888888889</v>
      </c>
      <c r="U54" s="211">
        <v>121947</v>
      </c>
      <c r="V54" s="163">
        <v>12553</v>
      </c>
      <c r="W54" s="183">
        <f t="shared" si="10"/>
        <v>9.714570222257628</v>
      </c>
      <c r="X54" s="130"/>
    </row>
    <row r="55" spans="1:24" s="99" customFormat="1" ht="18">
      <c r="A55" s="66">
        <v>51</v>
      </c>
      <c r="B55" s="182" t="s">
        <v>48</v>
      </c>
      <c r="C55" s="147">
        <v>39717</v>
      </c>
      <c r="D55" s="152" t="s">
        <v>49</v>
      </c>
      <c r="E55" s="152" t="s">
        <v>50</v>
      </c>
      <c r="F55" s="153">
        <v>71</v>
      </c>
      <c r="G55" s="153">
        <v>2</v>
      </c>
      <c r="H55" s="153">
        <v>8</v>
      </c>
      <c r="I55" s="208">
        <v>118</v>
      </c>
      <c r="J55" s="168">
        <v>17</v>
      </c>
      <c r="K55" s="208">
        <v>182</v>
      </c>
      <c r="L55" s="168">
        <v>26</v>
      </c>
      <c r="M55" s="208">
        <v>190</v>
      </c>
      <c r="N55" s="168">
        <v>26</v>
      </c>
      <c r="O55" s="209">
        <f>SUM(I55+K55+M55)</f>
        <v>490</v>
      </c>
      <c r="P55" s="200">
        <f>J55+L55+N55</f>
        <v>69</v>
      </c>
      <c r="Q55" s="168">
        <f>+P55/G55</f>
        <v>34.5</v>
      </c>
      <c r="R55" s="169">
        <f>+O55/P55</f>
        <v>7.101449275362318</v>
      </c>
      <c r="S55" s="208">
        <v>2934</v>
      </c>
      <c r="T55" s="166">
        <f t="shared" si="8"/>
        <v>-0.8329925017041582</v>
      </c>
      <c r="U55" s="208">
        <v>1734437.3</v>
      </c>
      <c r="V55" s="168">
        <v>174622</v>
      </c>
      <c r="W55" s="183">
        <f t="shared" si="10"/>
        <v>9.932524538717917</v>
      </c>
      <c r="X55" s="130"/>
    </row>
    <row r="56" spans="1:24" s="99" customFormat="1" ht="18">
      <c r="A56" s="66">
        <v>52</v>
      </c>
      <c r="B56" s="182" t="s">
        <v>125</v>
      </c>
      <c r="C56" s="147">
        <v>39696</v>
      </c>
      <c r="D56" s="152" t="s">
        <v>49</v>
      </c>
      <c r="E56" s="152" t="s">
        <v>126</v>
      </c>
      <c r="F56" s="153">
        <v>9</v>
      </c>
      <c r="G56" s="153">
        <v>1</v>
      </c>
      <c r="H56" s="153">
        <v>10</v>
      </c>
      <c r="I56" s="208">
        <v>60</v>
      </c>
      <c r="J56" s="168">
        <v>12</v>
      </c>
      <c r="K56" s="208">
        <v>154</v>
      </c>
      <c r="L56" s="168">
        <v>21</v>
      </c>
      <c r="M56" s="208">
        <v>134</v>
      </c>
      <c r="N56" s="168">
        <v>18</v>
      </c>
      <c r="O56" s="209">
        <f>SUM(I56+K56+M56)</f>
        <v>348</v>
      </c>
      <c r="P56" s="200">
        <f>J56+L56+N56</f>
        <v>51</v>
      </c>
      <c r="Q56" s="168">
        <f>+P56/G56</f>
        <v>51</v>
      </c>
      <c r="R56" s="169">
        <f>+O56/P56</f>
        <v>6.823529411764706</v>
      </c>
      <c r="S56" s="208"/>
      <c r="T56" s="166">
        <f t="shared" si="8"/>
      </c>
      <c r="U56" s="208">
        <v>131879.25</v>
      </c>
      <c r="V56" s="168">
        <v>12601</v>
      </c>
      <c r="W56" s="183">
        <f t="shared" si="10"/>
        <v>10.465776525672565</v>
      </c>
      <c r="X56" s="130"/>
    </row>
    <row r="57" spans="1:24" s="99" customFormat="1" ht="18">
      <c r="A57" s="66">
        <v>53</v>
      </c>
      <c r="B57" s="179" t="s">
        <v>60</v>
      </c>
      <c r="C57" s="143">
        <v>39633</v>
      </c>
      <c r="D57" s="150" t="s">
        <v>34</v>
      </c>
      <c r="E57" s="150" t="s">
        <v>26</v>
      </c>
      <c r="F57" s="151">
        <v>28</v>
      </c>
      <c r="G57" s="151">
        <v>1</v>
      </c>
      <c r="H57" s="151">
        <v>20</v>
      </c>
      <c r="I57" s="206">
        <v>49</v>
      </c>
      <c r="J57" s="163">
        <v>8</v>
      </c>
      <c r="K57" s="206">
        <v>78</v>
      </c>
      <c r="L57" s="163">
        <v>13</v>
      </c>
      <c r="M57" s="206">
        <v>91</v>
      </c>
      <c r="N57" s="163">
        <v>15</v>
      </c>
      <c r="O57" s="207">
        <f>+I57+K57+M57</f>
        <v>218</v>
      </c>
      <c r="P57" s="198">
        <f>+J57+L57+N57</f>
        <v>36</v>
      </c>
      <c r="Q57" s="168">
        <f>+P57/G57</f>
        <v>36</v>
      </c>
      <c r="R57" s="169">
        <f>+O57/P57</f>
        <v>6.055555555555555</v>
      </c>
      <c r="S57" s="206">
        <v>341</v>
      </c>
      <c r="T57" s="166">
        <f t="shared" si="8"/>
        <v>-0.36070381231671556</v>
      </c>
      <c r="U57" s="206">
        <v>313979</v>
      </c>
      <c r="V57" s="163">
        <v>41840</v>
      </c>
      <c r="W57" s="178">
        <f t="shared" si="10"/>
        <v>7.504278202676864</v>
      </c>
      <c r="X57" s="130"/>
    </row>
    <row r="58" spans="1:24" s="99" customFormat="1" ht="18">
      <c r="A58" s="66">
        <v>54</v>
      </c>
      <c r="B58" s="180" t="s">
        <v>127</v>
      </c>
      <c r="C58" s="147">
        <v>39612</v>
      </c>
      <c r="D58" s="148" t="s">
        <v>86</v>
      </c>
      <c r="E58" s="148" t="s">
        <v>128</v>
      </c>
      <c r="F58" s="149">
        <v>25</v>
      </c>
      <c r="G58" s="149">
        <v>1</v>
      </c>
      <c r="H58" s="149">
        <v>20</v>
      </c>
      <c r="I58" s="211">
        <v>28</v>
      </c>
      <c r="J58" s="167">
        <v>7</v>
      </c>
      <c r="K58" s="211">
        <v>100</v>
      </c>
      <c r="L58" s="167">
        <v>25</v>
      </c>
      <c r="M58" s="211">
        <v>60</v>
      </c>
      <c r="N58" s="167">
        <v>15</v>
      </c>
      <c r="O58" s="212">
        <f>I58+K58+M58</f>
        <v>188</v>
      </c>
      <c r="P58" s="201">
        <f>J58+L58+N58</f>
        <v>47</v>
      </c>
      <c r="Q58" s="168">
        <f>+P58/G58</f>
        <v>47</v>
      </c>
      <c r="R58" s="169">
        <f>+O58/P58</f>
        <v>4</v>
      </c>
      <c r="S58" s="211"/>
      <c r="T58" s="166">
        <f t="shared" si="8"/>
      </c>
      <c r="U58" s="211">
        <v>213978</v>
      </c>
      <c r="V58" s="167">
        <v>30814</v>
      </c>
      <c r="W58" s="183">
        <f t="shared" si="10"/>
        <v>6.944181216330239</v>
      </c>
      <c r="X58" s="130"/>
    </row>
    <row r="59" spans="1:24" s="99" customFormat="1" ht="18">
      <c r="A59" s="66">
        <v>55</v>
      </c>
      <c r="B59" s="179" t="s">
        <v>35</v>
      </c>
      <c r="C59" s="143">
        <v>39703</v>
      </c>
      <c r="D59" s="150" t="s">
        <v>34</v>
      </c>
      <c r="E59" s="150" t="s">
        <v>26</v>
      </c>
      <c r="F59" s="151">
        <v>5</v>
      </c>
      <c r="G59" s="151">
        <v>1</v>
      </c>
      <c r="H59" s="151">
        <v>10</v>
      </c>
      <c r="I59" s="206">
        <v>48</v>
      </c>
      <c r="J59" s="163">
        <v>8</v>
      </c>
      <c r="K59" s="206">
        <v>68</v>
      </c>
      <c r="L59" s="163">
        <v>11</v>
      </c>
      <c r="M59" s="206">
        <v>55</v>
      </c>
      <c r="N59" s="163">
        <v>9</v>
      </c>
      <c r="O59" s="207">
        <f>+I59+K59+M59</f>
        <v>171</v>
      </c>
      <c r="P59" s="198">
        <f>+J59+L59+N59</f>
        <v>28</v>
      </c>
      <c r="Q59" s="164">
        <f>IF(O59&lt;&gt;0,P59/G59,"")</f>
        <v>28</v>
      </c>
      <c r="R59" s="165">
        <f>IF(O59&lt;&gt;0,O59/P59,"")</f>
        <v>6.107142857142857</v>
      </c>
      <c r="S59" s="206">
        <v>97</v>
      </c>
      <c r="T59" s="166">
        <f t="shared" si="8"/>
        <v>0.7628865979381443</v>
      </c>
      <c r="U59" s="206">
        <v>71488</v>
      </c>
      <c r="V59" s="163">
        <v>6435</v>
      </c>
      <c r="W59" s="178">
        <f t="shared" si="10"/>
        <v>11.10924630924631</v>
      </c>
      <c r="X59" s="130"/>
    </row>
    <row r="60" spans="1:24" s="99" customFormat="1" ht="18">
      <c r="A60" s="66">
        <v>56</v>
      </c>
      <c r="B60" s="179" t="s">
        <v>129</v>
      </c>
      <c r="C60" s="143">
        <v>39598</v>
      </c>
      <c r="D60" s="150" t="s">
        <v>34</v>
      </c>
      <c r="E60" s="150" t="s">
        <v>26</v>
      </c>
      <c r="F60" s="151">
        <v>6</v>
      </c>
      <c r="G60" s="151">
        <v>1</v>
      </c>
      <c r="H60" s="151">
        <v>25</v>
      </c>
      <c r="I60" s="206">
        <v>24</v>
      </c>
      <c r="J60" s="163">
        <v>4</v>
      </c>
      <c r="K60" s="206">
        <v>43</v>
      </c>
      <c r="L60" s="163">
        <v>7</v>
      </c>
      <c r="M60" s="206">
        <v>49</v>
      </c>
      <c r="N60" s="163">
        <v>10</v>
      </c>
      <c r="O60" s="207">
        <f>+I60+K60+M60</f>
        <v>116</v>
      </c>
      <c r="P60" s="198">
        <f>+J60+L60+N60</f>
        <v>21</v>
      </c>
      <c r="Q60" s="168">
        <f>+P60/G60</f>
        <v>21</v>
      </c>
      <c r="R60" s="169">
        <f>+O60/P60</f>
        <v>5.523809523809524</v>
      </c>
      <c r="S60" s="206">
        <v>347</v>
      </c>
      <c r="T60" s="166">
        <f t="shared" si="8"/>
        <v>-0.6657060518731989</v>
      </c>
      <c r="U60" s="206">
        <v>83538</v>
      </c>
      <c r="V60" s="163">
        <v>10207</v>
      </c>
      <c r="W60" s="178">
        <f t="shared" si="10"/>
        <v>8.184383266385813</v>
      </c>
      <c r="X60" s="130"/>
    </row>
    <row r="61" spans="1:24" s="99" customFormat="1" ht="18">
      <c r="A61" s="66">
        <v>57</v>
      </c>
      <c r="B61" s="180" t="s">
        <v>130</v>
      </c>
      <c r="C61" s="147">
        <v>39661</v>
      </c>
      <c r="D61" s="148" t="s">
        <v>2</v>
      </c>
      <c r="E61" s="148" t="s">
        <v>23</v>
      </c>
      <c r="F61" s="149">
        <v>148</v>
      </c>
      <c r="G61" s="149">
        <v>1</v>
      </c>
      <c r="H61" s="149">
        <v>16</v>
      </c>
      <c r="I61" s="208">
        <v>15</v>
      </c>
      <c r="J61" s="168">
        <v>3</v>
      </c>
      <c r="K61" s="208">
        <v>25</v>
      </c>
      <c r="L61" s="168">
        <v>5</v>
      </c>
      <c r="M61" s="208">
        <v>32</v>
      </c>
      <c r="N61" s="168">
        <v>6</v>
      </c>
      <c r="O61" s="209">
        <f>+M61+K61+I61</f>
        <v>72</v>
      </c>
      <c r="P61" s="200">
        <f>+N61+L61+J61</f>
        <v>14</v>
      </c>
      <c r="Q61" s="164">
        <f>IF(O61&lt;&gt;0,P61/G61,"")</f>
        <v>14</v>
      </c>
      <c r="R61" s="165">
        <f>IF(O61&lt;&gt;0,O61/P61,"")</f>
        <v>5.142857142857143</v>
      </c>
      <c r="S61" s="208">
        <v>278</v>
      </c>
      <c r="T61" s="166">
        <f t="shared" si="8"/>
        <v>-0.7410071942446043</v>
      </c>
      <c r="U61" s="208">
        <v>3416142</v>
      </c>
      <c r="V61" s="168">
        <v>446476</v>
      </c>
      <c r="W61" s="181">
        <f>+U61/V61</f>
        <v>7.651345201085837</v>
      </c>
      <c r="X61" s="130"/>
    </row>
    <row r="62" spans="1:24" s="99" customFormat="1" ht="18">
      <c r="A62" s="66">
        <v>58</v>
      </c>
      <c r="B62" s="180" t="s">
        <v>13</v>
      </c>
      <c r="C62" s="147">
        <v>39689</v>
      </c>
      <c r="D62" s="148" t="s">
        <v>2</v>
      </c>
      <c r="E62" s="148" t="s">
        <v>27</v>
      </c>
      <c r="F62" s="149">
        <v>127</v>
      </c>
      <c r="G62" s="149">
        <v>1</v>
      </c>
      <c r="H62" s="149">
        <v>12</v>
      </c>
      <c r="I62" s="208">
        <v>0</v>
      </c>
      <c r="J62" s="168">
        <v>0</v>
      </c>
      <c r="K62" s="208">
        <v>12</v>
      </c>
      <c r="L62" s="168">
        <v>2</v>
      </c>
      <c r="M62" s="208">
        <v>51</v>
      </c>
      <c r="N62" s="168">
        <v>9</v>
      </c>
      <c r="O62" s="209">
        <f>+M62+K62+I62</f>
        <v>63</v>
      </c>
      <c r="P62" s="200">
        <f>+N62+L62+J62</f>
        <v>11</v>
      </c>
      <c r="Q62" s="164">
        <f>IF(O62&lt;&gt;0,P62/G62,"")</f>
        <v>11</v>
      </c>
      <c r="R62" s="165">
        <f>IF(O62&lt;&gt;0,O62/P62,"")</f>
        <v>5.7272727272727275</v>
      </c>
      <c r="S62" s="208">
        <v>422</v>
      </c>
      <c r="T62" s="166">
        <f t="shared" si="8"/>
        <v>-0.8507109004739336</v>
      </c>
      <c r="U62" s="208">
        <v>915289</v>
      </c>
      <c r="V62" s="168">
        <v>121618</v>
      </c>
      <c r="W62" s="181">
        <f>+U62/V62</f>
        <v>7.525933661135687</v>
      </c>
      <c r="X62" s="130"/>
    </row>
    <row r="63" spans="1:24" s="99" customFormat="1" ht="18.75" thickBot="1">
      <c r="A63" s="66">
        <v>59</v>
      </c>
      <c r="B63" s="202" t="s">
        <v>131</v>
      </c>
      <c r="C63" s="160">
        <v>39696</v>
      </c>
      <c r="D63" s="161" t="s">
        <v>92</v>
      </c>
      <c r="E63" s="161" t="s">
        <v>110</v>
      </c>
      <c r="F63" s="162">
        <v>5</v>
      </c>
      <c r="G63" s="162">
        <v>1</v>
      </c>
      <c r="H63" s="162">
        <v>11</v>
      </c>
      <c r="I63" s="222">
        <v>0</v>
      </c>
      <c r="J63" s="185">
        <v>0</v>
      </c>
      <c r="K63" s="222">
        <v>19</v>
      </c>
      <c r="L63" s="185">
        <v>3</v>
      </c>
      <c r="M63" s="222">
        <v>20</v>
      </c>
      <c r="N63" s="185">
        <v>3</v>
      </c>
      <c r="O63" s="223">
        <f>I63+K63+M63</f>
        <v>39</v>
      </c>
      <c r="P63" s="224">
        <f>J63+L63+N63</f>
        <v>6</v>
      </c>
      <c r="Q63" s="185">
        <f>+P63/G63</f>
        <v>6</v>
      </c>
      <c r="R63" s="186">
        <f>+O63/P63</f>
        <v>6.5</v>
      </c>
      <c r="S63" s="222">
        <v>30</v>
      </c>
      <c r="T63" s="187">
        <f t="shared" si="8"/>
        <v>0.3</v>
      </c>
      <c r="U63" s="225">
        <v>36410</v>
      </c>
      <c r="V63" s="226">
        <v>4319</v>
      </c>
      <c r="W63" s="205">
        <f>U63/V63</f>
        <v>8.430192174114378</v>
      </c>
      <c r="X63" s="130"/>
    </row>
    <row r="64" spans="1:28" s="102" customFormat="1" ht="15">
      <c r="A64" s="61"/>
      <c r="B64" s="244" t="s">
        <v>16</v>
      </c>
      <c r="C64" s="245"/>
      <c r="D64" s="246"/>
      <c r="E64" s="246"/>
      <c r="F64" s="74">
        <f>SUM(F5:F63)</f>
        <v>3935</v>
      </c>
      <c r="G64" s="74">
        <f>SUM(G5:G63)</f>
        <v>1654</v>
      </c>
      <c r="H64" s="75"/>
      <c r="I64" s="76"/>
      <c r="J64" s="77"/>
      <c r="K64" s="76"/>
      <c r="L64" s="77"/>
      <c r="M64" s="76"/>
      <c r="N64" s="77"/>
      <c r="O64" s="133">
        <f>SUM(O5:O63)</f>
        <v>4033212</v>
      </c>
      <c r="P64" s="134">
        <f>SUM(P5:P63)</f>
        <v>457092.75</v>
      </c>
      <c r="Q64" s="77">
        <f>O64/G64</f>
        <v>2438.459492140266</v>
      </c>
      <c r="R64" s="78">
        <f>O64/P64</f>
        <v>8.823618401298205</v>
      </c>
      <c r="S64" s="76"/>
      <c r="T64" s="79"/>
      <c r="U64" s="76"/>
      <c r="V64" s="77"/>
      <c r="W64" s="78"/>
      <c r="AB64" s="102" t="s">
        <v>21</v>
      </c>
    </row>
    <row r="65" spans="1:24" s="106" customFormat="1" ht="18">
      <c r="A65" s="103"/>
      <c r="B65" s="104"/>
      <c r="C65" s="105"/>
      <c r="F65" s="107"/>
      <c r="G65" s="108"/>
      <c r="H65" s="109"/>
      <c r="I65" s="110"/>
      <c r="J65" s="111"/>
      <c r="K65" s="110"/>
      <c r="L65" s="111"/>
      <c r="M65" s="110"/>
      <c r="N65" s="111"/>
      <c r="O65" s="110"/>
      <c r="P65" s="111"/>
      <c r="Q65" s="111"/>
      <c r="R65" s="112"/>
      <c r="S65" s="113"/>
      <c r="T65" s="114"/>
      <c r="U65" s="113"/>
      <c r="V65" s="111"/>
      <c r="W65" s="112"/>
      <c r="X65" s="115"/>
    </row>
    <row r="66" spans="4:23" ht="18">
      <c r="D66" s="242"/>
      <c r="E66" s="243"/>
      <c r="F66" s="243"/>
      <c r="G66" s="243"/>
      <c r="S66" s="250" t="s">
        <v>0</v>
      </c>
      <c r="T66" s="250"/>
      <c r="U66" s="250"/>
      <c r="V66" s="250"/>
      <c r="W66" s="250"/>
    </row>
    <row r="67" spans="4:23" ht="18">
      <c r="D67" s="125"/>
      <c r="E67" s="126"/>
      <c r="F67" s="127"/>
      <c r="G67" s="127"/>
      <c r="S67" s="250"/>
      <c r="T67" s="250"/>
      <c r="U67" s="250"/>
      <c r="V67" s="250"/>
      <c r="W67" s="250"/>
    </row>
    <row r="68" spans="19:23" ht="18">
      <c r="S68" s="250"/>
      <c r="T68" s="250"/>
      <c r="U68" s="250"/>
      <c r="V68" s="250"/>
      <c r="W68" s="250"/>
    </row>
    <row r="69" spans="16:23" ht="18">
      <c r="P69" s="247" t="s">
        <v>33</v>
      </c>
      <c r="Q69" s="248"/>
      <c r="R69" s="248"/>
      <c r="S69" s="248"/>
      <c r="T69" s="248"/>
      <c r="U69" s="248"/>
      <c r="V69" s="248"/>
      <c r="W69" s="248"/>
    </row>
    <row r="70" spans="16:23" ht="18">
      <c r="P70" s="248"/>
      <c r="Q70" s="248"/>
      <c r="R70" s="248"/>
      <c r="S70" s="248"/>
      <c r="T70" s="248"/>
      <c r="U70" s="248"/>
      <c r="V70" s="248"/>
      <c r="W70" s="248"/>
    </row>
    <row r="71" spans="16:23" ht="18">
      <c r="P71" s="248"/>
      <c r="Q71" s="248"/>
      <c r="R71" s="248"/>
      <c r="S71" s="248"/>
      <c r="T71" s="248"/>
      <c r="U71" s="248"/>
      <c r="V71" s="248"/>
      <c r="W71" s="248"/>
    </row>
    <row r="72" spans="16:23" ht="18">
      <c r="P72" s="248"/>
      <c r="Q72" s="248"/>
      <c r="R72" s="248"/>
      <c r="S72" s="248"/>
      <c r="T72" s="248"/>
      <c r="U72" s="248"/>
      <c r="V72" s="248"/>
      <c r="W72" s="248"/>
    </row>
    <row r="73" spans="16:23" ht="18">
      <c r="P73" s="248"/>
      <c r="Q73" s="248"/>
      <c r="R73" s="248"/>
      <c r="S73" s="248"/>
      <c r="T73" s="248"/>
      <c r="U73" s="248"/>
      <c r="V73" s="248"/>
      <c r="W73" s="248"/>
    </row>
    <row r="74" spans="16:23" ht="18">
      <c r="P74" s="248"/>
      <c r="Q74" s="248"/>
      <c r="R74" s="248"/>
      <c r="S74" s="248"/>
      <c r="T74" s="248"/>
      <c r="U74" s="248"/>
      <c r="V74" s="248"/>
      <c r="W74" s="248"/>
    </row>
    <row r="75" spans="16:23" ht="18">
      <c r="P75" s="249" t="s">
        <v>14</v>
      </c>
      <c r="Q75" s="248"/>
      <c r="R75" s="248"/>
      <c r="S75" s="248"/>
      <c r="T75" s="248"/>
      <c r="U75" s="248"/>
      <c r="V75" s="248"/>
      <c r="W75" s="248"/>
    </row>
    <row r="76" spans="16:23" ht="18">
      <c r="P76" s="248"/>
      <c r="Q76" s="248"/>
      <c r="R76" s="248"/>
      <c r="S76" s="248"/>
      <c r="T76" s="248"/>
      <c r="U76" s="248"/>
      <c r="V76" s="248"/>
      <c r="W76" s="248"/>
    </row>
    <row r="77" spans="16:23" ht="18">
      <c r="P77" s="248"/>
      <c r="Q77" s="248"/>
      <c r="R77" s="248"/>
      <c r="S77" s="248"/>
      <c r="T77" s="248"/>
      <c r="U77" s="248"/>
      <c r="V77" s="248"/>
      <c r="W77" s="248"/>
    </row>
    <row r="78" spans="16:23" ht="18">
      <c r="P78" s="248"/>
      <c r="Q78" s="248"/>
      <c r="R78" s="248"/>
      <c r="S78" s="248"/>
      <c r="T78" s="248"/>
      <c r="U78" s="248"/>
      <c r="V78" s="248"/>
      <c r="W78" s="248"/>
    </row>
    <row r="79" spans="16:23" ht="18">
      <c r="P79" s="248"/>
      <c r="Q79" s="248"/>
      <c r="R79" s="248"/>
      <c r="S79" s="248"/>
      <c r="T79" s="248"/>
      <c r="U79" s="248"/>
      <c r="V79" s="248"/>
      <c r="W79" s="248"/>
    </row>
    <row r="80" spans="16:23" ht="18">
      <c r="P80" s="248"/>
      <c r="Q80" s="248"/>
      <c r="R80" s="248"/>
      <c r="S80" s="248"/>
      <c r="T80" s="248"/>
      <c r="U80" s="248"/>
      <c r="V80" s="248"/>
      <c r="W80" s="248"/>
    </row>
    <row r="81" spans="16:23" ht="18">
      <c r="P81" s="248"/>
      <c r="Q81" s="248"/>
      <c r="R81" s="248"/>
      <c r="S81" s="248"/>
      <c r="T81" s="248"/>
      <c r="U81" s="248"/>
      <c r="V81" s="248"/>
      <c r="W81" s="248"/>
    </row>
  </sheetData>
  <sheetProtection/>
  <mergeCells count="19">
    <mergeCell ref="U3:W3"/>
    <mergeCell ref="B3:B4"/>
    <mergeCell ref="C3:C4"/>
    <mergeCell ref="E3:E4"/>
    <mergeCell ref="H3:H4"/>
    <mergeCell ref="D3:D4"/>
    <mergeCell ref="M3:N3"/>
    <mergeCell ref="K3:L3"/>
    <mergeCell ref="O3:R3"/>
    <mergeCell ref="D66:G66"/>
    <mergeCell ref="B64:E64"/>
    <mergeCell ref="P69:W74"/>
    <mergeCell ref="P75:W81"/>
    <mergeCell ref="S66:W68"/>
    <mergeCell ref="A2:W2"/>
    <mergeCell ref="S3:T3"/>
    <mergeCell ref="F3:F4"/>
    <mergeCell ref="I3:J3"/>
    <mergeCell ref="G3:G4"/>
  </mergeCells>
  <printOptions/>
  <pageMargins left="0.3" right="0.13" top="1" bottom="1" header="0.5" footer="0.5"/>
  <pageSetup orientation="portrait" paperSize="9" scale="35" r:id="rId2"/>
  <ignoredErrors>
    <ignoredError sqref="W5:W26" unlockedFormula="1"/>
    <ignoredError sqref="X6:X9 W35:W46" formula="1" unlockedFormula="1"/>
    <ignoredError sqref="Q64:W68 X43:X49 X10:X24 X51:X55 R32:S49 Q9 S50 R9:S9 W50 X50 Q32:Q49 O32:P49 O10:P31 Q10:Q31 R10:S31 W32:W34 W47:W49 W51:W58 R50 Q50 R51:R60 O50:P60 Q51:Q60"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A1">
      <selection activeCell="B3" sqref="B3:B4"/>
    </sheetView>
  </sheetViews>
  <sheetFormatPr defaultColWidth="39.8515625" defaultRowHeight="12.75"/>
  <cols>
    <col min="1" max="1" width="3.57421875" style="30" bestFit="1" customWidth="1"/>
    <col min="2" max="2" width="44.00390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1406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2.003906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67" t="s">
        <v>15</v>
      </c>
      <c r="B2" s="268"/>
      <c r="C2" s="268"/>
      <c r="D2" s="268"/>
      <c r="E2" s="268"/>
      <c r="F2" s="268"/>
      <c r="G2" s="268"/>
      <c r="H2" s="268"/>
      <c r="I2" s="268"/>
      <c r="J2" s="268"/>
      <c r="K2" s="268"/>
      <c r="L2" s="268"/>
      <c r="M2" s="268"/>
      <c r="N2" s="268"/>
      <c r="O2" s="268"/>
      <c r="P2" s="268"/>
      <c r="Q2" s="268"/>
      <c r="R2" s="268"/>
      <c r="S2" s="268"/>
      <c r="T2" s="268"/>
      <c r="U2" s="268"/>
      <c r="V2" s="268"/>
      <c r="W2" s="268"/>
    </row>
    <row r="3" spans="1:23" s="29" customFormat="1" ht="16.5" customHeight="1">
      <c r="A3" s="31"/>
      <c r="B3" s="269" t="s">
        <v>17</v>
      </c>
      <c r="C3" s="271" t="s">
        <v>28</v>
      </c>
      <c r="D3" s="264" t="s">
        <v>4</v>
      </c>
      <c r="E3" s="264" t="s">
        <v>1</v>
      </c>
      <c r="F3" s="264" t="s">
        <v>29</v>
      </c>
      <c r="G3" s="264" t="s">
        <v>30</v>
      </c>
      <c r="H3" s="264" t="s">
        <v>31</v>
      </c>
      <c r="I3" s="263" t="s">
        <v>5</v>
      </c>
      <c r="J3" s="263"/>
      <c r="K3" s="263" t="s">
        <v>6</v>
      </c>
      <c r="L3" s="263"/>
      <c r="M3" s="263" t="s">
        <v>7</v>
      </c>
      <c r="N3" s="263"/>
      <c r="O3" s="275" t="s">
        <v>32</v>
      </c>
      <c r="P3" s="275"/>
      <c r="Q3" s="275"/>
      <c r="R3" s="275"/>
      <c r="S3" s="263" t="s">
        <v>3</v>
      </c>
      <c r="T3" s="263"/>
      <c r="U3" s="275" t="s">
        <v>18</v>
      </c>
      <c r="V3" s="275"/>
      <c r="W3" s="276"/>
    </row>
    <row r="4" spans="1:23" s="29" customFormat="1" ht="37.5" customHeight="1" thickBot="1">
      <c r="A4" s="55"/>
      <c r="B4" s="270"/>
      <c r="C4" s="272"/>
      <c r="D4" s="265"/>
      <c r="E4" s="265"/>
      <c r="F4" s="266"/>
      <c r="G4" s="266"/>
      <c r="H4" s="266"/>
      <c r="I4" s="62" t="s">
        <v>12</v>
      </c>
      <c r="J4" s="58" t="s">
        <v>9</v>
      </c>
      <c r="K4" s="62" t="s">
        <v>12</v>
      </c>
      <c r="L4" s="58" t="s">
        <v>9</v>
      </c>
      <c r="M4" s="62" t="s">
        <v>12</v>
      </c>
      <c r="N4" s="58" t="s">
        <v>9</v>
      </c>
      <c r="O4" s="63" t="s">
        <v>12</v>
      </c>
      <c r="P4" s="64" t="s">
        <v>9</v>
      </c>
      <c r="Q4" s="64" t="s">
        <v>19</v>
      </c>
      <c r="R4" s="57" t="s">
        <v>20</v>
      </c>
      <c r="S4" s="62" t="s">
        <v>12</v>
      </c>
      <c r="T4" s="56" t="s">
        <v>8</v>
      </c>
      <c r="U4" s="62" t="s">
        <v>12</v>
      </c>
      <c r="V4" s="58" t="s">
        <v>9</v>
      </c>
      <c r="W4" s="59" t="s">
        <v>20</v>
      </c>
    </row>
    <row r="5" spans="1:24" s="6" customFormat="1" ht="15.75" customHeight="1">
      <c r="A5" s="66">
        <v>1</v>
      </c>
      <c r="B5" s="170" t="s">
        <v>80</v>
      </c>
      <c r="C5" s="154">
        <v>39759</v>
      </c>
      <c r="D5" s="155" t="s">
        <v>81</v>
      </c>
      <c r="E5" s="155" t="s">
        <v>82</v>
      </c>
      <c r="F5" s="156">
        <v>116</v>
      </c>
      <c r="G5" s="156">
        <v>116</v>
      </c>
      <c r="H5" s="156">
        <v>2</v>
      </c>
      <c r="I5" s="218">
        <v>211003</v>
      </c>
      <c r="J5" s="171">
        <v>20872</v>
      </c>
      <c r="K5" s="218">
        <v>374505.5</v>
      </c>
      <c r="L5" s="171">
        <v>36986</v>
      </c>
      <c r="M5" s="218">
        <v>428714.5</v>
      </c>
      <c r="N5" s="171">
        <v>42619</v>
      </c>
      <c r="O5" s="219">
        <f aca="true" t="shared" si="0" ref="O5:P7">+I5+K5+M5</f>
        <v>1014223</v>
      </c>
      <c r="P5" s="197">
        <f t="shared" si="0"/>
        <v>100477</v>
      </c>
      <c r="Q5" s="172">
        <f>IF(O5&lt;&gt;0,P5/G5,"")</f>
        <v>866.1810344827586</v>
      </c>
      <c r="R5" s="173">
        <f>IF(O5&lt;&gt;0,O5/P5,"")</f>
        <v>10.094081232520875</v>
      </c>
      <c r="S5" s="218">
        <v>563084</v>
      </c>
      <c r="T5" s="174">
        <f aca="true" t="shared" si="1" ref="T5:T24">IF(S5&lt;&gt;0,-(S5-O5)/S5,"")</f>
        <v>0.8011930724367945</v>
      </c>
      <c r="U5" s="218">
        <v>2252189</v>
      </c>
      <c r="V5" s="171">
        <v>241974</v>
      </c>
      <c r="W5" s="175">
        <f>U5/V5</f>
        <v>9.307566102143205</v>
      </c>
      <c r="X5" s="29"/>
    </row>
    <row r="6" spans="1:24" s="6" customFormat="1" ht="16.5" customHeight="1">
      <c r="A6" s="66">
        <v>2</v>
      </c>
      <c r="B6" s="176" t="s">
        <v>69</v>
      </c>
      <c r="C6" s="143">
        <v>39750</v>
      </c>
      <c r="D6" s="144" t="s">
        <v>10</v>
      </c>
      <c r="E6" s="145" t="s">
        <v>70</v>
      </c>
      <c r="F6" s="146">
        <v>195</v>
      </c>
      <c r="G6" s="146">
        <v>222</v>
      </c>
      <c r="H6" s="146">
        <v>4</v>
      </c>
      <c r="I6" s="206">
        <v>157067</v>
      </c>
      <c r="J6" s="163">
        <v>19301</v>
      </c>
      <c r="K6" s="206">
        <v>265383</v>
      </c>
      <c r="L6" s="163">
        <v>30438</v>
      </c>
      <c r="M6" s="206">
        <v>257529</v>
      </c>
      <c r="N6" s="163">
        <v>29286</v>
      </c>
      <c r="O6" s="207">
        <f t="shared" si="0"/>
        <v>679979</v>
      </c>
      <c r="P6" s="198">
        <f t="shared" si="0"/>
        <v>79025</v>
      </c>
      <c r="Q6" s="164">
        <f>IF(O6&lt;&gt;0,P6/G6,"")</f>
        <v>355.9684684684685</v>
      </c>
      <c r="R6" s="165">
        <f>IF(O6&lt;&gt;0,O6/P6,"")</f>
        <v>8.604606137298322</v>
      </c>
      <c r="S6" s="206">
        <v>1088104</v>
      </c>
      <c r="T6" s="166">
        <f t="shared" si="1"/>
        <v>-0.3750790365626815</v>
      </c>
      <c r="U6" s="206">
        <v>7537944</v>
      </c>
      <c r="V6" s="163">
        <v>967932</v>
      </c>
      <c r="W6" s="177">
        <f>U6/V6</f>
        <v>7.787679299785522</v>
      </c>
      <c r="X6" s="29"/>
    </row>
    <row r="7" spans="1:24" s="6" customFormat="1" ht="15.75" customHeight="1">
      <c r="A7" s="135">
        <v>3</v>
      </c>
      <c r="B7" s="191" t="s">
        <v>78</v>
      </c>
      <c r="C7" s="157">
        <v>39759</v>
      </c>
      <c r="D7" s="158" t="s">
        <v>10</v>
      </c>
      <c r="E7" s="236" t="s">
        <v>79</v>
      </c>
      <c r="F7" s="159">
        <v>100</v>
      </c>
      <c r="G7" s="159">
        <v>115</v>
      </c>
      <c r="H7" s="159">
        <v>2</v>
      </c>
      <c r="I7" s="237">
        <v>135247</v>
      </c>
      <c r="J7" s="192">
        <v>12956</v>
      </c>
      <c r="K7" s="237">
        <v>231774</v>
      </c>
      <c r="L7" s="192">
        <v>21703</v>
      </c>
      <c r="M7" s="237">
        <v>218293</v>
      </c>
      <c r="N7" s="192">
        <v>20794</v>
      </c>
      <c r="O7" s="238">
        <f t="shared" si="0"/>
        <v>585314</v>
      </c>
      <c r="P7" s="199">
        <f t="shared" si="0"/>
        <v>55453</v>
      </c>
      <c r="Q7" s="193">
        <f>IF(O7&lt;&gt;0,P7/G7,"")</f>
        <v>482.2</v>
      </c>
      <c r="R7" s="194">
        <f>IF(O7&lt;&gt;0,O7/P7,"")</f>
        <v>10.555136782500496</v>
      </c>
      <c r="S7" s="237">
        <v>898513</v>
      </c>
      <c r="T7" s="195">
        <f t="shared" si="1"/>
        <v>-0.3485748119392819</v>
      </c>
      <c r="U7" s="237">
        <v>1968008</v>
      </c>
      <c r="V7" s="192">
        <v>196455</v>
      </c>
      <c r="W7" s="196">
        <f>U7/V7</f>
        <v>10.017601995367896</v>
      </c>
      <c r="X7" s="7"/>
    </row>
    <row r="8" spans="1:25" s="9" customFormat="1" ht="15.75" customHeight="1">
      <c r="A8" s="71">
        <v>4</v>
      </c>
      <c r="B8" s="227" t="s">
        <v>87</v>
      </c>
      <c r="C8" s="228">
        <v>39766</v>
      </c>
      <c r="D8" s="229" t="s">
        <v>2</v>
      </c>
      <c r="E8" s="229" t="s">
        <v>24</v>
      </c>
      <c r="F8" s="230">
        <v>86</v>
      </c>
      <c r="G8" s="230">
        <v>86</v>
      </c>
      <c r="H8" s="230">
        <v>1</v>
      </c>
      <c r="I8" s="231">
        <v>97660</v>
      </c>
      <c r="J8" s="232">
        <v>11445</v>
      </c>
      <c r="K8" s="231">
        <v>227250</v>
      </c>
      <c r="L8" s="232">
        <v>23285</v>
      </c>
      <c r="M8" s="231">
        <v>176601</v>
      </c>
      <c r="N8" s="232">
        <v>17803</v>
      </c>
      <c r="O8" s="233">
        <f>+M8+K8+I8</f>
        <v>501511</v>
      </c>
      <c r="P8" s="234">
        <f>+N8+L8+J8</f>
        <v>52533</v>
      </c>
      <c r="Q8" s="188">
        <f>IF(O8&lt;&gt;0,P8/G8,"")</f>
        <v>610.8488372093024</v>
      </c>
      <c r="R8" s="189">
        <f>IF(O8&lt;&gt;0,O8/P8,"")</f>
        <v>9.546589762625397</v>
      </c>
      <c r="S8" s="231"/>
      <c r="T8" s="190">
        <f t="shared" si="1"/>
      </c>
      <c r="U8" s="231">
        <v>501511</v>
      </c>
      <c r="V8" s="232">
        <v>52533</v>
      </c>
      <c r="W8" s="235">
        <f>+U8/V8</f>
        <v>9.546589762625397</v>
      </c>
      <c r="X8" s="7"/>
      <c r="Y8" s="8"/>
    </row>
    <row r="9" spans="1:24" s="10" customFormat="1" ht="15.75" customHeight="1">
      <c r="A9" s="66">
        <v>5</v>
      </c>
      <c r="B9" s="176" t="s">
        <v>62</v>
      </c>
      <c r="C9" s="143">
        <v>39745</v>
      </c>
      <c r="D9" s="145" t="s">
        <v>22</v>
      </c>
      <c r="E9" s="145" t="s">
        <v>63</v>
      </c>
      <c r="F9" s="146">
        <v>104</v>
      </c>
      <c r="G9" s="146">
        <v>104</v>
      </c>
      <c r="H9" s="146">
        <v>4</v>
      </c>
      <c r="I9" s="206">
        <v>41847.5</v>
      </c>
      <c r="J9" s="163">
        <v>5408</v>
      </c>
      <c r="K9" s="206">
        <v>96131</v>
      </c>
      <c r="L9" s="163">
        <v>12077</v>
      </c>
      <c r="M9" s="206">
        <v>110965.5</v>
      </c>
      <c r="N9" s="163">
        <v>13514</v>
      </c>
      <c r="O9" s="207">
        <f>I9+K9+M9</f>
        <v>248944</v>
      </c>
      <c r="P9" s="198">
        <f>J9+L9+N9</f>
        <v>30999</v>
      </c>
      <c r="Q9" s="168">
        <f>+P9/G9</f>
        <v>298.0673076923077</v>
      </c>
      <c r="R9" s="169">
        <f>+O9/P9</f>
        <v>8.030710668086067</v>
      </c>
      <c r="S9" s="206">
        <v>271948.5</v>
      </c>
      <c r="T9" s="166">
        <f t="shared" si="1"/>
        <v>-0.08459138403043223</v>
      </c>
      <c r="U9" s="210">
        <v>2187537.5</v>
      </c>
      <c r="V9" s="167">
        <v>273724</v>
      </c>
      <c r="W9" s="178">
        <f>IF(U9&lt;&gt;0,U9/V9,"")</f>
        <v>7.9917636012918125</v>
      </c>
      <c r="X9" s="7"/>
    </row>
    <row r="10" spans="1:24" s="10" customFormat="1" ht="15.75" customHeight="1">
      <c r="A10" s="66">
        <v>6</v>
      </c>
      <c r="B10" s="176" t="s">
        <v>61</v>
      </c>
      <c r="C10" s="143">
        <v>39745</v>
      </c>
      <c r="D10" s="144" t="s">
        <v>10</v>
      </c>
      <c r="E10" s="145" t="s">
        <v>27</v>
      </c>
      <c r="F10" s="146">
        <v>202</v>
      </c>
      <c r="G10" s="146">
        <v>172</v>
      </c>
      <c r="H10" s="146">
        <v>4</v>
      </c>
      <c r="I10" s="206">
        <v>31606</v>
      </c>
      <c r="J10" s="163">
        <v>4395</v>
      </c>
      <c r="K10" s="206">
        <v>67671</v>
      </c>
      <c r="L10" s="163">
        <v>8829</v>
      </c>
      <c r="M10" s="206">
        <v>73021</v>
      </c>
      <c r="N10" s="163">
        <v>9482</v>
      </c>
      <c r="O10" s="207">
        <f>+I10+K10+M10</f>
        <v>172298</v>
      </c>
      <c r="P10" s="198">
        <f>+J10+L10+N10</f>
        <v>22706</v>
      </c>
      <c r="Q10" s="164">
        <f aca="true" t="shared" si="2" ref="Q10:Q18">IF(O10&lt;&gt;0,P10/G10,"")</f>
        <v>132.01162790697674</v>
      </c>
      <c r="R10" s="165">
        <f aca="true" t="shared" si="3" ref="R10:R18">IF(O10&lt;&gt;0,O10/P10,"")</f>
        <v>7.588214568836431</v>
      </c>
      <c r="S10" s="206">
        <v>314888</v>
      </c>
      <c r="T10" s="166">
        <f t="shared" si="1"/>
        <v>-0.4528276720611773</v>
      </c>
      <c r="U10" s="206">
        <v>3702983</v>
      </c>
      <c r="V10" s="163">
        <v>469299</v>
      </c>
      <c r="W10" s="177">
        <f aca="true" t="shared" si="4" ref="W10:W16">U10/V10</f>
        <v>7.8904557648748455</v>
      </c>
      <c r="X10" s="9"/>
    </row>
    <row r="11" spans="1:24" s="10" customFormat="1" ht="15.75" customHeight="1">
      <c r="A11" s="66">
        <v>7</v>
      </c>
      <c r="B11" s="180" t="s">
        <v>88</v>
      </c>
      <c r="C11" s="147">
        <v>39766</v>
      </c>
      <c r="D11" s="148" t="s">
        <v>86</v>
      </c>
      <c r="E11" s="148" t="s">
        <v>89</v>
      </c>
      <c r="F11" s="149">
        <v>50</v>
      </c>
      <c r="G11" s="149">
        <v>50</v>
      </c>
      <c r="H11" s="149">
        <v>1</v>
      </c>
      <c r="I11" s="211">
        <v>17763.75</v>
      </c>
      <c r="J11" s="167">
        <v>2262.5</v>
      </c>
      <c r="K11" s="211">
        <v>38097.5</v>
      </c>
      <c r="L11" s="167">
        <v>4202.5</v>
      </c>
      <c r="M11" s="211">
        <v>41316.25</v>
      </c>
      <c r="N11" s="167">
        <v>4458.75</v>
      </c>
      <c r="O11" s="212">
        <f>I11+K11+M11</f>
        <v>97177.5</v>
      </c>
      <c r="P11" s="201">
        <f>J11+L11+N11</f>
        <v>10923.75</v>
      </c>
      <c r="Q11" s="164">
        <f t="shared" si="2"/>
        <v>218.475</v>
      </c>
      <c r="R11" s="165">
        <f t="shared" si="3"/>
        <v>8.89598352214212</v>
      </c>
      <c r="S11" s="211"/>
      <c r="T11" s="166">
        <f t="shared" si="1"/>
      </c>
      <c r="U11" s="211">
        <f>O11</f>
        <v>97177.5</v>
      </c>
      <c r="V11" s="167">
        <f>P11</f>
        <v>10923.75</v>
      </c>
      <c r="W11" s="183">
        <f t="shared" si="4"/>
        <v>8.89598352214212</v>
      </c>
      <c r="X11" s="8"/>
    </row>
    <row r="12" spans="1:25" s="10" customFormat="1" ht="15.75" customHeight="1">
      <c r="A12" s="66">
        <v>8</v>
      </c>
      <c r="B12" s="180" t="s">
        <v>90</v>
      </c>
      <c r="C12" s="147">
        <v>39766</v>
      </c>
      <c r="D12" s="148" t="s">
        <v>46</v>
      </c>
      <c r="E12" s="148" t="s">
        <v>46</v>
      </c>
      <c r="F12" s="149">
        <v>44</v>
      </c>
      <c r="G12" s="149">
        <v>44</v>
      </c>
      <c r="H12" s="149">
        <v>1</v>
      </c>
      <c r="I12" s="208">
        <v>21724.5</v>
      </c>
      <c r="J12" s="168">
        <v>1870</v>
      </c>
      <c r="K12" s="208">
        <v>36676</v>
      </c>
      <c r="L12" s="168">
        <v>3168</v>
      </c>
      <c r="M12" s="208">
        <v>35802</v>
      </c>
      <c r="N12" s="168">
        <v>3106</v>
      </c>
      <c r="O12" s="209">
        <f>SUM(I12+K12+M12)</f>
        <v>94202.5</v>
      </c>
      <c r="P12" s="200">
        <f>SUM(J12+L12+N12)</f>
        <v>8144</v>
      </c>
      <c r="Q12" s="164">
        <f t="shared" si="2"/>
        <v>185.0909090909091</v>
      </c>
      <c r="R12" s="165">
        <f t="shared" si="3"/>
        <v>11.567104616895874</v>
      </c>
      <c r="S12" s="208"/>
      <c r="T12" s="166">
        <f t="shared" si="1"/>
      </c>
      <c r="U12" s="208">
        <v>94202.5</v>
      </c>
      <c r="V12" s="168">
        <v>8144</v>
      </c>
      <c r="W12" s="183">
        <f t="shared" si="4"/>
        <v>11.567104616895874</v>
      </c>
      <c r="X12" s="11"/>
      <c r="Y12" s="8"/>
    </row>
    <row r="13" spans="1:25" s="10" customFormat="1" ht="15.75" customHeight="1">
      <c r="A13" s="66">
        <v>9</v>
      </c>
      <c r="B13" s="179" t="s">
        <v>66</v>
      </c>
      <c r="C13" s="143">
        <v>39745</v>
      </c>
      <c r="D13" s="150" t="s">
        <v>34</v>
      </c>
      <c r="E13" s="150" t="s">
        <v>67</v>
      </c>
      <c r="F13" s="151">
        <v>72</v>
      </c>
      <c r="G13" s="151">
        <v>74</v>
      </c>
      <c r="H13" s="151">
        <v>4</v>
      </c>
      <c r="I13" s="206">
        <v>19311</v>
      </c>
      <c r="J13" s="163">
        <v>2561</v>
      </c>
      <c r="K13" s="206">
        <v>32540</v>
      </c>
      <c r="L13" s="163">
        <v>3653</v>
      </c>
      <c r="M13" s="206">
        <v>34689</v>
      </c>
      <c r="N13" s="163">
        <v>3839</v>
      </c>
      <c r="O13" s="207">
        <f>+I13+K13+M13</f>
        <v>86540</v>
      </c>
      <c r="P13" s="198">
        <f>+J13+L13+N13</f>
        <v>10053</v>
      </c>
      <c r="Q13" s="164">
        <f t="shared" si="2"/>
        <v>135.85135135135135</v>
      </c>
      <c r="R13" s="165">
        <f t="shared" si="3"/>
        <v>8.608375609270864</v>
      </c>
      <c r="S13" s="206">
        <v>104688</v>
      </c>
      <c r="T13" s="166">
        <f t="shared" si="1"/>
        <v>-0.17335320189515513</v>
      </c>
      <c r="U13" s="206">
        <v>1165280</v>
      </c>
      <c r="V13" s="163">
        <v>128263</v>
      </c>
      <c r="W13" s="178">
        <f t="shared" si="4"/>
        <v>9.085082993536718</v>
      </c>
      <c r="X13" s="8"/>
      <c r="Y13" s="8"/>
    </row>
    <row r="14" spans="1:25" s="10" customFormat="1" ht="15.75" customHeight="1">
      <c r="A14" s="66">
        <v>10</v>
      </c>
      <c r="B14" s="180" t="s">
        <v>91</v>
      </c>
      <c r="C14" s="147">
        <v>39759</v>
      </c>
      <c r="D14" s="148" t="s">
        <v>92</v>
      </c>
      <c r="E14" s="148" t="s">
        <v>93</v>
      </c>
      <c r="F14" s="149">
        <v>93</v>
      </c>
      <c r="G14" s="149">
        <v>93</v>
      </c>
      <c r="H14" s="149">
        <v>2</v>
      </c>
      <c r="I14" s="208">
        <v>14184</v>
      </c>
      <c r="J14" s="168">
        <v>1861</v>
      </c>
      <c r="K14" s="208">
        <v>32960.5</v>
      </c>
      <c r="L14" s="168">
        <v>4215</v>
      </c>
      <c r="M14" s="208">
        <v>37115.5</v>
      </c>
      <c r="N14" s="168">
        <v>4681</v>
      </c>
      <c r="O14" s="207">
        <f aca="true" t="shared" si="5" ref="O14:P16">I14+K14+M14</f>
        <v>84260</v>
      </c>
      <c r="P14" s="198">
        <f t="shared" si="5"/>
        <v>10757</v>
      </c>
      <c r="Q14" s="164">
        <f t="shared" si="2"/>
        <v>115.66666666666667</v>
      </c>
      <c r="R14" s="165">
        <f t="shared" si="3"/>
        <v>7.833038951380496</v>
      </c>
      <c r="S14" s="208">
        <v>122294.5</v>
      </c>
      <c r="T14" s="166">
        <f t="shared" si="1"/>
        <v>-0.3110074451426679</v>
      </c>
      <c r="U14" s="211">
        <v>308483</v>
      </c>
      <c r="V14" s="163">
        <v>38726</v>
      </c>
      <c r="W14" s="183">
        <f t="shared" si="4"/>
        <v>7.9657852605484685</v>
      </c>
      <c r="X14" s="8"/>
      <c r="Y14" s="8"/>
    </row>
    <row r="15" spans="1:25" s="10" customFormat="1" ht="15.75" customHeight="1">
      <c r="A15" s="66">
        <v>11</v>
      </c>
      <c r="B15" s="180" t="s">
        <v>42</v>
      </c>
      <c r="C15" s="147">
        <v>39712</v>
      </c>
      <c r="D15" s="148" t="s">
        <v>43</v>
      </c>
      <c r="E15" s="148" t="s">
        <v>44</v>
      </c>
      <c r="F15" s="149">
        <v>220</v>
      </c>
      <c r="G15" s="149">
        <v>9</v>
      </c>
      <c r="H15" s="149">
        <v>8</v>
      </c>
      <c r="I15" s="208">
        <v>19225.5</v>
      </c>
      <c r="J15" s="168">
        <v>4785</v>
      </c>
      <c r="K15" s="208">
        <v>23634</v>
      </c>
      <c r="L15" s="168">
        <v>5850</v>
      </c>
      <c r="M15" s="208">
        <v>29096</v>
      </c>
      <c r="N15" s="168">
        <v>7214</v>
      </c>
      <c r="O15" s="209">
        <f t="shared" si="5"/>
        <v>71955.5</v>
      </c>
      <c r="P15" s="200">
        <f t="shared" si="5"/>
        <v>17849</v>
      </c>
      <c r="Q15" s="164">
        <f t="shared" si="2"/>
        <v>1983.2222222222222</v>
      </c>
      <c r="R15" s="165">
        <f t="shared" si="3"/>
        <v>4.031346293910023</v>
      </c>
      <c r="S15" s="208">
        <v>2056</v>
      </c>
      <c r="T15" s="166">
        <f t="shared" si="1"/>
        <v>33.99781128404669</v>
      </c>
      <c r="U15" s="208">
        <v>2910131</v>
      </c>
      <c r="V15" s="168">
        <v>390921</v>
      </c>
      <c r="W15" s="183">
        <f t="shared" si="4"/>
        <v>7.444294371497055</v>
      </c>
      <c r="X15" s="8"/>
      <c r="Y15" s="8"/>
    </row>
    <row r="16" spans="1:25" s="10" customFormat="1" ht="15.75" customHeight="1">
      <c r="A16" s="66">
        <v>12</v>
      </c>
      <c r="B16" s="180" t="s">
        <v>94</v>
      </c>
      <c r="C16" s="147">
        <v>39766</v>
      </c>
      <c r="D16" s="148" t="s">
        <v>92</v>
      </c>
      <c r="E16" s="148" t="s">
        <v>95</v>
      </c>
      <c r="F16" s="149">
        <v>20</v>
      </c>
      <c r="G16" s="149">
        <v>20</v>
      </c>
      <c r="H16" s="149">
        <v>1</v>
      </c>
      <c r="I16" s="208">
        <v>12772.5</v>
      </c>
      <c r="J16" s="168">
        <v>1255</v>
      </c>
      <c r="K16" s="208">
        <v>26168</v>
      </c>
      <c r="L16" s="168">
        <v>2534</v>
      </c>
      <c r="M16" s="208">
        <v>26763.5</v>
      </c>
      <c r="N16" s="168">
        <v>2586</v>
      </c>
      <c r="O16" s="207">
        <f t="shared" si="5"/>
        <v>65704</v>
      </c>
      <c r="P16" s="198">
        <f t="shared" si="5"/>
        <v>6375</v>
      </c>
      <c r="Q16" s="164">
        <f t="shared" si="2"/>
        <v>318.75</v>
      </c>
      <c r="R16" s="165">
        <f t="shared" si="3"/>
        <v>10.30650980392157</v>
      </c>
      <c r="S16" s="208"/>
      <c r="T16" s="166">
        <f t="shared" si="1"/>
      </c>
      <c r="U16" s="211">
        <v>65704</v>
      </c>
      <c r="V16" s="163">
        <v>6375</v>
      </c>
      <c r="W16" s="183">
        <f t="shared" si="4"/>
        <v>10.30650980392157</v>
      </c>
      <c r="X16" s="8"/>
      <c r="Y16" s="8"/>
    </row>
    <row r="17" spans="1:25" s="10" customFormat="1" ht="15.75" customHeight="1">
      <c r="A17" s="66">
        <v>13</v>
      </c>
      <c r="B17" s="180" t="s">
        <v>64</v>
      </c>
      <c r="C17" s="147">
        <v>39745</v>
      </c>
      <c r="D17" s="148" t="s">
        <v>2</v>
      </c>
      <c r="E17" s="148" t="s">
        <v>65</v>
      </c>
      <c r="F17" s="149">
        <v>57</v>
      </c>
      <c r="G17" s="149">
        <v>42</v>
      </c>
      <c r="H17" s="149">
        <v>4</v>
      </c>
      <c r="I17" s="208">
        <v>6709</v>
      </c>
      <c r="J17" s="168">
        <v>942</v>
      </c>
      <c r="K17" s="208">
        <v>15106</v>
      </c>
      <c r="L17" s="168">
        <v>2052</v>
      </c>
      <c r="M17" s="208">
        <v>15897</v>
      </c>
      <c r="N17" s="168">
        <v>2178</v>
      </c>
      <c r="O17" s="209">
        <f>+M17+K17+I17</f>
        <v>37712</v>
      </c>
      <c r="P17" s="200">
        <f>+N17+L17+J17</f>
        <v>5172</v>
      </c>
      <c r="Q17" s="164">
        <f t="shared" si="2"/>
        <v>123.14285714285714</v>
      </c>
      <c r="R17" s="165">
        <f t="shared" si="3"/>
        <v>7.291569992266048</v>
      </c>
      <c r="S17" s="208">
        <v>85777</v>
      </c>
      <c r="T17" s="166">
        <f t="shared" si="1"/>
        <v>-0.5603483451274818</v>
      </c>
      <c r="U17" s="208">
        <v>1075878</v>
      </c>
      <c r="V17" s="168">
        <v>110993</v>
      </c>
      <c r="W17" s="181">
        <f>+U17/V17</f>
        <v>9.693205877848152</v>
      </c>
      <c r="X17" s="8"/>
      <c r="Y17" s="8"/>
    </row>
    <row r="18" spans="1:25" s="10" customFormat="1" ht="15.75" customHeight="1">
      <c r="A18" s="66">
        <v>14</v>
      </c>
      <c r="B18" s="180" t="s">
        <v>71</v>
      </c>
      <c r="C18" s="147">
        <v>39752</v>
      </c>
      <c r="D18" s="148" t="s">
        <v>2</v>
      </c>
      <c r="E18" s="148" t="s">
        <v>72</v>
      </c>
      <c r="F18" s="149">
        <v>45</v>
      </c>
      <c r="G18" s="149">
        <v>43</v>
      </c>
      <c r="H18" s="149">
        <v>3</v>
      </c>
      <c r="I18" s="208">
        <v>5891</v>
      </c>
      <c r="J18" s="168">
        <v>723</v>
      </c>
      <c r="K18" s="208">
        <v>13148</v>
      </c>
      <c r="L18" s="168">
        <v>1529</v>
      </c>
      <c r="M18" s="208">
        <v>15835</v>
      </c>
      <c r="N18" s="168">
        <v>2758</v>
      </c>
      <c r="O18" s="209">
        <f>+M18+K18+I18</f>
        <v>34874</v>
      </c>
      <c r="P18" s="200">
        <f>+N18+L18+J18</f>
        <v>5010</v>
      </c>
      <c r="Q18" s="164">
        <f t="shared" si="2"/>
        <v>116.51162790697674</v>
      </c>
      <c r="R18" s="165">
        <f t="shared" si="3"/>
        <v>6.960878243512974</v>
      </c>
      <c r="S18" s="208">
        <v>78720</v>
      </c>
      <c r="T18" s="166">
        <f t="shared" si="1"/>
        <v>-0.5569867886178862</v>
      </c>
      <c r="U18" s="208">
        <v>407549</v>
      </c>
      <c r="V18" s="168">
        <v>42694</v>
      </c>
      <c r="W18" s="181">
        <f>+U18/V18</f>
        <v>9.545814400149904</v>
      </c>
      <c r="X18" s="8"/>
      <c r="Y18" s="8"/>
    </row>
    <row r="19" spans="1:25" s="10" customFormat="1" ht="15.75" customHeight="1">
      <c r="A19" s="66">
        <v>15</v>
      </c>
      <c r="B19" s="176" t="s">
        <v>83</v>
      </c>
      <c r="C19" s="143">
        <v>39759</v>
      </c>
      <c r="D19" s="145" t="s">
        <v>22</v>
      </c>
      <c r="E19" s="145" t="s">
        <v>84</v>
      </c>
      <c r="F19" s="146">
        <v>40</v>
      </c>
      <c r="G19" s="146">
        <v>38</v>
      </c>
      <c r="H19" s="146">
        <v>2</v>
      </c>
      <c r="I19" s="206">
        <v>6447.5</v>
      </c>
      <c r="J19" s="163">
        <v>949</v>
      </c>
      <c r="K19" s="206">
        <v>8846.5</v>
      </c>
      <c r="L19" s="163">
        <v>1053</v>
      </c>
      <c r="M19" s="206">
        <v>12912.5</v>
      </c>
      <c r="N19" s="163">
        <v>1510</v>
      </c>
      <c r="O19" s="207">
        <f>I19+K19+M19</f>
        <v>28206.5</v>
      </c>
      <c r="P19" s="198">
        <f>J19+L19+N19</f>
        <v>3512</v>
      </c>
      <c r="Q19" s="168">
        <f>+P19/G19</f>
        <v>92.42105263157895</v>
      </c>
      <c r="R19" s="169">
        <f>+O19/P19</f>
        <v>8.031463553530752</v>
      </c>
      <c r="S19" s="206">
        <v>40210</v>
      </c>
      <c r="T19" s="166">
        <f t="shared" si="1"/>
        <v>-0.298520268589903</v>
      </c>
      <c r="U19" s="210">
        <v>113124.5</v>
      </c>
      <c r="V19" s="167">
        <v>14206</v>
      </c>
      <c r="W19" s="178">
        <f>IF(U19&lt;&gt;0,U19/V19,"")</f>
        <v>7.963149373504153</v>
      </c>
      <c r="X19" s="8"/>
      <c r="Y19" s="8"/>
    </row>
    <row r="20" spans="1:25" s="10" customFormat="1" ht="15.75" customHeight="1">
      <c r="A20" s="66">
        <v>16</v>
      </c>
      <c r="B20" s="180" t="s">
        <v>96</v>
      </c>
      <c r="C20" s="147">
        <v>39766</v>
      </c>
      <c r="D20" s="148" t="s">
        <v>43</v>
      </c>
      <c r="E20" s="148" t="s">
        <v>97</v>
      </c>
      <c r="F20" s="149">
        <v>24</v>
      </c>
      <c r="G20" s="149">
        <v>24</v>
      </c>
      <c r="H20" s="149">
        <v>1</v>
      </c>
      <c r="I20" s="208">
        <v>4855</v>
      </c>
      <c r="J20" s="168">
        <v>902</v>
      </c>
      <c r="K20" s="208">
        <v>9311</v>
      </c>
      <c r="L20" s="168">
        <v>1542</v>
      </c>
      <c r="M20" s="208">
        <v>12393</v>
      </c>
      <c r="N20" s="168">
        <v>2153</v>
      </c>
      <c r="O20" s="209">
        <f>SUM(I20+K20+M20)</f>
        <v>26559</v>
      </c>
      <c r="P20" s="200">
        <f>SUM(J20+L20+N20)</f>
        <v>4597</v>
      </c>
      <c r="Q20" s="164">
        <f>IF(O20&lt;&gt;0,P20/G20,"")</f>
        <v>191.54166666666666</v>
      </c>
      <c r="R20" s="165">
        <f>IF(O20&lt;&gt;0,O20/P20,"")</f>
        <v>5.777463563193387</v>
      </c>
      <c r="S20" s="208"/>
      <c r="T20" s="166">
        <f t="shared" si="1"/>
      </c>
      <c r="U20" s="208">
        <v>26559</v>
      </c>
      <c r="V20" s="168">
        <v>4597</v>
      </c>
      <c r="W20" s="183">
        <f>U20/V20</f>
        <v>5.777463563193387</v>
      </c>
      <c r="X20" s="8"/>
      <c r="Y20" s="8"/>
    </row>
    <row r="21" spans="1:24" s="10" customFormat="1" ht="15.75" customHeight="1">
      <c r="A21" s="66">
        <v>17</v>
      </c>
      <c r="B21" s="182" t="s">
        <v>73</v>
      </c>
      <c r="C21" s="147">
        <v>39752</v>
      </c>
      <c r="D21" s="148" t="s">
        <v>43</v>
      </c>
      <c r="E21" s="148" t="s">
        <v>74</v>
      </c>
      <c r="F21" s="149">
        <v>39</v>
      </c>
      <c r="G21" s="149">
        <v>39</v>
      </c>
      <c r="H21" s="149">
        <v>3</v>
      </c>
      <c r="I21" s="208">
        <v>4926.5</v>
      </c>
      <c r="J21" s="168">
        <v>472</v>
      </c>
      <c r="K21" s="208">
        <v>10442.5</v>
      </c>
      <c r="L21" s="168">
        <v>1080</v>
      </c>
      <c r="M21" s="208">
        <v>10791</v>
      </c>
      <c r="N21" s="168">
        <v>1114</v>
      </c>
      <c r="O21" s="209">
        <f aca="true" t="shared" si="6" ref="O21:P24">I21+K21+M21</f>
        <v>26160</v>
      </c>
      <c r="P21" s="200">
        <f t="shared" si="6"/>
        <v>2666</v>
      </c>
      <c r="Q21" s="168">
        <f>+P21/G21</f>
        <v>68.35897435897436</v>
      </c>
      <c r="R21" s="169">
        <f>+O21/P21</f>
        <v>9.81245311327832</v>
      </c>
      <c r="S21" s="208">
        <v>65256.5</v>
      </c>
      <c r="T21" s="166">
        <f t="shared" si="1"/>
        <v>-0.5991203941369825</v>
      </c>
      <c r="U21" s="208">
        <v>283700.5</v>
      </c>
      <c r="V21" s="168">
        <v>26821</v>
      </c>
      <c r="W21" s="183">
        <f>U21/V21</f>
        <v>10.577551172588644</v>
      </c>
      <c r="X21" s="8"/>
    </row>
    <row r="22" spans="1:24" s="10" customFormat="1" ht="15.75" customHeight="1">
      <c r="A22" s="66">
        <v>18</v>
      </c>
      <c r="B22" s="180" t="s">
        <v>98</v>
      </c>
      <c r="C22" s="147">
        <v>39738</v>
      </c>
      <c r="D22" s="148" t="s">
        <v>92</v>
      </c>
      <c r="E22" s="148" t="s">
        <v>99</v>
      </c>
      <c r="F22" s="149">
        <v>67</v>
      </c>
      <c r="G22" s="149">
        <v>66</v>
      </c>
      <c r="H22" s="149">
        <v>5</v>
      </c>
      <c r="I22" s="208">
        <v>3341</v>
      </c>
      <c r="J22" s="168">
        <v>574</v>
      </c>
      <c r="K22" s="208">
        <v>9631</v>
      </c>
      <c r="L22" s="168">
        <v>1407</v>
      </c>
      <c r="M22" s="208">
        <v>10660</v>
      </c>
      <c r="N22" s="168">
        <v>1541</v>
      </c>
      <c r="O22" s="207">
        <f t="shared" si="6"/>
        <v>23632</v>
      </c>
      <c r="P22" s="198">
        <f t="shared" si="6"/>
        <v>3522</v>
      </c>
      <c r="Q22" s="164">
        <f>IF(O22&lt;&gt;0,P22/G22,"")</f>
        <v>53.36363636363637</v>
      </c>
      <c r="R22" s="165">
        <f>IF(O22&lt;&gt;0,O22/P22,"")</f>
        <v>6.709823963657013</v>
      </c>
      <c r="S22" s="208">
        <v>24927</v>
      </c>
      <c r="T22" s="166">
        <f t="shared" si="1"/>
        <v>-0.05195169896096602</v>
      </c>
      <c r="U22" s="211">
        <v>459405</v>
      </c>
      <c r="V22" s="163">
        <v>57788</v>
      </c>
      <c r="W22" s="183">
        <f>U22/V22</f>
        <v>7.949833875545096</v>
      </c>
      <c r="X22" s="8"/>
    </row>
    <row r="23" spans="1:24" s="10" customFormat="1" ht="15.75" customHeight="1">
      <c r="A23" s="66">
        <v>19</v>
      </c>
      <c r="B23" s="180" t="s">
        <v>100</v>
      </c>
      <c r="C23" s="147">
        <v>39738</v>
      </c>
      <c r="D23" s="148" t="s">
        <v>92</v>
      </c>
      <c r="E23" s="148" t="s">
        <v>101</v>
      </c>
      <c r="F23" s="149">
        <v>65</v>
      </c>
      <c r="G23" s="149">
        <v>38</v>
      </c>
      <c r="H23" s="149">
        <v>5</v>
      </c>
      <c r="I23" s="208">
        <v>4032</v>
      </c>
      <c r="J23" s="168">
        <v>691</v>
      </c>
      <c r="K23" s="208">
        <v>8186.5</v>
      </c>
      <c r="L23" s="168">
        <v>1394</v>
      </c>
      <c r="M23" s="208">
        <v>9017</v>
      </c>
      <c r="N23" s="168">
        <v>1535</v>
      </c>
      <c r="O23" s="207">
        <f t="shared" si="6"/>
        <v>21235.5</v>
      </c>
      <c r="P23" s="198">
        <f t="shared" si="6"/>
        <v>3620</v>
      </c>
      <c r="Q23" s="168">
        <f>+P23/G23</f>
        <v>95.26315789473684</v>
      </c>
      <c r="R23" s="169">
        <f>+O23/P23</f>
        <v>5.866160220994475</v>
      </c>
      <c r="S23" s="208">
        <v>23485.5</v>
      </c>
      <c r="T23" s="166">
        <f t="shared" si="1"/>
        <v>-0.09580379383023568</v>
      </c>
      <c r="U23" s="211">
        <v>1079079.7</v>
      </c>
      <c r="V23" s="163">
        <v>116312</v>
      </c>
      <c r="W23" s="183">
        <f>U23/V23</f>
        <v>9.277458043881973</v>
      </c>
      <c r="X23" s="8"/>
    </row>
    <row r="24" spans="1:24" s="10" customFormat="1" ht="18.75" thickBot="1">
      <c r="A24" s="66">
        <v>20</v>
      </c>
      <c r="B24" s="202" t="s">
        <v>102</v>
      </c>
      <c r="C24" s="160">
        <v>39766</v>
      </c>
      <c r="D24" s="161" t="s">
        <v>86</v>
      </c>
      <c r="E24" s="161" t="s">
        <v>103</v>
      </c>
      <c r="F24" s="162">
        <v>17</v>
      </c>
      <c r="G24" s="162">
        <v>17</v>
      </c>
      <c r="H24" s="162">
        <v>1</v>
      </c>
      <c r="I24" s="225">
        <v>2858</v>
      </c>
      <c r="J24" s="239">
        <v>313</v>
      </c>
      <c r="K24" s="225">
        <v>6377</v>
      </c>
      <c r="L24" s="239">
        <v>681</v>
      </c>
      <c r="M24" s="225">
        <v>6828</v>
      </c>
      <c r="N24" s="239">
        <v>718</v>
      </c>
      <c r="O24" s="240">
        <f t="shared" si="6"/>
        <v>16063</v>
      </c>
      <c r="P24" s="241">
        <f t="shared" si="6"/>
        <v>1712</v>
      </c>
      <c r="Q24" s="203">
        <f>IF(O24&lt;&gt;0,P24/G24,"")</f>
        <v>100.70588235294117</v>
      </c>
      <c r="R24" s="204">
        <f>IF(O24&lt;&gt;0,O24/P24,"")</f>
        <v>9.382593457943925</v>
      </c>
      <c r="S24" s="225"/>
      <c r="T24" s="187">
        <f t="shared" si="1"/>
      </c>
      <c r="U24" s="225">
        <f>O24</f>
        <v>16063</v>
      </c>
      <c r="V24" s="239">
        <f>P24</f>
        <v>1712</v>
      </c>
      <c r="W24" s="205">
        <f>U24/V24</f>
        <v>9.382593457943925</v>
      </c>
      <c r="X24" s="8"/>
    </row>
    <row r="25" spans="1:28" s="60" customFormat="1" ht="15">
      <c r="A25" s="61"/>
      <c r="B25" s="273" t="s">
        <v>16</v>
      </c>
      <c r="C25" s="273"/>
      <c r="D25" s="274"/>
      <c r="E25" s="274"/>
      <c r="F25" s="67"/>
      <c r="G25" s="67">
        <f>SUM(G5:G24)</f>
        <v>1412</v>
      </c>
      <c r="H25" s="68"/>
      <c r="I25" s="72"/>
      <c r="J25" s="73"/>
      <c r="K25" s="72"/>
      <c r="L25" s="73"/>
      <c r="M25" s="72"/>
      <c r="N25" s="73"/>
      <c r="O25" s="72">
        <f>SUM(O5:O24)</f>
        <v>3916550.5</v>
      </c>
      <c r="P25" s="73">
        <f>SUM(P5:P24)</f>
        <v>435105.75</v>
      </c>
      <c r="Q25" s="73">
        <f>O25/G25</f>
        <v>2773.7609773371105</v>
      </c>
      <c r="R25" s="69">
        <f>O25/P25</f>
        <v>9.001376102246407</v>
      </c>
      <c r="S25" s="72"/>
      <c r="T25" s="70"/>
      <c r="U25" s="72"/>
      <c r="V25" s="73"/>
      <c r="W25" s="69"/>
      <c r="AB25" s="60" t="s">
        <v>21</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79"/>
      <c r="E27" s="280"/>
      <c r="F27" s="280"/>
      <c r="G27" s="280"/>
      <c r="H27" s="34"/>
      <c r="I27" s="35"/>
      <c r="K27" s="35"/>
      <c r="M27" s="35"/>
      <c r="O27" s="36"/>
      <c r="R27" s="37"/>
      <c r="S27" s="281" t="s">
        <v>0</v>
      </c>
      <c r="T27" s="281"/>
      <c r="U27" s="281"/>
      <c r="V27" s="281"/>
      <c r="W27" s="281"/>
      <c r="X27" s="38"/>
    </row>
    <row r="28" spans="1:24" s="33" customFormat="1" ht="18">
      <c r="A28" s="32"/>
      <c r="B28" s="9"/>
      <c r="C28" s="52"/>
      <c r="D28" s="53"/>
      <c r="E28" s="54"/>
      <c r="F28" s="54"/>
      <c r="G28" s="65"/>
      <c r="H28" s="34"/>
      <c r="M28" s="35"/>
      <c r="O28" s="36"/>
      <c r="R28" s="37"/>
      <c r="S28" s="281"/>
      <c r="T28" s="281"/>
      <c r="U28" s="281"/>
      <c r="V28" s="281"/>
      <c r="W28" s="281"/>
      <c r="X28" s="38"/>
    </row>
    <row r="29" spans="1:24" s="33" customFormat="1" ht="18">
      <c r="A29" s="32"/>
      <c r="G29" s="34"/>
      <c r="H29" s="34"/>
      <c r="M29" s="35"/>
      <c r="O29" s="36"/>
      <c r="R29" s="37"/>
      <c r="S29" s="281"/>
      <c r="T29" s="281"/>
      <c r="U29" s="281"/>
      <c r="V29" s="281"/>
      <c r="W29" s="281"/>
      <c r="X29" s="38"/>
    </row>
    <row r="30" spans="1:24" s="33" customFormat="1" ht="30" customHeight="1">
      <c r="A30" s="32"/>
      <c r="C30" s="34"/>
      <c r="E30" s="39"/>
      <c r="F30" s="34"/>
      <c r="G30" s="34"/>
      <c r="H30" s="34"/>
      <c r="I30" s="35"/>
      <c r="K30" s="35"/>
      <c r="M30" s="35"/>
      <c r="O30" s="36"/>
      <c r="P30" s="282" t="s">
        <v>33</v>
      </c>
      <c r="Q30" s="278"/>
      <c r="R30" s="278"/>
      <c r="S30" s="278"/>
      <c r="T30" s="278"/>
      <c r="U30" s="278"/>
      <c r="V30" s="278"/>
      <c r="W30" s="278"/>
      <c r="X30" s="38"/>
    </row>
    <row r="31" spans="1:24" s="33" customFormat="1" ht="30" customHeight="1">
      <c r="A31" s="32"/>
      <c r="C31" s="34"/>
      <c r="E31" s="39"/>
      <c r="F31" s="34"/>
      <c r="G31" s="34"/>
      <c r="H31" s="34"/>
      <c r="I31" s="35"/>
      <c r="K31" s="35"/>
      <c r="M31" s="35"/>
      <c r="O31" s="36"/>
      <c r="P31" s="278"/>
      <c r="Q31" s="278"/>
      <c r="R31" s="278"/>
      <c r="S31" s="278"/>
      <c r="T31" s="278"/>
      <c r="U31" s="278"/>
      <c r="V31" s="278"/>
      <c r="W31" s="278"/>
      <c r="X31" s="38"/>
    </row>
    <row r="32" spans="1:24" s="33" customFormat="1" ht="30" customHeight="1">
      <c r="A32" s="32"/>
      <c r="C32" s="34"/>
      <c r="E32" s="39"/>
      <c r="F32" s="34"/>
      <c r="G32" s="34"/>
      <c r="H32" s="34"/>
      <c r="I32" s="35"/>
      <c r="K32" s="35"/>
      <c r="M32" s="35"/>
      <c r="O32" s="36"/>
      <c r="P32" s="278"/>
      <c r="Q32" s="278"/>
      <c r="R32" s="278"/>
      <c r="S32" s="278"/>
      <c r="T32" s="278"/>
      <c r="U32" s="278"/>
      <c r="V32" s="278"/>
      <c r="W32" s="278"/>
      <c r="X32" s="38"/>
    </row>
    <row r="33" spans="1:24" s="33" customFormat="1" ht="30" customHeight="1">
      <c r="A33" s="32"/>
      <c r="C33" s="34"/>
      <c r="E33" s="39"/>
      <c r="F33" s="34"/>
      <c r="G33" s="34"/>
      <c r="H33" s="34"/>
      <c r="I33" s="35"/>
      <c r="K33" s="35"/>
      <c r="M33" s="35"/>
      <c r="O33" s="36"/>
      <c r="P33" s="278"/>
      <c r="Q33" s="278"/>
      <c r="R33" s="278"/>
      <c r="S33" s="278"/>
      <c r="T33" s="278"/>
      <c r="U33" s="278"/>
      <c r="V33" s="278"/>
      <c r="W33" s="278"/>
      <c r="X33" s="38"/>
    </row>
    <row r="34" spans="1:24" s="33" customFormat="1" ht="30" customHeight="1">
      <c r="A34" s="32"/>
      <c r="C34" s="34"/>
      <c r="E34" s="39"/>
      <c r="F34" s="34"/>
      <c r="G34" s="34"/>
      <c r="H34" s="34"/>
      <c r="I34" s="35"/>
      <c r="K34" s="35"/>
      <c r="M34" s="35"/>
      <c r="O34" s="36"/>
      <c r="P34" s="278"/>
      <c r="Q34" s="278"/>
      <c r="R34" s="278"/>
      <c r="S34" s="278"/>
      <c r="T34" s="278"/>
      <c r="U34" s="278"/>
      <c r="V34" s="278"/>
      <c r="W34" s="278"/>
      <c r="X34" s="38"/>
    </row>
    <row r="35" spans="1:24" s="33" customFormat="1" ht="45" customHeight="1">
      <c r="A35" s="32"/>
      <c r="C35" s="34"/>
      <c r="E35" s="39"/>
      <c r="F35" s="34"/>
      <c r="G35" s="5"/>
      <c r="H35" s="5"/>
      <c r="I35" s="12"/>
      <c r="J35" s="3"/>
      <c r="K35" s="12"/>
      <c r="L35" s="3"/>
      <c r="M35" s="12"/>
      <c r="N35" s="3"/>
      <c r="O35" s="36"/>
      <c r="P35" s="278"/>
      <c r="Q35" s="278"/>
      <c r="R35" s="278"/>
      <c r="S35" s="278"/>
      <c r="T35" s="278"/>
      <c r="U35" s="278"/>
      <c r="V35" s="278"/>
      <c r="W35" s="278"/>
      <c r="X35" s="38"/>
    </row>
    <row r="36" spans="1:24" s="33" customFormat="1" ht="33" customHeight="1">
      <c r="A36" s="32"/>
      <c r="C36" s="34"/>
      <c r="E36" s="39"/>
      <c r="F36" s="34"/>
      <c r="G36" s="5"/>
      <c r="H36" s="5"/>
      <c r="I36" s="12"/>
      <c r="J36" s="3"/>
      <c r="K36" s="12"/>
      <c r="L36" s="3"/>
      <c r="M36" s="12"/>
      <c r="N36" s="3"/>
      <c r="O36" s="36"/>
      <c r="P36" s="277" t="s">
        <v>14</v>
      </c>
      <c r="Q36" s="278"/>
      <c r="R36" s="278"/>
      <c r="S36" s="278"/>
      <c r="T36" s="278"/>
      <c r="U36" s="278"/>
      <c r="V36" s="278"/>
      <c r="W36" s="278"/>
      <c r="X36" s="38"/>
    </row>
    <row r="37" spans="1:24" s="33" customFormat="1" ht="33" customHeight="1">
      <c r="A37" s="32"/>
      <c r="C37" s="34"/>
      <c r="E37" s="39"/>
      <c r="F37" s="34"/>
      <c r="G37" s="5"/>
      <c r="H37" s="5"/>
      <c r="I37" s="12"/>
      <c r="J37" s="3"/>
      <c r="K37" s="12"/>
      <c r="L37" s="3"/>
      <c r="M37" s="12"/>
      <c r="N37" s="3"/>
      <c r="O37" s="36"/>
      <c r="P37" s="278"/>
      <c r="Q37" s="278"/>
      <c r="R37" s="278"/>
      <c r="S37" s="278"/>
      <c r="T37" s="278"/>
      <c r="U37" s="278"/>
      <c r="V37" s="278"/>
      <c r="W37" s="278"/>
      <c r="X37" s="38"/>
    </row>
    <row r="38" spans="1:24" s="33" customFormat="1" ht="33" customHeight="1">
      <c r="A38" s="32"/>
      <c r="C38" s="34"/>
      <c r="E38" s="39"/>
      <c r="F38" s="34"/>
      <c r="G38" s="5"/>
      <c r="H38" s="5"/>
      <c r="I38" s="12"/>
      <c r="J38" s="3"/>
      <c r="K38" s="12"/>
      <c r="L38" s="3"/>
      <c r="M38" s="12"/>
      <c r="N38" s="3"/>
      <c r="O38" s="36"/>
      <c r="P38" s="278"/>
      <c r="Q38" s="278"/>
      <c r="R38" s="278"/>
      <c r="S38" s="278"/>
      <c r="T38" s="278"/>
      <c r="U38" s="278"/>
      <c r="V38" s="278"/>
      <c r="W38" s="278"/>
      <c r="X38" s="38"/>
    </row>
    <row r="39" spans="1:24" s="33" customFormat="1" ht="33" customHeight="1">
      <c r="A39" s="32"/>
      <c r="C39" s="34"/>
      <c r="E39" s="39"/>
      <c r="F39" s="34"/>
      <c r="G39" s="5"/>
      <c r="H39" s="5"/>
      <c r="I39" s="12"/>
      <c r="J39" s="3"/>
      <c r="K39" s="12"/>
      <c r="L39" s="3"/>
      <c r="M39" s="12"/>
      <c r="N39" s="3"/>
      <c r="O39" s="36"/>
      <c r="P39" s="278"/>
      <c r="Q39" s="278"/>
      <c r="R39" s="278"/>
      <c r="S39" s="278"/>
      <c r="T39" s="278"/>
      <c r="U39" s="278"/>
      <c r="V39" s="278"/>
      <c r="W39" s="278"/>
      <c r="X39" s="38"/>
    </row>
    <row r="40" spans="1:24" s="33" customFormat="1" ht="33" customHeight="1">
      <c r="A40" s="32"/>
      <c r="C40" s="34"/>
      <c r="E40" s="39"/>
      <c r="F40" s="34"/>
      <c r="G40" s="5"/>
      <c r="H40" s="5"/>
      <c r="I40" s="12"/>
      <c r="J40" s="3"/>
      <c r="K40" s="12"/>
      <c r="L40" s="3"/>
      <c r="M40" s="12"/>
      <c r="N40" s="3"/>
      <c r="O40" s="36"/>
      <c r="P40" s="278"/>
      <c r="Q40" s="278"/>
      <c r="R40" s="278"/>
      <c r="S40" s="278"/>
      <c r="T40" s="278"/>
      <c r="U40" s="278"/>
      <c r="V40" s="278"/>
      <c r="W40" s="278"/>
      <c r="X40" s="38"/>
    </row>
    <row r="41" spans="16:23" ht="33" customHeight="1">
      <c r="P41" s="278"/>
      <c r="Q41" s="278"/>
      <c r="R41" s="278"/>
      <c r="S41" s="278"/>
      <c r="T41" s="278"/>
      <c r="U41" s="278"/>
      <c r="V41" s="278"/>
      <c r="W41" s="278"/>
    </row>
    <row r="42" spans="16:23" ht="33" customHeight="1">
      <c r="P42" s="278"/>
      <c r="Q42" s="278"/>
      <c r="R42" s="278"/>
      <c r="S42" s="278"/>
      <c r="T42" s="278"/>
      <c r="U42" s="278"/>
      <c r="V42" s="278"/>
      <c r="W42" s="278"/>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X23 X24 O10:U23" formula="1"/>
    <ignoredError sqref="X8:X11 X6:X7 W5:W16" unlockedFormula="1"/>
    <ignoredError sqref="X15 X12 X16 X18 X19 X13:X14 X22 X21 X17 X20"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2008-11-17T22:47:56Z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