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600" windowWidth="15480" windowHeight="11640" tabRatio="804" activeTab="0"/>
  </bookViews>
  <sheets>
    <sheet name="03-05 Oct (we 40)" sheetId="1" r:id="rId1"/>
    <sheet name="03-05 Oct (TOP 20)" sheetId="2" r:id="rId2"/>
  </sheets>
  <definedNames>
    <definedName name="_xlnm.Print_Area" localSheetId="1">'03-05 Oct (TOP 20)'!$A$1:$W$42</definedName>
    <definedName name="_xlnm.Print_Area" localSheetId="0">'03-05 Oct (we 40)'!$A$1:$W$75</definedName>
  </definedNames>
  <calcPr fullCalcOnLoad="1"/>
</workbook>
</file>

<file path=xl/sharedStrings.xml><?xml version="1.0" encoding="utf-8"?>
<sst xmlns="http://schemas.openxmlformats.org/spreadsheetml/2006/main" count="283" uniqueCount="115">
  <si>
    <t>*Sorted according to Weekend Total G.B.O. - Hafta sonu toplam hasılat sütununa göre sıralanmıştır.</t>
  </si>
  <si>
    <t>Company</t>
  </si>
  <si>
    <t>UIP</t>
  </si>
  <si>
    <t>PARAMOUNT</t>
  </si>
  <si>
    <t>Last Weekend</t>
  </si>
  <si>
    <t>Distributor</t>
  </si>
  <si>
    <t>Friday</t>
  </si>
  <si>
    <t>Saturday</t>
  </si>
  <si>
    <t>Sunday</t>
  </si>
  <si>
    <t>Change</t>
  </si>
  <si>
    <t>Adm.</t>
  </si>
  <si>
    <t>WB</t>
  </si>
  <si>
    <t>WARNER BROS.</t>
  </si>
  <si>
    <t>G.B.O.</t>
  </si>
  <si>
    <t>GET SMART</t>
  </si>
  <si>
    <t>GARFILED'S FUN FEST</t>
  </si>
  <si>
    <t>OZEN</t>
  </si>
  <si>
    <t xml:space="preserve">CATCHER: CAT CITY 2 </t>
  </si>
  <si>
    <t>DARK FLOORS</t>
  </si>
  <si>
    <t>OZEN-UMUT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</si>
  <si>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</si>
  <si>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</si>
  <si>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</si>
  <si>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COLUMBIA</t>
  </si>
  <si>
    <t>Title</t>
  </si>
  <si>
    <t>Cumulative</t>
  </si>
  <si>
    <t>Scr.Avg.
(Adm.)</t>
  </si>
  <si>
    <t>Avg.
Ticket</t>
  </si>
  <si>
    <t>.</t>
  </si>
  <si>
    <t>ZOHAN</t>
  </si>
  <si>
    <t>STAR WARS: CLONE WARS</t>
  </si>
  <si>
    <t>MEDYAVIZYON</t>
  </si>
  <si>
    <t>UNIVERSAL</t>
  </si>
  <si>
    <t>HANCOCK</t>
  </si>
  <si>
    <t>KUNG FU PANDA</t>
  </si>
  <si>
    <t>FORGETTING SARAH MARSHALL</t>
  </si>
  <si>
    <t>DISNEY</t>
  </si>
  <si>
    <t>JOURNEY TO THE CENTER OF THE EARTH</t>
  </si>
  <si>
    <t>NEW LINE</t>
  </si>
  <si>
    <t>MAMMA MIA</t>
  </si>
  <si>
    <t>CHANTIER FILMS</t>
  </si>
  <si>
    <t>DARK KNIGHT</t>
  </si>
  <si>
    <t>MUMMY TOMB OF THE DRAGON EMPEROR, THE</t>
  </si>
  <si>
    <t>STRANGERS</t>
  </si>
  <si>
    <t>D PRODUCTIONS</t>
  </si>
  <si>
    <t>MY MOM'S NEW BOY FRIEND</t>
  </si>
  <si>
    <t>35 MILIM</t>
  </si>
  <si>
    <t>SINETEL FILM</t>
  </si>
  <si>
    <t>CA$H</t>
  </si>
  <si>
    <t>TMC</t>
  </si>
  <si>
    <t>FIDA FILM</t>
  </si>
  <si>
    <t>BARBAR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</si>
  <si>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</si>
  <si>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</si>
  <si>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</si>
  <si>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</si>
  <si>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</si>
  <si>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</si>
  <si>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PINEMA</t>
  </si>
  <si>
    <t>PATHOLOGY</t>
  </si>
  <si>
    <t>THREE KINGDOMS</t>
  </si>
  <si>
    <t>EASTERN LIGHT</t>
  </si>
  <si>
    <t>99 FRANK</t>
  </si>
  <si>
    <t>ANAMORPH</t>
  </si>
  <si>
    <t>BROKEN ENGLISH</t>
  </si>
  <si>
    <t>WOMEN, THE</t>
  </si>
  <si>
    <t>SWING VOTE</t>
  </si>
  <si>
    <t>LIVING FOREST</t>
  </si>
  <si>
    <t>HORIZON INT.</t>
  </si>
  <si>
    <t>STUCK</t>
  </si>
  <si>
    <t>ERMAN FILM</t>
  </si>
  <si>
    <t>ENSEMBLE CEST TOUT</t>
  </si>
  <si>
    <t>SPOT FILM</t>
  </si>
  <si>
    <t>STORY OF LEO, THE</t>
  </si>
  <si>
    <t>RIGHTEOUS KILL</t>
  </si>
  <si>
    <t>AVANAK KUZENLER</t>
  </si>
  <si>
    <t>WALL - E</t>
  </si>
  <si>
    <t>HELLBOY II THE GOLDEN ARMY</t>
  </si>
  <si>
    <t>SÜPER AJAN K9</t>
  </si>
  <si>
    <t>ELITA FILM</t>
  </si>
  <si>
    <t>AKSOY FILM-FIDA FILM</t>
  </si>
  <si>
    <t>EAGLE EYE</t>
  </si>
  <si>
    <t xml:space="preserve">PARAMOUNT </t>
  </si>
  <si>
    <t>BABYLON A.D.</t>
  </si>
  <si>
    <t>TIGLON</t>
  </si>
  <si>
    <t>STUDIO CANAL</t>
  </si>
  <si>
    <t>TIMBER FALLS</t>
  </si>
  <si>
    <t>FLY ME TO THE MOON</t>
  </si>
  <si>
    <t>R FILM</t>
  </si>
  <si>
    <t>MIRRORS</t>
  </si>
  <si>
    <t>FOX</t>
  </si>
  <si>
    <t>SORRY IF I LOVE YOU</t>
  </si>
  <si>
    <t>TILSIM DESIGN</t>
  </si>
  <si>
    <t>X-FILES: I WANT TO BELIEVE, THE</t>
  </si>
  <si>
    <t>POSTA FILM</t>
  </si>
  <si>
    <t>SHADOWS</t>
  </si>
  <si>
    <t>FILMA</t>
  </si>
  <si>
    <t>SHUTTER</t>
  </si>
  <si>
    <t>CLOSING THE RING</t>
  </si>
  <si>
    <t>CONTENT</t>
  </si>
  <si>
    <t>TATİL KİTABI</t>
  </si>
  <si>
    <t>BULUT FILM</t>
  </si>
  <si>
    <t>IT'S A FREE WORLD</t>
  </si>
  <si>
    <t>BIR FILM</t>
  </si>
  <si>
    <t>KING OF THE HILL (EL REY DE LA MONTANA)</t>
  </si>
  <si>
    <t>CHRONICLES OF NARNIA: PRINCE CASPIAN, THE</t>
  </si>
  <si>
    <t xml:space="preserve"> FRONTIER(S) </t>
  </si>
  <si>
    <t>EUROPA CORP.</t>
  </si>
  <si>
    <t>APARTMENT 1303</t>
  </si>
  <si>
    <t>ROGUE</t>
  </si>
  <si>
    <t>WEINSTEIN CO.</t>
  </si>
  <si>
    <t>DANTE 01</t>
  </si>
  <si>
    <t>ORPHANAGE</t>
  </si>
  <si>
    <t xml:space="preserve"> SLEEPWALKING </t>
  </si>
  <si>
    <t>ICON</t>
  </si>
</sst>
</file>

<file path=xl/styles.xml><?xml version="1.0" encoding="utf-8"?>
<styleSheet xmlns="http://schemas.openxmlformats.org/spreadsheetml/2006/main">
  <numFmts count="47">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s>
  <fonts count="72">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20"/>
      <color indexed="61"/>
      <name val="GoudyLight"/>
      <family val="0"/>
    </font>
    <font>
      <sz val="16"/>
      <color indexed="61"/>
      <name val="GoudyLight"/>
      <family val="0"/>
    </font>
    <font>
      <sz val="10"/>
      <color indexed="9"/>
      <name val="Trebuchet MS"/>
      <family val="2"/>
    </font>
    <font>
      <sz val="10"/>
      <color indexed="9"/>
      <name val="Arial"/>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hair"/>
      <right>
        <color indexed="63"/>
      </right>
      <top style="hair"/>
      <bottom style="thin"/>
    </border>
    <border>
      <left style="medium"/>
      <right style="hair"/>
      <top style="hair"/>
      <bottom style="hair"/>
    </border>
    <border>
      <left style="hair"/>
      <right style="hair"/>
      <top style="hair"/>
      <bottom>
        <color indexed="63"/>
      </bottom>
    </border>
    <border>
      <left style="hair"/>
      <right style="medium"/>
      <top style="hair"/>
      <bottom>
        <color indexed="63"/>
      </bottom>
    </border>
    <border>
      <left style="hair"/>
      <right style="hair"/>
      <top style="hair"/>
      <bottom style="thin"/>
    </border>
    <border>
      <left style="hair"/>
      <right style="hair"/>
      <top style="medium"/>
      <bottom style="hair"/>
    </border>
    <border>
      <left style="medium"/>
      <right style="hair"/>
      <top style="hair"/>
      <bottom style="medium"/>
    </border>
    <border>
      <left style="hair"/>
      <right style="hair"/>
      <top style="hair"/>
      <bottom style="medium"/>
    </border>
    <border>
      <left style="medium"/>
      <right style="hair"/>
      <top>
        <color indexed="63"/>
      </top>
      <bottom style="hair"/>
    </border>
    <border>
      <left style="medium"/>
      <right style="hair"/>
      <top style="hair"/>
      <bottom style="thin"/>
    </border>
    <border>
      <left style="medium"/>
      <right style="hair"/>
      <top style="medium"/>
      <bottom style="hair"/>
    </border>
    <border>
      <left style="hair"/>
      <right style="medium"/>
      <top style="medium"/>
      <bottom style="hair"/>
    </border>
    <border>
      <left style="hair"/>
      <right style="medium"/>
      <top style="hair"/>
      <bottom style="hair"/>
    </border>
    <border>
      <left style="hair"/>
      <right style="medium"/>
      <top style="hair"/>
      <bottom style="medium"/>
    </border>
    <border>
      <left style="hair"/>
      <right style="medium"/>
      <top>
        <color indexed="63"/>
      </top>
      <bottom style="hair"/>
    </border>
    <border>
      <left style="hair"/>
      <right style="medium"/>
      <top style="hair"/>
      <bottom style="thin"/>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20" borderId="5" applyNumberFormat="0" applyAlignment="0" applyProtection="0"/>
    <xf numFmtId="0" fontId="64" fillId="21" borderId="6" applyNumberFormat="0" applyAlignment="0" applyProtection="0"/>
    <xf numFmtId="0" fontId="65" fillId="20" borderId="6" applyNumberFormat="0" applyAlignment="0" applyProtection="0"/>
    <xf numFmtId="0" fontId="66" fillId="22" borderId="7" applyNumberFormat="0" applyAlignment="0" applyProtection="0"/>
    <xf numFmtId="0" fontId="67"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68" fillId="24" borderId="0" applyNumberFormat="0" applyBorder="0" applyAlignment="0" applyProtection="0"/>
    <xf numFmtId="0" fontId="0" fillId="25" borderId="8" applyNumberFormat="0" applyFont="0" applyAlignment="0" applyProtection="0"/>
    <xf numFmtId="0" fontId="6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9" fontId="0" fillId="0" borderId="0" applyFont="0" applyFill="0" applyBorder="0" applyAlignment="0" applyProtection="0"/>
  </cellStyleXfs>
  <cellXfs count="273">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1"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0" applyFont="1" applyFill="1" applyBorder="1" applyAlignment="1" applyProtection="1">
      <alignment vertical="center"/>
      <protection/>
    </xf>
    <xf numFmtId="1" fontId="19" fillId="0" borderId="0" xfId="0" applyNumberFormat="1" applyFont="1" applyFill="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9" fillId="0" borderId="0" xfId="0" applyFont="1" applyAlignment="1" applyProtection="1">
      <alignment horizontal="right" vertical="center"/>
      <protection locked="0"/>
    </xf>
    <xf numFmtId="0" fontId="19" fillId="0" borderId="10" xfId="0" applyFont="1" applyBorder="1" applyAlignment="1" applyProtection="1">
      <alignment horizontal="center" vertical="center"/>
      <protection/>
    </xf>
    <xf numFmtId="0" fontId="19"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0"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62"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0" fillId="0" borderId="11" xfId="0" applyFont="1" applyBorder="1" applyAlignment="1" applyProtection="1">
      <alignment horizontal="center" vertical="center"/>
      <protection/>
    </xf>
    <xf numFmtId="0" fontId="16" fillId="0" borderId="12" xfId="0" applyFont="1" applyBorder="1" applyAlignment="1" applyProtection="1">
      <alignment horizontal="center" wrapText="1"/>
      <protection/>
    </xf>
    <xf numFmtId="193" fontId="16" fillId="0" borderId="12" xfId="0" applyNumberFormat="1" applyFont="1" applyFill="1" applyBorder="1" applyAlignment="1" applyProtection="1">
      <alignment horizontal="center" wrapText="1"/>
      <protection/>
    </xf>
    <xf numFmtId="188" fontId="16" fillId="0" borderId="12" xfId="0" applyNumberFormat="1" applyFont="1" applyBorder="1" applyAlignment="1" applyProtection="1">
      <alignment horizontal="center" wrapText="1"/>
      <protection/>
    </xf>
    <xf numFmtId="193" fontId="16" fillId="0" borderId="13" xfId="0" applyNumberFormat="1" applyFont="1" applyFill="1" applyBorder="1" applyAlignment="1" applyProtection="1">
      <alignment horizontal="center" wrapText="1"/>
      <protection/>
    </xf>
    <xf numFmtId="0" fontId="21" fillId="0" borderId="0" xfId="0" applyFont="1" applyBorder="1" applyAlignment="1" applyProtection="1">
      <alignment horizontal="center" vertical="center"/>
      <protection/>
    </xf>
    <xf numFmtId="0" fontId="21" fillId="33" borderId="14" xfId="0" applyFont="1" applyFill="1" applyBorder="1" applyAlignment="1" applyProtection="1">
      <alignment horizontal="center" vertical="center"/>
      <protection/>
    </xf>
    <xf numFmtId="191" fontId="16" fillId="0" borderId="12" xfId="0" applyNumberFormat="1" applyFont="1" applyBorder="1" applyAlignment="1" applyProtection="1">
      <alignment horizontal="center" wrapText="1"/>
      <protection/>
    </xf>
    <xf numFmtId="191" fontId="16" fillId="0" borderId="12" xfId="0" applyNumberFormat="1" applyFont="1" applyFill="1" applyBorder="1" applyAlignment="1" applyProtection="1">
      <alignment horizontal="center" wrapText="1"/>
      <protection/>
    </xf>
    <xf numFmtId="188" fontId="16" fillId="0" borderId="12" xfId="0" applyNumberFormat="1" applyFont="1" applyFill="1" applyBorder="1" applyAlignment="1" applyProtection="1">
      <alignment horizontal="center" wrapText="1"/>
      <protection/>
    </xf>
    <xf numFmtId="0" fontId="11" fillId="0" borderId="0" xfId="0" applyFont="1" applyFill="1" applyBorder="1" applyAlignment="1">
      <alignment horizontal="center" vertical="center"/>
    </xf>
    <xf numFmtId="0" fontId="19" fillId="0" borderId="15" xfId="0" applyFont="1" applyFill="1" applyBorder="1" applyAlignment="1" applyProtection="1">
      <alignment horizontal="right" vertical="center"/>
      <protection/>
    </xf>
    <xf numFmtId="3" fontId="21" fillId="33" borderId="16" xfId="0" applyNumberFormat="1" applyFont="1" applyFill="1" applyBorder="1" applyAlignment="1" applyProtection="1">
      <alignment horizontal="center" vertical="center"/>
      <protection/>
    </xf>
    <xf numFmtId="0" fontId="21" fillId="33" borderId="16" xfId="0" applyFont="1" applyFill="1" applyBorder="1" applyAlignment="1" applyProtection="1">
      <alignment horizontal="center" vertical="center"/>
      <protection/>
    </xf>
    <xf numFmtId="193" fontId="21" fillId="33" borderId="16" xfId="0" applyNumberFormat="1" applyFont="1" applyFill="1" applyBorder="1" applyAlignment="1" applyProtection="1">
      <alignment horizontal="center" vertical="center"/>
      <protection/>
    </xf>
    <xf numFmtId="192" fontId="21" fillId="33" borderId="16" xfId="62" applyNumberFormat="1" applyFont="1" applyFill="1" applyBorder="1" applyAlignment="1" applyProtection="1">
      <alignment horizontal="center" vertical="center"/>
      <protection/>
    </xf>
    <xf numFmtId="0" fontId="19" fillId="0" borderId="17" xfId="0" applyFont="1" applyFill="1" applyBorder="1" applyAlignment="1" applyProtection="1">
      <alignment horizontal="right" vertical="center"/>
      <protection/>
    </xf>
    <xf numFmtId="185"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center" vertical="center"/>
      <protection/>
    </xf>
    <xf numFmtId="3" fontId="24" fillId="33" borderId="16" xfId="0" applyNumberFormat="1"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191" fontId="24" fillId="33" borderId="16" xfId="0" applyNumberFormat="1" applyFont="1" applyFill="1" applyBorder="1" applyAlignment="1" applyProtection="1">
      <alignment horizontal="center" vertical="center"/>
      <protection/>
    </xf>
    <xf numFmtId="188" fontId="24" fillId="33" borderId="16" xfId="0" applyNumberFormat="1" applyFont="1" applyFill="1" applyBorder="1" applyAlignment="1" applyProtection="1">
      <alignment horizontal="right" vertical="center"/>
      <protection/>
    </xf>
    <xf numFmtId="193" fontId="24" fillId="33" borderId="16" xfId="0" applyNumberFormat="1" applyFont="1" applyFill="1" applyBorder="1" applyAlignment="1" applyProtection="1">
      <alignment horizontal="center" vertical="center"/>
      <protection/>
    </xf>
    <xf numFmtId="192" fontId="24" fillId="33" borderId="16" xfId="62" applyNumberFormat="1" applyFont="1" applyFill="1" applyBorder="1" applyAlignment="1" applyProtection="1">
      <alignment horizontal="center" vertical="center"/>
      <protection/>
    </xf>
    <xf numFmtId="190" fontId="26" fillId="0" borderId="14" xfId="0" applyNumberFormat="1" applyFont="1" applyFill="1" applyBorder="1" applyAlignment="1" applyProtection="1">
      <alignment horizontal="center" vertical="center"/>
      <protection locked="0"/>
    </xf>
    <xf numFmtId="0" fontId="26" fillId="0" borderId="14" xfId="0" applyFont="1" applyFill="1" applyBorder="1" applyAlignment="1">
      <alignment horizontal="center" vertical="center"/>
    </xf>
    <xf numFmtId="1" fontId="19" fillId="0" borderId="14" xfId="0" applyNumberFormat="1" applyFont="1" applyFill="1" applyBorder="1" applyAlignment="1" applyProtection="1">
      <alignment horizontal="right" vertical="center"/>
      <protection/>
    </xf>
    <xf numFmtId="171" fontId="4" fillId="0" borderId="14" xfId="40" applyFont="1" applyFill="1" applyBorder="1" applyAlignment="1" applyProtection="1">
      <alignment horizontal="left" vertical="center"/>
      <protection/>
    </xf>
    <xf numFmtId="190" fontId="4" fillId="0" borderId="14" xfId="0" applyNumberFormat="1" applyFont="1" applyFill="1" applyBorder="1" applyAlignment="1" applyProtection="1">
      <alignment horizontal="center" vertical="center"/>
      <protection/>
    </xf>
    <xf numFmtId="0" fontId="4" fillId="0" borderId="14" xfId="0" applyFont="1" applyFill="1" applyBorder="1" applyAlignment="1" applyProtection="1">
      <alignment vertical="center"/>
      <protection/>
    </xf>
    <xf numFmtId="0" fontId="4" fillId="0" borderId="14" xfId="0" applyNumberFormat="1" applyFont="1" applyFill="1" applyBorder="1" applyAlignment="1" applyProtection="1">
      <alignment horizontal="center" vertical="center"/>
      <protection/>
    </xf>
    <xf numFmtId="191" fontId="18"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xf>
    <xf numFmtId="191" fontId="4" fillId="0" borderId="14" xfId="0" applyNumberFormat="1" applyFont="1" applyFill="1" applyBorder="1" applyAlignment="1" applyProtection="1">
      <alignment horizontal="right" vertical="center"/>
      <protection/>
    </xf>
    <xf numFmtId="188" fontId="4" fillId="0" borderId="14" xfId="0" applyNumberFormat="1" applyFont="1" applyFill="1" applyBorder="1" applyAlignment="1" applyProtection="1">
      <alignment horizontal="right" vertical="center"/>
      <protection/>
    </xf>
    <xf numFmtId="191" fontId="17" fillId="0" borderId="14" xfId="0" applyNumberFormat="1" applyFont="1" applyFill="1" applyBorder="1" applyAlignment="1" applyProtection="1">
      <alignment horizontal="right" vertical="center"/>
      <protection/>
    </xf>
    <xf numFmtId="188" fontId="17" fillId="0" borderId="14" xfId="0" applyNumberFormat="1" applyFont="1" applyFill="1" applyBorder="1" applyAlignment="1" applyProtection="1">
      <alignment horizontal="right" vertical="center"/>
      <protection/>
    </xf>
    <xf numFmtId="191" fontId="9"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locked="0"/>
    </xf>
    <xf numFmtId="188" fontId="4" fillId="0" borderId="14" xfId="0" applyNumberFormat="1" applyFont="1" applyFill="1" applyBorder="1" applyAlignment="1" applyProtection="1">
      <alignment horizontal="right" vertical="center"/>
      <protection locked="0"/>
    </xf>
    <xf numFmtId="193" fontId="4" fillId="0" borderId="14" xfId="0" applyNumberFormat="1" applyFont="1" applyFill="1" applyBorder="1" applyAlignment="1" applyProtection="1">
      <alignment vertical="center"/>
      <protection locked="0"/>
    </xf>
    <xf numFmtId="191" fontId="4" fillId="0" borderId="14" xfId="0" applyNumberFormat="1"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16" fillId="0"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7" fillId="0" borderId="14"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21" fillId="0" borderId="14" xfId="0" applyFont="1" applyFill="1" applyBorder="1" applyAlignment="1" applyProtection="1">
      <alignment horizontal="center" vertical="center"/>
      <protection/>
    </xf>
    <xf numFmtId="0" fontId="20" fillId="0" borderId="14" xfId="0" applyFont="1" applyFill="1" applyBorder="1" applyAlignment="1" applyProtection="1">
      <alignment horizontal="right" vertical="center"/>
      <protection/>
    </xf>
    <xf numFmtId="0" fontId="14" fillId="0" borderId="14" xfId="0" applyFont="1" applyFill="1" applyBorder="1" applyAlignment="1" applyProtection="1">
      <alignment horizontal="left" vertical="center"/>
      <protection/>
    </xf>
    <xf numFmtId="190" fontId="14" fillId="0" borderId="14" xfId="0" applyNumberFormat="1" applyFont="1" applyFill="1" applyBorder="1" applyAlignment="1" applyProtection="1">
      <alignment horizontal="center" vertical="center"/>
      <protection/>
    </xf>
    <xf numFmtId="0" fontId="14" fillId="0" borderId="14" xfId="0" applyFont="1" applyFill="1" applyBorder="1" applyAlignment="1" applyProtection="1">
      <alignment vertical="center"/>
      <protection/>
    </xf>
    <xf numFmtId="0" fontId="14" fillId="0" borderId="14" xfId="0" applyFont="1" applyFill="1" applyBorder="1" applyAlignment="1" applyProtection="1">
      <alignment horizontal="center" vertical="center"/>
      <protection/>
    </xf>
    <xf numFmtId="3" fontId="12" fillId="0" borderId="14" xfId="0" applyNumberFormat="1"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191" fontId="12" fillId="0" borderId="14" xfId="0" applyNumberFormat="1" applyFont="1" applyFill="1" applyBorder="1" applyAlignment="1" applyProtection="1">
      <alignment vertical="center"/>
      <protection/>
    </xf>
    <xf numFmtId="188" fontId="12" fillId="0" borderId="14" xfId="0" applyNumberFormat="1" applyFont="1" applyFill="1" applyBorder="1" applyAlignment="1" applyProtection="1">
      <alignment horizontal="right" vertical="center"/>
      <protection/>
    </xf>
    <xf numFmtId="193" fontId="12" fillId="0" borderId="14" xfId="0" applyNumberFormat="1" applyFont="1" applyFill="1" applyBorder="1" applyAlignment="1" applyProtection="1">
      <alignment vertical="center"/>
      <protection/>
    </xf>
    <xf numFmtId="191" fontId="12" fillId="0" borderId="14" xfId="0" applyNumberFormat="1" applyFont="1" applyFill="1" applyBorder="1" applyAlignment="1" applyProtection="1">
      <alignment horizontal="right" vertical="center"/>
      <protection/>
    </xf>
    <xf numFmtId="192" fontId="12" fillId="0" borderId="14" xfId="62" applyNumberFormat="1" applyFont="1" applyFill="1" applyBorder="1" applyAlignment="1" applyProtection="1">
      <alignment vertical="center"/>
      <protection/>
    </xf>
    <xf numFmtId="0" fontId="13" fillId="0" borderId="14" xfId="0" applyFont="1" applyFill="1" applyBorder="1" applyAlignment="1" applyProtection="1">
      <alignment vertical="center"/>
      <protection/>
    </xf>
    <xf numFmtId="0" fontId="19" fillId="0" borderId="14" xfId="0"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protection locked="0"/>
    </xf>
    <xf numFmtId="190" fontId="7" fillId="0" borderId="14"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191" fontId="7" fillId="0" borderId="14" xfId="0" applyNumberFormat="1" applyFont="1" applyFill="1" applyBorder="1" applyAlignment="1" applyProtection="1">
      <alignment vertical="center"/>
      <protection locked="0"/>
    </xf>
    <xf numFmtId="188" fontId="7" fillId="0" borderId="14" xfId="0" applyNumberFormat="1" applyFont="1" applyFill="1" applyBorder="1" applyAlignment="1" applyProtection="1">
      <alignment horizontal="right" vertical="center"/>
      <protection locked="0"/>
    </xf>
    <xf numFmtId="191" fontId="10" fillId="0" borderId="14" xfId="0" applyNumberFormat="1" applyFont="1" applyFill="1" applyBorder="1" applyAlignment="1" applyProtection="1">
      <alignment vertical="center"/>
      <protection locked="0"/>
    </xf>
    <xf numFmtId="188" fontId="10" fillId="0" borderId="14" xfId="0" applyNumberFormat="1" applyFont="1" applyFill="1" applyBorder="1" applyAlignment="1" applyProtection="1">
      <alignment horizontal="right" vertical="center"/>
      <protection locked="0"/>
    </xf>
    <xf numFmtId="193" fontId="7" fillId="0" borderId="14" xfId="0" applyNumberFormat="1"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4" xfId="0" applyFont="1" applyFill="1" applyBorder="1" applyAlignment="1">
      <alignment vertical="center"/>
    </xf>
    <xf numFmtId="0" fontId="11" fillId="0" borderId="14" xfId="0" applyFont="1" applyFill="1" applyBorder="1" applyAlignment="1">
      <alignment horizontal="center" vertical="center"/>
    </xf>
    <xf numFmtId="191" fontId="7" fillId="0" borderId="14" xfId="0" applyNumberFormat="1" applyFont="1" applyFill="1" applyBorder="1" applyAlignment="1" applyProtection="1">
      <alignment horizontal="right" vertical="center"/>
      <protection locked="0"/>
    </xf>
    <xf numFmtId="0" fontId="16" fillId="0" borderId="18"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19" fillId="0" borderId="15"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191"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right" vertical="center"/>
      <protection/>
    </xf>
    <xf numFmtId="0" fontId="19" fillId="0" borderId="19" xfId="0" applyFont="1" applyFill="1" applyBorder="1" applyAlignment="1" applyProtection="1">
      <alignment horizontal="right" vertical="center"/>
      <protection/>
    </xf>
    <xf numFmtId="0" fontId="26" fillId="0" borderId="14" xfId="0" applyFont="1" applyFill="1" applyBorder="1" applyAlignment="1" applyProtection="1">
      <alignment horizontal="left" vertical="center"/>
      <protection locked="0"/>
    </xf>
    <xf numFmtId="0" fontId="26" fillId="0" borderId="14" xfId="0" applyFont="1" applyFill="1" applyBorder="1" applyAlignment="1" applyProtection="1">
      <alignment horizontal="center" vertical="center"/>
      <protection locked="0"/>
    </xf>
    <xf numFmtId="190" fontId="26" fillId="0" borderId="14" xfId="0" applyNumberFormat="1" applyFont="1" applyFill="1" applyBorder="1" applyAlignment="1">
      <alignment horizontal="center" vertical="center"/>
    </xf>
    <xf numFmtId="0" fontId="26" fillId="0" borderId="14" xfId="0" applyFont="1" applyFill="1" applyBorder="1" applyAlignment="1">
      <alignment horizontal="left" vertical="center"/>
    </xf>
    <xf numFmtId="0" fontId="26" fillId="0" borderId="20" xfId="0" applyFont="1" applyFill="1" applyBorder="1" applyAlignment="1" applyProtection="1">
      <alignment horizontal="left" vertical="center"/>
      <protection locked="0"/>
    </xf>
    <xf numFmtId="0" fontId="26" fillId="0" borderId="20" xfId="0" applyFont="1" applyFill="1" applyBorder="1" applyAlignment="1">
      <alignment horizontal="left" vertical="center"/>
    </xf>
    <xf numFmtId="0" fontId="26" fillId="0" borderId="20" xfId="0" applyNumberFormat="1" applyFont="1" applyFill="1" applyBorder="1" applyAlignment="1" applyProtection="1">
      <alignment horizontal="left" vertical="center"/>
      <protection locked="0"/>
    </xf>
    <xf numFmtId="190" fontId="26" fillId="0" borderId="14" xfId="0" applyNumberFormat="1" applyFont="1" applyFill="1" applyBorder="1" applyAlignment="1" applyProtection="1">
      <alignment horizontal="left" vertical="center"/>
      <protection locked="0"/>
    </xf>
    <xf numFmtId="0" fontId="26" fillId="0" borderId="14" xfId="0" applyNumberFormat="1" applyFont="1" applyFill="1" applyBorder="1" applyAlignment="1">
      <alignment horizontal="left" vertical="center"/>
    </xf>
    <xf numFmtId="0" fontId="26" fillId="0" borderId="14" xfId="0" applyNumberFormat="1" applyFont="1" applyFill="1" applyBorder="1" applyAlignment="1">
      <alignment horizontal="center" vertical="center"/>
    </xf>
    <xf numFmtId="0" fontId="26" fillId="0" borderId="20" xfId="0" applyNumberFormat="1" applyFont="1" applyFill="1" applyBorder="1" applyAlignment="1">
      <alignment horizontal="left" vertical="center"/>
    </xf>
    <xf numFmtId="0" fontId="26" fillId="0" borderId="14" xfId="0" applyNumberFormat="1" applyFont="1" applyFill="1" applyBorder="1" applyAlignment="1" applyProtection="1">
      <alignment horizontal="left" vertical="center"/>
      <protection locked="0"/>
    </xf>
    <xf numFmtId="0" fontId="26" fillId="0" borderId="14" xfId="0" applyNumberFormat="1" applyFont="1" applyFill="1" applyBorder="1" applyAlignment="1" applyProtection="1">
      <alignment horizontal="center" vertical="center"/>
      <protection locked="0"/>
    </xf>
    <xf numFmtId="191" fontId="16" fillId="0" borderId="21" xfId="0" applyNumberFormat="1" applyFont="1" applyFill="1" applyBorder="1" applyAlignment="1" applyProtection="1">
      <alignment horizontal="center" vertical="center" wrapText="1"/>
      <protection/>
    </xf>
    <xf numFmtId="188" fontId="16" fillId="0" borderId="21" xfId="0" applyNumberFormat="1" applyFont="1" applyFill="1" applyBorder="1" applyAlignment="1" applyProtection="1">
      <alignment horizontal="center" vertical="center" wrapText="1"/>
      <protection/>
    </xf>
    <xf numFmtId="193" fontId="16" fillId="0" borderId="21" xfId="0" applyNumberFormat="1" applyFont="1" applyFill="1" applyBorder="1" applyAlignment="1" applyProtection="1">
      <alignment horizontal="center" vertical="center" wrapText="1"/>
      <protection/>
    </xf>
    <xf numFmtId="193" fontId="16" fillId="0" borderId="22" xfId="0" applyNumberFormat="1" applyFont="1" applyFill="1" applyBorder="1" applyAlignment="1" applyProtection="1">
      <alignment horizontal="center" vertical="center" wrapText="1"/>
      <protection/>
    </xf>
    <xf numFmtId="192" fontId="4" fillId="0" borderId="14" xfId="0" applyNumberFormat="1" applyFont="1" applyFill="1" applyBorder="1" applyAlignment="1" applyProtection="1">
      <alignment vertical="center"/>
      <protection locked="0"/>
    </xf>
    <xf numFmtId="192" fontId="16" fillId="0" borderId="21" xfId="0" applyNumberFormat="1" applyFont="1" applyFill="1" applyBorder="1" applyAlignment="1" applyProtection="1">
      <alignment horizontal="center" vertical="center" wrapText="1"/>
      <protection/>
    </xf>
    <xf numFmtId="192" fontId="7" fillId="0" borderId="14" xfId="0" applyNumberFormat="1" applyFont="1" applyFill="1" applyBorder="1" applyAlignment="1" applyProtection="1">
      <alignment vertical="center"/>
      <protection locked="0"/>
    </xf>
    <xf numFmtId="190" fontId="26" fillId="0" borderId="23" xfId="0" applyNumberFormat="1" applyFont="1" applyFill="1" applyBorder="1" applyAlignment="1">
      <alignment horizontal="center" vertical="center"/>
    </xf>
    <xf numFmtId="0" fontId="26" fillId="0" borderId="23" xfId="0" applyFont="1" applyFill="1" applyBorder="1" applyAlignment="1">
      <alignment horizontal="left" vertical="center"/>
    </xf>
    <xf numFmtId="0" fontId="26" fillId="0" borderId="23" xfId="0" applyFont="1" applyFill="1" applyBorder="1" applyAlignment="1">
      <alignment horizontal="center" vertical="center"/>
    </xf>
    <xf numFmtId="190" fontId="26" fillId="0" borderId="24" xfId="0" applyNumberFormat="1" applyFont="1" applyFill="1" applyBorder="1" applyAlignment="1">
      <alignment horizontal="center" vertical="center"/>
    </xf>
    <xf numFmtId="0" fontId="26" fillId="0" borderId="25" xfId="0" applyNumberFormat="1" applyFont="1" applyFill="1" applyBorder="1" applyAlignment="1" applyProtection="1">
      <alignment horizontal="left" vertical="center"/>
      <protection locked="0"/>
    </xf>
    <xf numFmtId="190" fontId="26" fillId="0" borderId="26" xfId="0" applyNumberFormat="1" applyFont="1" applyFill="1" applyBorder="1" applyAlignment="1" applyProtection="1">
      <alignment horizontal="center" vertical="center"/>
      <protection locked="0"/>
    </xf>
    <xf numFmtId="0" fontId="26" fillId="0" borderId="26" xfId="0" applyNumberFormat="1" applyFont="1" applyFill="1" applyBorder="1" applyAlignment="1" applyProtection="1">
      <alignment horizontal="left" vertical="center"/>
      <protection locked="0"/>
    </xf>
    <xf numFmtId="0" fontId="26" fillId="0" borderId="26" xfId="0" applyNumberFormat="1" applyFont="1" applyFill="1" applyBorder="1" applyAlignment="1" applyProtection="1">
      <alignment horizontal="center" vertical="center"/>
      <protection locked="0"/>
    </xf>
    <xf numFmtId="0" fontId="26" fillId="0" borderId="27" xfId="0" applyFont="1" applyFill="1" applyBorder="1" applyAlignment="1">
      <alignment horizontal="left" vertical="center"/>
    </xf>
    <xf numFmtId="190" fontId="26" fillId="0" borderId="16" xfId="0" applyNumberFormat="1" applyFont="1" applyFill="1" applyBorder="1" applyAlignment="1">
      <alignment horizontal="center" vertical="center"/>
    </xf>
    <xf numFmtId="0" fontId="26" fillId="0" borderId="16" xfId="0" applyFont="1" applyFill="1" applyBorder="1" applyAlignment="1">
      <alignment horizontal="left" vertical="center"/>
    </xf>
    <xf numFmtId="0" fontId="26" fillId="0" borderId="16" xfId="0" applyFont="1" applyFill="1" applyBorder="1" applyAlignment="1">
      <alignment horizontal="center" vertical="center"/>
    </xf>
    <xf numFmtId="0" fontId="26" fillId="0" borderId="28" xfId="0" applyFont="1" applyFill="1" applyBorder="1" applyAlignment="1">
      <alignment horizontal="left" vertical="center"/>
    </xf>
    <xf numFmtId="185" fontId="26" fillId="0" borderId="14" xfId="40" applyNumberFormat="1" applyFont="1" applyFill="1" applyBorder="1" applyAlignment="1">
      <alignment vertical="center"/>
    </xf>
    <xf numFmtId="196" fontId="26" fillId="0" borderId="14" xfId="40" applyNumberFormat="1" applyFont="1" applyFill="1" applyBorder="1" applyAlignment="1">
      <alignment vertical="center"/>
    </xf>
    <xf numFmtId="185" fontId="27" fillId="0" borderId="14" xfId="40" applyNumberFormat="1" applyFont="1" applyFill="1" applyBorder="1" applyAlignment="1">
      <alignment vertical="center"/>
    </xf>
    <xf numFmtId="196" fontId="27" fillId="0" borderId="14" xfId="40" applyNumberFormat="1" applyFont="1" applyFill="1" applyBorder="1" applyAlignment="1">
      <alignment vertical="center"/>
    </xf>
    <xf numFmtId="193" fontId="26" fillId="0" borderId="14" xfId="40" applyNumberFormat="1" applyFont="1" applyFill="1" applyBorder="1" applyAlignment="1">
      <alignment vertical="center"/>
    </xf>
    <xf numFmtId="192" fontId="26" fillId="0" borderId="14" xfId="62" applyNumberFormat="1" applyFont="1" applyFill="1" applyBorder="1" applyAlignment="1" applyProtection="1">
      <alignment vertical="center"/>
      <protection/>
    </xf>
    <xf numFmtId="193" fontId="26" fillId="0" borderId="14" xfId="0" applyNumberFormat="1" applyFont="1" applyFill="1" applyBorder="1" applyAlignment="1">
      <alignment vertical="center"/>
    </xf>
    <xf numFmtId="185" fontId="26" fillId="0" borderId="14" xfId="40" applyNumberFormat="1" applyFont="1" applyFill="1" applyBorder="1" applyAlignment="1" applyProtection="1">
      <alignment vertical="center"/>
      <protection locked="0"/>
    </xf>
    <xf numFmtId="196" fontId="26" fillId="0" borderId="14" xfId="40" applyNumberFormat="1" applyFont="1" applyFill="1" applyBorder="1" applyAlignment="1" applyProtection="1">
      <alignment vertical="center"/>
      <protection locked="0"/>
    </xf>
    <xf numFmtId="185" fontId="27" fillId="0" borderId="14" xfId="40" applyNumberFormat="1" applyFont="1" applyFill="1" applyBorder="1" applyAlignment="1" applyProtection="1">
      <alignment vertical="center"/>
      <protection/>
    </xf>
    <xf numFmtId="196" fontId="27" fillId="0" borderId="14" xfId="40" applyNumberFormat="1" applyFont="1" applyFill="1" applyBorder="1" applyAlignment="1" applyProtection="1">
      <alignment vertical="center"/>
      <protection/>
    </xf>
    <xf numFmtId="193" fontId="26" fillId="0" borderId="14" xfId="62" applyNumberFormat="1" applyFont="1" applyFill="1" applyBorder="1" applyAlignment="1" applyProtection="1">
      <alignment vertical="center"/>
      <protection/>
    </xf>
    <xf numFmtId="185" fontId="26" fillId="0" borderId="14" xfId="0" applyNumberFormat="1" applyFont="1" applyFill="1" applyBorder="1" applyAlignment="1">
      <alignment vertical="center"/>
    </xf>
    <xf numFmtId="185" fontId="26" fillId="0" borderId="14" xfId="40" applyNumberFormat="1" applyFont="1" applyFill="1" applyBorder="1" applyAlignment="1" applyProtection="1">
      <alignment vertical="center"/>
      <protection/>
    </xf>
    <xf numFmtId="196" fontId="26" fillId="0" borderId="14" xfId="0" applyNumberFormat="1" applyFont="1" applyFill="1" applyBorder="1" applyAlignment="1">
      <alignment vertical="center"/>
    </xf>
    <xf numFmtId="196" fontId="26" fillId="0" borderId="14" xfId="62" applyNumberFormat="1" applyFont="1" applyFill="1" applyBorder="1" applyAlignment="1" applyProtection="1">
      <alignment vertical="center"/>
      <protection/>
    </xf>
    <xf numFmtId="185" fontId="27" fillId="0" borderId="14" xfId="0" applyNumberFormat="1" applyFont="1" applyFill="1" applyBorder="1" applyAlignment="1">
      <alignment vertical="center"/>
    </xf>
    <xf numFmtId="196" fontId="27" fillId="0" borderId="14" xfId="0" applyNumberFormat="1" applyFont="1" applyFill="1" applyBorder="1" applyAlignment="1">
      <alignment vertical="center"/>
    </xf>
    <xf numFmtId="0" fontId="26" fillId="0" borderId="29" xfId="0" applyFont="1" applyFill="1" applyBorder="1" applyAlignment="1">
      <alignment horizontal="left" vertical="center"/>
    </xf>
    <xf numFmtId="0" fontId="26" fillId="0" borderId="24" xfId="0" applyFont="1" applyFill="1" applyBorder="1" applyAlignment="1">
      <alignment horizontal="left" vertical="center"/>
    </xf>
    <xf numFmtId="0" fontId="26" fillId="0" borderId="24" xfId="0" applyFont="1" applyFill="1" applyBorder="1" applyAlignment="1">
      <alignment horizontal="center" vertical="center"/>
    </xf>
    <xf numFmtId="185" fontId="26" fillId="0" borderId="24" xfId="40" applyNumberFormat="1" applyFont="1" applyFill="1" applyBorder="1" applyAlignment="1">
      <alignment vertical="center"/>
    </xf>
    <xf numFmtId="196" fontId="26" fillId="0" borderId="24" xfId="40" applyNumberFormat="1" applyFont="1" applyFill="1" applyBorder="1" applyAlignment="1">
      <alignment vertical="center"/>
    </xf>
    <xf numFmtId="185" fontId="27" fillId="0" borderId="24" xfId="40" applyNumberFormat="1" applyFont="1" applyFill="1" applyBorder="1" applyAlignment="1">
      <alignment vertical="center"/>
    </xf>
    <xf numFmtId="196" fontId="27" fillId="0" borderId="24" xfId="40" applyNumberFormat="1" applyFont="1" applyFill="1" applyBorder="1" applyAlignment="1">
      <alignment vertical="center"/>
    </xf>
    <xf numFmtId="193" fontId="26" fillId="0" borderId="24" xfId="40" applyNumberFormat="1" applyFont="1" applyFill="1" applyBorder="1" applyAlignment="1">
      <alignment vertical="center"/>
    </xf>
    <xf numFmtId="192" fontId="26" fillId="0" borderId="24" xfId="62" applyNumberFormat="1" applyFont="1" applyFill="1" applyBorder="1" applyAlignment="1" applyProtection="1">
      <alignment vertical="center"/>
      <protection/>
    </xf>
    <xf numFmtId="193" fontId="26" fillId="0" borderId="30" xfId="0" applyNumberFormat="1" applyFont="1" applyFill="1" applyBorder="1" applyAlignment="1">
      <alignment vertical="center"/>
    </xf>
    <xf numFmtId="193" fontId="26" fillId="0" borderId="31" xfId="0" applyNumberFormat="1" applyFont="1" applyFill="1" applyBorder="1" applyAlignment="1">
      <alignment vertical="center"/>
    </xf>
    <xf numFmtId="193" fontId="26" fillId="0" borderId="31" xfId="40" applyNumberFormat="1" applyFont="1" applyFill="1" applyBorder="1" applyAlignment="1">
      <alignment vertical="center"/>
    </xf>
    <xf numFmtId="193" fontId="26" fillId="0" borderId="31" xfId="62" applyNumberFormat="1" applyFont="1" applyFill="1" applyBorder="1" applyAlignment="1" applyProtection="1">
      <alignment vertical="center"/>
      <protection/>
    </xf>
    <xf numFmtId="193" fontId="26" fillId="0" borderId="31" xfId="40" applyNumberFormat="1" applyFont="1" applyFill="1" applyBorder="1" applyAlignment="1" applyProtection="1">
      <alignment vertical="center"/>
      <protection locked="0"/>
    </xf>
    <xf numFmtId="185" fontId="26" fillId="0" borderId="26" xfId="40" applyNumberFormat="1" applyFont="1" applyFill="1" applyBorder="1" applyAlignment="1" applyProtection="1">
      <alignment vertical="center"/>
      <protection locked="0"/>
    </xf>
    <xf numFmtId="196" fontId="26" fillId="0" borderId="26" xfId="40" applyNumberFormat="1" applyFont="1" applyFill="1" applyBorder="1" applyAlignment="1" applyProtection="1">
      <alignment vertical="center"/>
      <protection locked="0"/>
    </xf>
    <xf numFmtId="185" fontId="27" fillId="0" borderId="26" xfId="40" applyNumberFormat="1" applyFont="1" applyFill="1" applyBorder="1" applyAlignment="1" applyProtection="1">
      <alignment vertical="center"/>
      <protection/>
    </xf>
    <xf numFmtId="196" fontId="27" fillId="0" borderId="26" xfId="40" applyNumberFormat="1" applyFont="1" applyFill="1" applyBorder="1" applyAlignment="1" applyProtection="1">
      <alignment vertical="center"/>
      <protection/>
    </xf>
    <xf numFmtId="196" fontId="26" fillId="0" borderId="26" xfId="40" applyNumberFormat="1" applyFont="1" applyFill="1" applyBorder="1" applyAlignment="1">
      <alignment vertical="center"/>
    </xf>
    <xf numFmtId="193" fontId="26" fillId="0" borderId="26" xfId="40" applyNumberFormat="1" applyFont="1" applyFill="1" applyBorder="1" applyAlignment="1">
      <alignment vertical="center"/>
    </xf>
    <xf numFmtId="192" fontId="26" fillId="0" borderId="26" xfId="62" applyNumberFormat="1" applyFont="1" applyFill="1" applyBorder="1" applyAlignment="1" applyProtection="1">
      <alignment vertical="center"/>
      <protection/>
    </xf>
    <xf numFmtId="193" fontId="26" fillId="0" borderId="32" xfId="62" applyNumberFormat="1" applyFont="1" applyFill="1" applyBorder="1" applyAlignment="1" applyProtection="1">
      <alignment vertical="center"/>
      <protection/>
    </xf>
    <xf numFmtId="185" fontId="26" fillId="0" borderId="16" xfId="40" applyNumberFormat="1" applyFont="1" applyFill="1" applyBorder="1" applyAlignment="1">
      <alignment vertical="center"/>
    </xf>
    <xf numFmtId="196" fontId="26" fillId="0" borderId="16" xfId="40" applyNumberFormat="1" applyFont="1" applyFill="1" applyBorder="1" applyAlignment="1">
      <alignment vertical="center"/>
    </xf>
    <xf numFmtId="185" fontId="27" fillId="0" borderId="16" xfId="40" applyNumberFormat="1" applyFont="1" applyFill="1" applyBorder="1" applyAlignment="1">
      <alignment vertical="center"/>
    </xf>
    <xf numFmtId="196" fontId="27" fillId="0" borderId="16" xfId="40" applyNumberFormat="1" applyFont="1" applyFill="1" applyBorder="1" applyAlignment="1">
      <alignment vertical="center"/>
    </xf>
    <xf numFmtId="193" fontId="26" fillId="0" borderId="16" xfId="40" applyNumberFormat="1" applyFont="1" applyFill="1" applyBorder="1" applyAlignment="1">
      <alignment vertical="center"/>
    </xf>
    <xf numFmtId="192" fontId="26" fillId="0" borderId="16" xfId="62" applyNumberFormat="1" applyFont="1" applyFill="1" applyBorder="1" applyAlignment="1" applyProtection="1">
      <alignment vertical="center"/>
      <protection/>
    </xf>
    <xf numFmtId="193" fontId="26" fillId="0" borderId="33" xfId="40" applyNumberFormat="1" applyFont="1" applyFill="1" applyBorder="1" applyAlignment="1">
      <alignment vertical="center"/>
    </xf>
    <xf numFmtId="185" fontId="26" fillId="0" borderId="23" xfId="40" applyNumberFormat="1" applyFont="1" applyFill="1" applyBorder="1" applyAlignment="1">
      <alignment vertical="center"/>
    </xf>
    <xf numFmtId="196" fontId="26" fillId="0" borderId="23" xfId="40" applyNumberFormat="1" applyFont="1" applyFill="1" applyBorder="1" applyAlignment="1">
      <alignment vertical="center"/>
    </xf>
    <xf numFmtId="185" fontId="27" fillId="0" borderId="23" xfId="40" applyNumberFormat="1" applyFont="1" applyFill="1" applyBorder="1" applyAlignment="1">
      <alignment vertical="center"/>
    </xf>
    <xf numFmtId="196" fontId="27" fillId="0" borderId="23" xfId="40" applyNumberFormat="1" applyFont="1" applyFill="1" applyBorder="1" applyAlignment="1">
      <alignment vertical="center"/>
    </xf>
    <xf numFmtId="193" fontId="26" fillId="0" borderId="23" xfId="40" applyNumberFormat="1" applyFont="1" applyFill="1" applyBorder="1" applyAlignment="1">
      <alignment vertical="center"/>
    </xf>
    <xf numFmtId="192" fontId="26" fillId="0" borderId="23" xfId="62" applyNumberFormat="1" applyFont="1" applyFill="1" applyBorder="1" applyAlignment="1" applyProtection="1">
      <alignment vertical="center"/>
      <protection/>
    </xf>
    <xf numFmtId="193" fontId="26" fillId="0" borderId="34" xfId="40" applyNumberFormat="1" applyFont="1" applyFill="1" applyBorder="1" applyAlignment="1">
      <alignment vertical="center"/>
    </xf>
    <xf numFmtId="0" fontId="26" fillId="0" borderId="25" xfId="0" applyFont="1" applyFill="1" applyBorder="1" applyAlignment="1">
      <alignment horizontal="left" vertical="center"/>
    </xf>
    <xf numFmtId="190" fontId="26" fillId="0" borderId="26" xfId="0" applyNumberFormat="1" applyFont="1" applyFill="1" applyBorder="1" applyAlignment="1">
      <alignment horizontal="center" vertical="center"/>
    </xf>
    <xf numFmtId="0" fontId="26" fillId="0" borderId="26" xfId="0" applyFont="1" applyFill="1" applyBorder="1" applyAlignment="1">
      <alignment horizontal="left" vertical="center"/>
    </xf>
    <xf numFmtId="0" fontId="26" fillId="0" borderId="26" xfId="0" applyFont="1" applyFill="1" applyBorder="1" applyAlignment="1">
      <alignment horizontal="center" vertical="center"/>
    </xf>
    <xf numFmtId="185" fontId="26" fillId="0" borderId="26" xfId="40" applyNumberFormat="1" applyFont="1" applyFill="1" applyBorder="1" applyAlignment="1">
      <alignment vertical="center"/>
    </xf>
    <xf numFmtId="185" fontId="26" fillId="0" borderId="26" xfId="0" applyNumberFormat="1" applyFont="1" applyFill="1" applyBorder="1" applyAlignment="1">
      <alignment vertical="center"/>
    </xf>
    <xf numFmtId="193" fontId="26" fillId="0" borderId="32" xfId="0" applyNumberFormat="1" applyFont="1" applyFill="1" applyBorder="1" applyAlignment="1">
      <alignment vertical="center"/>
    </xf>
    <xf numFmtId="0" fontId="16" fillId="0" borderId="24" xfId="0" applyFont="1" applyFill="1" applyBorder="1" applyAlignment="1" applyProtection="1">
      <alignment horizontal="center" vertical="center" wrapText="1"/>
      <protection/>
    </xf>
    <xf numFmtId="0" fontId="16" fillId="0" borderId="21" xfId="0" applyFont="1" applyFill="1" applyBorder="1" applyAlignment="1" applyProtection="1">
      <alignment horizontal="center" vertical="center"/>
      <protection/>
    </xf>
    <xf numFmtId="185" fontId="16" fillId="0" borderId="24" xfId="0" applyNumberFormat="1" applyFont="1" applyFill="1" applyBorder="1" applyAlignment="1" applyProtection="1">
      <alignment horizontal="center" vertical="center" wrapText="1"/>
      <protection/>
    </xf>
    <xf numFmtId="193" fontId="16" fillId="0" borderId="24" xfId="0" applyNumberFormat="1" applyFont="1" applyFill="1" applyBorder="1" applyAlignment="1" applyProtection="1">
      <alignment horizontal="center" vertical="center" wrapText="1"/>
      <protection/>
    </xf>
    <xf numFmtId="0" fontId="22" fillId="33" borderId="14" xfId="0" applyFont="1" applyFill="1" applyBorder="1" applyAlignment="1" applyProtection="1">
      <alignment horizontal="center" vertical="center"/>
      <protection/>
    </xf>
    <xf numFmtId="0" fontId="0" fillId="33" borderId="21" xfId="0" applyFill="1" applyBorder="1" applyAlignment="1">
      <alignment/>
    </xf>
    <xf numFmtId="0" fontId="16" fillId="0" borderId="21" xfId="0" applyFont="1" applyFill="1" applyBorder="1" applyAlignment="1" applyProtection="1">
      <alignment horizontal="center" vertical="center" wrapText="1"/>
      <protection/>
    </xf>
    <xf numFmtId="193" fontId="16" fillId="0" borderId="30" xfId="0" applyNumberFormat="1" applyFont="1" applyFill="1" applyBorder="1" applyAlignment="1" applyProtection="1">
      <alignment horizontal="center" vertical="center" wrapText="1"/>
      <protection/>
    </xf>
    <xf numFmtId="171" fontId="16" fillId="0" borderId="29" xfId="40" applyFont="1" applyFill="1" applyBorder="1" applyAlignment="1" applyProtection="1">
      <alignment horizontal="center" vertical="center"/>
      <protection/>
    </xf>
    <xf numFmtId="171" fontId="16" fillId="0" borderId="35" xfId="40" applyFont="1" applyFill="1" applyBorder="1" applyAlignment="1" applyProtection="1">
      <alignment horizontal="center" vertical="center"/>
      <protection/>
    </xf>
    <xf numFmtId="190" fontId="16" fillId="0" borderId="24" xfId="0" applyNumberFormat="1" applyFont="1" applyFill="1" applyBorder="1" applyAlignment="1" applyProtection="1">
      <alignment horizontal="center" vertical="center" wrapText="1"/>
      <protection/>
    </xf>
    <xf numFmtId="190" fontId="16" fillId="0" borderId="21" xfId="0" applyNumberFormat="1" applyFont="1" applyFill="1" applyBorder="1" applyAlignment="1" applyProtection="1">
      <alignment horizontal="center" vertical="center" wrapText="1"/>
      <protection/>
    </xf>
    <xf numFmtId="0" fontId="11" fillId="0" borderId="14" xfId="0" applyFont="1" applyFill="1" applyBorder="1" applyAlignment="1" applyProtection="1">
      <alignment horizontal="left" vertical="center"/>
      <protection locked="0"/>
    </xf>
    <xf numFmtId="0" fontId="11" fillId="0" borderId="14" xfId="0" applyFont="1" applyFill="1" applyBorder="1" applyAlignment="1">
      <alignment horizontal="left" vertical="center"/>
    </xf>
    <xf numFmtId="0" fontId="24" fillId="33" borderId="16"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15" fillId="0" borderId="14" xfId="0" applyNumberFormat="1" applyFont="1" applyFill="1" applyBorder="1" applyAlignment="1" applyProtection="1">
      <alignment horizontal="right" vertical="center" wrapText="1"/>
      <protection locked="0"/>
    </xf>
    <xf numFmtId="0" fontId="0" fillId="0" borderId="14" xfId="0" applyFill="1" applyBorder="1" applyAlignment="1">
      <alignment horizontal="right" vertical="center" wrapText="1"/>
    </xf>
    <xf numFmtId="0" fontId="15" fillId="0" borderId="14" xfId="0" applyFont="1" applyFill="1" applyBorder="1" applyAlignment="1">
      <alignment horizontal="right" vertical="center" wrapText="1"/>
    </xf>
    <xf numFmtId="193" fontId="8" fillId="0" borderId="14" xfId="0" applyNumberFormat="1" applyFont="1" applyFill="1" applyBorder="1" applyAlignment="1" applyProtection="1">
      <alignment horizontal="right" vertical="center" wrapText="1"/>
      <protection locked="0"/>
    </xf>
    <xf numFmtId="0" fontId="15" fillId="0" borderId="0" xfId="0" applyFont="1" applyAlignment="1">
      <alignment horizontal="right" vertical="center" wrapText="1"/>
    </xf>
    <xf numFmtId="0" fontId="0" fillId="0" borderId="0" xfId="0" applyAlignment="1">
      <alignment horizontal="right" vertical="center" wrapText="1"/>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xf numFmtId="0" fontId="23" fillId="33" borderId="0" xfId="0" applyFont="1" applyFill="1" applyBorder="1" applyAlignment="1" applyProtection="1">
      <alignment horizontal="center" vertical="center"/>
      <protection/>
    </xf>
    <xf numFmtId="0" fontId="0" fillId="0" borderId="0" xfId="0" applyAlignment="1">
      <alignment/>
    </xf>
    <xf numFmtId="171" fontId="16" fillId="0" borderId="36" xfId="40" applyFont="1" applyFill="1" applyBorder="1" applyAlignment="1" applyProtection="1">
      <alignment horizontal="center" vertical="center"/>
      <protection/>
    </xf>
    <xf numFmtId="171" fontId="16" fillId="0" borderId="37" xfId="40" applyFont="1" applyFill="1" applyBorder="1" applyAlignment="1" applyProtection="1">
      <alignment horizontal="center" vertical="center"/>
      <protection/>
    </xf>
    <xf numFmtId="190" fontId="16" fillId="0" borderId="38" xfId="0" applyNumberFormat="1" applyFont="1" applyFill="1" applyBorder="1" applyAlignment="1" applyProtection="1">
      <alignment horizontal="center" vertical="center" wrapText="1"/>
      <protection/>
    </xf>
    <xf numFmtId="190" fontId="16" fillId="0" borderId="12" xfId="0" applyNumberFormat="1" applyFont="1" applyFill="1" applyBorder="1" applyAlignment="1" applyProtection="1">
      <alignment horizontal="center" vertical="center" wrapText="1"/>
      <protection/>
    </xf>
    <xf numFmtId="0" fontId="21" fillId="33" borderId="16" xfId="0" applyFont="1" applyFill="1" applyBorder="1" applyAlignment="1">
      <alignment horizontal="center" vertical="center"/>
    </xf>
    <xf numFmtId="0" fontId="21" fillId="33" borderId="16" xfId="0" applyFont="1" applyFill="1" applyBorder="1" applyAlignment="1">
      <alignment horizontal="right" vertical="center"/>
    </xf>
    <xf numFmtId="193" fontId="16" fillId="0" borderId="38" xfId="0" applyNumberFormat="1" applyFont="1" applyFill="1" applyBorder="1" applyAlignment="1" applyProtection="1">
      <alignment horizontal="center" vertical="center" wrapText="1"/>
      <protection/>
    </xf>
    <xf numFmtId="185" fontId="16" fillId="0" borderId="38" xfId="0" applyNumberFormat="1" applyFont="1" applyFill="1" applyBorder="1" applyAlignment="1" applyProtection="1">
      <alignment horizontal="center" vertical="center" wrapText="1"/>
      <protection/>
    </xf>
    <xf numFmtId="193" fontId="16" fillId="0" borderId="39" xfId="0" applyNumberFormat="1" applyFont="1" applyFill="1" applyBorder="1" applyAlignment="1" applyProtection="1">
      <alignment horizontal="center" vertical="center" wrapText="1"/>
      <protection/>
    </xf>
    <xf numFmtId="0" fontId="16" fillId="0" borderId="38"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6213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973425" y="0"/>
          <a:ext cx="26193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602325" cy="10953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5840075" y="419100"/>
          <a:ext cx="2609850" cy="685800"/>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40
</a:t>
          </a:r>
          <a:r>
            <a:rPr lang="en-US" cap="none" sz="2000" b="0" i="0" u="none" baseline="0">
              <a:solidFill>
                <a:srgbClr val="FFFFFF"/>
              </a:solidFill>
              <a:latin typeface="Impact"/>
              <a:ea typeface="Impact"/>
              <a:cs typeface="Impact"/>
            </a:rPr>
            <a:t>03-05 OCT'</a:t>
          </a:r>
          <a:r>
            <a:rPr lang="en-US" cap="none" sz="1600" b="0" i="0" u="none" baseline="0">
              <a:solidFill>
                <a:srgbClr val="FFFFFF"/>
              </a:solidFill>
              <a:latin typeface="Impact"/>
              <a:ea typeface="Impact"/>
              <a:cs typeface="Impact"/>
            </a:rPr>
            <a:t> 2008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4110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677150" y="0"/>
          <a:ext cx="25527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7536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7543800" y="0"/>
          <a:ext cx="21717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974407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381000</xdr:colOff>
      <xdr:row>0</xdr:row>
      <xdr:rowOff>904875</xdr:rowOff>
    </xdr:to>
    <xdr:sp fLocksText="0">
      <xdr:nvSpPr>
        <xdr:cNvPr id="6" name="Text Box 7"/>
        <xdr:cNvSpPr txBox="1">
          <a:spLocks noChangeArrowheads="1"/>
        </xdr:cNvSpPr>
      </xdr:nvSpPr>
      <xdr:spPr>
        <a:xfrm>
          <a:off x="7886700" y="409575"/>
          <a:ext cx="174307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7536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7543800" y="0"/>
          <a:ext cx="21717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9744075" cy="1038225"/>
        </a:xfrm>
        <a:prstGeom prst="rect">
          <a:avLst/>
        </a:prstGeom>
        <a:solidFill>
          <a:srgbClr val="993366"/>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7934325" y="390525"/>
          <a:ext cx="1724025"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03-05 OCT'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75"/>
  <sheetViews>
    <sheetView tabSelected="1" zoomScale="60" zoomScaleNormal="60" zoomScalePageLayoutView="0" workbookViewId="0" topLeftCell="B1">
      <selection activeCell="B3" sqref="B3:B4"/>
    </sheetView>
  </sheetViews>
  <sheetFormatPr defaultColWidth="39.8515625" defaultRowHeight="12.75"/>
  <cols>
    <col min="1" max="1" width="3.28125" style="118" bestFit="1" customWidth="1"/>
    <col min="2" max="2" width="46.8515625" style="119" bestFit="1" customWidth="1"/>
    <col min="3" max="3" width="9.7109375" style="120" customWidth="1"/>
    <col min="4" max="4" width="16.00390625" style="102" customWidth="1"/>
    <col min="5" max="5" width="22.00390625" style="102" bestFit="1" customWidth="1"/>
    <col min="6" max="6" width="6.8515625" style="121" bestFit="1" customWidth="1"/>
    <col min="7" max="7" width="8.421875" style="121" bestFit="1" customWidth="1"/>
    <col min="8" max="8" width="11.7109375" style="121" customWidth="1"/>
    <col min="9" max="9" width="10.421875" style="122" bestFit="1" customWidth="1"/>
    <col min="10" max="10" width="7.421875" style="123" bestFit="1" customWidth="1"/>
    <col min="11" max="11" width="11.421875" style="122" bestFit="1" customWidth="1"/>
    <col min="12" max="12" width="8.140625" style="123" bestFit="1" customWidth="1"/>
    <col min="13" max="13" width="11.421875" style="122" bestFit="1" customWidth="1"/>
    <col min="14" max="14" width="8.140625" style="123" bestFit="1" customWidth="1"/>
    <col min="15" max="15" width="16.28125" style="124" customWidth="1"/>
    <col min="16" max="16" width="10.28125" style="125" customWidth="1"/>
    <col min="17" max="17" width="10.28125" style="123" customWidth="1"/>
    <col min="18" max="18" width="7.421875" style="126" bestFit="1" customWidth="1"/>
    <col min="19" max="19" width="11.421875" style="130" bestFit="1" customWidth="1"/>
    <col min="20" max="20" width="10.00390625" style="157" bestFit="1" customWidth="1"/>
    <col min="21" max="21" width="13.28125" style="122" bestFit="1" customWidth="1"/>
    <col min="22" max="22" width="11.00390625" style="123" bestFit="1" customWidth="1"/>
    <col min="23" max="23" width="7.421875" style="126" bestFit="1" customWidth="1"/>
    <col min="24" max="24" width="39.8515625" style="103" customWidth="1"/>
    <col min="25" max="27" width="39.8515625" style="102" customWidth="1"/>
    <col min="28" max="28" width="2.00390625" style="102" bestFit="1" customWidth="1"/>
    <col min="29" max="16384" width="39.8515625" style="102" customWidth="1"/>
  </cols>
  <sheetData>
    <row r="1" spans="1:23" s="98" customFormat="1" ht="99" customHeight="1">
      <c r="A1" s="82"/>
      <c r="B1" s="83"/>
      <c r="C1" s="84"/>
      <c r="D1" s="85"/>
      <c r="E1" s="85"/>
      <c r="F1" s="86"/>
      <c r="G1" s="86"/>
      <c r="H1" s="86"/>
      <c r="I1" s="87"/>
      <c r="J1" s="88"/>
      <c r="K1" s="89"/>
      <c r="L1" s="90"/>
      <c r="M1" s="91"/>
      <c r="N1" s="92"/>
      <c r="O1" s="93"/>
      <c r="P1" s="94"/>
      <c r="Q1" s="95"/>
      <c r="R1" s="96"/>
      <c r="S1" s="97"/>
      <c r="T1" s="155"/>
      <c r="U1" s="97"/>
      <c r="V1" s="95"/>
      <c r="W1" s="96"/>
    </row>
    <row r="2" spans="1:23" s="99" customFormat="1" ht="27.75" thickBot="1">
      <c r="A2" s="236" t="s">
        <v>21</v>
      </c>
      <c r="B2" s="237"/>
      <c r="C2" s="237"/>
      <c r="D2" s="237"/>
      <c r="E2" s="237"/>
      <c r="F2" s="237"/>
      <c r="G2" s="237"/>
      <c r="H2" s="237"/>
      <c r="I2" s="237"/>
      <c r="J2" s="237"/>
      <c r="K2" s="237"/>
      <c r="L2" s="237"/>
      <c r="M2" s="237"/>
      <c r="N2" s="237"/>
      <c r="O2" s="237"/>
      <c r="P2" s="237"/>
      <c r="Q2" s="237"/>
      <c r="R2" s="237"/>
      <c r="S2" s="237"/>
      <c r="T2" s="237"/>
      <c r="U2" s="237"/>
      <c r="V2" s="237"/>
      <c r="W2" s="237"/>
    </row>
    <row r="3" spans="1:24" s="100" customFormat="1" ht="20.25" customHeight="1">
      <c r="A3" s="133"/>
      <c r="B3" s="240" t="s">
        <v>24</v>
      </c>
      <c r="C3" s="242" t="s">
        <v>52</v>
      </c>
      <c r="D3" s="232" t="s">
        <v>5</v>
      </c>
      <c r="E3" s="232" t="s">
        <v>1</v>
      </c>
      <c r="F3" s="232" t="s">
        <v>53</v>
      </c>
      <c r="G3" s="232" t="s">
        <v>54</v>
      </c>
      <c r="H3" s="232" t="s">
        <v>55</v>
      </c>
      <c r="I3" s="234" t="s">
        <v>6</v>
      </c>
      <c r="J3" s="234"/>
      <c r="K3" s="234" t="s">
        <v>7</v>
      </c>
      <c r="L3" s="234"/>
      <c r="M3" s="234" t="s">
        <v>8</v>
      </c>
      <c r="N3" s="234"/>
      <c r="O3" s="235" t="s">
        <v>56</v>
      </c>
      <c r="P3" s="235"/>
      <c r="Q3" s="235"/>
      <c r="R3" s="235"/>
      <c r="S3" s="234" t="s">
        <v>4</v>
      </c>
      <c r="T3" s="234"/>
      <c r="U3" s="235" t="s">
        <v>25</v>
      </c>
      <c r="V3" s="235"/>
      <c r="W3" s="239"/>
      <c r="X3" s="131"/>
    </row>
    <row r="4" spans="1:24" s="100" customFormat="1" ht="52.5" customHeight="1" thickBot="1">
      <c r="A4" s="134"/>
      <c r="B4" s="241"/>
      <c r="C4" s="243"/>
      <c r="D4" s="233"/>
      <c r="E4" s="233"/>
      <c r="F4" s="238"/>
      <c r="G4" s="238"/>
      <c r="H4" s="238"/>
      <c r="I4" s="151" t="s">
        <v>13</v>
      </c>
      <c r="J4" s="152" t="s">
        <v>10</v>
      </c>
      <c r="K4" s="151" t="s">
        <v>13</v>
      </c>
      <c r="L4" s="152" t="s">
        <v>10</v>
      </c>
      <c r="M4" s="151" t="s">
        <v>13</v>
      </c>
      <c r="N4" s="152" t="s">
        <v>10</v>
      </c>
      <c r="O4" s="151" t="s">
        <v>13</v>
      </c>
      <c r="P4" s="152" t="s">
        <v>10</v>
      </c>
      <c r="Q4" s="152" t="s">
        <v>26</v>
      </c>
      <c r="R4" s="153" t="s">
        <v>27</v>
      </c>
      <c r="S4" s="151" t="s">
        <v>13</v>
      </c>
      <c r="T4" s="156" t="s">
        <v>9</v>
      </c>
      <c r="U4" s="151" t="s">
        <v>13</v>
      </c>
      <c r="V4" s="152" t="s">
        <v>10</v>
      </c>
      <c r="W4" s="154" t="s">
        <v>27</v>
      </c>
      <c r="X4" s="131"/>
    </row>
    <row r="5" spans="1:24" s="100" customFormat="1" ht="15">
      <c r="A5" s="66">
        <v>1</v>
      </c>
      <c r="B5" s="189" t="s">
        <v>75</v>
      </c>
      <c r="C5" s="161">
        <v>39712</v>
      </c>
      <c r="D5" s="190" t="s">
        <v>16</v>
      </c>
      <c r="E5" s="190" t="s">
        <v>80</v>
      </c>
      <c r="F5" s="191">
        <v>220</v>
      </c>
      <c r="G5" s="191">
        <v>220</v>
      </c>
      <c r="H5" s="191">
        <v>2</v>
      </c>
      <c r="I5" s="192">
        <v>242353</v>
      </c>
      <c r="J5" s="193">
        <v>31877</v>
      </c>
      <c r="K5" s="192">
        <v>166274.5</v>
      </c>
      <c r="L5" s="193">
        <v>20980</v>
      </c>
      <c r="M5" s="192">
        <v>167544.5</v>
      </c>
      <c r="N5" s="193">
        <v>20431</v>
      </c>
      <c r="O5" s="194">
        <f>I5+K5+M5</f>
        <v>576172</v>
      </c>
      <c r="P5" s="195">
        <f>J5+L5+N5</f>
        <v>73288</v>
      </c>
      <c r="Q5" s="193">
        <f>+P5/G5</f>
        <v>333.1272727272727</v>
      </c>
      <c r="R5" s="196">
        <f aca="true" t="shared" si="0" ref="R5:R14">+O5/P5</f>
        <v>7.861750900556708</v>
      </c>
      <c r="S5" s="192">
        <v>280796</v>
      </c>
      <c r="T5" s="197">
        <f aca="true" t="shared" si="1" ref="T5:T36">IF(S5&lt;&gt;0,-(S5-O5)/S5,"")</f>
        <v>1.0519238165785838</v>
      </c>
      <c r="U5" s="192">
        <v>1916723</v>
      </c>
      <c r="V5" s="193">
        <v>242739</v>
      </c>
      <c r="W5" s="198">
        <f>U5/V5</f>
        <v>7.896230107234519</v>
      </c>
      <c r="X5" s="131"/>
    </row>
    <row r="6" spans="1:24" s="100" customFormat="1" ht="15">
      <c r="A6" s="66">
        <v>2</v>
      </c>
      <c r="B6" s="148" t="s">
        <v>74</v>
      </c>
      <c r="C6" s="140">
        <v>39717</v>
      </c>
      <c r="D6" s="146" t="s">
        <v>46</v>
      </c>
      <c r="E6" s="146" t="s">
        <v>47</v>
      </c>
      <c r="F6" s="147">
        <v>71</v>
      </c>
      <c r="G6" s="147">
        <v>71</v>
      </c>
      <c r="H6" s="147">
        <v>2</v>
      </c>
      <c r="I6" s="171">
        <v>110366.5</v>
      </c>
      <c r="J6" s="172">
        <v>10924</v>
      </c>
      <c r="K6" s="171">
        <v>105589</v>
      </c>
      <c r="L6" s="172">
        <v>9762</v>
      </c>
      <c r="M6" s="171">
        <v>110399.5</v>
      </c>
      <c r="N6" s="172">
        <v>10346</v>
      </c>
      <c r="O6" s="173">
        <f>SUM(I6+K6+M6)</f>
        <v>326355</v>
      </c>
      <c r="P6" s="174">
        <f>J6+L6+N6</f>
        <v>31032</v>
      </c>
      <c r="Q6" s="172">
        <f>+P6/G6</f>
        <v>437.07042253521126</v>
      </c>
      <c r="R6" s="175">
        <f t="shared" si="0"/>
        <v>10.516724671307038</v>
      </c>
      <c r="S6" s="171">
        <v>462035</v>
      </c>
      <c r="T6" s="176">
        <f t="shared" si="1"/>
        <v>-0.2936574069064032</v>
      </c>
      <c r="U6" s="171">
        <v>1258370</v>
      </c>
      <c r="V6" s="172">
        <v>118334</v>
      </c>
      <c r="W6" s="199">
        <f>U6/V6</f>
        <v>10.634052765899911</v>
      </c>
      <c r="X6" s="131"/>
    </row>
    <row r="7" spans="1:24" s="101" customFormat="1" ht="18">
      <c r="A7" s="137">
        <v>3</v>
      </c>
      <c r="B7" s="170" t="s">
        <v>76</v>
      </c>
      <c r="C7" s="158">
        <v>39717</v>
      </c>
      <c r="D7" s="159" t="s">
        <v>2</v>
      </c>
      <c r="E7" s="159" t="s">
        <v>36</v>
      </c>
      <c r="F7" s="160">
        <v>130</v>
      </c>
      <c r="G7" s="160">
        <v>130</v>
      </c>
      <c r="H7" s="160">
        <v>2</v>
      </c>
      <c r="I7" s="218">
        <v>114825</v>
      </c>
      <c r="J7" s="219">
        <v>13027</v>
      </c>
      <c r="K7" s="218">
        <v>96574</v>
      </c>
      <c r="L7" s="219">
        <v>10537</v>
      </c>
      <c r="M7" s="218">
        <v>94055</v>
      </c>
      <c r="N7" s="219">
        <v>10008</v>
      </c>
      <c r="O7" s="220">
        <f>+M7+K7+I7</f>
        <v>305454</v>
      </c>
      <c r="P7" s="221">
        <f>+N7+L7+J7</f>
        <v>33572</v>
      </c>
      <c r="Q7" s="219">
        <f>+P7/G7</f>
        <v>258.24615384615385</v>
      </c>
      <c r="R7" s="222">
        <f t="shared" si="0"/>
        <v>9.098474919575837</v>
      </c>
      <c r="S7" s="218">
        <v>272010</v>
      </c>
      <c r="T7" s="223">
        <f t="shared" si="1"/>
        <v>0.12295136208227639</v>
      </c>
      <c r="U7" s="218">
        <v>954231</v>
      </c>
      <c r="V7" s="219">
        <v>103605</v>
      </c>
      <c r="W7" s="224">
        <f>+U7/V7</f>
        <v>9.210279426668597</v>
      </c>
      <c r="X7" s="132"/>
    </row>
    <row r="8" spans="1:24" s="101" customFormat="1" ht="18">
      <c r="A8" s="71">
        <v>4</v>
      </c>
      <c r="B8" s="166" t="s">
        <v>81</v>
      </c>
      <c r="C8" s="167">
        <v>39717</v>
      </c>
      <c r="D8" s="168" t="s">
        <v>2</v>
      </c>
      <c r="E8" s="168" t="s">
        <v>82</v>
      </c>
      <c r="F8" s="169">
        <v>92</v>
      </c>
      <c r="G8" s="169">
        <v>91</v>
      </c>
      <c r="H8" s="169">
        <v>1</v>
      </c>
      <c r="I8" s="211">
        <v>94978</v>
      </c>
      <c r="J8" s="212">
        <v>9547</v>
      </c>
      <c r="K8" s="211">
        <v>103309</v>
      </c>
      <c r="L8" s="212">
        <v>10028</v>
      </c>
      <c r="M8" s="211">
        <v>104603</v>
      </c>
      <c r="N8" s="212">
        <v>10109</v>
      </c>
      <c r="O8" s="213">
        <f>+M8+K8+I8</f>
        <v>302890</v>
      </c>
      <c r="P8" s="214">
        <f>+N8+L8+J8</f>
        <v>29684</v>
      </c>
      <c r="Q8" s="212">
        <f>+P8/G8</f>
        <v>326.1978021978022</v>
      </c>
      <c r="R8" s="215">
        <f t="shared" si="0"/>
        <v>10.20381350222342</v>
      </c>
      <c r="S8" s="211"/>
      <c r="T8" s="216">
        <f t="shared" si="1"/>
      </c>
      <c r="U8" s="211">
        <v>302890</v>
      </c>
      <c r="V8" s="212">
        <v>29684</v>
      </c>
      <c r="W8" s="217">
        <f>+U8/V8</f>
        <v>10.20381350222342</v>
      </c>
      <c r="X8" s="132"/>
    </row>
    <row r="9" spans="1:24" s="101" customFormat="1" ht="18">
      <c r="A9" s="66">
        <v>5</v>
      </c>
      <c r="B9" s="142" t="s">
        <v>78</v>
      </c>
      <c r="C9" s="80">
        <v>39717</v>
      </c>
      <c r="D9" s="138" t="s">
        <v>31</v>
      </c>
      <c r="E9" s="138" t="s">
        <v>79</v>
      </c>
      <c r="F9" s="139">
        <v>199</v>
      </c>
      <c r="G9" s="139">
        <v>199</v>
      </c>
      <c r="H9" s="139">
        <v>2</v>
      </c>
      <c r="I9" s="178">
        <v>115447.5</v>
      </c>
      <c r="J9" s="179">
        <v>15512</v>
      </c>
      <c r="K9" s="178">
        <v>85589.5</v>
      </c>
      <c r="L9" s="179">
        <v>11111</v>
      </c>
      <c r="M9" s="178">
        <v>84109.5</v>
      </c>
      <c r="N9" s="179">
        <v>10706</v>
      </c>
      <c r="O9" s="180">
        <f>I9+K9+M9</f>
        <v>285146.5</v>
      </c>
      <c r="P9" s="181">
        <f>J9+L9+N9</f>
        <v>37329</v>
      </c>
      <c r="Q9" s="172">
        <f>+P9/G9</f>
        <v>187.58291457286433</v>
      </c>
      <c r="R9" s="175">
        <f t="shared" si="0"/>
        <v>7.638739317956548</v>
      </c>
      <c r="S9" s="178">
        <v>161557</v>
      </c>
      <c r="T9" s="176">
        <f t="shared" si="1"/>
        <v>0.7649900654258249</v>
      </c>
      <c r="U9" s="178">
        <v>1085630.5</v>
      </c>
      <c r="V9" s="179">
        <v>140388</v>
      </c>
      <c r="W9" s="201">
        <f>IF(U9&lt;&gt;0,U9/V9,"")</f>
        <v>7.733071914978488</v>
      </c>
      <c r="X9" s="132"/>
    </row>
    <row r="10" spans="1:24" s="101" customFormat="1" ht="18">
      <c r="A10" s="66">
        <v>6</v>
      </c>
      <c r="B10" s="143" t="s">
        <v>83</v>
      </c>
      <c r="C10" s="140">
        <v>39717</v>
      </c>
      <c r="D10" s="141" t="s">
        <v>84</v>
      </c>
      <c r="E10" s="141" t="s">
        <v>85</v>
      </c>
      <c r="F10" s="81">
        <v>113</v>
      </c>
      <c r="G10" s="81">
        <v>113</v>
      </c>
      <c r="H10" s="81">
        <v>2</v>
      </c>
      <c r="I10" s="171">
        <v>85152</v>
      </c>
      <c r="J10" s="172">
        <v>9632</v>
      </c>
      <c r="K10" s="171">
        <v>75828</v>
      </c>
      <c r="L10" s="172">
        <v>8023</v>
      </c>
      <c r="M10" s="171">
        <v>86149.5</v>
      </c>
      <c r="N10" s="172">
        <v>9084</v>
      </c>
      <c r="O10" s="180">
        <f>I10+K10+M10</f>
        <v>247129.5</v>
      </c>
      <c r="P10" s="181">
        <f>J10+L10+N10</f>
        <v>26739</v>
      </c>
      <c r="Q10" s="172">
        <f>P10/G10</f>
        <v>236.6283185840708</v>
      </c>
      <c r="R10" s="175">
        <f t="shared" si="0"/>
        <v>9.242286547739257</v>
      </c>
      <c r="S10" s="171">
        <v>223616.5</v>
      </c>
      <c r="T10" s="176">
        <f t="shared" si="1"/>
        <v>0.10514877032777098</v>
      </c>
      <c r="U10" s="183">
        <v>879262</v>
      </c>
      <c r="V10" s="179">
        <v>95275</v>
      </c>
      <c r="W10" s="199">
        <f>U10/V10</f>
        <v>9.228674888480715</v>
      </c>
      <c r="X10" s="132"/>
    </row>
    <row r="11" spans="1:24" s="101" customFormat="1" ht="18">
      <c r="A11" s="66">
        <v>7</v>
      </c>
      <c r="B11" s="143" t="s">
        <v>77</v>
      </c>
      <c r="C11" s="140">
        <v>39717</v>
      </c>
      <c r="D11" s="141" t="s">
        <v>2</v>
      </c>
      <c r="E11" s="141" t="s">
        <v>32</v>
      </c>
      <c r="F11" s="81">
        <v>93</v>
      </c>
      <c r="G11" s="81">
        <v>94</v>
      </c>
      <c r="H11" s="81">
        <v>2</v>
      </c>
      <c r="I11" s="171">
        <v>52556</v>
      </c>
      <c r="J11" s="172">
        <v>5907</v>
      </c>
      <c r="K11" s="171">
        <v>47485</v>
      </c>
      <c r="L11" s="172">
        <v>5108</v>
      </c>
      <c r="M11" s="171">
        <v>42985</v>
      </c>
      <c r="N11" s="172">
        <v>4584</v>
      </c>
      <c r="O11" s="173">
        <f>+M11+K11+I11</f>
        <v>143026</v>
      </c>
      <c r="P11" s="174">
        <f>+N11+L11+J11</f>
        <v>15599</v>
      </c>
      <c r="Q11" s="172">
        <f>+P11/G11</f>
        <v>165.9468085106383</v>
      </c>
      <c r="R11" s="175">
        <f t="shared" si="0"/>
        <v>9.168921084684916</v>
      </c>
      <c r="S11" s="171">
        <v>196701</v>
      </c>
      <c r="T11" s="176">
        <f t="shared" si="1"/>
        <v>-0.27287609112307515</v>
      </c>
      <c r="U11" s="171">
        <v>612802</v>
      </c>
      <c r="V11" s="172">
        <v>65577</v>
      </c>
      <c r="W11" s="200">
        <f>+U11/V11</f>
        <v>9.344770270064199</v>
      </c>
      <c r="X11" s="132"/>
    </row>
    <row r="12" spans="1:24" s="101" customFormat="1" ht="18">
      <c r="A12" s="66">
        <v>8</v>
      </c>
      <c r="B12" s="143" t="s">
        <v>86</v>
      </c>
      <c r="C12" s="140">
        <v>39724</v>
      </c>
      <c r="D12" s="141" t="s">
        <v>19</v>
      </c>
      <c r="E12" s="141" t="s">
        <v>19</v>
      </c>
      <c r="F12" s="81">
        <v>40</v>
      </c>
      <c r="G12" s="81">
        <v>40</v>
      </c>
      <c r="H12" s="81">
        <v>1</v>
      </c>
      <c r="I12" s="171">
        <v>45881</v>
      </c>
      <c r="J12" s="172">
        <v>4680</v>
      </c>
      <c r="K12" s="171">
        <v>41349.5</v>
      </c>
      <c r="L12" s="172">
        <v>4022</v>
      </c>
      <c r="M12" s="171">
        <v>50290</v>
      </c>
      <c r="N12" s="172">
        <v>4830</v>
      </c>
      <c r="O12" s="173">
        <f>I12+K12+M12</f>
        <v>137520.5</v>
      </c>
      <c r="P12" s="174">
        <f>J12+L12+N12</f>
        <v>13532</v>
      </c>
      <c r="Q12" s="172">
        <f>+P12/G12</f>
        <v>338.3</v>
      </c>
      <c r="R12" s="175">
        <f t="shared" si="0"/>
        <v>10.162614543304759</v>
      </c>
      <c r="S12" s="171"/>
      <c r="T12" s="176">
        <f t="shared" si="1"/>
      </c>
      <c r="U12" s="171">
        <v>137520.5</v>
      </c>
      <c r="V12" s="172">
        <v>13532</v>
      </c>
      <c r="W12" s="199">
        <f>U12/V12</f>
        <v>10.162614543304759</v>
      </c>
      <c r="X12" s="132"/>
    </row>
    <row r="13" spans="1:24" s="101" customFormat="1" ht="18">
      <c r="A13" s="66">
        <v>9</v>
      </c>
      <c r="B13" s="143" t="s">
        <v>73</v>
      </c>
      <c r="C13" s="140">
        <v>39710</v>
      </c>
      <c r="D13" s="141" t="s">
        <v>19</v>
      </c>
      <c r="E13" s="141" t="s">
        <v>19</v>
      </c>
      <c r="F13" s="81">
        <v>65</v>
      </c>
      <c r="G13" s="81">
        <v>66</v>
      </c>
      <c r="H13" s="81">
        <v>3</v>
      </c>
      <c r="I13" s="171">
        <v>18789.5</v>
      </c>
      <c r="J13" s="172">
        <v>2209</v>
      </c>
      <c r="K13" s="171">
        <v>18857.5</v>
      </c>
      <c r="L13" s="172">
        <v>2129</v>
      </c>
      <c r="M13" s="171">
        <v>17543.5</v>
      </c>
      <c r="N13" s="172">
        <v>1886</v>
      </c>
      <c r="O13" s="173">
        <f>SUM(I13+K13+M13)</f>
        <v>55190.5</v>
      </c>
      <c r="P13" s="174">
        <f>SUM(J13+L13+N13)</f>
        <v>6224</v>
      </c>
      <c r="Q13" s="172">
        <f>+P13/G13</f>
        <v>94.3030303030303</v>
      </c>
      <c r="R13" s="175">
        <f t="shared" si="0"/>
        <v>8.86736825192802</v>
      </c>
      <c r="S13" s="171">
        <v>46633.5</v>
      </c>
      <c r="T13" s="176">
        <f t="shared" si="1"/>
        <v>0.18349469801751958</v>
      </c>
      <c r="U13" s="171">
        <v>335277.5</v>
      </c>
      <c r="V13" s="172">
        <v>36027</v>
      </c>
      <c r="W13" s="199">
        <f>U13/V13</f>
        <v>9.306284175757071</v>
      </c>
      <c r="X13" s="132"/>
    </row>
    <row r="14" spans="1:24" s="101" customFormat="1" ht="18">
      <c r="A14" s="66">
        <v>10</v>
      </c>
      <c r="B14" s="142" t="s">
        <v>37</v>
      </c>
      <c r="C14" s="80">
        <v>39647</v>
      </c>
      <c r="D14" s="138" t="s">
        <v>31</v>
      </c>
      <c r="E14" s="138" t="s">
        <v>38</v>
      </c>
      <c r="F14" s="139">
        <v>108</v>
      </c>
      <c r="G14" s="139">
        <v>18</v>
      </c>
      <c r="H14" s="139">
        <v>12</v>
      </c>
      <c r="I14" s="178">
        <v>16082.5</v>
      </c>
      <c r="J14" s="179">
        <v>1350</v>
      </c>
      <c r="K14" s="178">
        <v>13300.5</v>
      </c>
      <c r="L14" s="179">
        <v>1075</v>
      </c>
      <c r="M14" s="178">
        <v>12357.5</v>
      </c>
      <c r="N14" s="179">
        <v>1001</v>
      </c>
      <c r="O14" s="180">
        <f>I14+K14+M14</f>
        <v>41740.5</v>
      </c>
      <c r="P14" s="181">
        <f>J14+L14+N14</f>
        <v>3426</v>
      </c>
      <c r="Q14" s="172">
        <f>+P14/G14</f>
        <v>190.33333333333334</v>
      </c>
      <c r="R14" s="175">
        <f t="shared" si="0"/>
        <v>12.183450087565674</v>
      </c>
      <c r="S14" s="178">
        <v>31200</v>
      </c>
      <c r="T14" s="176">
        <f t="shared" si="1"/>
        <v>0.33783653846153844</v>
      </c>
      <c r="U14" s="184">
        <v>4243411</v>
      </c>
      <c r="V14" s="185">
        <v>429820</v>
      </c>
      <c r="W14" s="201">
        <f>IF(U14&lt;&gt;0,U14/V14,"")</f>
        <v>9.872530361546694</v>
      </c>
      <c r="X14" s="132"/>
    </row>
    <row r="15" spans="1:24" s="101" customFormat="1" ht="18">
      <c r="A15" s="66">
        <v>11</v>
      </c>
      <c r="B15" s="142" t="s">
        <v>87</v>
      </c>
      <c r="C15" s="80">
        <v>39696</v>
      </c>
      <c r="D15" s="145" t="s">
        <v>88</v>
      </c>
      <c r="E15" s="145" t="s">
        <v>88</v>
      </c>
      <c r="F15" s="139">
        <v>19</v>
      </c>
      <c r="G15" s="139">
        <v>19</v>
      </c>
      <c r="H15" s="139">
        <v>5</v>
      </c>
      <c r="I15" s="178">
        <v>12702.5</v>
      </c>
      <c r="J15" s="179">
        <v>1002</v>
      </c>
      <c r="K15" s="178">
        <v>12084</v>
      </c>
      <c r="L15" s="179">
        <v>954</v>
      </c>
      <c r="M15" s="178">
        <v>8670.5</v>
      </c>
      <c r="N15" s="179">
        <v>683</v>
      </c>
      <c r="O15" s="180">
        <f>+I15+K15+M15</f>
        <v>33457</v>
      </c>
      <c r="P15" s="181">
        <f>+J15+L15+N15</f>
        <v>2639</v>
      </c>
      <c r="Q15" s="186">
        <f>IF(O15&lt;&gt;0,P15/G15,"")</f>
        <v>138.89473684210526</v>
      </c>
      <c r="R15" s="182">
        <f>IF(O15&lt;&gt;0,O15/P15,"")</f>
        <v>12.677908298597954</v>
      </c>
      <c r="S15" s="178">
        <v>44681</v>
      </c>
      <c r="T15" s="176">
        <f t="shared" si="1"/>
        <v>-0.2512029721805689</v>
      </c>
      <c r="U15" s="178">
        <v>630242.5</v>
      </c>
      <c r="V15" s="179">
        <v>52289</v>
      </c>
      <c r="W15" s="202">
        <f>U15/V15</f>
        <v>12.053060873223814</v>
      </c>
      <c r="X15" s="132"/>
    </row>
    <row r="16" spans="1:24" s="101" customFormat="1" ht="18">
      <c r="A16" s="66">
        <v>12</v>
      </c>
      <c r="B16" s="143" t="s">
        <v>89</v>
      </c>
      <c r="C16" s="140">
        <v>39682</v>
      </c>
      <c r="D16" s="141" t="s">
        <v>84</v>
      </c>
      <c r="E16" s="141" t="s">
        <v>90</v>
      </c>
      <c r="F16" s="81">
        <v>57</v>
      </c>
      <c r="G16" s="81">
        <v>48</v>
      </c>
      <c r="H16" s="81">
        <v>7</v>
      </c>
      <c r="I16" s="171">
        <v>11787.5</v>
      </c>
      <c r="J16" s="172">
        <v>1880</v>
      </c>
      <c r="K16" s="171">
        <v>9685</v>
      </c>
      <c r="L16" s="172">
        <v>1522</v>
      </c>
      <c r="M16" s="171">
        <v>9609</v>
      </c>
      <c r="N16" s="172">
        <v>1441</v>
      </c>
      <c r="O16" s="180">
        <f aca="true" t="shared" si="2" ref="O16:P19">I16+K16+M16</f>
        <v>31081.5</v>
      </c>
      <c r="P16" s="181">
        <f t="shared" si="2"/>
        <v>4843</v>
      </c>
      <c r="Q16" s="172">
        <f>P16/G16</f>
        <v>100.89583333333333</v>
      </c>
      <c r="R16" s="175">
        <f>+O16/P16</f>
        <v>6.417819533347099</v>
      </c>
      <c r="S16" s="171">
        <v>16279.5</v>
      </c>
      <c r="T16" s="176">
        <f t="shared" si="1"/>
        <v>0.9092416843269142</v>
      </c>
      <c r="U16" s="183">
        <v>914954</v>
      </c>
      <c r="V16" s="179">
        <v>111125</v>
      </c>
      <c r="W16" s="199">
        <f>U16/V16</f>
        <v>8.233556805399324</v>
      </c>
      <c r="X16" s="132"/>
    </row>
    <row r="17" spans="1:24" s="101" customFormat="1" ht="18">
      <c r="A17" s="66">
        <v>13</v>
      </c>
      <c r="B17" s="142" t="s">
        <v>65</v>
      </c>
      <c r="C17" s="140">
        <v>39703</v>
      </c>
      <c r="D17" s="141" t="s">
        <v>40</v>
      </c>
      <c r="E17" s="141"/>
      <c r="F17" s="81">
        <v>54</v>
      </c>
      <c r="G17" s="81">
        <v>28</v>
      </c>
      <c r="H17" s="81">
        <v>4</v>
      </c>
      <c r="I17" s="183">
        <v>7893</v>
      </c>
      <c r="J17" s="185">
        <v>823</v>
      </c>
      <c r="K17" s="183">
        <v>7487</v>
      </c>
      <c r="L17" s="185">
        <v>750</v>
      </c>
      <c r="M17" s="183">
        <v>8153</v>
      </c>
      <c r="N17" s="185">
        <v>809</v>
      </c>
      <c r="O17" s="187">
        <f t="shared" si="2"/>
        <v>23533</v>
      </c>
      <c r="P17" s="188">
        <f t="shared" si="2"/>
        <v>2382</v>
      </c>
      <c r="Q17" s="185">
        <f>P17/G17</f>
        <v>85.07142857142857</v>
      </c>
      <c r="R17" s="177">
        <f>O17/P17</f>
        <v>9.87951301427372</v>
      </c>
      <c r="S17" s="183">
        <v>46904</v>
      </c>
      <c r="T17" s="176">
        <f t="shared" si="1"/>
        <v>-0.4982730683950196</v>
      </c>
      <c r="U17" s="183">
        <v>656509</v>
      </c>
      <c r="V17" s="185">
        <v>63139</v>
      </c>
      <c r="W17" s="199">
        <f>U17/V17</f>
        <v>10.397836519425395</v>
      </c>
      <c r="X17" s="132"/>
    </row>
    <row r="18" spans="1:24" s="101" customFormat="1" ht="18">
      <c r="A18" s="66">
        <v>14</v>
      </c>
      <c r="B18" s="143" t="s">
        <v>91</v>
      </c>
      <c r="C18" s="140">
        <v>39717</v>
      </c>
      <c r="D18" s="141" t="s">
        <v>84</v>
      </c>
      <c r="E18" s="141" t="s">
        <v>92</v>
      </c>
      <c r="F18" s="81">
        <v>17</v>
      </c>
      <c r="G18" s="81">
        <v>15</v>
      </c>
      <c r="H18" s="81">
        <v>2</v>
      </c>
      <c r="I18" s="171">
        <v>6159</v>
      </c>
      <c r="J18" s="172">
        <v>616</v>
      </c>
      <c r="K18" s="171">
        <v>6914</v>
      </c>
      <c r="L18" s="172">
        <v>643</v>
      </c>
      <c r="M18" s="171">
        <v>7702</v>
      </c>
      <c r="N18" s="172">
        <v>698</v>
      </c>
      <c r="O18" s="180">
        <f t="shared" si="2"/>
        <v>20775</v>
      </c>
      <c r="P18" s="181">
        <f t="shared" si="2"/>
        <v>1957</v>
      </c>
      <c r="Q18" s="172">
        <f>P18/G18</f>
        <v>130.46666666666667</v>
      </c>
      <c r="R18" s="175">
        <f>+O18/P18</f>
        <v>10.615738375063874</v>
      </c>
      <c r="S18" s="171">
        <v>24738</v>
      </c>
      <c r="T18" s="176">
        <f t="shared" si="1"/>
        <v>-0.16019888430754306</v>
      </c>
      <c r="U18" s="183">
        <v>87169.5</v>
      </c>
      <c r="V18" s="179">
        <v>7936</v>
      </c>
      <c r="W18" s="199">
        <f>U18/V18</f>
        <v>10.98405997983871</v>
      </c>
      <c r="X18" s="132"/>
    </row>
    <row r="19" spans="1:24" s="101" customFormat="1" ht="18">
      <c r="A19" s="66">
        <v>15</v>
      </c>
      <c r="B19" s="143" t="s">
        <v>93</v>
      </c>
      <c r="C19" s="140">
        <v>39703</v>
      </c>
      <c r="D19" s="141" t="s">
        <v>84</v>
      </c>
      <c r="E19" s="141" t="s">
        <v>90</v>
      </c>
      <c r="F19" s="81">
        <v>63</v>
      </c>
      <c r="G19" s="81">
        <v>47</v>
      </c>
      <c r="H19" s="81">
        <v>4</v>
      </c>
      <c r="I19" s="171">
        <v>6905</v>
      </c>
      <c r="J19" s="172">
        <v>1223</v>
      </c>
      <c r="K19" s="171">
        <v>6272</v>
      </c>
      <c r="L19" s="172">
        <v>975</v>
      </c>
      <c r="M19" s="171">
        <v>5631.5</v>
      </c>
      <c r="N19" s="172">
        <v>832</v>
      </c>
      <c r="O19" s="180">
        <f t="shared" si="2"/>
        <v>18808.5</v>
      </c>
      <c r="P19" s="181">
        <f t="shared" si="2"/>
        <v>3030</v>
      </c>
      <c r="Q19" s="172">
        <f>P19/G19</f>
        <v>64.46808510638297</v>
      </c>
      <c r="R19" s="175">
        <f>+O19/P19</f>
        <v>6.207425742574258</v>
      </c>
      <c r="S19" s="171">
        <v>25639</v>
      </c>
      <c r="T19" s="176">
        <f t="shared" si="1"/>
        <v>-0.2664105464331682</v>
      </c>
      <c r="U19" s="183">
        <v>591527</v>
      </c>
      <c r="V19" s="179">
        <v>63533</v>
      </c>
      <c r="W19" s="199">
        <f>U19/V19</f>
        <v>9.310547274644673</v>
      </c>
      <c r="X19" s="132"/>
    </row>
    <row r="20" spans="1:24" s="101" customFormat="1" ht="18">
      <c r="A20" s="66">
        <v>16</v>
      </c>
      <c r="B20" s="143" t="s">
        <v>15</v>
      </c>
      <c r="C20" s="140">
        <v>39689</v>
      </c>
      <c r="D20" s="141" t="s">
        <v>2</v>
      </c>
      <c r="E20" s="141" t="s">
        <v>50</v>
      </c>
      <c r="F20" s="81">
        <v>127</v>
      </c>
      <c r="G20" s="81">
        <v>44</v>
      </c>
      <c r="H20" s="81">
        <v>6</v>
      </c>
      <c r="I20" s="171">
        <v>5157</v>
      </c>
      <c r="J20" s="172">
        <v>879</v>
      </c>
      <c r="K20" s="171">
        <v>4308</v>
      </c>
      <c r="L20" s="172">
        <v>746</v>
      </c>
      <c r="M20" s="171">
        <v>4067</v>
      </c>
      <c r="N20" s="172">
        <v>687</v>
      </c>
      <c r="O20" s="173">
        <f>+M20+K20+I20</f>
        <v>13532</v>
      </c>
      <c r="P20" s="174">
        <f>+N20+L20+J20</f>
        <v>2312</v>
      </c>
      <c r="Q20" s="172">
        <f>+P20/G20</f>
        <v>52.54545454545455</v>
      </c>
      <c r="R20" s="175">
        <f>+O20/P20</f>
        <v>5.852941176470588</v>
      </c>
      <c r="S20" s="171">
        <v>12619</v>
      </c>
      <c r="T20" s="176">
        <f t="shared" si="1"/>
        <v>0.0723512164196846</v>
      </c>
      <c r="U20" s="171">
        <v>882045</v>
      </c>
      <c r="V20" s="172">
        <v>114728</v>
      </c>
      <c r="W20" s="200">
        <f>+U20/V20</f>
        <v>7.688140645701137</v>
      </c>
      <c r="X20" s="132"/>
    </row>
    <row r="21" spans="1:24" s="101" customFormat="1" ht="18">
      <c r="A21" s="66">
        <v>17</v>
      </c>
      <c r="B21" s="142" t="s">
        <v>41</v>
      </c>
      <c r="C21" s="80">
        <v>39654</v>
      </c>
      <c r="D21" s="145" t="s">
        <v>11</v>
      </c>
      <c r="E21" s="138" t="s">
        <v>12</v>
      </c>
      <c r="F21" s="139">
        <v>158</v>
      </c>
      <c r="G21" s="139">
        <v>13</v>
      </c>
      <c r="H21" s="139">
        <v>11</v>
      </c>
      <c r="I21" s="178">
        <v>4531</v>
      </c>
      <c r="J21" s="179">
        <v>472</v>
      </c>
      <c r="K21" s="178">
        <v>4299</v>
      </c>
      <c r="L21" s="179">
        <v>435</v>
      </c>
      <c r="M21" s="178">
        <v>4121</v>
      </c>
      <c r="N21" s="179">
        <v>395</v>
      </c>
      <c r="O21" s="180">
        <f>+I21+K21+M21</f>
        <v>12951</v>
      </c>
      <c r="P21" s="181">
        <f>+J21+L21+N21</f>
        <v>1302</v>
      </c>
      <c r="Q21" s="186">
        <f>IF(O21&lt;&gt;0,P21/G21,"")</f>
        <v>100.15384615384616</v>
      </c>
      <c r="R21" s="182">
        <f>IF(O21&lt;&gt;0,O21/P21,"")</f>
        <v>9.94700460829493</v>
      </c>
      <c r="S21" s="178">
        <v>12427</v>
      </c>
      <c r="T21" s="176">
        <f t="shared" si="1"/>
        <v>0.042166250905286876</v>
      </c>
      <c r="U21" s="178">
        <v>3716512</v>
      </c>
      <c r="V21" s="179">
        <v>439470</v>
      </c>
      <c r="W21" s="202">
        <f>U21/V21</f>
        <v>8.456804787585046</v>
      </c>
      <c r="X21" s="132"/>
    </row>
    <row r="22" spans="1:24" s="101" customFormat="1" ht="18">
      <c r="A22" s="66">
        <v>18</v>
      </c>
      <c r="B22" s="143">
        <v>120</v>
      </c>
      <c r="C22" s="140">
        <v>39493</v>
      </c>
      <c r="D22" s="141" t="s">
        <v>16</v>
      </c>
      <c r="E22" s="141" t="s">
        <v>94</v>
      </c>
      <c r="F22" s="81">
        <v>179</v>
      </c>
      <c r="G22" s="81">
        <v>1</v>
      </c>
      <c r="H22" s="81">
        <v>31</v>
      </c>
      <c r="I22" s="171">
        <v>2753</v>
      </c>
      <c r="J22" s="172">
        <v>918</v>
      </c>
      <c r="K22" s="171">
        <v>3000</v>
      </c>
      <c r="L22" s="172">
        <v>1000</v>
      </c>
      <c r="M22" s="171">
        <v>4500</v>
      </c>
      <c r="N22" s="172">
        <v>1500</v>
      </c>
      <c r="O22" s="173">
        <f>SUM(I22+K22+M22)</f>
        <v>10253</v>
      </c>
      <c r="P22" s="174">
        <f>SUM(J22+L22+N22)</f>
        <v>3418</v>
      </c>
      <c r="Q22" s="172">
        <f>+P22/G22</f>
        <v>3418</v>
      </c>
      <c r="R22" s="175">
        <f aca="true" t="shared" si="3" ref="R22:R29">+O22/P22</f>
        <v>2.999707431246343</v>
      </c>
      <c r="S22" s="171">
        <v>741</v>
      </c>
      <c r="T22" s="176">
        <f t="shared" si="1"/>
        <v>12.836707152496626</v>
      </c>
      <c r="U22" s="171">
        <v>4986938.5</v>
      </c>
      <c r="V22" s="172">
        <v>1023297</v>
      </c>
      <c r="W22" s="199">
        <f>U22/V22</f>
        <v>4.873402834172288</v>
      </c>
      <c r="X22" s="132"/>
    </row>
    <row r="23" spans="1:24" s="101" customFormat="1" ht="18">
      <c r="A23" s="66">
        <v>19</v>
      </c>
      <c r="B23" s="143" t="s">
        <v>42</v>
      </c>
      <c r="C23" s="140">
        <v>39661</v>
      </c>
      <c r="D23" s="141" t="s">
        <v>2</v>
      </c>
      <c r="E23" s="141" t="s">
        <v>32</v>
      </c>
      <c r="F23" s="81">
        <v>148</v>
      </c>
      <c r="G23" s="81">
        <v>13</v>
      </c>
      <c r="H23" s="81">
        <v>10</v>
      </c>
      <c r="I23" s="171">
        <v>3820</v>
      </c>
      <c r="J23" s="172">
        <v>591</v>
      </c>
      <c r="K23" s="171">
        <v>1941</v>
      </c>
      <c r="L23" s="172">
        <v>474</v>
      </c>
      <c r="M23" s="171">
        <v>1713</v>
      </c>
      <c r="N23" s="172">
        <v>360</v>
      </c>
      <c r="O23" s="173">
        <f>+M23+K23+I23</f>
        <v>7474</v>
      </c>
      <c r="P23" s="174">
        <f>+N23+L23+J23</f>
        <v>1425</v>
      </c>
      <c r="Q23" s="172">
        <f>+P23/G23</f>
        <v>109.61538461538461</v>
      </c>
      <c r="R23" s="175">
        <f t="shared" si="3"/>
        <v>5.2449122807017545</v>
      </c>
      <c r="S23" s="171">
        <v>4454</v>
      </c>
      <c r="T23" s="176">
        <f t="shared" si="1"/>
        <v>0.6780422092501123</v>
      </c>
      <c r="U23" s="171">
        <v>3408818</v>
      </c>
      <c r="V23" s="172">
        <v>443741</v>
      </c>
      <c r="W23" s="200">
        <f>+U23/V23</f>
        <v>7.681999184208807</v>
      </c>
      <c r="X23" s="132"/>
    </row>
    <row r="24" spans="1:24" s="101" customFormat="1" ht="18">
      <c r="A24" s="66">
        <v>20</v>
      </c>
      <c r="B24" s="143" t="s">
        <v>95</v>
      </c>
      <c r="C24" s="140">
        <v>39724</v>
      </c>
      <c r="D24" s="141" t="s">
        <v>84</v>
      </c>
      <c r="E24" s="141" t="s">
        <v>96</v>
      </c>
      <c r="F24" s="81">
        <v>2</v>
      </c>
      <c r="G24" s="81">
        <v>2</v>
      </c>
      <c r="H24" s="81">
        <v>1</v>
      </c>
      <c r="I24" s="171">
        <v>2059.5</v>
      </c>
      <c r="J24" s="172">
        <v>192</v>
      </c>
      <c r="K24" s="171">
        <v>2702</v>
      </c>
      <c r="L24" s="172">
        <v>249</v>
      </c>
      <c r="M24" s="171">
        <v>2605.5</v>
      </c>
      <c r="N24" s="172">
        <v>235</v>
      </c>
      <c r="O24" s="180">
        <f>I24+K24+M24</f>
        <v>7367</v>
      </c>
      <c r="P24" s="181">
        <f>J24+L24+N24</f>
        <v>676</v>
      </c>
      <c r="Q24" s="172">
        <f>P24/G24</f>
        <v>338</v>
      </c>
      <c r="R24" s="175">
        <f t="shared" si="3"/>
        <v>10.89792899408284</v>
      </c>
      <c r="S24" s="171"/>
      <c r="T24" s="176">
        <f t="shared" si="1"/>
      </c>
      <c r="U24" s="183">
        <v>7367</v>
      </c>
      <c r="V24" s="179">
        <v>676</v>
      </c>
      <c r="W24" s="199">
        <f aca="true" t="shared" si="4" ref="W24:W31">U24/V24</f>
        <v>10.89792899408284</v>
      </c>
      <c r="X24" s="132"/>
    </row>
    <row r="25" spans="1:24" s="101" customFormat="1" ht="18">
      <c r="A25" s="66">
        <v>21</v>
      </c>
      <c r="B25" s="148" t="s">
        <v>67</v>
      </c>
      <c r="C25" s="140">
        <v>39703</v>
      </c>
      <c r="D25" s="146" t="s">
        <v>46</v>
      </c>
      <c r="E25" s="146" t="s">
        <v>68</v>
      </c>
      <c r="F25" s="147">
        <v>78</v>
      </c>
      <c r="G25" s="147">
        <v>22</v>
      </c>
      <c r="H25" s="147">
        <v>4</v>
      </c>
      <c r="I25" s="171">
        <v>2187.16</v>
      </c>
      <c r="J25" s="172">
        <v>333</v>
      </c>
      <c r="K25" s="171">
        <v>1598.16</v>
      </c>
      <c r="L25" s="172">
        <v>251</v>
      </c>
      <c r="M25" s="171">
        <v>1801.16</v>
      </c>
      <c r="N25" s="172">
        <v>287</v>
      </c>
      <c r="O25" s="173">
        <f>SUM(I25+K25+M25)</f>
        <v>5586.48</v>
      </c>
      <c r="P25" s="174">
        <f>J25+L25+N25</f>
        <v>871</v>
      </c>
      <c r="Q25" s="172">
        <f>+P25/G25</f>
        <v>39.59090909090909</v>
      </c>
      <c r="R25" s="175">
        <f t="shared" si="3"/>
        <v>6.413869115958668</v>
      </c>
      <c r="S25" s="171">
        <v>5715.48</v>
      </c>
      <c r="T25" s="176">
        <f t="shared" si="1"/>
        <v>-0.022570282810892524</v>
      </c>
      <c r="U25" s="171">
        <v>129791.1</v>
      </c>
      <c r="V25" s="172">
        <v>16971</v>
      </c>
      <c r="W25" s="199">
        <f t="shared" si="4"/>
        <v>7.647816864062224</v>
      </c>
      <c r="X25" s="132"/>
    </row>
    <row r="26" spans="1:24" s="101" customFormat="1" ht="18">
      <c r="A26" s="66">
        <v>22</v>
      </c>
      <c r="B26" s="143" t="s">
        <v>63</v>
      </c>
      <c r="C26" s="140">
        <v>39696</v>
      </c>
      <c r="D26" s="141" t="s">
        <v>19</v>
      </c>
      <c r="E26" s="141" t="s">
        <v>19</v>
      </c>
      <c r="F26" s="81">
        <v>48</v>
      </c>
      <c r="G26" s="81">
        <v>20</v>
      </c>
      <c r="H26" s="81">
        <v>5</v>
      </c>
      <c r="I26" s="171">
        <v>1921</v>
      </c>
      <c r="J26" s="172">
        <v>318</v>
      </c>
      <c r="K26" s="171">
        <v>1722.5</v>
      </c>
      <c r="L26" s="172">
        <v>283</v>
      </c>
      <c r="M26" s="171">
        <v>1475</v>
      </c>
      <c r="N26" s="172">
        <v>238</v>
      </c>
      <c r="O26" s="173">
        <f>SUM(I26+K26+M26)</f>
        <v>5118.5</v>
      </c>
      <c r="P26" s="174">
        <f>SUM(J26+L26+N26)</f>
        <v>839</v>
      </c>
      <c r="Q26" s="172">
        <f>+P26/G26</f>
        <v>41.95</v>
      </c>
      <c r="R26" s="175">
        <f t="shared" si="3"/>
        <v>6.100715137067938</v>
      </c>
      <c r="S26" s="171">
        <v>4357</v>
      </c>
      <c r="T26" s="176">
        <f t="shared" si="1"/>
        <v>0.17477622217121871</v>
      </c>
      <c r="U26" s="171">
        <v>422577</v>
      </c>
      <c r="V26" s="172">
        <v>45581</v>
      </c>
      <c r="W26" s="199">
        <f t="shared" si="4"/>
        <v>9.270902349663237</v>
      </c>
      <c r="X26" s="132"/>
    </row>
    <row r="27" spans="1:24" s="101" customFormat="1" ht="18">
      <c r="A27" s="66">
        <v>23</v>
      </c>
      <c r="B27" s="143" t="s">
        <v>97</v>
      </c>
      <c r="C27" s="140">
        <v>39668</v>
      </c>
      <c r="D27" s="141" t="s">
        <v>84</v>
      </c>
      <c r="E27" s="141" t="s">
        <v>90</v>
      </c>
      <c r="F27" s="81">
        <v>30</v>
      </c>
      <c r="G27" s="81">
        <v>10</v>
      </c>
      <c r="H27" s="81">
        <v>9</v>
      </c>
      <c r="I27" s="171">
        <v>1488</v>
      </c>
      <c r="J27" s="172">
        <v>264</v>
      </c>
      <c r="K27" s="171">
        <v>1056.5</v>
      </c>
      <c r="L27" s="172">
        <v>189</v>
      </c>
      <c r="M27" s="171">
        <v>1037</v>
      </c>
      <c r="N27" s="172">
        <v>183</v>
      </c>
      <c r="O27" s="180">
        <f>I27+K27+M27</f>
        <v>3581.5</v>
      </c>
      <c r="P27" s="181">
        <f>J27+L27+N27</f>
        <v>636</v>
      </c>
      <c r="Q27" s="172">
        <f>P27/G27</f>
        <v>63.6</v>
      </c>
      <c r="R27" s="175">
        <f t="shared" si="3"/>
        <v>5.6312893081761</v>
      </c>
      <c r="S27" s="171">
        <v>1942.5</v>
      </c>
      <c r="T27" s="176">
        <f t="shared" si="1"/>
        <v>0.8437580437580438</v>
      </c>
      <c r="U27" s="183">
        <v>330911.5</v>
      </c>
      <c r="V27" s="179">
        <v>46144</v>
      </c>
      <c r="W27" s="199">
        <f t="shared" si="4"/>
        <v>7.171279039528433</v>
      </c>
      <c r="X27" s="132"/>
    </row>
    <row r="28" spans="1:24" s="101" customFormat="1" ht="18">
      <c r="A28" s="66">
        <v>24</v>
      </c>
      <c r="B28" s="148" t="s">
        <v>64</v>
      </c>
      <c r="C28" s="140">
        <v>39696</v>
      </c>
      <c r="D28" s="146" t="s">
        <v>46</v>
      </c>
      <c r="E28" s="146" t="s">
        <v>51</v>
      </c>
      <c r="F28" s="147">
        <v>9</v>
      </c>
      <c r="G28" s="147">
        <v>5</v>
      </c>
      <c r="H28" s="147">
        <v>5</v>
      </c>
      <c r="I28" s="171">
        <v>1193.5</v>
      </c>
      <c r="J28" s="172">
        <v>160</v>
      </c>
      <c r="K28" s="171">
        <v>1149</v>
      </c>
      <c r="L28" s="172">
        <v>144</v>
      </c>
      <c r="M28" s="171">
        <v>958</v>
      </c>
      <c r="N28" s="172">
        <v>132</v>
      </c>
      <c r="O28" s="173">
        <f>SUM(I28+K28+M28)</f>
        <v>3300.5</v>
      </c>
      <c r="P28" s="174">
        <f>J28+L28+N28</f>
        <v>436</v>
      </c>
      <c r="Q28" s="172">
        <f>+P28/G28</f>
        <v>87.2</v>
      </c>
      <c r="R28" s="175">
        <f t="shared" si="3"/>
        <v>7.569954128440367</v>
      </c>
      <c r="S28" s="171">
        <v>686</v>
      </c>
      <c r="T28" s="176">
        <f t="shared" si="1"/>
        <v>3.811224489795918</v>
      </c>
      <c r="U28" s="171">
        <v>124564.63</v>
      </c>
      <c r="V28" s="172">
        <v>11519</v>
      </c>
      <c r="W28" s="199">
        <f t="shared" si="4"/>
        <v>10.813840611164164</v>
      </c>
      <c r="X28" s="132"/>
    </row>
    <row r="29" spans="1:24" s="101" customFormat="1" ht="18">
      <c r="A29" s="66">
        <v>25</v>
      </c>
      <c r="B29" s="143" t="s">
        <v>98</v>
      </c>
      <c r="C29" s="140">
        <v>39689</v>
      </c>
      <c r="D29" s="141" t="s">
        <v>84</v>
      </c>
      <c r="E29" s="141" t="s">
        <v>99</v>
      </c>
      <c r="F29" s="81">
        <v>20</v>
      </c>
      <c r="G29" s="81">
        <v>13</v>
      </c>
      <c r="H29" s="81">
        <v>6</v>
      </c>
      <c r="I29" s="171">
        <v>1098</v>
      </c>
      <c r="J29" s="172">
        <v>169</v>
      </c>
      <c r="K29" s="171">
        <v>816</v>
      </c>
      <c r="L29" s="172">
        <v>129</v>
      </c>
      <c r="M29" s="171">
        <v>940</v>
      </c>
      <c r="N29" s="172">
        <v>131</v>
      </c>
      <c r="O29" s="180">
        <f>I29+K29+M29</f>
        <v>2854</v>
      </c>
      <c r="P29" s="181">
        <f>J29+L29+N29</f>
        <v>429</v>
      </c>
      <c r="Q29" s="172">
        <f>P29/G29</f>
        <v>33</v>
      </c>
      <c r="R29" s="175">
        <f t="shared" si="3"/>
        <v>6.652680652680653</v>
      </c>
      <c r="S29" s="171">
        <v>1952.5</v>
      </c>
      <c r="T29" s="176">
        <f t="shared" si="1"/>
        <v>0.4617157490396927</v>
      </c>
      <c r="U29" s="183">
        <v>222401</v>
      </c>
      <c r="V29" s="179">
        <v>23275</v>
      </c>
      <c r="W29" s="199">
        <f t="shared" si="4"/>
        <v>9.555359828141784</v>
      </c>
      <c r="X29" s="132"/>
    </row>
    <row r="30" spans="1:24" s="101" customFormat="1" ht="18">
      <c r="A30" s="66">
        <v>26</v>
      </c>
      <c r="B30" s="142" t="s">
        <v>14</v>
      </c>
      <c r="C30" s="80">
        <v>39689</v>
      </c>
      <c r="D30" s="145" t="s">
        <v>11</v>
      </c>
      <c r="E30" s="138" t="s">
        <v>12</v>
      </c>
      <c r="F30" s="139">
        <v>87</v>
      </c>
      <c r="G30" s="139">
        <v>10</v>
      </c>
      <c r="H30" s="139">
        <v>6</v>
      </c>
      <c r="I30" s="178">
        <v>1141</v>
      </c>
      <c r="J30" s="179">
        <v>191</v>
      </c>
      <c r="K30" s="178">
        <v>834</v>
      </c>
      <c r="L30" s="179">
        <v>138</v>
      </c>
      <c r="M30" s="178">
        <v>831</v>
      </c>
      <c r="N30" s="179">
        <v>132</v>
      </c>
      <c r="O30" s="180">
        <f>+I30+K30+M30</f>
        <v>2806</v>
      </c>
      <c r="P30" s="181">
        <f>+J30+L30+N30</f>
        <v>461</v>
      </c>
      <c r="Q30" s="186">
        <f>IF(O30&lt;&gt;0,P30/G30,"")</f>
        <v>46.1</v>
      </c>
      <c r="R30" s="182">
        <f>IF(O30&lt;&gt;0,O30/P30,"")</f>
        <v>6.086767895878525</v>
      </c>
      <c r="S30" s="178">
        <v>3996</v>
      </c>
      <c r="T30" s="176">
        <f t="shared" si="1"/>
        <v>-0.2977977977977978</v>
      </c>
      <c r="U30" s="178">
        <v>934993</v>
      </c>
      <c r="V30" s="179">
        <v>104828</v>
      </c>
      <c r="W30" s="202">
        <f t="shared" si="4"/>
        <v>8.919305910634563</v>
      </c>
      <c r="X30" s="132"/>
    </row>
    <row r="31" spans="1:24" s="101" customFormat="1" ht="18">
      <c r="A31" s="66">
        <v>27</v>
      </c>
      <c r="B31" s="143" t="s">
        <v>100</v>
      </c>
      <c r="C31" s="140">
        <v>39703</v>
      </c>
      <c r="D31" s="141" t="s">
        <v>84</v>
      </c>
      <c r="E31" s="141" t="s">
        <v>101</v>
      </c>
      <c r="F31" s="81">
        <v>6</v>
      </c>
      <c r="G31" s="81">
        <v>4</v>
      </c>
      <c r="H31" s="81">
        <v>4</v>
      </c>
      <c r="I31" s="171">
        <v>958</v>
      </c>
      <c r="J31" s="172">
        <v>164</v>
      </c>
      <c r="K31" s="171">
        <v>722.5</v>
      </c>
      <c r="L31" s="172">
        <v>108</v>
      </c>
      <c r="M31" s="171">
        <v>805</v>
      </c>
      <c r="N31" s="172">
        <v>111</v>
      </c>
      <c r="O31" s="180">
        <f>I31+K31+M31</f>
        <v>2485.5</v>
      </c>
      <c r="P31" s="181">
        <f>J31+L31+N31</f>
        <v>383</v>
      </c>
      <c r="Q31" s="172">
        <f>P31/G31</f>
        <v>95.75</v>
      </c>
      <c r="R31" s="175">
        <f aca="true" t="shared" si="5" ref="R31:R39">+O31/P31</f>
        <v>6.489556135770235</v>
      </c>
      <c r="S31" s="171">
        <v>2175</v>
      </c>
      <c r="T31" s="176">
        <f t="shared" si="1"/>
        <v>0.14275862068965517</v>
      </c>
      <c r="U31" s="183">
        <v>43941.5</v>
      </c>
      <c r="V31" s="179">
        <v>4683</v>
      </c>
      <c r="W31" s="199">
        <f t="shared" si="4"/>
        <v>9.383194533418749</v>
      </c>
      <c r="X31" s="132"/>
    </row>
    <row r="32" spans="1:24" s="101" customFormat="1" ht="18">
      <c r="A32" s="66">
        <v>28</v>
      </c>
      <c r="B32" s="143" t="s">
        <v>48</v>
      </c>
      <c r="C32" s="140">
        <v>39682</v>
      </c>
      <c r="D32" s="141" t="s">
        <v>2</v>
      </c>
      <c r="E32" s="141" t="s">
        <v>49</v>
      </c>
      <c r="F32" s="81">
        <v>21</v>
      </c>
      <c r="G32" s="81">
        <v>8</v>
      </c>
      <c r="H32" s="81">
        <v>7</v>
      </c>
      <c r="I32" s="171">
        <v>1246</v>
      </c>
      <c r="J32" s="172">
        <v>333</v>
      </c>
      <c r="K32" s="171">
        <v>464</v>
      </c>
      <c r="L32" s="172">
        <v>104</v>
      </c>
      <c r="M32" s="171">
        <v>674</v>
      </c>
      <c r="N32" s="172">
        <v>136</v>
      </c>
      <c r="O32" s="173">
        <f>+M32+K32+I32</f>
        <v>2384</v>
      </c>
      <c r="P32" s="174">
        <f>+N32+L32+J32</f>
        <v>573</v>
      </c>
      <c r="Q32" s="172">
        <f>+P32/G32</f>
        <v>71.625</v>
      </c>
      <c r="R32" s="175">
        <f t="shared" si="5"/>
        <v>4.160558464223386</v>
      </c>
      <c r="S32" s="171">
        <v>481</v>
      </c>
      <c r="T32" s="176">
        <f t="shared" si="1"/>
        <v>3.956340956340956</v>
      </c>
      <c r="U32" s="171">
        <v>212796</v>
      </c>
      <c r="V32" s="172">
        <v>23557</v>
      </c>
      <c r="W32" s="200">
        <f>+U32/V32</f>
        <v>9.033238527826123</v>
      </c>
      <c r="X32" s="132"/>
    </row>
    <row r="33" spans="1:24" s="101" customFormat="1" ht="18">
      <c r="A33" s="66">
        <v>29</v>
      </c>
      <c r="B33" s="144" t="s">
        <v>60</v>
      </c>
      <c r="C33" s="80">
        <v>39682</v>
      </c>
      <c r="D33" s="149" t="s">
        <v>58</v>
      </c>
      <c r="E33" s="149" t="s">
        <v>61</v>
      </c>
      <c r="F33" s="150">
        <v>32</v>
      </c>
      <c r="G33" s="150">
        <v>15</v>
      </c>
      <c r="H33" s="150">
        <v>7</v>
      </c>
      <c r="I33" s="178">
        <v>739</v>
      </c>
      <c r="J33" s="179">
        <v>165</v>
      </c>
      <c r="K33" s="178">
        <v>580</v>
      </c>
      <c r="L33" s="179">
        <v>126</v>
      </c>
      <c r="M33" s="178">
        <v>638</v>
      </c>
      <c r="N33" s="179">
        <v>133</v>
      </c>
      <c r="O33" s="180">
        <f>+I33+K33+M33</f>
        <v>1957</v>
      </c>
      <c r="P33" s="181">
        <f>+J33+L33+N33</f>
        <v>424</v>
      </c>
      <c r="Q33" s="172">
        <f>+P33/G33</f>
        <v>28.266666666666666</v>
      </c>
      <c r="R33" s="175">
        <f t="shared" si="5"/>
        <v>4.615566037735849</v>
      </c>
      <c r="S33" s="178">
        <v>1538</v>
      </c>
      <c r="T33" s="176">
        <f t="shared" si="1"/>
        <v>0.27243172951885564</v>
      </c>
      <c r="U33" s="178">
        <v>298720</v>
      </c>
      <c r="V33" s="179">
        <v>34769</v>
      </c>
      <c r="W33" s="201">
        <f>U33/V33</f>
        <v>8.591561448416693</v>
      </c>
      <c r="X33" s="132"/>
    </row>
    <row r="34" spans="1:24" s="101" customFormat="1" ht="18">
      <c r="A34" s="66">
        <v>30</v>
      </c>
      <c r="B34" s="143" t="s">
        <v>39</v>
      </c>
      <c r="C34" s="140">
        <v>39647</v>
      </c>
      <c r="D34" s="141" t="s">
        <v>2</v>
      </c>
      <c r="E34" s="141" t="s">
        <v>32</v>
      </c>
      <c r="F34" s="81">
        <v>45</v>
      </c>
      <c r="G34" s="81">
        <v>3</v>
      </c>
      <c r="H34" s="81">
        <v>12</v>
      </c>
      <c r="I34" s="171">
        <v>444</v>
      </c>
      <c r="J34" s="172">
        <v>53</v>
      </c>
      <c r="K34" s="171">
        <v>366</v>
      </c>
      <c r="L34" s="172">
        <v>40</v>
      </c>
      <c r="M34" s="171">
        <v>783</v>
      </c>
      <c r="N34" s="172">
        <v>86</v>
      </c>
      <c r="O34" s="173">
        <f>+M34+K34+I34</f>
        <v>1593</v>
      </c>
      <c r="P34" s="174">
        <f>+N34+L34+J34</f>
        <v>179</v>
      </c>
      <c r="Q34" s="172">
        <f>+P34/G34</f>
        <v>59.666666666666664</v>
      </c>
      <c r="R34" s="175">
        <f t="shared" si="5"/>
        <v>8.899441340782124</v>
      </c>
      <c r="S34" s="171">
        <v>2550</v>
      </c>
      <c r="T34" s="176">
        <f t="shared" si="1"/>
        <v>-0.37529411764705883</v>
      </c>
      <c r="U34" s="171">
        <v>865906</v>
      </c>
      <c r="V34" s="172">
        <v>93325</v>
      </c>
      <c r="W34" s="200">
        <f>+U34/V34</f>
        <v>9.278392713635146</v>
      </c>
      <c r="X34" s="132"/>
    </row>
    <row r="35" spans="1:24" s="101" customFormat="1" ht="18">
      <c r="A35" s="66">
        <v>31</v>
      </c>
      <c r="B35" s="143" t="s">
        <v>102</v>
      </c>
      <c r="C35" s="140">
        <v>39710</v>
      </c>
      <c r="D35" s="141" t="s">
        <v>84</v>
      </c>
      <c r="E35" s="141" t="s">
        <v>103</v>
      </c>
      <c r="F35" s="81">
        <v>1</v>
      </c>
      <c r="G35" s="81">
        <v>1</v>
      </c>
      <c r="H35" s="81">
        <v>3</v>
      </c>
      <c r="I35" s="171">
        <v>468</v>
      </c>
      <c r="J35" s="172">
        <v>54</v>
      </c>
      <c r="K35" s="171">
        <v>494</v>
      </c>
      <c r="L35" s="172">
        <v>56</v>
      </c>
      <c r="M35" s="171">
        <v>588</v>
      </c>
      <c r="N35" s="172">
        <v>68</v>
      </c>
      <c r="O35" s="180">
        <f>I35+K35+M35</f>
        <v>1550</v>
      </c>
      <c r="P35" s="181">
        <f>J35+L35+N35</f>
        <v>178</v>
      </c>
      <c r="Q35" s="172">
        <f>P35/G35</f>
        <v>178</v>
      </c>
      <c r="R35" s="175">
        <f t="shared" si="5"/>
        <v>8.707865168539326</v>
      </c>
      <c r="S35" s="171">
        <v>2610</v>
      </c>
      <c r="T35" s="176">
        <f t="shared" si="1"/>
        <v>-0.4061302681992337</v>
      </c>
      <c r="U35" s="183">
        <v>18815</v>
      </c>
      <c r="V35" s="179">
        <v>1689</v>
      </c>
      <c r="W35" s="199">
        <f>U35/V35</f>
        <v>11.139727649496743</v>
      </c>
      <c r="X35" s="132"/>
    </row>
    <row r="36" spans="1:24" s="101" customFormat="1" ht="18">
      <c r="A36" s="66">
        <v>32</v>
      </c>
      <c r="B36" s="143" t="s">
        <v>104</v>
      </c>
      <c r="C36" s="140">
        <v>39696</v>
      </c>
      <c r="D36" s="141" t="s">
        <v>84</v>
      </c>
      <c r="E36" s="141" t="s">
        <v>103</v>
      </c>
      <c r="F36" s="81">
        <v>5</v>
      </c>
      <c r="G36" s="81">
        <v>3</v>
      </c>
      <c r="H36" s="81">
        <v>5</v>
      </c>
      <c r="I36" s="171">
        <v>505</v>
      </c>
      <c r="J36" s="172">
        <v>96</v>
      </c>
      <c r="K36" s="171">
        <v>486</v>
      </c>
      <c r="L36" s="172">
        <v>94</v>
      </c>
      <c r="M36" s="171">
        <v>463</v>
      </c>
      <c r="N36" s="172">
        <v>88</v>
      </c>
      <c r="O36" s="180">
        <f>I36+K36+M36</f>
        <v>1454</v>
      </c>
      <c r="P36" s="181">
        <f>J36+L36+N36</f>
        <v>278</v>
      </c>
      <c r="Q36" s="172">
        <f>P36/G36</f>
        <v>92.66666666666667</v>
      </c>
      <c r="R36" s="175">
        <f t="shared" si="5"/>
        <v>5.23021582733813</v>
      </c>
      <c r="S36" s="171">
        <v>85</v>
      </c>
      <c r="T36" s="176">
        <f t="shared" si="1"/>
        <v>16.105882352941176</v>
      </c>
      <c r="U36" s="183">
        <v>30039.5</v>
      </c>
      <c r="V36" s="179">
        <v>3019</v>
      </c>
      <c r="W36" s="199">
        <f>U36/V36</f>
        <v>9.950149055978802</v>
      </c>
      <c r="X36" s="132"/>
    </row>
    <row r="37" spans="1:24" s="101" customFormat="1" ht="18">
      <c r="A37" s="66">
        <v>33</v>
      </c>
      <c r="B37" s="148" t="s">
        <v>45</v>
      </c>
      <c r="C37" s="140">
        <v>39675</v>
      </c>
      <c r="D37" s="146" t="s">
        <v>46</v>
      </c>
      <c r="E37" s="146" t="s">
        <v>47</v>
      </c>
      <c r="F37" s="147">
        <v>38</v>
      </c>
      <c r="G37" s="147">
        <v>2</v>
      </c>
      <c r="H37" s="147">
        <v>8</v>
      </c>
      <c r="I37" s="171">
        <v>650</v>
      </c>
      <c r="J37" s="172">
        <v>89</v>
      </c>
      <c r="K37" s="171">
        <v>348</v>
      </c>
      <c r="L37" s="172">
        <v>51</v>
      </c>
      <c r="M37" s="171">
        <v>343</v>
      </c>
      <c r="N37" s="172">
        <v>51</v>
      </c>
      <c r="O37" s="173">
        <f>SUM(I37+K37+M37)</f>
        <v>1341</v>
      </c>
      <c r="P37" s="174">
        <f>J37+L37+N37</f>
        <v>191</v>
      </c>
      <c r="Q37" s="172">
        <f>+P37/G37</f>
        <v>95.5</v>
      </c>
      <c r="R37" s="175">
        <f t="shared" si="5"/>
        <v>7.020942408376963</v>
      </c>
      <c r="S37" s="171">
        <v>950</v>
      </c>
      <c r="T37" s="176">
        <f aca="true" t="shared" si="6" ref="T37:T68">IF(S37&lt;&gt;0,-(S37-O37)/S37,"")</f>
        <v>0.41157894736842104</v>
      </c>
      <c r="U37" s="171">
        <v>504392.61</v>
      </c>
      <c r="V37" s="172">
        <v>56778</v>
      </c>
      <c r="W37" s="199">
        <f>U37/V37</f>
        <v>8.883592412554158</v>
      </c>
      <c r="X37" s="132"/>
    </row>
    <row r="38" spans="1:24" s="101" customFormat="1" ht="18">
      <c r="A38" s="66">
        <v>34</v>
      </c>
      <c r="B38" s="143" t="s">
        <v>34</v>
      </c>
      <c r="C38" s="140">
        <v>39633</v>
      </c>
      <c r="D38" s="141" t="s">
        <v>2</v>
      </c>
      <c r="E38" s="141" t="s">
        <v>3</v>
      </c>
      <c r="F38" s="81">
        <v>123</v>
      </c>
      <c r="G38" s="81">
        <v>9</v>
      </c>
      <c r="H38" s="81">
        <v>14</v>
      </c>
      <c r="I38" s="171">
        <v>455</v>
      </c>
      <c r="J38" s="172">
        <v>160</v>
      </c>
      <c r="K38" s="171">
        <v>351</v>
      </c>
      <c r="L38" s="172">
        <v>139</v>
      </c>
      <c r="M38" s="171">
        <v>416</v>
      </c>
      <c r="N38" s="172">
        <v>157</v>
      </c>
      <c r="O38" s="173">
        <f>+M38+K38+I38</f>
        <v>1222</v>
      </c>
      <c r="P38" s="174">
        <f>+N38+L38+J38</f>
        <v>456</v>
      </c>
      <c r="Q38" s="172">
        <f>+P38/G38</f>
        <v>50.666666666666664</v>
      </c>
      <c r="R38" s="175">
        <f t="shared" si="5"/>
        <v>2.6798245614035086</v>
      </c>
      <c r="S38" s="171">
        <v>723</v>
      </c>
      <c r="T38" s="176">
        <f t="shared" si="6"/>
        <v>0.690179806362379</v>
      </c>
      <c r="U38" s="171">
        <v>1535803</v>
      </c>
      <c r="V38" s="172">
        <v>210634</v>
      </c>
      <c r="W38" s="200">
        <f>+U38/V38</f>
        <v>7.291334732284437</v>
      </c>
      <c r="X38" s="132"/>
    </row>
    <row r="39" spans="1:24" s="101" customFormat="1" ht="18">
      <c r="A39" s="66">
        <v>35</v>
      </c>
      <c r="B39" s="143" t="s">
        <v>43</v>
      </c>
      <c r="C39" s="140">
        <v>39668</v>
      </c>
      <c r="D39" s="141" t="s">
        <v>2</v>
      </c>
      <c r="E39" s="141" t="s">
        <v>44</v>
      </c>
      <c r="F39" s="81">
        <v>51</v>
      </c>
      <c r="G39" s="81">
        <v>3</v>
      </c>
      <c r="H39" s="81">
        <v>9</v>
      </c>
      <c r="I39" s="171">
        <v>437</v>
      </c>
      <c r="J39" s="172">
        <v>66</v>
      </c>
      <c r="K39" s="171">
        <v>271</v>
      </c>
      <c r="L39" s="172">
        <v>46</v>
      </c>
      <c r="M39" s="171">
        <v>416</v>
      </c>
      <c r="N39" s="172">
        <v>67</v>
      </c>
      <c r="O39" s="173">
        <f>+M39+K39+I39</f>
        <v>1124</v>
      </c>
      <c r="P39" s="174">
        <f>+N39+L39+J39</f>
        <v>179</v>
      </c>
      <c r="Q39" s="172">
        <f>+P39/G39</f>
        <v>59.666666666666664</v>
      </c>
      <c r="R39" s="175">
        <f t="shared" si="5"/>
        <v>6.279329608938547</v>
      </c>
      <c r="S39" s="171">
        <v>676</v>
      </c>
      <c r="T39" s="176">
        <f t="shared" si="6"/>
        <v>0.6627218934911243</v>
      </c>
      <c r="U39" s="171">
        <v>659771</v>
      </c>
      <c r="V39" s="172">
        <v>80637</v>
      </c>
      <c r="W39" s="200">
        <f>+U39/V39</f>
        <v>8.181988417227824</v>
      </c>
      <c r="X39" s="132"/>
    </row>
    <row r="40" spans="1:24" s="101" customFormat="1" ht="18">
      <c r="A40" s="66">
        <v>36</v>
      </c>
      <c r="B40" s="142" t="s">
        <v>29</v>
      </c>
      <c r="C40" s="80">
        <v>39675</v>
      </c>
      <c r="D40" s="145" t="s">
        <v>11</v>
      </c>
      <c r="E40" s="138" t="s">
        <v>23</v>
      </c>
      <c r="F40" s="139">
        <v>51</v>
      </c>
      <c r="G40" s="139">
        <v>3</v>
      </c>
      <c r="H40" s="139">
        <v>8</v>
      </c>
      <c r="I40" s="178">
        <v>352</v>
      </c>
      <c r="J40" s="179">
        <v>62</v>
      </c>
      <c r="K40" s="178">
        <v>503</v>
      </c>
      <c r="L40" s="179">
        <v>79</v>
      </c>
      <c r="M40" s="178">
        <v>233</v>
      </c>
      <c r="N40" s="179">
        <v>53</v>
      </c>
      <c r="O40" s="180">
        <f>+I40+K40+M40</f>
        <v>1088</v>
      </c>
      <c r="P40" s="181">
        <f>+J40+L40+N40</f>
        <v>194</v>
      </c>
      <c r="Q40" s="186">
        <f>IF(O40&lt;&gt;0,P40/G40,"")</f>
        <v>64.66666666666667</v>
      </c>
      <c r="R40" s="182">
        <f>IF(O40&lt;&gt;0,O40/P40,"")</f>
        <v>5.608247422680412</v>
      </c>
      <c r="S40" s="178">
        <v>1388</v>
      </c>
      <c r="T40" s="176">
        <f t="shared" si="6"/>
        <v>-0.21613832853025935</v>
      </c>
      <c r="U40" s="178">
        <v>801300</v>
      </c>
      <c r="V40" s="179">
        <v>90569</v>
      </c>
      <c r="W40" s="202">
        <f>U40/V40</f>
        <v>8.847398116353277</v>
      </c>
      <c r="X40" s="132"/>
    </row>
    <row r="41" spans="1:24" s="101" customFormat="1" ht="18">
      <c r="A41" s="66">
        <v>37</v>
      </c>
      <c r="B41" s="143" t="s">
        <v>17</v>
      </c>
      <c r="C41" s="140">
        <v>39682</v>
      </c>
      <c r="D41" s="141" t="s">
        <v>16</v>
      </c>
      <c r="E41" s="141" t="s">
        <v>72</v>
      </c>
      <c r="F41" s="81">
        <v>60</v>
      </c>
      <c r="G41" s="81">
        <v>7</v>
      </c>
      <c r="H41" s="81">
        <v>7</v>
      </c>
      <c r="I41" s="171">
        <v>437.5</v>
      </c>
      <c r="J41" s="172">
        <v>64</v>
      </c>
      <c r="K41" s="171">
        <v>326.5</v>
      </c>
      <c r="L41" s="172">
        <v>49</v>
      </c>
      <c r="M41" s="171">
        <v>301</v>
      </c>
      <c r="N41" s="172">
        <v>44</v>
      </c>
      <c r="O41" s="173">
        <f>I41+K41+M41</f>
        <v>1065</v>
      </c>
      <c r="P41" s="174">
        <f>J41+L41+N41</f>
        <v>157</v>
      </c>
      <c r="Q41" s="172">
        <f>+P41/G41</f>
        <v>22.428571428571427</v>
      </c>
      <c r="R41" s="175">
        <f>+O41/P41</f>
        <v>6.7834394904458595</v>
      </c>
      <c r="S41" s="171">
        <v>2973</v>
      </c>
      <c r="T41" s="176">
        <f t="shared" si="6"/>
        <v>-0.6417759838546923</v>
      </c>
      <c r="U41" s="183">
        <v>182894.5</v>
      </c>
      <c r="V41" s="185">
        <v>23524</v>
      </c>
      <c r="W41" s="199">
        <f>U41/V41</f>
        <v>7.774804455024656</v>
      </c>
      <c r="X41" s="132"/>
    </row>
    <row r="42" spans="1:24" s="101" customFormat="1" ht="18">
      <c r="A42" s="66">
        <v>38</v>
      </c>
      <c r="B42" s="143" t="s">
        <v>35</v>
      </c>
      <c r="C42" s="140">
        <v>39633</v>
      </c>
      <c r="D42" s="141" t="s">
        <v>2</v>
      </c>
      <c r="E42" s="141" t="s">
        <v>32</v>
      </c>
      <c r="F42" s="81">
        <v>36</v>
      </c>
      <c r="G42" s="81">
        <v>2</v>
      </c>
      <c r="H42" s="81">
        <v>14</v>
      </c>
      <c r="I42" s="171">
        <v>377</v>
      </c>
      <c r="J42" s="172">
        <v>91</v>
      </c>
      <c r="K42" s="171">
        <v>209</v>
      </c>
      <c r="L42" s="172">
        <v>64</v>
      </c>
      <c r="M42" s="171">
        <v>360</v>
      </c>
      <c r="N42" s="172">
        <v>89</v>
      </c>
      <c r="O42" s="173">
        <f>+M42+K42+I42</f>
        <v>946</v>
      </c>
      <c r="P42" s="174">
        <f>+N42+L42+J42</f>
        <v>244</v>
      </c>
      <c r="Q42" s="172">
        <f>+P42/G42</f>
        <v>122</v>
      </c>
      <c r="R42" s="175">
        <f>+O42/P42</f>
        <v>3.877049180327869</v>
      </c>
      <c r="S42" s="171">
        <v>105</v>
      </c>
      <c r="T42" s="176">
        <f t="shared" si="6"/>
        <v>8.00952380952381</v>
      </c>
      <c r="U42" s="171">
        <v>231681</v>
      </c>
      <c r="V42" s="172">
        <v>28969</v>
      </c>
      <c r="W42" s="200">
        <f>+U42/V42</f>
        <v>7.99754910421485</v>
      </c>
      <c r="X42" s="132"/>
    </row>
    <row r="43" spans="1:24" s="101" customFormat="1" ht="18">
      <c r="A43" s="66">
        <v>39</v>
      </c>
      <c r="B43" s="142" t="s">
        <v>30</v>
      </c>
      <c r="C43" s="80">
        <v>39675</v>
      </c>
      <c r="D43" s="145" t="s">
        <v>11</v>
      </c>
      <c r="E43" s="138" t="s">
        <v>12</v>
      </c>
      <c r="F43" s="139">
        <v>99</v>
      </c>
      <c r="G43" s="139">
        <v>2</v>
      </c>
      <c r="H43" s="139">
        <v>8</v>
      </c>
      <c r="I43" s="178">
        <v>508</v>
      </c>
      <c r="J43" s="179">
        <v>74</v>
      </c>
      <c r="K43" s="178">
        <v>233</v>
      </c>
      <c r="L43" s="179">
        <v>32</v>
      </c>
      <c r="M43" s="178">
        <v>143</v>
      </c>
      <c r="N43" s="179">
        <v>17</v>
      </c>
      <c r="O43" s="180">
        <f>+I43+K43+M43</f>
        <v>884</v>
      </c>
      <c r="P43" s="181">
        <f>+J43+L43+N43</f>
        <v>123</v>
      </c>
      <c r="Q43" s="186">
        <f>IF(O43&lt;&gt;0,P43/G43,"")</f>
        <v>61.5</v>
      </c>
      <c r="R43" s="182">
        <f>IF(O43&lt;&gt;0,O43/P43,"")</f>
        <v>7.186991869918699</v>
      </c>
      <c r="S43" s="178">
        <v>283</v>
      </c>
      <c r="T43" s="176">
        <f t="shared" si="6"/>
        <v>2.1236749116607774</v>
      </c>
      <c r="U43" s="178">
        <v>367521</v>
      </c>
      <c r="V43" s="179">
        <v>44603</v>
      </c>
      <c r="W43" s="202">
        <f>U43/V43</f>
        <v>8.23982691747192</v>
      </c>
      <c r="X43" s="132"/>
    </row>
    <row r="44" spans="1:24" s="101" customFormat="1" ht="18">
      <c r="A44" s="66">
        <v>40</v>
      </c>
      <c r="B44" s="143" t="s">
        <v>66</v>
      </c>
      <c r="C44" s="140">
        <v>39703</v>
      </c>
      <c r="D44" s="141" t="s">
        <v>2</v>
      </c>
      <c r="E44" s="141" t="s">
        <v>49</v>
      </c>
      <c r="F44" s="81">
        <v>48</v>
      </c>
      <c r="G44" s="81">
        <v>8</v>
      </c>
      <c r="H44" s="81">
        <v>4</v>
      </c>
      <c r="I44" s="171">
        <v>201</v>
      </c>
      <c r="J44" s="172">
        <v>35</v>
      </c>
      <c r="K44" s="171">
        <v>306</v>
      </c>
      <c r="L44" s="172">
        <v>49</v>
      </c>
      <c r="M44" s="171">
        <v>217</v>
      </c>
      <c r="N44" s="172">
        <v>37</v>
      </c>
      <c r="O44" s="173">
        <f>+M44+K44+I44</f>
        <v>724</v>
      </c>
      <c r="P44" s="174">
        <f>+N44+L44+J44</f>
        <v>121</v>
      </c>
      <c r="Q44" s="172">
        <f>+P44/G44</f>
        <v>15.125</v>
      </c>
      <c r="R44" s="175">
        <f>+O44/P44</f>
        <v>5.983471074380165</v>
      </c>
      <c r="S44" s="171">
        <v>3420</v>
      </c>
      <c r="T44" s="176">
        <f t="shared" si="6"/>
        <v>-0.7883040935672515</v>
      </c>
      <c r="U44" s="171">
        <v>176080</v>
      </c>
      <c r="V44" s="172">
        <v>17745</v>
      </c>
      <c r="W44" s="200">
        <f>+U44/V44</f>
        <v>9.922795153564385</v>
      </c>
      <c r="X44" s="132"/>
    </row>
    <row r="45" spans="1:24" s="101" customFormat="1" ht="18">
      <c r="A45" s="66">
        <v>41</v>
      </c>
      <c r="B45" s="142" t="s">
        <v>33</v>
      </c>
      <c r="C45" s="80">
        <v>39633</v>
      </c>
      <c r="D45" s="145" t="s">
        <v>11</v>
      </c>
      <c r="E45" s="138" t="s">
        <v>23</v>
      </c>
      <c r="F45" s="139">
        <v>142</v>
      </c>
      <c r="G45" s="139">
        <v>2</v>
      </c>
      <c r="H45" s="139">
        <v>14</v>
      </c>
      <c r="I45" s="178">
        <v>286</v>
      </c>
      <c r="J45" s="179">
        <v>84</v>
      </c>
      <c r="K45" s="178">
        <v>191</v>
      </c>
      <c r="L45" s="179">
        <v>58</v>
      </c>
      <c r="M45" s="178">
        <v>212</v>
      </c>
      <c r="N45" s="179">
        <v>52</v>
      </c>
      <c r="O45" s="180">
        <f>+I45+K45+M45</f>
        <v>689</v>
      </c>
      <c r="P45" s="181">
        <f>+J45+L45+N45</f>
        <v>194</v>
      </c>
      <c r="Q45" s="186">
        <f>IF(O45&lt;&gt;0,P45/G45,"")</f>
        <v>97</v>
      </c>
      <c r="R45" s="182">
        <f>IF(O45&lt;&gt;0,O45/P45,"")</f>
        <v>3.551546391752577</v>
      </c>
      <c r="S45" s="178">
        <v>564</v>
      </c>
      <c r="T45" s="176">
        <f t="shared" si="6"/>
        <v>0.22163120567375885</v>
      </c>
      <c r="U45" s="178">
        <v>2600264</v>
      </c>
      <c r="V45" s="179">
        <v>325549</v>
      </c>
      <c r="W45" s="202">
        <f>U45/V45</f>
        <v>7.9873198811853205</v>
      </c>
      <c r="X45" s="132"/>
    </row>
    <row r="46" spans="1:24" s="101" customFormat="1" ht="18">
      <c r="A46" s="66">
        <v>42</v>
      </c>
      <c r="B46" s="143" t="s">
        <v>105</v>
      </c>
      <c r="C46" s="140">
        <v>39640</v>
      </c>
      <c r="D46" s="141" t="s">
        <v>2</v>
      </c>
      <c r="E46" s="141" t="s">
        <v>36</v>
      </c>
      <c r="F46" s="81">
        <v>137</v>
      </c>
      <c r="G46" s="81">
        <v>1</v>
      </c>
      <c r="H46" s="81">
        <v>13</v>
      </c>
      <c r="I46" s="171">
        <v>204</v>
      </c>
      <c r="J46" s="172">
        <v>34</v>
      </c>
      <c r="K46" s="171">
        <v>246</v>
      </c>
      <c r="L46" s="172">
        <v>41</v>
      </c>
      <c r="M46" s="171">
        <v>126</v>
      </c>
      <c r="N46" s="172">
        <v>21</v>
      </c>
      <c r="O46" s="173">
        <f>+M46+K46+I46</f>
        <v>576</v>
      </c>
      <c r="P46" s="174">
        <f>+N46+L46+J46</f>
        <v>96</v>
      </c>
      <c r="Q46" s="172">
        <f>+P46/G46</f>
        <v>96</v>
      </c>
      <c r="R46" s="175">
        <f>+O46/P46</f>
        <v>6</v>
      </c>
      <c r="S46" s="171">
        <v>40</v>
      </c>
      <c r="T46" s="176">
        <f t="shared" si="6"/>
        <v>13.4</v>
      </c>
      <c r="U46" s="171">
        <v>1626772</v>
      </c>
      <c r="V46" s="172">
        <v>216363</v>
      </c>
      <c r="W46" s="200">
        <f>+U46/V46</f>
        <v>7.518716231518328</v>
      </c>
      <c r="X46" s="132"/>
    </row>
    <row r="47" spans="1:24" s="101" customFormat="1" ht="18">
      <c r="A47" s="66">
        <v>43</v>
      </c>
      <c r="B47" s="142" t="s">
        <v>69</v>
      </c>
      <c r="C47" s="80">
        <v>39703</v>
      </c>
      <c r="D47" s="138" t="s">
        <v>31</v>
      </c>
      <c r="E47" s="138" t="s">
        <v>70</v>
      </c>
      <c r="F47" s="139">
        <v>24</v>
      </c>
      <c r="G47" s="139">
        <v>2</v>
      </c>
      <c r="H47" s="139">
        <v>4</v>
      </c>
      <c r="I47" s="178">
        <v>120</v>
      </c>
      <c r="J47" s="179">
        <v>23</v>
      </c>
      <c r="K47" s="178">
        <v>118</v>
      </c>
      <c r="L47" s="179">
        <v>23</v>
      </c>
      <c r="M47" s="178">
        <v>154</v>
      </c>
      <c r="N47" s="179">
        <v>29</v>
      </c>
      <c r="O47" s="180">
        <f aca="true" t="shared" si="7" ref="O47:P49">I47+K47+M47</f>
        <v>392</v>
      </c>
      <c r="P47" s="181">
        <f t="shared" si="7"/>
        <v>75</v>
      </c>
      <c r="Q47" s="172">
        <f>+P47/G47</f>
        <v>37.5</v>
      </c>
      <c r="R47" s="175">
        <f>+O47/P47</f>
        <v>5.226666666666667</v>
      </c>
      <c r="S47" s="178">
        <v>739.5</v>
      </c>
      <c r="T47" s="176">
        <f t="shared" si="6"/>
        <v>-0.46991210277214335</v>
      </c>
      <c r="U47" s="184">
        <v>115031</v>
      </c>
      <c r="V47" s="185">
        <v>11426</v>
      </c>
      <c r="W47" s="201">
        <f>IF(U47&lt;&gt;0,U47/V47,"")</f>
        <v>10.067477682478557</v>
      </c>
      <c r="X47" s="132"/>
    </row>
    <row r="48" spans="1:24" s="101" customFormat="1" ht="18">
      <c r="A48" s="66">
        <v>44</v>
      </c>
      <c r="B48" s="143" t="s">
        <v>18</v>
      </c>
      <c r="C48" s="140">
        <v>39668</v>
      </c>
      <c r="D48" s="141" t="s">
        <v>19</v>
      </c>
      <c r="E48" s="141" t="s">
        <v>19</v>
      </c>
      <c r="F48" s="81">
        <v>33</v>
      </c>
      <c r="G48" s="81">
        <v>3</v>
      </c>
      <c r="H48" s="81">
        <v>9</v>
      </c>
      <c r="I48" s="171">
        <v>168.5</v>
      </c>
      <c r="J48" s="172">
        <v>30</v>
      </c>
      <c r="K48" s="171">
        <v>88</v>
      </c>
      <c r="L48" s="172">
        <v>17</v>
      </c>
      <c r="M48" s="171">
        <v>128</v>
      </c>
      <c r="N48" s="172">
        <v>25</v>
      </c>
      <c r="O48" s="173">
        <f t="shared" si="7"/>
        <v>384.5</v>
      </c>
      <c r="P48" s="174">
        <f t="shared" si="7"/>
        <v>72</v>
      </c>
      <c r="Q48" s="172">
        <f>+P48/G48</f>
        <v>24</v>
      </c>
      <c r="R48" s="175">
        <f>+O48/P48</f>
        <v>5.340277777777778</v>
      </c>
      <c r="S48" s="171">
        <v>274</v>
      </c>
      <c r="T48" s="176">
        <f t="shared" si="6"/>
        <v>0.4032846715328467</v>
      </c>
      <c r="U48" s="171">
        <v>181988</v>
      </c>
      <c r="V48" s="172">
        <v>24245</v>
      </c>
      <c r="W48" s="199">
        <f>U48/V48</f>
        <v>7.506207465456796</v>
      </c>
      <c r="X48" s="132"/>
    </row>
    <row r="49" spans="1:24" s="101" customFormat="1" ht="18">
      <c r="A49" s="66">
        <v>45</v>
      </c>
      <c r="B49" s="142" t="s">
        <v>106</v>
      </c>
      <c r="C49" s="140">
        <v>39612</v>
      </c>
      <c r="D49" s="141" t="s">
        <v>40</v>
      </c>
      <c r="E49" s="141" t="s">
        <v>107</v>
      </c>
      <c r="F49" s="81">
        <v>25</v>
      </c>
      <c r="G49" s="81">
        <v>1</v>
      </c>
      <c r="H49" s="81">
        <v>17</v>
      </c>
      <c r="I49" s="183">
        <v>130</v>
      </c>
      <c r="J49" s="185">
        <v>26</v>
      </c>
      <c r="K49" s="183">
        <v>105</v>
      </c>
      <c r="L49" s="185">
        <v>21</v>
      </c>
      <c r="M49" s="183">
        <v>112</v>
      </c>
      <c r="N49" s="185">
        <v>22</v>
      </c>
      <c r="O49" s="187">
        <f t="shared" si="7"/>
        <v>347</v>
      </c>
      <c r="P49" s="188">
        <f t="shared" si="7"/>
        <v>69</v>
      </c>
      <c r="Q49" s="185">
        <f>P49/G49</f>
        <v>69</v>
      </c>
      <c r="R49" s="177">
        <f>O49/P49</f>
        <v>5.028985507246377</v>
      </c>
      <c r="S49" s="183"/>
      <c r="T49" s="176">
        <f t="shared" si="6"/>
      </c>
      <c r="U49" s="183">
        <v>212552</v>
      </c>
      <c r="V49" s="185">
        <v>30527</v>
      </c>
      <c r="W49" s="199">
        <f>U49/V49</f>
        <v>6.962754283093655</v>
      </c>
      <c r="X49" s="132"/>
    </row>
    <row r="50" spans="1:24" s="101" customFormat="1" ht="18">
      <c r="A50" s="66">
        <v>46</v>
      </c>
      <c r="B50" s="148" t="s">
        <v>108</v>
      </c>
      <c r="C50" s="140">
        <v>39619</v>
      </c>
      <c r="D50" s="146" t="s">
        <v>46</v>
      </c>
      <c r="E50" s="146" t="s">
        <v>46</v>
      </c>
      <c r="F50" s="147">
        <v>20</v>
      </c>
      <c r="G50" s="147">
        <v>1</v>
      </c>
      <c r="H50" s="147">
        <v>15</v>
      </c>
      <c r="I50" s="171">
        <v>160</v>
      </c>
      <c r="J50" s="172">
        <v>31</v>
      </c>
      <c r="K50" s="171">
        <v>73</v>
      </c>
      <c r="L50" s="172">
        <v>14</v>
      </c>
      <c r="M50" s="171">
        <v>112</v>
      </c>
      <c r="N50" s="172">
        <v>20</v>
      </c>
      <c r="O50" s="173">
        <f>SUM(I50+K50+M50)</f>
        <v>345</v>
      </c>
      <c r="P50" s="174">
        <f>J50+L50+N50</f>
        <v>65</v>
      </c>
      <c r="Q50" s="172">
        <f>+P50/G50</f>
        <v>65</v>
      </c>
      <c r="R50" s="175">
        <f aca="true" t="shared" si="8" ref="R50:R55">+O50/P50</f>
        <v>5.3076923076923075</v>
      </c>
      <c r="S50" s="171"/>
      <c r="T50" s="176">
        <f t="shared" si="6"/>
      </c>
      <c r="U50" s="171">
        <v>179196</v>
      </c>
      <c r="V50" s="172">
        <v>24754</v>
      </c>
      <c r="W50" s="199">
        <f>U50/V50</f>
        <v>7.239072473135655</v>
      </c>
      <c r="X50" s="132"/>
    </row>
    <row r="51" spans="1:24" s="101" customFormat="1" ht="18">
      <c r="A51" s="66">
        <v>47</v>
      </c>
      <c r="B51" s="144" t="s">
        <v>71</v>
      </c>
      <c r="C51" s="80">
        <v>39703</v>
      </c>
      <c r="D51" s="149" t="s">
        <v>58</v>
      </c>
      <c r="E51" s="149" t="s">
        <v>44</v>
      </c>
      <c r="F51" s="150">
        <v>5</v>
      </c>
      <c r="G51" s="150">
        <v>1</v>
      </c>
      <c r="H51" s="150">
        <v>4</v>
      </c>
      <c r="I51" s="178">
        <v>52</v>
      </c>
      <c r="J51" s="179">
        <v>4</v>
      </c>
      <c r="K51" s="178">
        <v>64</v>
      </c>
      <c r="L51" s="179">
        <v>5</v>
      </c>
      <c r="M51" s="178">
        <v>184</v>
      </c>
      <c r="N51" s="179">
        <v>14</v>
      </c>
      <c r="O51" s="180">
        <f>+I51+K51+M51</f>
        <v>300</v>
      </c>
      <c r="P51" s="181">
        <f>+J51+L51+N51</f>
        <v>23</v>
      </c>
      <c r="Q51" s="172">
        <f>+P51/G51</f>
        <v>23</v>
      </c>
      <c r="R51" s="175">
        <f t="shared" si="8"/>
        <v>13.043478260869565</v>
      </c>
      <c r="S51" s="178">
        <v>1587</v>
      </c>
      <c r="T51" s="176">
        <f t="shared" si="6"/>
        <v>-0.8109640831758034</v>
      </c>
      <c r="U51" s="178">
        <v>62533</v>
      </c>
      <c r="V51" s="179">
        <v>5106</v>
      </c>
      <c r="W51" s="201">
        <f>U51/V51</f>
        <v>12.246964355660008</v>
      </c>
      <c r="X51" s="132"/>
    </row>
    <row r="52" spans="1:24" s="101" customFormat="1" ht="18">
      <c r="A52" s="66">
        <v>48</v>
      </c>
      <c r="B52" s="142" t="s">
        <v>109</v>
      </c>
      <c r="C52" s="80">
        <v>39626</v>
      </c>
      <c r="D52" s="138" t="s">
        <v>31</v>
      </c>
      <c r="E52" s="138" t="s">
        <v>110</v>
      </c>
      <c r="F52" s="139">
        <v>48</v>
      </c>
      <c r="G52" s="139">
        <v>1</v>
      </c>
      <c r="H52" s="139">
        <v>14</v>
      </c>
      <c r="I52" s="178">
        <v>120</v>
      </c>
      <c r="J52" s="179">
        <v>23</v>
      </c>
      <c r="K52" s="178">
        <v>107</v>
      </c>
      <c r="L52" s="179">
        <v>20</v>
      </c>
      <c r="M52" s="178">
        <v>60</v>
      </c>
      <c r="N52" s="179">
        <v>12</v>
      </c>
      <c r="O52" s="180">
        <f>I52+K52+M52</f>
        <v>287</v>
      </c>
      <c r="P52" s="181">
        <f>J52+L52+N52</f>
        <v>55</v>
      </c>
      <c r="Q52" s="172">
        <f>+P52/G52</f>
        <v>55</v>
      </c>
      <c r="R52" s="175">
        <f t="shared" si="8"/>
        <v>5.218181818181818</v>
      </c>
      <c r="S52" s="178"/>
      <c r="T52" s="176">
        <f t="shared" si="6"/>
      </c>
      <c r="U52" s="184">
        <v>116801</v>
      </c>
      <c r="V52" s="185">
        <v>16522</v>
      </c>
      <c r="W52" s="201">
        <f>IF(U52&lt;&gt;0,U52/V52,"")</f>
        <v>7.069422588064399</v>
      </c>
      <c r="X52" s="132"/>
    </row>
    <row r="53" spans="1:24" s="101" customFormat="1" ht="18">
      <c r="A53" s="66">
        <v>49</v>
      </c>
      <c r="B53" s="143" t="s">
        <v>111</v>
      </c>
      <c r="C53" s="140">
        <v>39696</v>
      </c>
      <c r="D53" s="141" t="s">
        <v>84</v>
      </c>
      <c r="E53" s="141" t="s">
        <v>103</v>
      </c>
      <c r="F53" s="81">
        <v>15</v>
      </c>
      <c r="G53" s="81">
        <v>1</v>
      </c>
      <c r="H53" s="81">
        <v>5</v>
      </c>
      <c r="I53" s="171">
        <v>84</v>
      </c>
      <c r="J53" s="172">
        <v>14</v>
      </c>
      <c r="K53" s="171">
        <v>90</v>
      </c>
      <c r="L53" s="172">
        <v>15</v>
      </c>
      <c r="M53" s="171">
        <v>78</v>
      </c>
      <c r="N53" s="172">
        <v>13</v>
      </c>
      <c r="O53" s="180">
        <f>I53+K53+M53</f>
        <v>252</v>
      </c>
      <c r="P53" s="181">
        <f>J53+L53+N53</f>
        <v>42</v>
      </c>
      <c r="Q53" s="172">
        <f>P53/G53</f>
        <v>42</v>
      </c>
      <c r="R53" s="175">
        <f t="shared" si="8"/>
        <v>6</v>
      </c>
      <c r="S53" s="171">
        <v>824</v>
      </c>
      <c r="T53" s="176">
        <f t="shared" si="6"/>
        <v>-0.6941747572815534</v>
      </c>
      <c r="U53" s="183">
        <v>78865.5</v>
      </c>
      <c r="V53" s="179">
        <v>8484</v>
      </c>
      <c r="W53" s="199">
        <f>U53/V53</f>
        <v>9.29579207920792</v>
      </c>
      <c r="X53" s="132"/>
    </row>
    <row r="54" spans="1:24" s="101" customFormat="1" ht="18">
      <c r="A54" s="66">
        <v>50</v>
      </c>
      <c r="B54" s="144" t="s">
        <v>112</v>
      </c>
      <c r="C54" s="80">
        <v>39598</v>
      </c>
      <c r="D54" s="149" t="s">
        <v>58</v>
      </c>
      <c r="E54" s="149" t="s">
        <v>44</v>
      </c>
      <c r="F54" s="150">
        <v>6</v>
      </c>
      <c r="G54" s="150">
        <v>1</v>
      </c>
      <c r="H54" s="150">
        <v>19</v>
      </c>
      <c r="I54" s="178">
        <v>91</v>
      </c>
      <c r="J54" s="179">
        <v>20</v>
      </c>
      <c r="K54" s="178">
        <v>87</v>
      </c>
      <c r="L54" s="179">
        <v>19</v>
      </c>
      <c r="M54" s="178">
        <v>60</v>
      </c>
      <c r="N54" s="179">
        <v>13</v>
      </c>
      <c r="O54" s="180">
        <f>+I54+K54+M54</f>
        <v>238</v>
      </c>
      <c r="P54" s="181">
        <f>+J54+L54+N54</f>
        <v>52</v>
      </c>
      <c r="Q54" s="172">
        <f>+P54/G54</f>
        <v>52</v>
      </c>
      <c r="R54" s="175">
        <f t="shared" si="8"/>
        <v>4.576923076923077</v>
      </c>
      <c r="S54" s="178">
        <v>1738</v>
      </c>
      <c r="T54" s="176">
        <f t="shared" si="6"/>
        <v>-0.8630609896432682</v>
      </c>
      <c r="U54" s="178">
        <v>82733</v>
      </c>
      <c r="V54" s="179">
        <v>10048</v>
      </c>
      <c r="W54" s="201">
        <f>U54/V54</f>
        <v>8.233777866242038</v>
      </c>
      <c r="X54" s="132"/>
    </row>
    <row r="55" spans="1:24" s="101" customFormat="1" ht="18">
      <c r="A55" s="66">
        <v>51</v>
      </c>
      <c r="B55" s="144" t="s">
        <v>59</v>
      </c>
      <c r="C55" s="80">
        <v>39633</v>
      </c>
      <c r="D55" s="149" t="s">
        <v>58</v>
      </c>
      <c r="E55" s="149" t="s">
        <v>44</v>
      </c>
      <c r="F55" s="150">
        <v>28</v>
      </c>
      <c r="G55" s="150">
        <v>2</v>
      </c>
      <c r="H55" s="150">
        <v>14</v>
      </c>
      <c r="I55" s="178">
        <v>69</v>
      </c>
      <c r="J55" s="179">
        <v>12</v>
      </c>
      <c r="K55" s="178">
        <v>84</v>
      </c>
      <c r="L55" s="179">
        <v>14</v>
      </c>
      <c r="M55" s="178">
        <v>12</v>
      </c>
      <c r="N55" s="179">
        <v>4</v>
      </c>
      <c r="O55" s="180">
        <f>+I55+K55+M55</f>
        <v>165</v>
      </c>
      <c r="P55" s="181">
        <f>+J55+L55+N55</f>
        <v>30</v>
      </c>
      <c r="Q55" s="172">
        <f>+P55/G55</f>
        <v>15</v>
      </c>
      <c r="R55" s="175">
        <f t="shared" si="8"/>
        <v>5.5</v>
      </c>
      <c r="S55" s="178">
        <v>1522</v>
      </c>
      <c r="T55" s="176">
        <f t="shared" si="6"/>
        <v>-0.8915900131406045</v>
      </c>
      <c r="U55" s="178">
        <v>311991</v>
      </c>
      <c r="V55" s="179">
        <v>41451</v>
      </c>
      <c r="W55" s="201">
        <f>U55/V55</f>
        <v>7.5267424187595</v>
      </c>
      <c r="X55" s="132"/>
    </row>
    <row r="56" spans="1:24" s="101" customFormat="1" ht="18">
      <c r="A56" s="66">
        <v>52</v>
      </c>
      <c r="B56" s="142" t="s">
        <v>113</v>
      </c>
      <c r="C56" s="140">
        <v>39668</v>
      </c>
      <c r="D56" s="141" t="s">
        <v>40</v>
      </c>
      <c r="E56" s="141" t="s">
        <v>114</v>
      </c>
      <c r="F56" s="81">
        <v>11</v>
      </c>
      <c r="G56" s="81">
        <v>1</v>
      </c>
      <c r="H56" s="81">
        <v>9</v>
      </c>
      <c r="I56" s="183">
        <v>56</v>
      </c>
      <c r="J56" s="185">
        <v>10</v>
      </c>
      <c r="K56" s="183">
        <v>24</v>
      </c>
      <c r="L56" s="185">
        <v>4</v>
      </c>
      <c r="M56" s="183">
        <v>53</v>
      </c>
      <c r="N56" s="185">
        <v>9</v>
      </c>
      <c r="O56" s="187">
        <f>I56+K56+M56</f>
        <v>133</v>
      </c>
      <c r="P56" s="188">
        <f>J56+L56+N56</f>
        <v>23</v>
      </c>
      <c r="Q56" s="185">
        <f>P56/G56</f>
        <v>23</v>
      </c>
      <c r="R56" s="177">
        <f>O56/P56</f>
        <v>5.782608695652174</v>
      </c>
      <c r="S56" s="183"/>
      <c r="T56" s="176">
        <f t="shared" si="6"/>
      </c>
      <c r="U56" s="183">
        <v>47627</v>
      </c>
      <c r="V56" s="185">
        <v>5772</v>
      </c>
      <c r="W56" s="199">
        <f>U56/V56</f>
        <v>8.251386001386</v>
      </c>
      <c r="X56" s="132"/>
    </row>
    <row r="57" spans="1:24" s="101" customFormat="1" ht="18.75" thickBot="1">
      <c r="A57" s="66">
        <v>53</v>
      </c>
      <c r="B57" s="162" t="s">
        <v>62</v>
      </c>
      <c r="C57" s="163">
        <v>39689</v>
      </c>
      <c r="D57" s="164" t="s">
        <v>58</v>
      </c>
      <c r="E57" s="164" t="s">
        <v>44</v>
      </c>
      <c r="F57" s="165">
        <v>4</v>
      </c>
      <c r="G57" s="165">
        <v>1</v>
      </c>
      <c r="H57" s="165">
        <v>6</v>
      </c>
      <c r="I57" s="203">
        <v>16</v>
      </c>
      <c r="J57" s="204">
        <v>5</v>
      </c>
      <c r="K57" s="203">
        <v>17</v>
      </c>
      <c r="L57" s="204">
        <v>5</v>
      </c>
      <c r="M57" s="203">
        <v>26</v>
      </c>
      <c r="N57" s="204">
        <v>8</v>
      </c>
      <c r="O57" s="205">
        <f>+I57+K57+M57</f>
        <v>59</v>
      </c>
      <c r="P57" s="206">
        <f>+J57+L57+N57</f>
        <v>18</v>
      </c>
      <c r="Q57" s="207">
        <f>+P57/G57</f>
        <v>18</v>
      </c>
      <c r="R57" s="208">
        <f>+O57/P57</f>
        <v>3.2777777777777777</v>
      </c>
      <c r="S57" s="203">
        <v>19</v>
      </c>
      <c r="T57" s="209">
        <f t="shared" si="6"/>
        <v>2.1052631578947367</v>
      </c>
      <c r="U57" s="203">
        <v>39319</v>
      </c>
      <c r="V57" s="204">
        <v>3251</v>
      </c>
      <c r="W57" s="210">
        <f>U57/V57</f>
        <v>12.094432482313135</v>
      </c>
      <c r="X57" s="132"/>
    </row>
    <row r="58" spans="1:28" s="104" customFormat="1" ht="15">
      <c r="A58" s="61"/>
      <c r="B58" s="246" t="s">
        <v>22</v>
      </c>
      <c r="C58" s="247"/>
      <c r="D58" s="248"/>
      <c r="E58" s="248"/>
      <c r="F58" s="74">
        <f>SUM(F5:F57)</f>
        <v>3341</v>
      </c>
      <c r="G58" s="74">
        <f>SUM(G5:G57)</f>
        <v>1440</v>
      </c>
      <c r="H58" s="75"/>
      <c r="I58" s="76"/>
      <c r="J58" s="77"/>
      <c r="K58" s="76"/>
      <c r="L58" s="77"/>
      <c r="M58" s="76"/>
      <c r="N58" s="77"/>
      <c r="O58" s="135">
        <f>SUM(O5:O57)</f>
        <v>2647088.48</v>
      </c>
      <c r="P58" s="136">
        <f>SUM(P5:P57)</f>
        <v>302575</v>
      </c>
      <c r="Q58" s="77">
        <f>O58/G58</f>
        <v>1838.2558888888889</v>
      </c>
      <c r="R58" s="78">
        <f>O58/P58</f>
        <v>8.74853666033215</v>
      </c>
      <c r="S58" s="76"/>
      <c r="T58" s="79"/>
      <c r="U58" s="76"/>
      <c r="V58" s="77"/>
      <c r="W58" s="78"/>
      <c r="AB58" s="104" t="s">
        <v>28</v>
      </c>
    </row>
    <row r="59" spans="1:24" s="108" customFormat="1" ht="18">
      <c r="A59" s="105"/>
      <c r="B59" s="106"/>
      <c r="C59" s="107"/>
      <c r="F59" s="109"/>
      <c r="G59" s="110"/>
      <c r="H59" s="111"/>
      <c r="I59" s="112"/>
      <c r="J59" s="113"/>
      <c r="K59" s="112"/>
      <c r="L59" s="113"/>
      <c r="M59" s="112"/>
      <c r="N59" s="113"/>
      <c r="O59" s="112"/>
      <c r="P59" s="113"/>
      <c r="Q59" s="113"/>
      <c r="R59" s="114"/>
      <c r="S59" s="115"/>
      <c r="T59" s="116"/>
      <c r="U59" s="115"/>
      <c r="V59" s="113"/>
      <c r="W59" s="114"/>
      <c r="X59" s="117"/>
    </row>
    <row r="60" spans="4:23" ht="18">
      <c r="D60" s="244"/>
      <c r="E60" s="245"/>
      <c r="F60" s="245"/>
      <c r="G60" s="245"/>
      <c r="S60" s="252" t="s">
        <v>0</v>
      </c>
      <c r="T60" s="252"/>
      <c r="U60" s="252"/>
      <c r="V60" s="252"/>
      <c r="W60" s="252"/>
    </row>
    <row r="61" spans="4:23" ht="18">
      <c r="D61" s="127"/>
      <c r="E61" s="128"/>
      <c r="F61" s="129"/>
      <c r="G61" s="129"/>
      <c r="S61" s="252"/>
      <c r="T61" s="252"/>
      <c r="U61" s="252"/>
      <c r="V61" s="252"/>
      <c r="W61" s="252"/>
    </row>
    <row r="62" spans="19:23" ht="18">
      <c r="S62" s="252"/>
      <c r="T62" s="252"/>
      <c r="U62" s="252"/>
      <c r="V62" s="252"/>
      <c r="W62" s="252"/>
    </row>
    <row r="63" spans="16:23" ht="18">
      <c r="P63" s="249" t="s">
        <v>57</v>
      </c>
      <c r="Q63" s="250"/>
      <c r="R63" s="250"/>
      <c r="S63" s="250"/>
      <c r="T63" s="250"/>
      <c r="U63" s="250"/>
      <c r="V63" s="250"/>
      <c r="W63" s="250"/>
    </row>
    <row r="64" spans="16:23" ht="18">
      <c r="P64" s="250"/>
      <c r="Q64" s="250"/>
      <c r="R64" s="250"/>
      <c r="S64" s="250"/>
      <c r="T64" s="250"/>
      <c r="U64" s="250"/>
      <c r="V64" s="250"/>
      <c r="W64" s="250"/>
    </row>
    <row r="65" spans="16:23" ht="18">
      <c r="P65" s="250"/>
      <c r="Q65" s="250"/>
      <c r="R65" s="250"/>
      <c r="S65" s="250"/>
      <c r="T65" s="250"/>
      <c r="U65" s="250"/>
      <c r="V65" s="250"/>
      <c r="W65" s="250"/>
    </row>
    <row r="66" spans="16:23" ht="18">
      <c r="P66" s="250"/>
      <c r="Q66" s="250"/>
      <c r="R66" s="250"/>
      <c r="S66" s="250"/>
      <c r="T66" s="250"/>
      <c r="U66" s="250"/>
      <c r="V66" s="250"/>
      <c r="W66" s="250"/>
    </row>
    <row r="67" spans="16:23" ht="18">
      <c r="P67" s="250"/>
      <c r="Q67" s="250"/>
      <c r="R67" s="250"/>
      <c r="S67" s="250"/>
      <c r="T67" s="250"/>
      <c r="U67" s="250"/>
      <c r="V67" s="250"/>
      <c r="W67" s="250"/>
    </row>
    <row r="68" spans="16:23" ht="18">
      <c r="P68" s="250"/>
      <c r="Q68" s="250"/>
      <c r="R68" s="250"/>
      <c r="S68" s="250"/>
      <c r="T68" s="250"/>
      <c r="U68" s="250"/>
      <c r="V68" s="250"/>
      <c r="W68" s="250"/>
    </row>
    <row r="69" spans="16:23" ht="18">
      <c r="P69" s="251" t="s">
        <v>20</v>
      </c>
      <c r="Q69" s="250"/>
      <c r="R69" s="250"/>
      <c r="S69" s="250"/>
      <c r="T69" s="250"/>
      <c r="U69" s="250"/>
      <c r="V69" s="250"/>
      <c r="W69" s="250"/>
    </row>
    <row r="70" spans="16:23" ht="18">
      <c r="P70" s="250"/>
      <c r="Q70" s="250"/>
      <c r="R70" s="250"/>
      <c r="S70" s="250"/>
      <c r="T70" s="250"/>
      <c r="U70" s="250"/>
      <c r="V70" s="250"/>
      <c r="W70" s="250"/>
    </row>
    <row r="71" spans="16:23" ht="18">
      <c r="P71" s="250"/>
      <c r="Q71" s="250"/>
      <c r="R71" s="250"/>
      <c r="S71" s="250"/>
      <c r="T71" s="250"/>
      <c r="U71" s="250"/>
      <c r="V71" s="250"/>
      <c r="W71" s="250"/>
    </row>
    <row r="72" spans="16:23" ht="18">
      <c r="P72" s="250"/>
      <c r="Q72" s="250"/>
      <c r="R72" s="250"/>
      <c r="S72" s="250"/>
      <c r="T72" s="250"/>
      <c r="U72" s="250"/>
      <c r="V72" s="250"/>
      <c r="W72" s="250"/>
    </row>
    <row r="73" spans="16:23" ht="18">
      <c r="P73" s="250"/>
      <c r="Q73" s="250"/>
      <c r="R73" s="250"/>
      <c r="S73" s="250"/>
      <c r="T73" s="250"/>
      <c r="U73" s="250"/>
      <c r="V73" s="250"/>
      <c r="W73" s="250"/>
    </row>
    <row r="74" spans="16:23" ht="18">
      <c r="P74" s="250"/>
      <c r="Q74" s="250"/>
      <c r="R74" s="250"/>
      <c r="S74" s="250"/>
      <c r="T74" s="250"/>
      <c r="U74" s="250"/>
      <c r="V74" s="250"/>
      <c r="W74" s="250"/>
    </row>
    <row r="75" spans="16:23" ht="18">
      <c r="P75" s="250"/>
      <c r="Q75" s="250"/>
      <c r="R75" s="250"/>
      <c r="S75" s="250"/>
      <c r="T75" s="250"/>
      <c r="U75" s="250"/>
      <c r="V75" s="250"/>
      <c r="W75" s="250"/>
    </row>
  </sheetData>
  <sheetProtection/>
  <mergeCells count="19">
    <mergeCell ref="P63:W68"/>
    <mergeCell ref="P69:W75"/>
    <mergeCell ref="S60:W62"/>
    <mergeCell ref="B3:B4"/>
    <mergeCell ref="C3:C4"/>
    <mergeCell ref="E3:E4"/>
    <mergeCell ref="H3:H4"/>
    <mergeCell ref="D60:G60"/>
    <mergeCell ref="B58:E58"/>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r:id="rId2"/>
  <ignoredErrors>
    <ignoredError sqref="X6:X7 W43 W54:W57" unlockedFormula="1"/>
    <ignoredError sqref="X8:X9 W30:W42 W44:W53 W15:W22" formula="1" unlockedFormula="1"/>
    <ignoredError sqref="Q58:W62 O11:T41 Q10 O43:U57 W11:W14 W23:W29"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0" zoomScaleNormal="110" zoomScalePageLayoutView="0" workbookViewId="0" topLeftCell="A1">
      <selection activeCell="B3" sqref="B3:B4"/>
    </sheetView>
  </sheetViews>
  <sheetFormatPr defaultColWidth="39.8515625" defaultRowHeight="12.75"/>
  <cols>
    <col min="1" max="1" width="3.57421875" style="30" bestFit="1" customWidth="1"/>
    <col min="2" max="2" width="44.00390625" style="3" bestFit="1" customWidth="1"/>
    <col min="3" max="3" width="9.421875" style="5" customWidth="1"/>
    <col min="4" max="4" width="14.140625" style="3" customWidth="1"/>
    <col min="5" max="5" width="18.140625" style="4" hidden="1" customWidth="1"/>
    <col min="6" max="6" width="6.28125" style="5" hidden="1" customWidth="1"/>
    <col min="7" max="7" width="8.140625" style="5" customWidth="1"/>
    <col min="8" max="8" width="9.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5.140625" style="14" bestFit="1" customWidth="1"/>
    <col min="16" max="16" width="9.28125" style="3" customWidth="1"/>
    <col min="17" max="17" width="10.7109375" style="3" hidden="1" customWidth="1"/>
    <col min="18" max="18" width="7.7109375" style="16" hidden="1" customWidth="1"/>
    <col min="19" max="19" width="12.140625" style="15" hidden="1" customWidth="1"/>
    <col min="20" max="20" width="10.28125" style="3" hidden="1" customWidth="1"/>
    <col min="21" max="21" width="13.57421875" style="12" bestFit="1" customWidth="1"/>
    <col min="22" max="22" width="12.00390625" style="13" bestFit="1" customWidth="1"/>
    <col min="23" max="23" width="7.5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59" t="s">
        <v>21</v>
      </c>
      <c r="B2" s="260"/>
      <c r="C2" s="260"/>
      <c r="D2" s="260"/>
      <c r="E2" s="260"/>
      <c r="F2" s="260"/>
      <c r="G2" s="260"/>
      <c r="H2" s="260"/>
      <c r="I2" s="260"/>
      <c r="J2" s="260"/>
      <c r="K2" s="260"/>
      <c r="L2" s="260"/>
      <c r="M2" s="260"/>
      <c r="N2" s="260"/>
      <c r="O2" s="260"/>
      <c r="P2" s="260"/>
      <c r="Q2" s="260"/>
      <c r="R2" s="260"/>
      <c r="S2" s="260"/>
      <c r="T2" s="260"/>
      <c r="U2" s="260"/>
      <c r="V2" s="260"/>
      <c r="W2" s="260"/>
    </row>
    <row r="3" spans="1:23" s="29" customFormat="1" ht="16.5" customHeight="1">
      <c r="A3" s="31"/>
      <c r="B3" s="261" t="s">
        <v>24</v>
      </c>
      <c r="C3" s="263" t="s">
        <v>52</v>
      </c>
      <c r="D3" s="270" t="s">
        <v>5</v>
      </c>
      <c r="E3" s="270" t="s">
        <v>1</v>
      </c>
      <c r="F3" s="270" t="s">
        <v>53</v>
      </c>
      <c r="G3" s="270" t="s">
        <v>54</v>
      </c>
      <c r="H3" s="270" t="s">
        <v>55</v>
      </c>
      <c r="I3" s="268" t="s">
        <v>6</v>
      </c>
      <c r="J3" s="268"/>
      <c r="K3" s="268" t="s">
        <v>7</v>
      </c>
      <c r="L3" s="268"/>
      <c r="M3" s="268" t="s">
        <v>8</v>
      </c>
      <c r="N3" s="268"/>
      <c r="O3" s="267" t="s">
        <v>56</v>
      </c>
      <c r="P3" s="267"/>
      <c r="Q3" s="267"/>
      <c r="R3" s="267"/>
      <c r="S3" s="268" t="s">
        <v>4</v>
      </c>
      <c r="T3" s="268"/>
      <c r="U3" s="267" t="s">
        <v>25</v>
      </c>
      <c r="V3" s="267"/>
      <c r="W3" s="269"/>
    </row>
    <row r="4" spans="1:23" s="29" customFormat="1" ht="37.5" customHeight="1" thickBot="1">
      <c r="A4" s="55"/>
      <c r="B4" s="262"/>
      <c r="C4" s="264"/>
      <c r="D4" s="272"/>
      <c r="E4" s="272"/>
      <c r="F4" s="271"/>
      <c r="G4" s="271"/>
      <c r="H4" s="271"/>
      <c r="I4" s="62" t="s">
        <v>13</v>
      </c>
      <c r="J4" s="58" t="s">
        <v>10</v>
      </c>
      <c r="K4" s="62" t="s">
        <v>13</v>
      </c>
      <c r="L4" s="58" t="s">
        <v>10</v>
      </c>
      <c r="M4" s="62" t="s">
        <v>13</v>
      </c>
      <c r="N4" s="58" t="s">
        <v>10</v>
      </c>
      <c r="O4" s="63" t="s">
        <v>13</v>
      </c>
      <c r="P4" s="64" t="s">
        <v>10</v>
      </c>
      <c r="Q4" s="64" t="s">
        <v>26</v>
      </c>
      <c r="R4" s="57" t="s">
        <v>27</v>
      </c>
      <c r="S4" s="62" t="s">
        <v>13</v>
      </c>
      <c r="T4" s="56" t="s">
        <v>9</v>
      </c>
      <c r="U4" s="62" t="s">
        <v>13</v>
      </c>
      <c r="V4" s="58" t="s">
        <v>10</v>
      </c>
      <c r="W4" s="59" t="s">
        <v>27</v>
      </c>
    </row>
    <row r="5" spans="1:24" s="6" customFormat="1" ht="15.75" customHeight="1">
      <c r="A5" s="66">
        <v>1</v>
      </c>
      <c r="B5" s="189" t="s">
        <v>75</v>
      </c>
      <c r="C5" s="161">
        <v>39712</v>
      </c>
      <c r="D5" s="190" t="s">
        <v>16</v>
      </c>
      <c r="E5" s="190" t="s">
        <v>80</v>
      </c>
      <c r="F5" s="191">
        <v>220</v>
      </c>
      <c r="G5" s="191">
        <v>220</v>
      </c>
      <c r="H5" s="191">
        <v>2</v>
      </c>
      <c r="I5" s="192">
        <v>242353</v>
      </c>
      <c r="J5" s="193">
        <v>31877</v>
      </c>
      <c r="K5" s="192">
        <v>166274.5</v>
      </c>
      <c r="L5" s="193">
        <v>20980</v>
      </c>
      <c r="M5" s="192">
        <v>167544.5</v>
      </c>
      <c r="N5" s="193">
        <v>20431</v>
      </c>
      <c r="O5" s="194">
        <f>I5+K5+M5</f>
        <v>576172</v>
      </c>
      <c r="P5" s="195">
        <f>J5+L5+N5</f>
        <v>73288</v>
      </c>
      <c r="Q5" s="193">
        <f>+P5/G5</f>
        <v>333.1272727272727</v>
      </c>
      <c r="R5" s="196">
        <f aca="true" t="shared" si="0" ref="R5:R14">+O5/P5</f>
        <v>7.861750900556708</v>
      </c>
      <c r="S5" s="192">
        <v>280796</v>
      </c>
      <c r="T5" s="197">
        <f aca="true" t="shared" si="1" ref="T5:T24">IF(S5&lt;&gt;0,-(S5-O5)/S5,"")</f>
        <v>1.0519238165785838</v>
      </c>
      <c r="U5" s="192">
        <v>1916723</v>
      </c>
      <c r="V5" s="193">
        <v>242739</v>
      </c>
      <c r="W5" s="198">
        <f>U5/V5</f>
        <v>7.896230107234519</v>
      </c>
      <c r="X5" s="29"/>
    </row>
    <row r="6" spans="1:24" s="6" customFormat="1" ht="16.5" customHeight="1">
      <c r="A6" s="66">
        <v>2</v>
      </c>
      <c r="B6" s="148" t="s">
        <v>74</v>
      </c>
      <c r="C6" s="140">
        <v>39717</v>
      </c>
      <c r="D6" s="146" t="s">
        <v>46</v>
      </c>
      <c r="E6" s="146" t="s">
        <v>47</v>
      </c>
      <c r="F6" s="147">
        <v>71</v>
      </c>
      <c r="G6" s="147">
        <v>71</v>
      </c>
      <c r="H6" s="147">
        <v>2</v>
      </c>
      <c r="I6" s="171">
        <v>110366.5</v>
      </c>
      <c r="J6" s="172">
        <v>10924</v>
      </c>
      <c r="K6" s="171">
        <v>105589</v>
      </c>
      <c r="L6" s="172">
        <v>9762</v>
      </c>
      <c r="M6" s="171">
        <v>110399.5</v>
      </c>
      <c r="N6" s="172">
        <v>10346</v>
      </c>
      <c r="O6" s="173">
        <f>SUM(I6+K6+M6)</f>
        <v>326355</v>
      </c>
      <c r="P6" s="174">
        <f>J6+L6+N6</f>
        <v>31032</v>
      </c>
      <c r="Q6" s="172">
        <f>+P6/G6</f>
        <v>437.07042253521126</v>
      </c>
      <c r="R6" s="175">
        <f t="shared" si="0"/>
        <v>10.516724671307038</v>
      </c>
      <c r="S6" s="171">
        <v>462035</v>
      </c>
      <c r="T6" s="176">
        <f t="shared" si="1"/>
        <v>-0.2936574069064032</v>
      </c>
      <c r="U6" s="171">
        <v>1258370</v>
      </c>
      <c r="V6" s="172">
        <v>118334</v>
      </c>
      <c r="W6" s="199">
        <f>U6/V6</f>
        <v>10.634052765899911</v>
      </c>
      <c r="X6" s="29"/>
    </row>
    <row r="7" spans="1:24" s="6" customFormat="1" ht="15.75" customHeight="1">
      <c r="A7" s="137">
        <v>3</v>
      </c>
      <c r="B7" s="170" t="s">
        <v>76</v>
      </c>
      <c r="C7" s="158">
        <v>39717</v>
      </c>
      <c r="D7" s="159" t="s">
        <v>2</v>
      </c>
      <c r="E7" s="159" t="s">
        <v>36</v>
      </c>
      <c r="F7" s="160">
        <v>130</v>
      </c>
      <c r="G7" s="160">
        <v>130</v>
      </c>
      <c r="H7" s="160">
        <v>2</v>
      </c>
      <c r="I7" s="218">
        <v>114825</v>
      </c>
      <c r="J7" s="219">
        <v>13027</v>
      </c>
      <c r="K7" s="218">
        <v>96574</v>
      </c>
      <c r="L7" s="219">
        <v>10537</v>
      </c>
      <c r="M7" s="218">
        <v>94055</v>
      </c>
      <c r="N7" s="219">
        <v>10008</v>
      </c>
      <c r="O7" s="220">
        <f>+M7+K7+I7</f>
        <v>305454</v>
      </c>
      <c r="P7" s="221">
        <f>+N7+L7+J7</f>
        <v>33572</v>
      </c>
      <c r="Q7" s="219">
        <f>+P7/G7</f>
        <v>258.24615384615385</v>
      </c>
      <c r="R7" s="222">
        <f t="shared" si="0"/>
        <v>9.098474919575837</v>
      </c>
      <c r="S7" s="218">
        <v>272010</v>
      </c>
      <c r="T7" s="223">
        <f t="shared" si="1"/>
        <v>0.12295136208227639</v>
      </c>
      <c r="U7" s="218">
        <v>954231</v>
      </c>
      <c r="V7" s="219">
        <v>103605</v>
      </c>
      <c r="W7" s="224">
        <f>+U7/V7</f>
        <v>9.210279426668597</v>
      </c>
      <c r="X7" s="7"/>
    </row>
    <row r="8" spans="1:25" s="9" customFormat="1" ht="15.75" customHeight="1">
      <c r="A8" s="71">
        <v>4</v>
      </c>
      <c r="B8" s="166" t="s">
        <v>81</v>
      </c>
      <c r="C8" s="167">
        <v>39717</v>
      </c>
      <c r="D8" s="168" t="s">
        <v>2</v>
      </c>
      <c r="E8" s="168" t="s">
        <v>82</v>
      </c>
      <c r="F8" s="169">
        <v>92</v>
      </c>
      <c r="G8" s="169">
        <v>91</v>
      </c>
      <c r="H8" s="169">
        <v>1</v>
      </c>
      <c r="I8" s="211">
        <v>94978</v>
      </c>
      <c r="J8" s="212">
        <v>9547</v>
      </c>
      <c r="K8" s="211">
        <v>103309</v>
      </c>
      <c r="L8" s="212">
        <v>10028</v>
      </c>
      <c r="M8" s="211">
        <v>104603</v>
      </c>
      <c r="N8" s="212">
        <v>10109</v>
      </c>
      <c r="O8" s="213">
        <f>+M8+K8+I8</f>
        <v>302890</v>
      </c>
      <c r="P8" s="214">
        <f>+N8+L8+J8</f>
        <v>29684</v>
      </c>
      <c r="Q8" s="212">
        <f>+P8/G8</f>
        <v>326.1978021978022</v>
      </c>
      <c r="R8" s="215">
        <f t="shared" si="0"/>
        <v>10.20381350222342</v>
      </c>
      <c r="S8" s="211"/>
      <c r="T8" s="216">
        <f t="shared" si="1"/>
      </c>
      <c r="U8" s="211">
        <v>302890</v>
      </c>
      <c r="V8" s="212">
        <v>29684</v>
      </c>
      <c r="W8" s="217">
        <f>+U8/V8</f>
        <v>10.20381350222342</v>
      </c>
      <c r="X8" s="7"/>
      <c r="Y8" s="8"/>
    </row>
    <row r="9" spans="1:24" s="10" customFormat="1" ht="15.75" customHeight="1">
      <c r="A9" s="66">
        <v>5</v>
      </c>
      <c r="B9" s="142" t="s">
        <v>78</v>
      </c>
      <c r="C9" s="80">
        <v>39717</v>
      </c>
      <c r="D9" s="138" t="s">
        <v>31</v>
      </c>
      <c r="E9" s="138" t="s">
        <v>79</v>
      </c>
      <c r="F9" s="139">
        <v>199</v>
      </c>
      <c r="G9" s="139">
        <v>199</v>
      </c>
      <c r="H9" s="139">
        <v>2</v>
      </c>
      <c r="I9" s="178">
        <v>115447.5</v>
      </c>
      <c r="J9" s="179">
        <v>15512</v>
      </c>
      <c r="K9" s="178">
        <v>85589.5</v>
      </c>
      <c r="L9" s="179">
        <v>11111</v>
      </c>
      <c r="M9" s="178">
        <v>84109.5</v>
      </c>
      <c r="N9" s="179">
        <v>10706</v>
      </c>
      <c r="O9" s="180">
        <f>I9+K9+M9</f>
        <v>285146.5</v>
      </c>
      <c r="P9" s="181">
        <f>J9+L9+N9</f>
        <v>37329</v>
      </c>
      <c r="Q9" s="172">
        <f>+P9/G9</f>
        <v>187.58291457286433</v>
      </c>
      <c r="R9" s="175">
        <f t="shared" si="0"/>
        <v>7.638739317956548</v>
      </c>
      <c r="S9" s="178">
        <v>161557</v>
      </c>
      <c r="T9" s="176">
        <f t="shared" si="1"/>
        <v>0.7649900654258249</v>
      </c>
      <c r="U9" s="178">
        <v>1085630.5</v>
      </c>
      <c r="V9" s="179">
        <v>140388</v>
      </c>
      <c r="W9" s="201">
        <f>IF(U9&lt;&gt;0,U9/V9,"")</f>
        <v>7.733071914978488</v>
      </c>
      <c r="X9" s="7"/>
    </row>
    <row r="10" spans="1:24" s="10" customFormat="1" ht="15.75" customHeight="1">
      <c r="A10" s="66">
        <v>6</v>
      </c>
      <c r="B10" s="143" t="s">
        <v>83</v>
      </c>
      <c r="C10" s="140">
        <v>39717</v>
      </c>
      <c r="D10" s="141" t="s">
        <v>84</v>
      </c>
      <c r="E10" s="141" t="s">
        <v>85</v>
      </c>
      <c r="F10" s="81">
        <v>113</v>
      </c>
      <c r="G10" s="81">
        <v>113</v>
      </c>
      <c r="H10" s="81">
        <v>2</v>
      </c>
      <c r="I10" s="171">
        <v>85152</v>
      </c>
      <c r="J10" s="172">
        <v>9632</v>
      </c>
      <c r="K10" s="171">
        <v>75828</v>
      </c>
      <c r="L10" s="172">
        <v>8023</v>
      </c>
      <c r="M10" s="171">
        <v>86149.5</v>
      </c>
      <c r="N10" s="172">
        <v>9084</v>
      </c>
      <c r="O10" s="180">
        <f>I10+K10+M10</f>
        <v>247129.5</v>
      </c>
      <c r="P10" s="181">
        <f>J10+L10+N10</f>
        <v>26739</v>
      </c>
      <c r="Q10" s="172">
        <f>P10/G10</f>
        <v>236.6283185840708</v>
      </c>
      <c r="R10" s="175">
        <f t="shared" si="0"/>
        <v>9.242286547739257</v>
      </c>
      <c r="S10" s="171">
        <v>223616.5</v>
      </c>
      <c r="T10" s="176">
        <f t="shared" si="1"/>
        <v>0.10514877032777098</v>
      </c>
      <c r="U10" s="183">
        <v>879262</v>
      </c>
      <c r="V10" s="179">
        <v>95275</v>
      </c>
      <c r="W10" s="199">
        <f>U10/V10</f>
        <v>9.228674888480715</v>
      </c>
      <c r="X10" s="9"/>
    </row>
    <row r="11" spans="1:24" s="10" customFormat="1" ht="15.75" customHeight="1">
      <c r="A11" s="66">
        <v>7</v>
      </c>
      <c r="B11" s="143" t="s">
        <v>77</v>
      </c>
      <c r="C11" s="140">
        <v>39717</v>
      </c>
      <c r="D11" s="141" t="s">
        <v>2</v>
      </c>
      <c r="E11" s="141" t="s">
        <v>32</v>
      </c>
      <c r="F11" s="81">
        <v>93</v>
      </c>
      <c r="G11" s="81">
        <v>94</v>
      </c>
      <c r="H11" s="81">
        <v>2</v>
      </c>
      <c r="I11" s="171">
        <v>52556</v>
      </c>
      <c r="J11" s="172">
        <v>5907</v>
      </c>
      <c r="K11" s="171">
        <v>47485</v>
      </c>
      <c r="L11" s="172">
        <v>5108</v>
      </c>
      <c r="M11" s="171">
        <v>42985</v>
      </c>
      <c r="N11" s="172">
        <v>4584</v>
      </c>
      <c r="O11" s="173">
        <f>+M11+K11+I11</f>
        <v>143026</v>
      </c>
      <c r="P11" s="174">
        <f>+N11+L11+J11</f>
        <v>15599</v>
      </c>
      <c r="Q11" s="172">
        <f>+P11/G11</f>
        <v>165.9468085106383</v>
      </c>
      <c r="R11" s="175">
        <f t="shared" si="0"/>
        <v>9.168921084684916</v>
      </c>
      <c r="S11" s="171">
        <v>196701</v>
      </c>
      <c r="T11" s="176">
        <f t="shared" si="1"/>
        <v>-0.27287609112307515</v>
      </c>
      <c r="U11" s="171">
        <v>612802</v>
      </c>
      <c r="V11" s="172">
        <v>65577</v>
      </c>
      <c r="W11" s="200">
        <f>+U11/V11</f>
        <v>9.344770270064199</v>
      </c>
      <c r="X11" s="8"/>
    </row>
    <row r="12" spans="1:25" s="10" customFormat="1" ht="15.75" customHeight="1">
      <c r="A12" s="66">
        <v>8</v>
      </c>
      <c r="B12" s="143" t="s">
        <v>86</v>
      </c>
      <c r="C12" s="140">
        <v>39724</v>
      </c>
      <c r="D12" s="141" t="s">
        <v>19</v>
      </c>
      <c r="E12" s="141" t="s">
        <v>19</v>
      </c>
      <c r="F12" s="81">
        <v>40</v>
      </c>
      <c r="G12" s="81">
        <v>40</v>
      </c>
      <c r="H12" s="81">
        <v>1</v>
      </c>
      <c r="I12" s="171">
        <v>45881</v>
      </c>
      <c r="J12" s="172">
        <v>4680</v>
      </c>
      <c r="K12" s="171">
        <v>41349.5</v>
      </c>
      <c r="L12" s="172">
        <v>4022</v>
      </c>
      <c r="M12" s="171">
        <v>50290</v>
      </c>
      <c r="N12" s="172">
        <v>4830</v>
      </c>
      <c r="O12" s="173">
        <f>I12+K12+M12</f>
        <v>137520.5</v>
      </c>
      <c r="P12" s="174">
        <f>J12+L12+N12</f>
        <v>13532</v>
      </c>
      <c r="Q12" s="172">
        <f>+P12/G12</f>
        <v>338.3</v>
      </c>
      <c r="R12" s="175">
        <f t="shared" si="0"/>
        <v>10.162614543304759</v>
      </c>
      <c r="S12" s="171"/>
      <c r="T12" s="176">
        <f t="shared" si="1"/>
      </c>
      <c r="U12" s="171">
        <v>137520.5</v>
      </c>
      <c r="V12" s="172">
        <v>13532</v>
      </c>
      <c r="W12" s="199">
        <f>U12/V12</f>
        <v>10.162614543304759</v>
      </c>
      <c r="X12" s="11"/>
      <c r="Y12" s="8"/>
    </row>
    <row r="13" spans="1:25" s="10" customFormat="1" ht="15.75" customHeight="1">
      <c r="A13" s="66">
        <v>9</v>
      </c>
      <c r="B13" s="143" t="s">
        <v>73</v>
      </c>
      <c r="C13" s="140">
        <v>39710</v>
      </c>
      <c r="D13" s="141" t="s">
        <v>19</v>
      </c>
      <c r="E13" s="141" t="s">
        <v>19</v>
      </c>
      <c r="F13" s="81">
        <v>65</v>
      </c>
      <c r="G13" s="81">
        <v>66</v>
      </c>
      <c r="H13" s="81">
        <v>3</v>
      </c>
      <c r="I13" s="171">
        <v>18789.5</v>
      </c>
      <c r="J13" s="172">
        <v>2209</v>
      </c>
      <c r="K13" s="171">
        <v>18857.5</v>
      </c>
      <c r="L13" s="172">
        <v>2129</v>
      </c>
      <c r="M13" s="171">
        <v>17543.5</v>
      </c>
      <c r="N13" s="172">
        <v>1886</v>
      </c>
      <c r="O13" s="173">
        <f>SUM(I13+K13+M13)</f>
        <v>55190.5</v>
      </c>
      <c r="P13" s="174">
        <f>SUM(J13+L13+N13)</f>
        <v>6224</v>
      </c>
      <c r="Q13" s="172">
        <f>+P13/G13</f>
        <v>94.3030303030303</v>
      </c>
      <c r="R13" s="175">
        <f t="shared" si="0"/>
        <v>8.86736825192802</v>
      </c>
      <c r="S13" s="171">
        <v>46633.5</v>
      </c>
      <c r="T13" s="176">
        <f t="shared" si="1"/>
        <v>0.18349469801751958</v>
      </c>
      <c r="U13" s="171">
        <v>335277.5</v>
      </c>
      <c r="V13" s="172">
        <v>36027</v>
      </c>
      <c r="W13" s="199">
        <f>U13/V13</f>
        <v>9.306284175757071</v>
      </c>
      <c r="X13" s="8"/>
      <c r="Y13" s="8"/>
    </row>
    <row r="14" spans="1:25" s="10" customFormat="1" ht="15.75" customHeight="1">
      <c r="A14" s="66">
        <v>10</v>
      </c>
      <c r="B14" s="142" t="s">
        <v>37</v>
      </c>
      <c r="C14" s="80">
        <v>39647</v>
      </c>
      <c r="D14" s="138" t="s">
        <v>31</v>
      </c>
      <c r="E14" s="138" t="s">
        <v>38</v>
      </c>
      <c r="F14" s="139">
        <v>108</v>
      </c>
      <c r="G14" s="139">
        <v>18</v>
      </c>
      <c r="H14" s="139">
        <v>12</v>
      </c>
      <c r="I14" s="178">
        <v>16082.5</v>
      </c>
      <c r="J14" s="179">
        <v>1350</v>
      </c>
      <c r="K14" s="178">
        <v>13300.5</v>
      </c>
      <c r="L14" s="179">
        <v>1075</v>
      </c>
      <c r="M14" s="178">
        <v>12357.5</v>
      </c>
      <c r="N14" s="179">
        <v>1001</v>
      </c>
      <c r="O14" s="180">
        <f>I14+K14+M14</f>
        <v>41740.5</v>
      </c>
      <c r="P14" s="181">
        <f>J14+L14+N14</f>
        <v>3426</v>
      </c>
      <c r="Q14" s="172">
        <f>+P14/G14</f>
        <v>190.33333333333334</v>
      </c>
      <c r="R14" s="175">
        <f t="shared" si="0"/>
        <v>12.183450087565674</v>
      </c>
      <c r="S14" s="178">
        <v>31200</v>
      </c>
      <c r="T14" s="176">
        <f t="shared" si="1"/>
        <v>0.33783653846153844</v>
      </c>
      <c r="U14" s="184">
        <v>4243411</v>
      </c>
      <c r="V14" s="185">
        <v>429820</v>
      </c>
      <c r="W14" s="201">
        <f>IF(U14&lt;&gt;0,U14/V14,"")</f>
        <v>9.872530361546694</v>
      </c>
      <c r="X14" s="8"/>
      <c r="Y14" s="8"/>
    </row>
    <row r="15" spans="1:25" s="10" customFormat="1" ht="15.75" customHeight="1">
      <c r="A15" s="66">
        <v>11</v>
      </c>
      <c r="B15" s="142" t="s">
        <v>87</v>
      </c>
      <c r="C15" s="80">
        <v>39696</v>
      </c>
      <c r="D15" s="145" t="s">
        <v>88</v>
      </c>
      <c r="E15" s="145" t="s">
        <v>88</v>
      </c>
      <c r="F15" s="139">
        <v>19</v>
      </c>
      <c r="G15" s="139">
        <v>19</v>
      </c>
      <c r="H15" s="139">
        <v>5</v>
      </c>
      <c r="I15" s="178">
        <v>12702.5</v>
      </c>
      <c r="J15" s="179">
        <v>1002</v>
      </c>
      <c r="K15" s="178">
        <v>12084</v>
      </c>
      <c r="L15" s="179">
        <v>954</v>
      </c>
      <c r="M15" s="178">
        <v>8670.5</v>
      </c>
      <c r="N15" s="179">
        <v>683</v>
      </c>
      <c r="O15" s="180">
        <f>+I15+K15+M15</f>
        <v>33457</v>
      </c>
      <c r="P15" s="181">
        <f>+J15+L15+N15</f>
        <v>2639</v>
      </c>
      <c r="Q15" s="186">
        <f>IF(O15&lt;&gt;0,P15/G15,"")</f>
        <v>138.89473684210526</v>
      </c>
      <c r="R15" s="182">
        <f>IF(O15&lt;&gt;0,O15/P15,"")</f>
        <v>12.677908298597954</v>
      </c>
      <c r="S15" s="178">
        <v>44681</v>
      </c>
      <c r="T15" s="176">
        <f t="shared" si="1"/>
        <v>-0.2512029721805689</v>
      </c>
      <c r="U15" s="178">
        <v>630242.5</v>
      </c>
      <c r="V15" s="179">
        <v>52289</v>
      </c>
      <c r="W15" s="202">
        <f>U15/V15</f>
        <v>12.053060873223814</v>
      </c>
      <c r="X15" s="8"/>
      <c r="Y15" s="8"/>
    </row>
    <row r="16" spans="1:25" s="10" customFormat="1" ht="15.75" customHeight="1">
      <c r="A16" s="66">
        <v>12</v>
      </c>
      <c r="B16" s="143" t="s">
        <v>89</v>
      </c>
      <c r="C16" s="140">
        <v>39682</v>
      </c>
      <c r="D16" s="141" t="s">
        <v>84</v>
      </c>
      <c r="E16" s="141" t="s">
        <v>90</v>
      </c>
      <c r="F16" s="81">
        <v>57</v>
      </c>
      <c r="G16" s="81">
        <v>48</v>
      </c>
      <c r="H16" s="81">
        <v>7</v>
      </c>
      <c r="I16" s="171">
        <v>11787.5</v>
      </c>
      <c r="J16" s="172">
        <v>1880</v>
      </c>
      <c r="K16" s="171">
        <v>9685</v>
      </c>
      <c r="L16" s="172">
        <v>1522</v>
      </c>
      <c r="M16" s="171">
        <v>9609</v>
      </c>
      <c r="N16" s="172">
        <v>1441</v>
      </c>
      <c r="O16" s="180">
        <f aca="true" t="shared" si="2" ref="O16:P19">I16+K16+M16</f>
        <v>31081.5</v>
      </c>
      <c r="P16" s="181">
        <f t="shared" si="2"/>
        <v>4843</v>
      </c>
      <c r="Q16" s="172">
        <f>P16/G16</f>
        <v>100.89583333333333</v>
      </c>
      <c r="R16" s="175">
        <f>+O16/P16</f>
        <v>6.417819533347099</v>
      </c>
      <c r="S16" s="171">
        <v>16279.5</v>
      </c>
      <c r="T16" s="176">
        <f t="shared" si="1"/>
        <v>0.9092416843269142</v>
      </c>
      <c r="U16" s="183">
        <v>914954</v>
      </c>
      <c r="V16" s="179">
        <v>111125</v>
      </c>
      <c r="W16" s="199">
        <f>U16/V16</f>
        <v>8.233556805399324</v>
      </c>
      <c r="X16" s="8"/>
      <c r="Y16" s="8"/>
    </row>
    <row r="17" spans="1:25" s="10" customFormat="1" ht="15.75" customHeight="1">
      <c r="A17" s="66">
        <v>13</v>
      </c>
      <c r="B17" s="142" t="s">
        <v>65</v>
      </c>
      <c r="C17" s="140">
        <v>39703</v>
      </c>
      <c r="D17" s="141" t="s">
        <v>40</v>
      </c>
      <c r="E17" s="141"/>
      <c r="F17" s="81">
        <v>54</v>
      </c>
      <c r="G17" s="81">
        <v>28</v>
      </c>
      <c r="H17" s="81">
        <v>4</v>
      </c>
      <c r="I17" s="183">
        <v>7893</v>
      </c>
      <c r="J17" s="185">
        <v>823</v>
      </c>
      <c r="K17" s="183">
        <v>7487</v>
      </c>
      <c r="L17" s="185">
        <v>750</v>
      </c>
      <c r="M17" s="183">
        <v>8153</v>
      </c>
      <c r="N17" s="185">
        <v>809</v>
      </c>
      <c r="O17" s="187">
        <f t="shared" si="2"/>
        <v>23533</v>
      </c>
      <c r="P17" s="188">
        <f t="shared" si="2"/>
        <v>2382</v>
      </c>
      <c r="Q17" s="185">
        <f>P17/G17</f>
        <v>85.07142857142857</v>
      </c>
      <c r="R17" s="177">
        <f>O17/P17</f>
        <v>9.87951301427372</v>
      </c>
      <c r="S17" s="183">
        <v>46904</v>
      </c>
      <c r="T17" s="176">
        <f t="shared" si="1"/>
        <v>-0.4982730683950196</v>
      </c>
      <c r="U17" s="183">
        <v>656509</v>
      </c>
      <c r="V17" s="185">
        <v>63139</v>
      </c>
      <c r="W17" s="199">
        <f>U17/V17</f>
        <v>10.397836519425395</v>
      </c>
      <c r="X17" s="8"/>
      <c r="Y17" s="8"/>
    </row>
    <row r="18" spans="1:25" s="10" customFormat="1" ht="15.75" customHeight="1">
      <c r="A18" s="66">
        <v>14</v>
      </c>
      <c r="B18" s="143" t="s">
        <v>91</v>
      </c>
      <c r="C18" s="140">
        <v>39717</v>
      </c>
      <c r="D18" s="141" t="s">
        <v>84</v>
      </c>
      <c r="E18" s="141" t="s">
        <v>92</v>
      </c>
      <c r="F18" s="81">
        <v>17</v>
      </c>
      <c r="G18" s="81">
        <v>15</v>
      </c>
      <c r="H18" s="81">
        <v>2</v>
      </c>
      <c r="I18" s="171">
        <v>6159</v>
      </c>
      <c r="J18" s="172">
        <v>616</v>
      </c>
      <c r="K18" s="171">
        <v>6914</v>
      </c>
      <c r="L18" s="172">
        <v>643</v>
      </c>
      <c r="M18" s="171">
        <v>7702</v>
      </c>
      <c r="N18" s="172">
        <v>698</v>
      </c>
      <c r="O18" s="180">
        <f t="shared" si="2"/>
        <v>20775</v>
      </c>
      <c r="P18" s="181">
        <f t="shared" si="2"/>
        <v>1957</v>
      </c>
      <c r="Q18" s="172">
        <f>P18/G18</f>
        <v>130.46666666666667</v>
      </c>
      <c r="R18" s="175">
        <f>+O18/P18</f>
        <v>10.615738375063874</v>
      </c>
      <c r="S18" s="171">
        <v>24738</v>
      </c>
      <c r="T18" s="176">
        <f t="shared" si="1"/>
        <v>-0.16019888430754306</v>
      </c>
      <c r="U18" s="183">
        <v>87169.5</v>
      </c>
      <c r="V18" s="179">
        <v>7936</v>
      </c>
      <c r="W18" s="199">
        <f>U18/V18</f>
        <v>10.98405997983871</v>
      </c>
      <c r="X18" s="8"/>
      <c r="Y18" s="8"/>
    </row>
    <row r="19" spans="1:25" s="10" customFormat="1" ht="15.75" customHeight="1">
      <c r="A19" s="66">
        <v>15</v>
      </c>
      <c r="B19" s="143" t="s">
        <v>93</v>
      </c>
      <c r="C19" s="140">
        <v>39703</v>
      </c>
      <c r="D19" s="141" t="s">
        <v>84</v>
      </c>
      <c r="E19" s="141" t="s">
        <v>90</v>
      </c>
      <c r="F19" s="81">
        <v>63</v>
      </c>
      <c r="G19" s="81">
        <v>47</v>
      </c>
      <c r="H19" s="81">
        <v>4</v>
      </c>
      <c r="I19" s="171">
        <v>6905</v>
      </c>
      <c r="J19" s="172">
        <v>1223</v>
      </c>
      <c r="K19" s="171">
        <v>6272</v>
      </c>
      <c r="L19" s="172">
        <v>975</v>
      </c>
      <c r="M19" s="171">
        <v>5631.5</v>
      </c>
      <c r="N19" s="172">
        <v>832</v>
      </c>
      <c r="O19" s="180">
        <f t="shared" si="2"/>
        <v>18808.5</v>
      </c>
      <c r="P19" s="181">
        <f t="shared" si="2"/>
        <v>3030</v>
      </c>
      <c r="Q19" s="172">
        <f>P19/G19</f>
        <v>64.46808510638297</v>
      </c>
      <c r="R19" s="175">
        <f>+O19/P19</f>
        <v>6.207425742574258</v>
      </c>
      <c r="S19" s="171">
        <v>25639</v>
      </c>
      <c r="T19" s="176">
        <f t="shared" si="1"/>
        <v>-0.2664105464331682</v>
      </c>
      <c r="U19" s="183">
        <v>591527</v>
      </c>
      <c r="V19" s="179">
        <v>63533</v>
      </c>
      <c r="W19" s="199">
        <f>U19/V19</f>
        <v>9.310547274644673</v>
      </c>
      <c r="X19" s="8"/>
      <c r="Y19" s="8"/>
    </row>
    <row r="20" spans="1:25" s="10" customFormat="1" ht="15.75" customHeight="1">
      <c r="A20" s="66">
        <v>16</v>
      </c>
      <c r="B20" s="143" t="s">
        <v>15</v>
      </c>
      <c r="C20" s="140">
        <v>39689</v>
      </c>
      <c r="D20" s="141" t="s">
        <v>2</v>
      </c>
      <c r="E20" s="141" t="s">
        <v>50</v>
      </c>
      <c r="F20" s="81">
        <v>127</v>
      </c>
      <c r="G20" s="81">
        <v>44</v>
      </c>
      <c r="H20" s="81">
        <v>6</v>
      </c>
      <c r="I20" s="171">
        <v>5157</v>
      </c>
      <c r="J20" s="172">
        <v>879</v>
      </c>
      <c r="K20" s="171">
        <v>4308</v>
      </c>
      <c r="L20" s="172">
        <v>746</v>
      </c>
      <c r="M20" s="171">
        <v>4067</v>
      </c>
      <c r="N20" s="172">
        <v>687</v>
      </c>
      <c r="O20" s="173">
        <f>+M20+K20+I20</f>
        <v>13532</v>
      </c>
      <c r="P20" s="174">
        <f>+N20+L20+J20</f>
        <v>2312</v>
      </c>
      <c r="Q20" s="172">
        <f>+P20/G20</f>
        <v>52.54545454545455</v>
      </c>
      <c r="R20" s="175">
        <f>+O20/P20</f>
        <v>5.852941176470588</v>
      </c>
      <c r="S20" s="171">
        <v>12619</v>
      </c>
      <c r="T20" s="176">
        <f t="shared" si="1"/>
        <v>0.0723512164196846</v>
      </c>
      <c r="U20" s="171">
        <v>882045</v>
      </c>
      <c r="V20" s="172">
        <v>114728</v>
      </c>
      <c r="W20" s="200">
        <f>+U20/V20</f>
        <v>7.688140645701137</v>
      </c>
      <c r="X20" s="8"/>
      <c r="Y20" s="8"/>
    </row>
    <row r="21" spans="1:24" s="10" customFormat="1" ht="15.75" customHeight="1">
      <c r="A21" s="66">
        <v>17</v>
      </c>
      <c r="B21" s="142" t="s">
        <v>41</v>
      </c>
      <c r="C21" s="80">
        <v>39654</v>
      </c>
      <c r="D21" s="145" t="s">
        <v>11</v>
      </c>
      <c r="E21" s="138" t="s">
        <v>12</v>
      </c>
      <c r="F21" s="139">
        <v>158</v>
      </c>
      <c r="G21" s="139">
        <v>13</v>
      </c>
      <c r="H21" s="139">
        <v>11</v>
      </c>
      <c r="I21" s="178">
        <v>4531</v>
      </c>
      <c r="J21" s="179">
        <v>472</v>
      </c>
      <c r="K21" s="178">
        <v>4299</v>
      </c>
      <c r="L21" s="179">
        <v>435</v>
      </c>
      <c r="M21" s="178">
        <v>4121</v>
      </c>
      <c r="N21" s="179">
        <v>395</v>
      </c>
      <c r="O21" s="180">
        <f>+I21+K21+M21</f>
        <v>12951</v>
      </c>
      <c r="P21" s="181">
        <f>+J21+L21+N21</f>
        <v>1302</v>
      </c>
      <c r="Q21" s="186">
        <f>IF(O21&lt;&gt;0,P21/G21,"")</f>
        <v>100.15384615384616</v>
      </c>
      <c r="R21" s="182">
        <f>IF(O21&lt;&gt;0,O21/P21,"")</f>
        <v>9.94700460829493</v>
      </c>
      <c r="S21" s="178">
        <v>12427</v>
      </c>
      <c r="T21" s="176">
        <f t="shared" si="1"/>
        <v>0.042166250905286876</v>
      </c>
      <c r="U21" s="178">
        <v>3716512</v>
      </c>
      <c r="V21" s="179">
        <v>439470</v>
      </c>
      <c r="W21" s="202">
        <f>U21/V21</f>
        <v>8.456804787585046</v>
      </c>
      <c r="X21" s="8"/>
    </row>
    <row r="22" spans="1:24" s="10" customFormat="1" ht="15.75" customHeight="1">
      <c r="A22" s="66">
        <v>18</v>
      </c>
      <c r="B22" s="143">
        <v>120</v>
      </c>
      <c r="C22" s="140">
        <v>39493</v>
      </c>
      <c r="D22" s="141" t="s">
        <v>16</v>
      </c>
      <c r="E22" s="141" t="s">
        <v>94</v>
      </c>
      <c r="F22" s="81">
        <v>179</v>
      </c>
      <c r="G22" s="81">
        <v>1</v>
      </c>
      <c r="H22" s="81">
        <v>31</v>
      </c>
      <c r="I22" s="171">
        <v>2753</v>
      </c>
      <c r="J22" s="172">
        <v>918</v>
      </c>
      <c r="K22" s="171">
        <v>3000</v>
      </c>
      <c r="L22" s="172">
        <v>1000</v>
      </c>
      <c r="M22" s="171">
        <v>4500</v>
      </c>
      <c r="N22" s="172">
        <v>1500</v>
      </c>
      <c r="O22" s="173">
        <f>SUM(I22+K22+M22)</f>
        <v>10253</v>
      </c>
      <c r="P22" s="174">
        <f>SUM(J22+L22+N22)</f>
        <v>3418</v>
      </c>
      <c r="Q22" s="172">
        <f>+P22/G22</f>
        <v>3418</v>
      </c>
      <c r="R22" s="175">
        <f>+O22/P22</f>
        <v>2.999707431246343</v>
      </c>
      <c r="S22" s="171">
        <v>741</v>
      </c>
      <c r="T22" s="176">
        <f t="shared" si="1"/>
        <v>12.836707152496626</v>
      </c>
      <c r="U22" s="171">
        <v>4986938.5</v>
      </c>
      <c r="V22" s="172">
        <v>1023297</v>
      </c>
      <c r="W22" s="199">
        <f>U22/V22</f>
        <v>4.873402834172288</v>
      </c>
      <c r="X22" s="8"/>
    </row>
    <row r="23" spans="1:24" s="10" customFormat="1" ht="15.75" customHeight="1">
      <c r="A23" s="66">
        <v>19</v>
      </c>
      <c r="B23" s="143" t="s">
        <v>42</v>
      </c>
      <c r="C23" s="140">
        <v>39661</v>
      </c>
      <c r="D23" s="141" t="s">
        <v>2</v>
      </c>
      <c r="E23" s="141" t="s">
        <v>32</v>
      </c>
      <c r="F23" s="81">
        <v>148</v>
      </c>
      <c r="G23" s="81">
        <v>13</v>
      </c>
      <c r="H23" s="81">
        <v>10</v>
      </c>
      <c r="I23" s="171">
        <v>3820</v>
      </c>
      <c r="J23" s="172">
        <v>591</v>
      </c>
      <c r="K23" s="171">
        <v>1941</v>
      </c>
      <c r="L23" s="172">
        <v>474</v>
      </c>
      <c r="M23" s="171">
        <v>1713</v>
      </c>
      <c r="N23" s="172">
        <v>360</v>
      </c>
      <c r="O23" s="173">
        <f>+M23+K23+I23</f>
        <v>7474</v>
      </c>
      <c r="P23" s="174">
        <f>+N23+L23+J23</f>
        <v>1425</v>
      </c>
      <c r="Q23" s="172">
        <f>+P23/G23</f>
        <v>109.61538461538461</v>
      </c>
      <c r="R23" s="175">
        <f>+O23/P23</f>
        <v>5.2449122807017545</v>
      </c>
      <c r="S23" s="171">
        <v>4454</v>
      </c>
      <c r="T23" s="176">
        <f t="shared" si="1"/>
        <v>0.6780422092501123</v>
      </c>
      <c r="U23" s="171">
        <v>3408818</v>
      </c>
      <c r="V23" s="172">
        <v>443741</v>
      </c>
      <c r="W23" s="200">
        <f>+U23/V23</f>
        <v>7.681999184208807</v>
      </c>
      <c r="X23" s="8"/>
    </row>
    <row r="24" spans="1:24" s="10" customFormat="1" ht="18.75" thickBot="1">
      <c r="A24" s="66">
        <v>20</v>
      </c>
      <c r="B24" s="225" t="s">
        <v>95</v>
      </c>
      <c r="C24" s="226">
        <v>39724</v>
      </c>
      <c r="D24" s="227" t="s">
        <v>84</v>
      </c>
      <c r="E24" s="227" t="s">
        <v>96</v>
      </c>
      <c r="F24" s="228">
        <v>2</v>
      </c>
      <c r="G24" s="228">
        <v>2</v>
      </c>
      <c r="H24" s="228">
        <v>1</v>
      </c>
      <c r="I24" s="229">
        <v>2059.5</v>
      </c>
      <c r="J24" s="207">
        <v>192</v>
      </c>
      <c r="K24" s="229">
        <v>2702</v>
      </c>
      <c r="L24" s="207">
        <v>249</v>
      </c>
      <c r="M24" s="229">
        <v>2605.5</v>
      </c>
      <c r="N24" s="207">
        <v>235</v>
      </c>
      <c r="O24" s="205">
        <f>I24+K24+M24</f>
        <v>7367</v>
      </c>
      <c r="P24" s="206">
        <f>J24+L24+N24</f>
        <v>676</v>
      </c>
      <c r="Q24" s="207">
        <f>P24/G24</f>
        <v>338</v>
      </c>
      <c r="R24" s="208">
        <f>+O24/P24</f>
        <v>10.89792899408284</v>
      </c>
      <c r="S24" s="229"/>
      <c r="T24" s="209">
        <f t="shared" si="1"/>
      </c>
      <c r="U24" s="230">
        <v>7367</v>
      </c>
      <c r="V24" s="204">
        <v>676</v>
      </c>
      <c r="W24" s="231">
        <f>U24/V24</f>
        <v>10.89792899408284</v>
      </c>
      <c r="X24" s="8"/>
    </row>
    <row r="25" spans="1:28" s="60" customFormat="1" ht="15">
      <c r="A25" s="61"/>
      <c r="B25" s="265" t="s">
        <v>22</v>
      </c>
      <c r="C25" s="265"/>
      <c r="D25" s="266"/>
      <c r="E25" s="266"/>
      <c r="F25" s="67"/>
      <c r="G25" s="67">
        <f>SUM(G5:G24)</f>
        <v>1272</v>
      </c>
      <c r="H25" s="68"/>
      <c r="I25" s="72"/>
      <c r="J25" s="73"/>
      <c r="K25" s="72"/>
      <c r="L25" s="73"/>
      <c r="M25" s="72"/>
      <c r="N25" s="73"/>
      <c r="O25" s="72">
        <f>SUM(O5:O24)</f>
        <v>2599856.5</v>
      </c>
      <c r="P25" s="73">
        <f>SUM(P5:P24)</f>
        <v>294409</v>
      </c>
      <c r="Q25" s="73">
        <f>O25/G25</f>
        <v>2043.9123427672955</v>
      </c>
      <c r="R25" s="69">
        <f>O25/P25</f>
        <v>8.830764344840002</v>
      </c>
      <c r="S25" s="72"/>
      <c r="T25" s="70"/>
      <c r="U25" s="72"/>
      <c r="V25" s="73"/>
      <c r="W25" s="69"/>
      <c r="AB25" s="60" t="s">
        <v>28</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55"/>
      <c r="E27" s="256"/>
      <c r="F27" s="256"/>
      <c r="G27" s="256"/>
      <c r="H27" s="34"/>
      <c r="I27" s="35"/>
      <c r="K27" s="35"/>
      <c r="M27" s="35"/>
      <c r="O27" s="36"/>
      <c r="R27" s="37"/>
      <c r="S27" s="257" t="s">
        <v>0</v>
      </c>
      <c r="T27" s="257"/>
      <c r="U27" s="257"/>
      <c r="V27" s="257"/>
      <c r="W27" s="257"/>
      <c r="X27" s="38"/>
    </row>
    <row r="28" spans="1:24" s="33" customFormat="1" ht="18">
      <c r="A28" s="32"/>
      <c r="B28" s="9"/>
      <c r="C28" s="52"/>
      <c r="D28" s="53"/>
      <c r="E28" s="54"/>
      <c r="F28" s="54"/>
      <c r="G28" s="65"/>
      <c r="H28" s="34"/>
      <c r="M28" s="35"/>
      <c r="O28" s="36"/>
      <c r="R28" s="37"/>
      <c r="S28" s="257"/>
      <c r="T28" s="257"/>
      <c r="U28" s="257"/>
      <c r="V28" s="257"/>
      <c r="W28" s="257"/>
      <c r="X28" s="38"/>
    </row>
    <row r="29" spans="1:24" s="33" customFormat="1" ht="18">
      <c r="A29" s="32"/>
      <c r="G29" s="34"/>
      <c r="H29" s="34"/>
      <c r="M29" s="35"/>
      <c r="O29" s="36"/>
      <c r="R29" s="37"/>
      <c r="S29" s="257"/>
      <c r="T29" s="257"/>
      <c r="U29" s="257"/>
      <c r="V29" s="257"/>
      <c r="W29" s="257"/>
      <c r="X29" s="38"/>
    </row>
    <row r="30" spans="1:24" s="33" customFormat="1" ht="30" customHeight="1">
      <c r="A30" s="32"/>
      <c r="C30" s="34"/>
      <c r="E30" s="39"/>
      <c r="F30" s="34"/>
      <c r="G30" s="34"/>
      <c r="H30" s="34"/>
      <c r="I30" s="35"/>
      <c r="K30" s="35"/>
      <c r="M30" s="35"/>
      <c r="O30" s="36"/>
      <c r="P30" s="258" t="s">
        <v>57</v>
      </c>
      <c r="Q30" s="254"/>
      <c r="R30" s="254"/>
      <c r="S30" s="254"/>
      <c r="T30" s="254"/>
      <c r="U30" s="254"/>
      <c r="V30" s="254"/>
      <c r="W30" s="254"/>
      <c r="X30" s="38"/>
    </row>
    <row r="31" spans="1:24" s="33" customFormat="1" ht="30" customHeight="1">
      <c r="A31" s="32"/>
      <c r="C31" s="34"/>
      <c r="E31" s="39"/>
      <c r="F31" s="34"/>
      <c r="G31" s="34"/>
      <c r="H31" s="34"/>
      <c r="I31" s="35"/>
      <c r="K31" s="35"/>
      <c r="M31" s="35"/>
      <c r="O31" s="36"/>
      <c r="P31" s="254"/>
      <c r="Q31" s="254"/>
      <c r="R31" s="254"/>
      <c r="S31" s="254"/>
      <c r="T31" s="254"/>
      <c r="U31" s="254"/>
      <c r="V31" s="254"/>
      <c r="W31" s="254"/>
      <c r="X31" s="38"/>
    </row>
    <row r="32" spans="1:24" s="33" customFormat="1" ht="30" customHeight="1">
      <c r="A32" s="32"/>
      <c r="C32" s="34"/>
      <c r="E32" s="39"/>
      <c r="F32" s="34"/>
      <c r="G32" s="34"/>
      <c r="H32" s="34"/>
      <c r="I32" s="35"/>
      <c r="K32" s="35"/>
      <c r="M32" s="35"/>
      <c r="O32" s="36"/>
      <c r="P32" s="254"/>
      <c r="Q32" s="254"/>
      <c r="R32" s="254"/>
      <c r="S32" s="254"/>
      <c r="T32" s="254"/>
      <c r="U32" s="254"/>
      <c r="V32" s="254"/>
      <c r="W32" s="254"/>
      <c r="X32" s="38"/>
    </row>
    <row r="33" spans="1:24" s="33" customFormat="1" ht="30" customHeight="1">
      <c r="A33" s="32"/>
      <c r="C33" s="34"/>
      <c r="E33" s="39"/>
      <c r="F33" s="34"/>
      <c r="G33" s="34"/>
      <c r="H33" s="34"/>
      <c r="I33" s="35"/>
      <c r="K33" s="35"/>
      <c r="M33" s="35"/>
      <c r="O33" s="36"/>
      <c r="P33" s="254"/>
      <c r="Q33" s="254"/>
      <c r="R33" s="254"/>
      <c r="S33" s="254"/>
      <c r="T33" s="254"/>
      <c r="U33" s="254"/>
      <c r="V33" s="254"/>
      <c r="W33" s="254"/>
      <c r="X33" s="38"/>
    </row>
    <row r="34" spans="1:24" s="33" customFormat="1" ht="30" customHeight="1">
      <c r="A34" s="32"/>
      <c r="C34" s="34"/>
      <c r="E34" s="39"/>
      <c r="F34" s="34"/>
      <c r="G34" s="34"/>
      <c r="H34" s="34"/>
      <c r="I34" s="35"/>
      <c r="K34" s="35"/>
      <c r="M34" s="35"/>
      <c r="O34" s="36"/>
      <c r="P34" s="254"/>
      <c r="Q34" s="254"/>
      <c r="R34" s="254"/>
      <c r="S34" s="254"/>
      <c r="T34" s="254"/>
      <c r="U34" s="254"/>
      <c r="V34" s="254"/>
      <c r="W34" s="254"/>
      <c r="X34" s="38"/>
    </row>
    <row r="35" spans="1:24" s="33" customFormat="1" ht="45" customHeight="1">
      <c r="A35" s="32"/>
      <c r="C35" s="34"/>
      <c r="E35" s="39"/>
      <c r="F35" s="34"/>
      <c r="G35" s="5"/>
      <c r="H35" s="5"/>
      <c r="I35" s="12"/>
      <c r="J35" s="3"/>
      <c r="K35" s="12"/>
      <c r="L35" s="3"/>
      <c r="M35" s="12"/>
      <c r="N35" s="3"/>
      <c r="O35" s="36"/>
      <c r="P35" s="254"/>
      <c r="Q35" s="254"/>
      <c r="R35" s="254"/>
      <c r="S35" s="254"/>
      <c r="T35" s="254"/>
      <c r="U35" s="254"/>
      <c r="V35" s="254"/>
      <c r="W35" s="254"/>
      <c r="X35" s="38"/>
    </row>
    <row r="36" spans="1:24" s="33" customFormat="1" ht="33" customHeight="1">
      <c r="A36" s="32"/>
      <c r="C36" s="34"/>
      <c r="E36" s="39"/>
      <c r="F36" s="34"/>
      <c r="G36" s="5"/>
      <c r="H36" s="5"/>
      <c r="I36" s="12"/>
      <c r="J36" s="3"/>
      <c r="K36" s="12"/>
      <c r="L36" s="3"/>
      <c r="M36" s="12"/>
      <c r="N36" s="3"/>
      <c r="O36" s="36"/>
      <c r="P36" s="253" t="s">
        <v>20</v>
      </c>
      <c r="Q36" s="254"/>
      <c r="R36" s="254"/>
      <c r="S36" s="254"/>
      <c r="T36" s="254"/>
      <c r="U36" s="254"/>
      <c r="V36" s="254"/>
      <c r="W36" s="254"/>
      <c r="X36" s="38"/>
    </row>
    <row r="37" spans="1:24" s="33" customFormat="1" ht="33" customHeight="1">
      <c r="A37" s="32"/>
      <c r="C37" s="34"/>
      <c r="E37" s="39"/>
      <c r="F37" s="34"/>
      <c r="G37" s="5"/>
      <c r="H37" s="5"/>
      <c r="I37" s="12"/>
      <c r="J37" s="3"/>
      <c r="K37" s="12"/>
      <c r="L37" s="3"/>
      <c r="M37" s="12"/>
      <c r="N37" s="3"/>
      <c r="O37" s="36"/>
      <c r="P37" s="254"/>
      <c r="Q37" s="254"/>
      <c r="R37" s="254"/>
      <c r="S37" s="254"/>
      <c r="T37" s="254"/>
      <c r="U37" s="254"/>
      <c r="V37" s="254"/>
      <c r="W37" s="254"/>
      <c r="X37" s="38"/>
    </row>
    <row r="38" spans="1:24" s="33" customFormat="1" ht="33" customHeight="1">
      <c r="A38" s="32"/>
      <c r="C38" s="34"/>
      <c r="E38" s="39"/>
      <c r="F38" s="34"/>
      <c r="G38" s="5"/>
      <c r="H38" s="5"/>
      <c r="I38" s="12"/>
      <c r="J38" s="3"/>
      <c r="K38" s="12"/>
      <c r="L38" s="3"/>
      <c r="M38" s="12"/>
      <c r="N38" s="3"/>
      <c r="O38" s="36"/>
      <c r="P38" s="254"/>
      <c r="Q38" s="254"/>
      <c r="R38" s="254"/>
      <c r="S38" s="254"/>
      <c r="T38" s="254"/>
      <c r="U38" s="254"/>
      <c r="V38" s="254"/>
      <c r="W38" s="254"/>
      <c r="X38" s="38"/>
    </row>
    <row r="39" spans="1:24" s="33" customFormat="1" ht="33" customHeight="1">
      <c r="A39" s="32"/>
      <c r="C39" s="34"/>
      <c r="E39" s="39"/>
      <c r="F39" s="34"/>
      <c r="G39" s="5"/>
      <c r="H39" s="5"/>
      <c r="I39" s="12"/>
      <c r="J39" s="3"/>
      <c r="K39" s="12"/>
      <c r="L39" s="3"/>
      <c r="M39" s="12"/>
      <c r="N39" s="3"/>
      <c r="O39" s="36"/>
      <c r="P39" s="254"/>
      <c r="Q39" s="254"/>
      <c r="R39" s="254"/>
      <c r="S39" s="254"/>
      <c r="T39" s="254"/>
      <c r="U39" s="254"/>
      <c r="V39" s="254"/>
      <c r="W39" s="254"/>
      <c r="X39" s="38"/>
    </row>
    <row r="40" spans="1:24" s="33" customFormat="1" ht="33" customHeight="1">
      <c r="A40" s="32"/>
      <c r="C40" s="34"/>
      <c r="E40" s="39"/>
      <c r="F40" s="34"/>
      <c r="G40" s="5"/>
      <c r="H40" s="5"/>
      <c r="I40" s="12"/>
      <c r="J40" s="3"/>
      <c r="K40" s="12"/>
      <c r="L40" s="3"/>
      <c r="M40" s="12"/>
      <c r="N40" s="3"/>
      <c r="O40" s="36"/>
      <c r="P40" s="254"/>
      <c r="Q40" s="254"/>
      <c r="R40" s="254"/>
      <c r="S40" s="254"/>
      <c r="T40" s="254"/>
      <c r="U40" s="254"/>
      <c r="V40" s="254"/>
      <c r="W40" s="254"/>
      <c r="X40" s="38"/>
    </row>
    <row r="41" spans="16:23" ht="33" customHeight="1">
      <c r="P41" s="254"/>
      <c r="Q41" s="254"/>
      <c r="R41" s="254"/>
      <c r="S41" s="254"/>
      <c r="T41" s="254"/>
      <c r="U41" s="254"/>
      <c r="V41" s="254"/>
      <c r="W41" s="254"/>
    </row>
    <row r="42" spans="16:23" ht="33" customHeight="1">
      <c r="P42" s="254"/>
      <c r="Q42" s="254"/>
      <c r="R42" s="254"/>
      <c r="S42" s="254"/>
      <c r="T42" s="254"/>
      <c r="U42" s="254"/>
      <c r="V42" s="254"/>
      <c r="W42" s="254"/>
    </row>
  </sheetData>
  <sheetProtection/>
  <mergeCells count="20">
    <mergeCell ref="D3:D4"/>
    <mergeCell ref="E3:E4"/>
    <mergeCell ref="F3:F4"/>
    <mergeCell ref="S3:T3"/>
    <mergeCell ref="U3:W3"/>
    <mergeCell ref="H3:H4"/>
    <mergeCell ref="G3:G4"/>
    <mergeCell ref="M3:N3"/>
    <mergeCell ref="K3:L3"/>
    <mergeCell ref="I3:J3"/>
    <mergeCell ref="P36:W42"/>
    <mergeCell ref="D27:G27"/>
    <mergeCell ref="S27:W29"/>
    <mergeCell ref="P30:W35"/>
    <mergeCell ref="A2:W2"/>
    <mergeCell ref="B3:B4"/>
    <mergeCell ref="C3:C4"/>
    <mergeCell ref="B25:C25"/>
    <mergeCell ref="D25:E25"/>
    <mergeCell ref="O3:R3"/>
  </mergeCells>
  <printOptions/>
  <pageMargins left="0.17" right="0.12" top="0.82" bottom="0.39" header="0.5" footer="0.32"/>
  <pageSetup orientation="portrait" paperSize="9" scale="70"/>
  <ignoredErrors>
    <ignoredError sqref="X24 X23 O11:P15 W11:W14 W23" formula="1"/>
    <ignoredError sqref="X8:X11 X6:X7" unlockedFormula="1"/>
    <ignoredError sqref="X15 X12 X16 X20 X19 X13:X14 X22 X21 X17 X18 W15:W22"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2008-10-06T19:16:52Z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