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00" windowWidth="15480" windowHeight="11640" tabRatio="804" activeTab="0"/>
  </bookViews>
  <sheets>
    <sheet name="05-07 Sep (we 36)" sheetId="1" r:id="rId1"/>
    <sheet name="05-07 Sep (TOP 20)" sheetId="2" r:id="rId2"/>
  </sheets>
  <definedNames>
    <definedName name="_xlnm.Print_Area" localSheetId="1">'05-07 Sep (TOP 20)'!$A$1:$W$42</definedName>
    <definedName name="_xlnm.Print_Area" localSheetId="0">'05-07 Sep (we 36)'!$A$1:$W$86</definedName>
  </definedNames>
  <calcPr fullCalcOnLoad="1"/>
</workbook>
</file>

<file path=xl/sharedStrings.xml><?xml version="1.0" encoding="utf-8"?>
<sst xmlns="http://schemas.openxmlformats.org/spreadsheetml/2006/main" count="317" uniqueCount="128">
  <si>
    <t>*Sorted according to Weekend Total G.B.O. - Hafta sonu toplam hasılat sütununa göre sıralanmıştır.</t>
  </si>
  <si>
    <t>Company</t>
  </si>
  <si>
    <t>UIP</t>
  </si>
  <si>
    <t>PARAMOUNT</t>
  </si>
  <si>
    <t>FOX</t>
  </si>
  <si>
    <t>Last Weekend</t>
  </si>
  <si>
    <t>Distributor</t>
  </si>
  <si>
    <t>Friday</t>
  </si>
  <si>
    <t>Saturday</t>
  </si>
  <si>
    <t>Sunday</t>
  </si>
  <si>
    <t>Change</t>
  </si>
  <si>
    <t>Adm.</t>
  </si>
  <si>
    <t>WB</t>
  </si>
  <si>
    <t>WARNER BROS.</t>
  </si>
  <si>
    <t>G.B.O.</t>
  </si>
  <si>
    <t>GET SMART</t>
  </si>
  <si>
    <t>GARFILED'S FUN FEST</t>
  </si>
  <si>
    <t>OZEN</t>
  </si>
  <si>
    <t>POSTA</t>
  </si>
  <si>
    <t xml:space="preserve">CATCHER: CAT CITY 2 </t>
  </si>
  <si>
    <t>DARK FLOORS</t>
  </si>
  <si>
    <t>OZEN-UMUT</t>
  </si>
  <si>
    <t>ÇILGIN DERSANE KAMPTA</t>
  </si>
  <si>
    <t>OZEN FILM-AKSOY FILM</t>
  </si>
  <si>
    <t>CHRONICLES OF NARNIA: PRINCE CASPIAN, THE</t>
  </si>
  <si>
    <t>MEET DAVE</t>
  </si>
  <si>
    <t>SINGER, THE</t>
  </si>
  <si>
    <t>LIST, THE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</si>
  <si>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</si>
  <si>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</si>
  <si>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</si>
  <si>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COLUMBIA</t>
  </si>
  <si>
    <t>Title</t>
  </si>
  <si>
    <t>Cumulative</t>
  </si>
  <si>
    <t>Scr.Avg.
(Adm.)</t>
  </si>
  <si>
    <t>Avg.
Ticket</t>
  </si>
  <si>
    <t>.</t>
  </si>
  <si>
    <t xml:space="preserve">IRON MAN </t>
  </si>
  <si>
    <t>ZOHAN</t>
  </si>
  <si>
    <t>STAR WARS: CLONE WARS</t>
  </si>
  <si>
    <t>FIDAFILM</t>
  </si>
  <si>
    <t>MEDYAVIZYON</t>
  </si>
  <si>
    <t>CHIKO</t>
  </si>
  <si>
    <t>THE MATCH FACTORY</t>
  </si>
  <si>
    <t>UNIVERSAL</t>
  </si>
  <si>
    <t>FRONTIER(S)</t>
  </si>
  <si>
    <t>EUROPA CORP.</t>
  </si>
  <si>
    <t>WEINSTEIN CO.</t>
  </si>
  <si>
    <t>WANTED</t>
  </si>
  <si>
    <t>ROGUE</t>
  </si>
  <si>
    <t>HANCOCK</t>
  </si>
  <si>
    <t>KUNG FU PANDA</t>
  </si>
  <si>
    <t>FORGETTING SARAH MARSHALL</t>
  </si>
  <si>
    <t>DISNEY</t>
  </si>
  <si>
    <t>JOURNEY TO THE CENTER OF THE EARTH</t>
  </si>
  <si>
    <t>NEW LINE</t>
  </si>
  <si>
    <t>MAMMA MIA</t>
  </si>
  <si>
    <t>MARGOT AT THE WEDDING</t>
  </si>
  <si>
    <t>D PRODUCTION</t>
  </si>
  <si>
    <t>CHANTIER FILMS</t>
  </si>
  <si>
    <t>DARK KNIGHT</t>
  </si>
  <si>
    <t>SMART PEOPLE</t>
  </si>
  <si>
    <t>YERLI FILM</t>
  </si>
  <si>
    <t>MUMMY TOMB OF THE DRAGON EMPEROR, THE</t>
  </si>
  <si>
    <t>STRANGERS</t>
  </si>
  <si>
    <t>D PRODUCTIONS</t>
  </si>
  <si>
    <t>SLEEPWALKING</t>
  </si>
  <si>
    <t>ICON</t>
  </si>
  <si>
    <t>MY MOM'S NEW BOY FRIEND</t>
  </si>
  <si>
    <t>35 MILIM</t>
  </si>
  <si>
    <t>SINETEL FILM</t>
  </si>
  <si>
    <t>CA$H</t>
  </si>
  <si>
    <t>TMC</t>
  </si>
  <si>
    <t>LONELY HEARTS</t>
  </si>
  <si>
    <t>APARTMENT 1303, THE</t>
  </si>
  <si>
    <t>SMA</t>
  </si>
  <si>
    <t>FIDA FILM</t>
  </si>
  <si>
    <t>AWAKE</t>
  </si>
  <si>
    <t xml:space="preserve">COLD PREY </t>
  </si>
  <si>
    <t>BARBAR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</si>
  <si>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</si>
  <si>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</si>
  <si>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</si>
  <si>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</si>
  <si>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</si>
  <si>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</si>
  <si>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WE OWN THE NIGHT</t>
  </si>
  <si>
    <t>PINEMA</t>
  </si>
  <si>
    <t>2929 ENT.</t>
  </si>
  <si>
    <t>WEDDING DAZE</t>
  </si>
  <si>
    <t>SEMI PRO</t>
  </si>
  <si>
    <t>ORPHANAGE</t>
  </si>
  <si>
    <t>PATHOLOGY</t>
  </si>
  <si>
    <t>THREE KINGDOMS</t>
  </si>
  <si>
    <t>EASTERN LIGHT</t>
  </si>
  <si>
    <t>99 FRANK</t>
  </si>
  <si>
    <t>CELLULOID DREAMS</t>
  </si>
  <si>
    <t>WALK ME TO THE MOON</t>
  </si>
  <si>
    <t>R FILM</t>
  </si>
  <si>
    <t>ANAMORPH</t>
  </si>
  <si>
    <t>BROKEN ENGLISH</t>
  </si>
  <si>
    <t>SPOT</t>
  </si>
  <si>
    <t>ULAK</t>
  </si>
  <si>
    <t>AVSAR FILM</t>
  </si>
  <si>
    <t>YOUTH WITHOUT YOUTH</t>
  </si>
  <si>
    <t>PATHE</t>
  </si>
  <si>
    <t>BONNEVILLE</t>
  </si>
  <si>
    <t>DEATH AT A FUNERAL</t>
  </si>
  <si>
    <t xml:space="preserve">O… ÇOCUKLARI </t>
  </si>
  <si>
    <t>DEATH DEFYING ACTS</t>
  </si>
  <si>
    <t>AKSOY FILM</t>
  </si>
  <si>
    <t>HORTON</t>
  </si>
  <si>
    <t>THE INCREDIBLE HULK</t>
  </si>
  <si>
    <t>STEP UP : THE STREETS</t>
  </si>
  <si>
    <t>CHARLIE BARTLETT</t>
  </si>
  <si>
    <t>RECEP İVEDİK</t>
  </si>
  <si>
    <t>LOVE IN THE TIME OF CHOLERA</t>
  </si>
  <si>
    <t>HAPPENING, THE</t>
  </si>
  <si>
    <t>NATIVITY STORY, THE</t>
  </si>
  <si>
    <t>WAVE, THE</t>
  </si>
  <si>
    <t>UMUT SANAT</t>
  </si>
  <si>
    <t>MUSALLAT</t>
  </si>
  <si>
    <t>MIA-DADA</t>
  </si>
  <si>
    <t>FORBIDDEN KINGDOM</t>
  </si>
  <si>
    <t>ARCLIGHT FILM</t>
  </si>
  <si>
    <t>SUPERHERO</t>
  </si>
  <si>
    <t>KUTSAL DAMACANA</t>
  </si>
  <si>
    <t>ZERO FILM</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</si>
</sst>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2">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3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medium"/>
      <right style="hair"/>
      <top style="hair"/>
      <bottom style="hair"/>
    </border>
    <border>
      <left style="hair"/>
      <right>
        <color indexed="63"/>
      </right>
      <top style="hair"/>
      <bottom style="thin"/>
    </border>
    <border>
      <left style="hair"/>
      <right style="hair"/>
      <top style="medium"/>
      <bottom style="hair"/>
    </border>
    <border>
      <left style="hair"/>
      <right style="hair"/>
      <top style="hair"/>
      <bottom style="medium"/>
    </border>
    <border>
      <left style="medium"/>
      <right style="hair"/>
      <top style="medium"/>
      <bottom style="hair"/>
    </border>
    <border>
      <left style="hair"/>
      <right style="hair"/>
      <top style="hair"/>
      <bottom>
        <color indexed="63"/>
      </bottom>
    </border>
    <border>
      <left style="hair"/>
      <right style="medium"/>
      <top style="hair"/>
      <bottom>
        <color indexed="63"/>
      </bottom>
    </border>
    <border>
      <left style="medium"/>
      <right style="hair"/>
      <top style="hair"/>
      <bottom style="medium"/>
    </border>
    <border>
      <left style="hair"/>
      <right style="medium"/>
      <top style="hair"/>
      <bottom style="hair"/>
    </border>
    <border>
      <left style="hair"/>
      <right style="medium"/>
      <top style="hair"/>
      <bottom style="medium"/>
    </border>
    <border>
      <left style="hair"/>
      <right style="medium"/>
      <top style="medium"/>
      <bottom style="hair"/>
    </border>
    <border>
      <left style="medium"/>
      <right style="hair"/>
      <top>
        <color indexed="63"/>
      </top>
      <bottom style="hair"/>
    </border>
    <border>
      <left style="hair"/>
      <right style="medium"/>
      <top>
        <color indexed="63"/>
      </top>
      <bottom style="hair"/>
    </border>
    <border>
      <left style="hair"/>
      <right>
        <color indexed="63"/>
      </right>
      <top style="hair"/>
      <bottom style="medium"/>
    </border>
    <border>
      <left style="medium"/>
      <right style="hair"/>
      <top style="hair"/>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8" fillId="24" borderId="0" applyNumberFormat="0" applyBorder="0" applyAlignment="0" applyProtection="0"/>
    <xf numFmtId="0" fontId="0" fillId="25" borderId="8" applyNumberFormat="0" applyFont="0" applyAlignment="0" applyProtection="0"/>
    <xf numFmtId="0" fontId="6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282">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2"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2"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2" applyNumberFormat="1" applyFont="1" applyFill="1" applyBorder="1" applyAlignment="1" applyProtection="1">
      <alignment horizontal="center" vertical="center"/>
      <protection/>
    </xf>
    <xf numFmtId="190" fontId="26" fillId="0" borderId="14" xfId="0" applyNumberFormat="1" applyFont="1" applyFill="1" applyBorder="1" applyAlignment="1" applyProtection="1">
      <alignment horizontal="center" vertical="center"/>
      <protection locked="0"/>
    </xf>
    <xf numFmtId="0" fontId="26" fillId="0" borderId="14" xfId="0" applyFont="1" applyFill="1" applyBorder="1" applyAlignment="1">
      <alignment horizontal="center" vertical="center"/>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2"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0" fontId="16" fillId="0" borderId="18"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7" fillId="0" borderId="18"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5" fillId="0" borderId="18" xfId="0" applyFont="1" applyFill="1" applyBorder="1" applyAlignment="1" applyProtection="1">
      <alignment vertical="center" wrapText="1"/>
      <protection locked="0"/>
    </xf>
    <xf numFmtId="0" fontId="26" fillId="0" borderId="19" xfId="0" applyFont="1" applyFill="1" applyBorder="1" applyAlignment="1">
      <alignment horizontal="left" vertical="center"/>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191"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right" vertical="center"/>
      <protection/>
    </xf>
    <xf numFmtId="0" fontId="19" fillId="0" borderId="20" xfId="0" applyFont="1" applyFill="1" applyBorder="1" applyAlignment="1" applyProtection="1">
      <alignment horizontal="right" vertical="center"/>
      <protection/>
    </xf>
    <xf numFmtId="0" fontId="26" fillId="0" borderId="14" xfId="0" applyFont="1" applyFill="1" applyBorder="1" applyAlignment="1" applyProtection="1">
      <alignment horizontal="left" vertical="center"/>
      <protection locked="0"/>
    </xf>
    <xf numFmtId="0" fontId="26" fillId="0" borderId="14" xfId="0" applyFont="1" applyFill="1" applyBorder="1" applyAlignment="1" applyProtection="1">
      <alignment horizontal="center" vertical="center"/>
      <protection locked="0"/>
    </xf>
    <xf numFmtId="192" fontId="26" fillId="0" borderId="14" xfId="62" applyNumberFormat="1" applyFont="1" applyFill="1" applyBorder="1" applyAlignment="1" applyProtection="1">
      <alignment vertical="center"/>
      <protection/>
    </xf>
    <xf numFmtId="190" fontId="26" fillId="0" borderId="14" xfId="0" applyNumberFormat="1" applyFont="1" applyFill="1" applyBorder="1" applyAlignment="1">
      <alignment horizontal="center" vertical="center"/>
    </xf>
    <xf numFmtId="0" fontId="26" fillId="0" borderId="14" xfId="0" applyFont="1" applyFill="1" applyBorder="1" applyAlignment="1">
      <alignment horizontal="left" vertical="center"/>
    </xf>
    <xf numFmtId="0" fontId="26" fillId="0" borderId="14" xfId="0" applyFont="1" applyFill="1" applyBorder="1" applyAlignment="1" applyProtection="1">
      <alignment horizontal="left" vertical="center"/>
      <protection/>
    </xf>
    <xf numFmtId="0" fontId="26" fillId="0" borderId="14" xfId="0" applyFont="1" applyFill="1" applyBorder="1" applyAlignment="1" applyProtection="1">
      <alignment horizontal="center" vertical="center"/>
      <protection/>
    </xf>
    <xf numFmtId="190" fontId="26" fillId="0" borderId="14" xfId="0" applyNumberFormat="1" applyFont="1" applyFill="1" applyBorder="1" applyAlignment="1" applyProtection="1">
      <alignment horizontal="center" vertical="center"/>
      <protection/>
    </xf>
    <xf numFmtId="192" fontId="26" fillId="0" borderId="21" xfId="62" applyNumberFormat="1" applyFont="1" applyFill="1" applyBorder="1" applyAlignment="1" applyProtection="1">
      <alignment vertical="center"/>
      <protection/>
    </xf>
    <xf numFmtId="0" fontId="26" fillId="0" borderId="19" xfId="0" applyFont="1" applyFill="1" applyBorder="1" applyAlignment="1" applyProtection="1">
      <alignment horizontal="left" vertical="center"/>
      <protection locked="0"/>
    </xf>
    <xf numFmtId="0" fontId="26" fillId="0" borderId="19" xfId="0" applyFont="1" applyFill="1" applyBorder="1" applyAlignment="1">
      <alignment horizontal="left" vertical="center"/>
    </xf>
    <xf numFmtId="0" fontId="26" fillId="0" borderId="19" xfId="0" applyNumberFormat="1" applyFont="1" applyFill="1" applyBorder="1" applyAlignment="1" applyProtection="1">
      <alignment horizontal="left" vertical="center"/>
      <protection locked="0"/>
    </xf>
    <xf numFmtId="192" fontId="26" fillId="0" borderId="16" xfId="62" applyNumberFormat="1" applyFont="1" applyFill="1" applyBorder="1" applyAlignment="1" applyProtection="1">
      <alignment vertical="center"/>
      <protection/>
    </xf>
    <xf numFmtId="190"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lignment horizontal="left" vertical="center"/>
    </xf>
    <xf numFmtId="0" fontId="26" fillId="0" borderId="14" xfId="0" applyNumberFormat="1" applyFont="1" applyFill="1" applyBorder="1" applyAlignment="1">
      <alignment horizontal="center" vertical="center"/>
    </xf>
    <xf numFmtId="0" fontId="26" fillId="0" borderId="19" xfId="0" applyNumberFormat="1" applyFont="1" applyFill="1" applyBorder="1" applyAlignment="1">
      <alignment horizontal="left" vertical="center"/>
    </xf>
    <xf numFmtId="190" fontId="26" fillId="0" borderId="22" xfId="0" applyNumberFormat="1" applyFont="1" applyFill="1" applyBorder="1" applyAlignment="1">
      <alignment horizontal="center" vertical="center"/>
    </xf>
    <xf numFmtId="0" fontId="26" fillId="0" borderId="22" xfId="0" applyFont="1" applyFill="1" applyBorder="1" applyAlignment="1">
      <alignment horizontal="left" vertical="center"/>
    </xf>
    <xf numFmtId="0" fontId="26" fillId="0" borderId="22" xfId="0" applyFont="1" applyFill="1" applyBorder="1" applyAlignment="1">
      <alignment horizontal="center" vertical="center"/>
    </xf>
    <xf numFmtId="0" fontId="26" fillId="0" borderId="23" xfId="0" applyFont="1" applyFill="1" applyBorder="1" applyAlignment="1" applyProtection="1">
      <alignment horizontal="left" vertical="center"/>
      <protection locked="0"/>
    </xf>
    <xf numFmtId="190" fontId="26" fillId="0" borderId="21" xfId="0" applyNumberFormat="1" applyFont="1" applyFill="1" applyBorder="1" applyAlignment="1" applyProtection="1">
      <alignment horizontal="center" vertical="center"/>
      <protection locked="0"/>
    </xf>
    <xf numFmtId="0" fontId="26" fillId="0" borderId="21" xfId="0" applyFont="1" applyFill="1" applyBorder="1" applyAlignment="1" applyProtection="1">
      <alignment horizontal="left" vertical="center"/>
      <protection locked="0"/>
    </xf>
    <xf numFmtId="0" fontId="26" fillId="0" borderId="21" xfId="0" applyFont="1" applyFill="1" applyBorder="1" applyAlignment="1" applyProtection="1">
      <alignment horizontal="center" vertical="center"/>
      <protection locked="0"/>
    </xf>
    <xf numFmtId="0"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pplyProtection="1">
      <alignment horizontal="center" vertical="center"/>
      <protection locked="0"/>
    </xf>
    <xf numFmtId="191" fontId="16" fillId="0" borderId="24" xfId="0" applyNumberFormat="1" applyFont="1" applyFill="1" applyBorder="1" applyAlignment="1" applyProtection="1">
      <alignment horizontal="center" vertical="center" wrapText="1"/>
      <protection/>
    </xf>
    <xf numFmtId="188" fontId="16" fillId="0" borderId="24" xfId="0" applyNumberFormat="1"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193" fontId="16" fillId="0" borderId="25" xfId="0" applyNumberFormat="1" applyFont="1" applyFill="1" applyBorder="1" applyAlignment="1" applyProtection="1">
      <alignment horizontal="center" vertical="center" wrapText="1"/>
      <protection/>
    </xf>
    <xf numFmtId="0" fontId="26" fillId="0" borderId="26" xfId="0" applyFont="1" applyFill="1" applyBorder="1" applyAlignment="1">
      <alignment horizontal="left" vertical="center"/>
    </xf>
    <xf numFmtId="193" fontId="26" fillId="0" borderId="27" xfId="0" applyNumberFormat="1" applyFont="1" applyFill="1" applyBorder="1" applyAlignment="1">
      <alignment horizontal="right" vertical="center"/>
    </xf>
    <xf numFmtId="193" fontId="26" fillId="0" borderId="28" xfId="0" applyNumberFormat="1" applyFont="1" applyFill="1" applyBorder="1" applyAlignment="1">
      <alignment horizontal="right" vertical="center"/>
    </xf>
    <xf numFmtId="192" fontId="4" fillId="0" borderId="14" xfId="0" applyNumberFormat="1" applyFont="1" applyFill="1" applyBorder="1" applyAlignment="1" applyProtection="1">
      <alignment vertical="center"/>
      <protection locked="0"/>
    </xf>
    <xf numFmtId="192" fontId="16" fillId="0" borderId="24" xfId="0" applyNumberFormat="1" applyFont="1" applyFill="1" applyBorder="1" applyAlignment="1" applyProtection="1">
      <alignment horizontal="center" vertical="center" wrapText="1"/>
      <protection/>
    </xf>
    <xf numFmtId="192" fontId="7" fillId="0" borderId="14" xfId="0" applyNumberFormat="1" applyFont="1" applyFill="1" applyBorder="1" applyAlignment="1" applyProtection="1">
      <alignment vertical="center"/>
      <protection locked="0"/>
    </xf>
    <xf numFmtId="185" fontId="26" fillId="0" borderId="14" xfId="0" applyNumberFormat="1" applyFont="1" applyFill="1" applyBorder="1" applyAlignment="1" applyProtection="1">
      <alignment horizontal="right" vertical="center"/>
      <protection locked="0"/>
    </xf>
    <xf numFmtId="185" fontId="27" fillId="0" borderId="14" xfId="40" applyNumberFormat="1" applyFont="1" applyFill="1" applyBorder="1" applyAlignment="1" applyProtection="1">
      <alignment horizontal="right" vertical="center"/>
      <protection/>
    </xf>
    <xf numFmtId="196" fontId="27" fillId="0" borderId="14" xfId="40" applyNumberFormat="1" applyFont="1" applyFill="1" applyBorder="1" applyAlignment="1" applyProtection="1">
      <alignment vertical="center"/>
      <protection/>
    </xf>
    <xf numFmtId="196" fontId="26" fillId="0" borderId="14" xfId="40" applyNumberFormat="1" applyFont="1" applyFill="1" applyBorder="1" applyAlignment="1">
      <alignment vertical="center"/>
    </xf>
    <xf numFmtId="193" fontId="26" fillId="0" borderId="14" xfId="40" applyNumberFormat="1" applyFont="1" applyFill="1" applyBorder="1" applyAlignment="1">
      <alignment horizontal="right" vertical="center"/>
    </xf>
    <xf numFmtId="185" fontId="26" fillId="0" borderId="14" xfId="40" applyNumberFormat="1" applyFont="1" applyFill="1" applyBorder="1" applyAlignment="1" applyProtection="1">
      <alignment horizontal="right" vertical="center"/>
      <protection locked="0"/>
    </xf>
    <xf numFmtId="196" fontId="26" fillId="0" borderId="14" xfId="40" applyNumberFormat="1" applyFont="1" applyFill="1" applyBorder="1" applyAlignment="1" applyProtection="1">
      <alignment vertical="center"/>
      <protection locked="0"/>
    </xf>
    <xf numFmtId="196" fontId="26" fillId="0" borderId="14" xfId="62" applyNumberFormat="1" applyFont="1" applyFill="1" applyBorder="1" applyAlignment="1" applyProtection="1">
      <alignment vertical="center"/>
      <protection/>
    </xf>
    <xf numFmtId="193" fontId="26" fillId="0" borderId="14" xfId="62" applyNumberFormat="1" applyFont="1" applyFill="1" applyBorder="1" applyAlignment="1" applyProtection="1">
      <alignment horizontal="right" vertical="center"/>
      <protection/>
    </xf>
    <xf numFmtId="185" fontId="26" fillId="0" borderId="14" xfId="40" applyNumberFormat="1" applyFont="1" applyFill="1" applyBorder="1" applyAlignment="1">
      <alignment horizontal="right" vertical="center"/>
    </xf>
    <xf numFmtId="185" fontId="27" fillId="0" borderId="14" xfId="40" applyNumberFormat="1" applyFont="1" applyFill="1" applyBorder="1" applyAlignment="1">
      <alignment horizontal="right" vertical="center"/>
    </xf>
    <xf numFmtId="196" fontId="27" fillId="0" borderId="14" xfId="40" applyNumberFormat="1" applyFont="1" applyFill="1" applyBorder="1" applyAlignment="1">
      <alignment vertical="center"/>
    </xf>
    <xf numFmtId="185" fontId="26" fillId="0" borderId="14" xfId="40" applyNumberFormat="1" applyFont="1" applyFill="1" applyBorder="1" applyAlignment="1" applyProtection="1">
      <alignment horizontal="right" vertical="center"/>
      <protection/>
    </xf>
    <xf numFmtId="196" fontId="26" fillId="0" borderId="14" xfId="0" applyNumberFormat="1" applyFont="1" applyFill="1" applyBorder="1" applyAlignment="1">
      <alignment vertical="center"/>
    </xf>
    <xf numFmtId="185" fontId="26" fillId="0" borderId="14" xfId="0" applyNumberFormat="1" applyFont="1" applyFill="1" applyBorder="1" applyAlignment="1">
      <alignment horizontal="right" vertical="center"/>
    </xf>
    <xf numFmtId="185" fontId="26" fillId="0" borderId="14" xfId="0" applyNumberFormat="1" applyFont="1" applyFill="1" applyBorder="1" applyAlignment="1" applyProtection="1">
      <alignment horizontal="right" vertical="center"/>
      <protection/>
    </xf>
    <xf numFmtId="196" fontId="26" fillId="0" borderId="14" xfId="0" applyNumberFormat="1" applyFont="1" applyFill="1" applyBorder="1" applyAlignment="1" applyProtection="1">
      <alignment vertical="center"/>
      <protection/>
    </xf>
    <xf numFmtId="185" fontId="27" fillId="0" borderId="14" xfId="0" applyNumberFormat="1" applyFont="1" applyFill="1" applyBorder="1" applyAlignment="1" applyProtection="1">
      <alignment horizontal="right" vertical="center"/>
      <protection/>
    </xf>
    <xf numFmtId="196" fontId="27" fillId="0" borderId="14" xfId="0" applyNumberFormat="1" applyFont="1" applyFill="1" applyBorder="1" applyAlignment="1" applyProtection="1">
      <alignment vertical="center"/>
      <protection/>
    </xf>
    <xf numFmtId="193" fontId="26" fillId="0" borderId="14" xfId="0" applyNumberFormat="1" applyFont="1" applyFill="1" applyBorder="1" applyAlignment="1" applyProtection="1">
      <alignment horizontal="right" vertical="center"/>
      <protection/>
    </xf>
    <xf numFmtId="185" fontId="26" fillId="0" borderId="21" xfId="0" applyNumberFormat="1" applyFont="1" applyFill="1" applyBorder="1" applyAlignment="1" applyProtection="1">
      <alignment horizontal="right" vertical="center"/>
      <protection locked="0"/>
    </xf>
    <xf numFmtId="196" fontId="26" fillId="0" borderId="21" xfId="0" applyNumberFormat="1" applyFont="1" applyFill="1" applyBorder="1" applyAlignment="1" applyProtection="1">
      <alignment vertical="center"/>
      <protection locked="0"/>
    </xf>
    <xf numFmtId="185" fontId="27" fillId="0" borderId="21" xfId="40" applyNumberFormat="1" applyFont="1" applyFill="1" applyBorder="1" applyAlignment="1" applyProtection="1">
      <alignment horizontal="right" vertical="center"/>
      <protection/>
    </xf>
    <xf numFmtId="196" fontId="27" fillId="0" borderId="21" xfId="40" applyNumberFormat="1" applyFont="1" applyFill="1" applyBorder="1" applyAlignment="1" applyProtection="1">
      <alignment vertical="center"/>
      <protection/>
    </xf>
    <xf numFmtId="196" fontId="26" fillId="0" borderId="21" xfId="40" applyNumberFormat="1" applyFont="1" applyFill="1" applyBorder="1" applyAlignment="1">
      <alignment vertical="center"/>
    </xf>
    <xf numFmtId="193" fontId="26" fillId="0" borderId="21" xfId="40" applyNumberFormat="1" applyFont="1" applyFill="1" applyBorder="1" applyAlignment="1">
      <alignment horizontal="right" vertical="center"/>
    </xf>
    <xf numFmtId="193" fontId="26" fillId="0" borderId="29" xfId="0" applyNumberFormat="1" applyFont="1" applyFill="1" applyBorder="1" applyAlignment="1" applyProtection="1">
      <alignment horizontal="right" vertical="center"/>
      <protection locked="0"/>
    </xf>
    <xf numFmtId="193" fontId="26" fillId="0" borderId="27" xfId="40" applyNumberFormat="1" applyFont="1" applyFill="1" applyBorder="1" applyAlignment="1" applyProtection="1">
      <alignment horizontal="right" vertical="center"/>
      <protection locked="0"/>
    </xf>
    <xf numFmtId="193" fontId="26" fillId="0" borderId="27" xfId="40" applyNumberFormat="1" applyFont="1" applyFill="1" applyBorder="1" applyAlignment="1">
      <alignment horizontal="right" vertical="center"/>
    </xf>
    <xf numFmtId="193" fontId="26" fillId="0" borderId="27" xfId="62" applyNumberFormat="1" applyFont="1" applyFill="1" applyBorder="1" applyAlignment="1" applyProtection="1">
      <alignment horizontal="right" vertical="center"/>
      <protection/>
    </xf>
    <xf numFmtId="193" fontId="26" fillId="0" borderId="27" xfId="0" applyNumberFormat="1" applyFont="1" applyFill="1" applyBorder="1" applyAlignment="1" applyProtection="1">
      <alignment horizontal="right" vertical="center"/>
      <protection/>
    </xf>
    <xf numFmtId="185" fontId="26" fillId="0" borderId="22" xfId="40" applyNumberFormat="1" applyFont="1" applyFill="1" applyBorder="1" applyAlignment="1">
      <alignment horizontal="right" vertical="center"/>
    </xf>
    <xf numFmtId="196" fontId="26" fillId="0" borderId="22" xfId="40" applyNumberFormat="1" applyFont="1" applyFill="1" applyBorder="1" applyAlignment="1">
      <alignment vertical="center"/>
    </xf>
    <xf numFmtId="185" fontId="27" fillId="0" borderId="22" xfId="40" applyNumberFormat="1" applyFont="1" applyFill="1" applyBorder="1" applyAlignment="1">
      <alignment horizontal="right" vertical="center"/>
    </xf>
    <xf numFmtId="196" fontId="27" fillId="0" borderId="22" xfId="40" applyNumberFormat="1" applyFont="1" applyFill="1" applyBorder="1" applyAlignment="1">
      <alignment vertical="center"/>
    </xf>
    <xf numFmtId="193" fontId="26" fillId="0" borderId="22" xfId="40" applyNumberFormat="1" applyFont="1" applyFill="1" applyBorder="1" applyAlignment="1">
      <alignment horizontal="right" vertical="center"/>
    </xf>
    <xf numFmtId="192" fontId="26" fillId="0" borderId="22" xfId="62" applyNumberFormat="1" applyFont="1" applyFill="1" applyBorder="1" applyAlignment="1" applyProtection="1">
      <alignment vertical="center"/>
      <protection/>
    </xf>
    <xf numFmtId="0" fontId="26" fillId="0" borderId="30" xfId="0" applyNumberFormat="1" applyFont="1" applyFill="1" applyBorder="1" applyAlignment="1" applyProtection="1">
      <alignment horizontal="left" vertical="center"/>
      <protection locked="0"/>
    </xf>
    <xf numFmtId="190" fontId="26" fillId="0" borderId="16" xfId="0" applyNumberFormat="1" applyFont="1" applyFill="1" applyBorder="1" applyAlignment="1" applyProtection="1">
      <alignment horizontal="center" vertical="center"/>
      <protection locked="0"/>
    </xf>
    <xf numFmtId="0" fontId="26" fillId="0" borderId="16" xfId="0" applyNumberFormat="1" applyFont="1" applyFill="1" applyBorder="1" applyAlignment="1" applyProtection="1">
      <alignment horizontal="left" vertical="center"/>
      <protection locked="0"/>
    </xf>
    <xf numFmtId="0" fontId="26" fillId="0" borderId="16" xfId="0" applyNumberFormat="1" applyFont="1" applyFill="1" applyBorder="1" applyAlignment="1" applyProtection="1">
      <alignment horizontal="center" vertical="center"/>
      <protection locked="0"/>
    </xf>
    <xf numFmtId="185" fontId="26" fillId="0" borderId="16" xfId="40" applyNumberFormat="1" applyFont="1" applyFill="1" applyBorder="1" applyAlignment="1" applyProtection="1">
      <alignment horizontal="right" vertical="center"/>
      <protection locked="0"/>
    </xf>
    <xf numFmtId="196" fontId="26" fillId="0" borderId="16" xfId="40" applyNumberFormat="1" applyFont="1" applyFill="1" applyBorder="1" applyAlignment="1" applyProtection="1">
      <alignment vertical="center"/>
      <protection locked="0"/>
    </xf>
    <xf numFmtId="185" fontId="27" fillId="0" borderId="16" xfId="40" applyNumberFormat="1" applyFont="1" applyFill="1" applyBorder="1" applyAlignment="1" applyProtection="1">
      <alignment horizontal="right" vertical="center"/>
      <protection/>
    </xf>
    <xf numFmtId="196" fontId="27" fillId="0" borderId="16" xfId="40" applyNumberFormat="1" applyFont="1" applyFill="1" applyBorder="1" applyAlignment="1" applyProtection="1">
      <alignment vertical="center"/>
      <protection/>
    </xf>
    <xf numFmtId="196" fontId="26" fillId="0" borderId="16" xfId="40" applyNumberFormat="1" applyFont="1" applyFill="1" applyBorder="1" applyAlignment="1">
      <alignment vertical="center"/>
    </xf>
    <xf numFmtId="193" fontId="26" fillId="0" borderId="16" xfId="40" applyNumberFormat="1" applyFont="1" applyFill="1" applyBorder="1" applyAlignment="1">
      <alignment horizontal="right" vertical="center"/>
    </xf>
    <xf numFmtId="193" fontId="26" fillId="0" borderId="31" xfId="62" applyNumberFormat="1" applyFont="1" applyFill="1" applyBorder="1" applyAlignment="1" applyProtection="1">
      <alignment horizontal="right" vertical="center"/>
      <protection/>
    </xf>
    <xf numFmtId="0" fontId="19" fillId="0" borderId="32" xfId="0" applyFont="1" applyFill="1" applyBorder="1" applyAlignment="1" applyProtection="1">
      <alignment horizontal="right" vertical="center"/>
      <protection/>
    </xf>
    <xf numFmtId="0" fontId="26" fillId="0" borderId="26" xfId="0" applyFont="1" applyFill="1" applyBorder="1" applyAlignment="1">
      <alignment horizontal="left" vertical="center"/>
    </xf>
    <xf numFmtId="193" fontId="26" fillId="0" borderId="28" xfId="40" applyNumberFormat="1" applyFont="1" applyFill="1" applyBorder="1" applyAlignment="1">
      <alignment horizontal="right" vertical="center"/>
    </xf>
    <xf numFmtId="0" fontId="26" fillId="0" borderId="26" xfId="0" applyFont="1" applyFill="1" applyBorder="1" applyAlignment="1" applyProtection="1">
      <alignment horizontal="left" vertical="center"/>
      <protection locked="0"/>
    </xf>
    <xf numFmtId="190" fontId="26" fillId="0" borderId="22" xfId="0" applyNumberFormat="1" applyFont="1" applyFill="1" applyBorder="1" applyAlignment="1" applyProtection="1">
      <alignment horizontal="center" vertical="center"/>
      <protection locked="0"/>
    </xf>
    <xf numFmtId="190" fontId="26" fillId="0" borderId="22" xfId="0" applyNumberFormat="1" applyFont="1" applyFill="1" applyBorder="1" applyAlignment="1" applyProtection="1">
      <alignment horizontal="left" vertical="center"/>
      <protection locked="0"/>
    </xf>
    <xf numFmtId="0" fontId="26" fillId="0" borderId="22" xfId="0" applyFont="1" applyFill="1" applyBorder="1" applyAlignment="1" applyProtection="1">
      <alignment horizontal="left" vertical="center"/>
      <protection locked="0"/>
    </xf>
    <xf numFmtId="0" fontId="26" fillId="0" borderId="22" xfId="0" applyFont="1" applyFill="1" applyBorder="1" applyAlignment="1" applyProtection="1">
      <alignment horizontal="center" vertical="center"/>
      <protection locked="0"/>
    </xf>
    <xf numFmtId="185" fontId="26" fillId="0" borderId="22" xfId="40" applyNumberFormat="1" applyFont="1" applyFill="1" applyBorder="1" applyAlignment="1" applyProtection="1">
      <alignment horizontal="right" vertical="center"/>
      <protection locked="0"/>
    </xf>
    <xf numFmtId="196" fontId="26" fillId="0" borderId="22" xfId="40" applyNumberFormat="1" applyFont="1" applyFill="1" applyBorder="1" applyAlignment="1" applyProtection="1">
      <alignment vertical="center"/>
      <protection locked="0"/>
    </xf>
    <xf numFmtId="185" fontId="27" fillId="0" borderId="22" xfId="40" applyNumberFormat="1" applyFont="1" applyFill="1" applyBorder="1" applyAlignment="1" applyProtection="1">
      <alignment horizontal="right" vertical="center"/>
      <protection/>
    </xf>
    <xf numFmtId="196" fontId="27" fillId="0" borderId="22" xfId="40" applyNumberFormat="1" applyFont="1" applyFill="1" applyBorder="1" applyAlignment="1" applyProtection="1">
      <alignment vertical="center"/>
      <protection/>
    </xf>
    <xf numFmtId="196" fontId="26" fillId="0" borderId="22" xfId="62" applyNumberFormat="1" applyFont="1" applyFill="1" applyBorder="1" applyAlignment="1" applyProtection="1">
      <alignment vertical="center"/>
      <protection/>
    </xf>
    <xf numFmtId="193" fontId="26" fillId="0" borderId="22" xfId="62" applyNumberFormat="1" applyFont="1" applyFill="1" applyBorder="1" applyAlignment="1" applyProtection="1">
      <alignment horizontal="right" vertical="center"/>
      <protection/>
    </xf>
    <xf numFmtId="193" fontId="26" fillId="0" borderId="28" xfId="40"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22" fillId="33" borderId="14" xfId="0" applyFont="1" applyFill="1" applyBorder="1" applyAlignment="1" applyProtection="1">
      <alignment horizontal="center" vertical="center"/>
      <protection/>
    </xf>
    <xf numFmtId="0" fontId="0" fillId="33" borderId="24" xfId="0" applyFill="1" applyBorder="1" applyAlignment="1">
      <alignment/>
    </xf>
    <xf numFmtId="185" fontId="16" fillId="0" borderId="21" xfId="0" applyNumberFormat="1"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193" fontId="16" fillId="0" borderId="21" xfId="0" applyNumberFormat="1" applyFont="1" applyFill="1" applyBorder="1" applyAlignment="1" applyProtection="1">
      <alignment horizontal="center" vertical="center" wrapText="1"/>
      <protection/>
    </xf>
    <xf numFmtId="193" fontId="16" fillId="0" borderId="29" xfId="0" applyNumberFormat="1" applyFont="1" applyFill="1" applyBorder="1" applyAlignment="1" applyProtection="1">
      <alignment horizontal="center" vertical="center" wrapText="1"/>
      <protection/>
    </xf>
    <xf numFmtId="171" fontId="16" fillId="0" borderId="23" xfId="40" applyFont="1" applyFill="1" applyBorder="1" applyAlignment="1" applyProtection="1">
      <alignment horizontal="center" vertical="center"/>
      <protection/>
    </xf>
    <xf numFmtId="171" fontId="16" fillId="0" borderId="33" xfId="40" applyFont="1" applyFill="1" applyBorder="1" applyAlignment="1" applyProtection="1">
      <alignment horizontal="center" vertical="center"/>
      <protection/>
    </xf>
    <xf numFmtId="190" fontId="16" fillId="0" borderId="21" xfId="0" applyNumberFormat="1" applyFont="1" applyFill="1" applyBorder="1" applyAlignment="1" applyProtection="1">
      <alignment horizontal="center" vertical="center" wrapText="1"/>
      <protection/>
    </xf>
    <xf numFmtId="190" fontId="16" fillId="0" borderId="24" xfId="0" applyNumberFormat="1"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protection/>
    </xf>
    <xf numFmtId="185" fontId="16" fillId="0" borderId="34" xfId="0" applyNumberFormat="1" applyFont="1" applyFill="1" applyBorder="1" applyAlignment="1" applyProtection="1">
      <alignment horizontal="center" vertical="center" wrapText="1"/>
      <protection/>
    </xf>
    <xf numFmtId="0" fontId="16" fillId="0" borderId="34"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5" xfId="40" applyFont="1" applyFill="1" applyBorder="1" applyAlignment="1" applyProtection="1">
      <alignment horizontal="center" vertical="center"/>
      <protection/>
    </xf>
    <xf numFmtId="171" fontId="16" fillId="0" borderId="36" xfId="40" applyFont="1" applyFill="1" applyBorder="1" applyAlignment="1" applyProtection="1">
      <alignment horizontal="center" vertical="center"/>
      <protection/>
    </xf>
    <xf numFmtId="190" fontId="16" fillId="0" borderId="34"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4" xfId="0" applyNumberFormat="1" applyFont="1" applyFill="1" applyBorder="1" applyAlignment="1" applyProtection="1">
      <alignment horizontal="center" vertical="center" wrapText="1"/>
      <protection/>
    </xf>
    <xf numFmtId="193" fontId="16" fillId="0" borderId="37" xfId="0" applyNumberFormat="1" applyFont="1" applyFill="1" applyBorder="1" applyAlignment="1" applyProtection="1">
      <alignment horizontal="center" vertical="center" wrapText="1"/>
      <protection/>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3070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582900" y="0"/>
          <a:ext cx="26955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288000"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5449550" y="419100"/>
          <a:ext cx="2686050"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36
</a:t>
          </a:r>
          <a:r>
            <a:rPr lang="en-US" cap="none" sz="2000" b="0" i="0" u="none" baseline="0">
              <a:solidFill>
                <a:srgbClr val="FFFFFF"/>
              </a:solidFill>
              <a:latin typeface="Impact"/>
              <a:ea typeface="Impact"/>
              <a:cs typeface="Impact"/>
            </a:rPr>
            <a:t>05-07 SEP'</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4110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677150" y="0"/>
          <a:ext cx="2552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753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543800" y="0"/>
          <a:ext cx="2171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74407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381000</xdr:colOff>
      <xdr:row>0</xdr:row>
      <xdr:rowOff>904875</xdr:rowOff>
    </xdr:to>
    <xdr:sp fLocksText="0">
      <xdr:nvSpPr>
        <xdr:cNvPr id="6" name="Text Box 7"/>
        <xdr:cNvSpPr txBox="1">
          <a:spLocks noChangeArrowheads="1"/>
        </xdr:cNvSpPr>
      </xdr:nvSpPr>
      <xdr:spPr>
        <a:xfrm>
          <a:off x="7886700" y="409575"/>
          <a:ext cx="17430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753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543800" y="0"/>
          <a:ext cx="2171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744075"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934325" y="390525"/>
          <a:ext cx="172402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36
</a:t>
          </a:r>
          <a:r>
            <a:rPr lang="en-US" cap="none" sz="1200" b="0" i="0" u="none" baseline="0">
              <a:solidFill>
                <a:srgbClr val="FFFFFF"/>
              </a:solidFill>
              <a:latin typeface="Impact"/>
              <a:ea typeface="Impact"/>
              <a:cs typeface="Impact"/>
            </a:rPr>
            <a:t>05-07 SEP'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86"/>
  <sheetViews>
    <sheetView tabSelected="1" zoomScale="60" zoomScaleNormal="60" zoomScalePageLayoutView="0" workbookViewId="0" topLeftCell="B1">
      <selection activeCell="B3" sqref="B3:B4"/>
    </sheetView>
  </sheetViews>
  <sheetFormatPr defaultColWidth="39.8515625" defaultRowHeight="12.75"/>
  <cols>
    <col min="1" max="1" width="3.140625" style="118" bestFit="1" customWidth="1"/>
    <col min="2" max="2" width="46.140625" style="119" bestFit="1" customWidth="1"/>
    <col min="3" max="3" width="9.7109375" style="120" customWidth="1"/>
    <col min="4" max="4" width="16.00390625" style="102" customWidth="1"/>
    <col min="5" max="5" width="22.00390625" style="102" customWidth="1"/>
    <col min="6" max="6" width="6.8515625" style="121" customWidth="1"/>
    <col min="7" max="7" width="8.421875" style="121" bestFit="1" customWidth="1"/>
    <col min="8" max="8" width="10.140625" style="121" customWidth="1"/>
    <col min="9" max="9" width="10.421875" style="122" bestFit="1" customWidth="1"/>
    <col min="10" max="10" width="7.421875" style="123" bestFit="1" customWidth="1"/>
    <col min="11" max="11" width="10.421875" style="122" bestFit="1" customWidth="1"/>
    <col min="12" max="12" width="7.421875" style="123" bestFit="1" customWidth="1"/>
    <col min="13" max="13" width="10.421875" style="122" bestFit="1" customWidth="1"/>
    <col min="14" max="14" width="7.421875" style="123" customWidth="1"/>
    <col min="15" max="15" width="16.28125" style="124" customWidth="1"/>
    <col min="16" max="16" width="10.28125" style="125" bestFit="1" customWidth="1"/>
    <col min="17" max="17" width="10.28125" style="123" customWidth="1"/>
    <col min="18" max="18" width="7.421875" style="126" bestFit="1" customWidth="1"/>
    <col min="19" max="19" width="11.421875" style="130" bestFit="1" customWidth="1"/>
    <col min="20" max="20" width="10.00390625" style="177" bestFit="1" customWidth="1"/>
    <col min="21" max="21" width="14.421875" style="122" bestFit="1" customWidth="1"/>
    <col min="22" max="22" width="11.00390625" style="123" bestFit="1" customWidth="1"/>
    <col min="23" max="23" width="7.421875" style="126" bestFit="1" customWidth="1"/>
    <col min="24" max="24" width="39.8515625" style="103" customWidth="1"/>
    <col min="25" max="27" width="39.8515625" style="102" customWidth="1"/>
    <col min="28" max="28" width="2.00390625" style="102" bestFit="1" customWidth="1"/>
    <col min="29" max="16384" width="39.8515625" style="102" customWidth="1"/>
  </cols>
  <sheetData>
    <row r="1" spans="1:23" s="98" customFormat="1" ht="99" customHeight="1">
      <c r="A1" s="82"/>
      <c r="B1" s="83"/>
      <c r="C1" s="84"/>
      <c r="D1" s="85"/>
      <c r="E1" s="85"/>
      <c r="F1" s="86"/>
      <c r="G1" s="86"/>
      <c r="H1" s="86"/>
      <c r="I1" s="87"/>
      <c r="J1" s="88"/>
      <c r="K1" s="89"/>
      <c r="L1" s="90"/>
      <c r="M1" s="91"/>
      <c r="N1" s="92"/>
      <c r="O1" s="93"/>
      <c r="P1" s="94"/>
      <c r="Q1" s="95"/>
      <c r="R1" s="96"/>
      <c r="S1" s="97"/>
      <c r="T1" s="175"/>
      <c r="U1" s="97"/>
      <c r="V1" s="95"/>
      <c r="W1" s="96"/>
    </row>
    <row r="2" spans="1:23" s="99" customFormat="1" ht="27.75" thickBot="1">
      <c r="A2" s="250" t="s">
        <v>29</v>
      </c>
      <c r="B2" s="251"/>
      <c r="C2" s="251"/>
      <c r="D2" s="251"/>
      <c r="E2" s="251"/>
      <c r="F2" s="251"/>
      <c r="G2" s="251"/>
      <c r="H2" s="251"/>
      <c r="I2" s="251"/>
      <c r="J2" s="251"/>
      <c r="K2" s="251"/>
      <c r="L2" s="251"/>
      <c r="M2" s="251"/>
      <c r="N2" s="251"/>
      <c r="O2" s="251"/>
      <c r="P2" s="251"/>
      <c r="Q2" s="251"/>
      <c r="R2" s="251"/>
      <c r="S2" s="251"/>
      <c r="T2" s="251"/>
      <c r="U2" s="251"/>
      <c r="V2" s="251"/>
      <c r="W2" s="251"/>
    </row>
    <row r="3" spans="1:24" s="100" customFormat="1" ht="20.25" customHeight="1">
      <c r="A3" s="137"/>
      <c r="B3" s="257" t="s">
        <v>32</v>
      </c>
      <c r="C3" s="259" t="s">
        <v>80</v>
      </c>
      <c r="D3" s="253" t="s">
        <v>6</v>
      </c>
      <c r="E3" s="253" t="s">
        <v>1</v>
      </c>
      <c r="F3" s="253" t="s">
        <v>81</v>
      </c>
      <c r="G3" s="253" t="s">
        <v>82</v>
      </c>
      <c r="H3" s="253" t="s">
        <v>83</v>
      </c>
      <c r="I3" s="252" t="s">
        <v>7</v>
      </c>
      <c r="J3" s="252"/>
      <c r="K3" s="252" t="s">
        <v>8</v>
      </c>
      <c r="L3" s="252"/>
      <c r="M3" s="252" t="s">
        <v>9</v>
      </c>
      <c r="N3" s="252"/>
      <c r="O3" s="255" t="s">
        <v>84</v>
      </c>
      <c r="P3" s="255"/>
      <c r="Q3" s="255"/>
      <c r="R3" s="255"/>
      <c r="S3" s="252" t="s">
        <v>5</v>
      </c>
      <c r="T3" s="252"/>
      <c r="U3" s="255" t="s">
        <v>33</v>
      </c>
      <c r="V3" s="255"/>
      <c r="W3" s="256"/>
      <c r="X3" s="131"/>
    </row>
    <row r="4" spans="1:24" s="100" customFormat="1" ht="52.5" customHeight="1" thickBot="1">
      <c r="A4" s="138"/>
      <c r="B4" s="258"/>
      <c r="C4" s="260"/>
      <c r="D4" s="261"/>
      <c r="E4" s="261"/>
      <c r="F4" s="254"/>
      <c r="G4" s="254"/>
      <c r="H4" s="254"/>
      <c r="I4" s="168" t="s">
        <v>14</v>
      </c>
      <c r="J4" s="169" t="s">
        <v>11</v>
      </c>
      <c r="K4" s="168" t="s">
        <v>14</v>
      </c>
      <c r="L4" s="169" t="s">
        <v>11</v>
      </c>
      <c r="M4" s="168" t="s">
        <v>14</v>
      </c>
      <c r="N4" s="169" t="s">
        <v>11</v>
      </c>
      <c r="O4" s="168" t="s">
        <v>14</v>
      </c>
      <c r="P4" s="169" t="s">
        <v>11</v>
      </c>
      <c r="Q4" s="169" t="s">
        <v>34</v>
      </c>
      <c r="R4" s="170" t="s">
        <v>35</v>
      </c>
      <c r="S4" s="168" t="s">
        <v>14</v>
      </c>
      <c r="T4" s="176" t="s">
        <v>10</v>
      </c>
      <c r="U4" s="168" t="s">
        <v>14</v>
      </c>
      <c r="V4" s="169" t="s">
        <v>11</v>
      </c>
      <c r="W4" s="171" t="s">
        <v>35</v>
      </c>
      <c r="X4" s="131"/>
    </row>
    <row r="5" spans="1:24" s="100" customFormat="1" ht="15">
      <c r="A5" s="66">
        <v>1</v>
      </c>
      <c r="B5" s="162" t="s">
        <v>97</v>
      </c>
      <c r="C5" s="163">
        <v>39696</v>
      </c>
      <c r="D5" s="164" t="s">
        <v>98</v>
      </c>
      <c r="E5" s="164" t="s">
        <v>98</v>
      </c>
      <c r="F5" s="165">
        <v>30</v>
      </c>
      <c r="G5" s="165">
        <v>30</v>
      </c>
      <c r="H5" s="165">
        <v>1</v>
      </c>
      <c r="I5" s="198">
        <v>42848</v>
      </c>
      <c r="J5" s="199">
        <v>3707</v>
      </c>
      <c r="K5" s="198">
        <v>82649</v>
      </c>
      <c r="L5" s="199">
        <v>6570</v>
      </c>
      <c r="M5" s="198">
        <v>89891</v>
      </c>
      <c r="N5" s="199">
        <v>7239</v>
      </c>
      <c r="O5" s="200">
        <f>+I5+K5+M5</f>
        <v>215388</v>
      </c>
      <c r="P5" s="201">
        <f>+J5+L5+N5</f>
        <v>17516</v>
      </c>
      <c r="Q5" s="202">
        <f>+P5/G5</f>
        <v>583.8666666666667</v>
      </c>
      <c r="R5" s="203">
        <f>+O5/P5</f>
        <v>12.29664306919388</v>
      </c>
      <c r="S5" s="198"/>
      <c r="T5" s="150">
        <f aca="true" t="shared" si="0" ref="T5:T36">IF(S5&lt;&gt;0,-(S5-O5)/S5,"")</f>
      </c>
      <c r="U5" s="198">
        <v>215388</v>
      </c>
      <c r="V5" s="199">
        <v>17516</v>
      </c>
      <c r="W5" s="204">
        <f>U5/V5</f>
        <v>12.29664306919388</v>
      </c>
      <c r="X5" s="131"/>
    </row>
    <row r="6" spans="1:24" s="100" customFormat="1" ht="15">
      <c r="A6" s="66">
        <v>2</v>
      </c>
      <c r="B6" s="151" t="s">
        <v>15</v>
      </c>
      <c r="C6" s="80">
        <v>39689</v>
      </c>
      <c r="D6" s="155" t="s">
        <v>12</v>
      </c>
      <c r="E6" s="142" t="s">
        <v>13</v>
      </c>
      <c r="F6" s="143">
        <v>87</v>
      </c>
      <c r="G6" s="143">
        <v>87</v>
      </c>
      <c r="H6" s="143">
        <v>2</v>
      </c>
      <c r="I6" s="183">
        <v>50947</v>
      </c>
      <c r="J6" s="184">
        <v>4927</v>
      </c>
      <c r="K6" s="183">
        <v>64209</v>
      </c>
      <c r="L6" s="184">
        <v>6372</v>
      </c>
      <c r="M6" s="183">
        <v>68105</v>
      </c>
      <c r="N6" s="184">
        <v>6819</v>
      </c>
      <c r="O6" s="179">
        <f>+I6+K6+M6</f>
        <v>183261</v>
      </c>
      <c r="P6" s="180">
        <f>+J6+L6+N6</f>
        <v>18118</v>
      </c>
      <c r="Q6" s="185">
        <f>IF(O6&lt;&gt;0,P6/G6,"")</f>
        <v>208.2528735632184</v>
      </c>
      <c r="R6" s="186">
        <f>IF(O6&lt;&gt;0,O6/P6,"")</f>
        <v>10.11485815211392</v>
      </c>
      <c r="S6" s="183">
        <v>263266</v>
      </c>
      <c r="T6" s="144">
        <f t="shared" si="0"/>
        <v>-0.3038941602789574</v>
      </c>
      <c r="U6" s="183">
        <v>596087</v>
      </c>
      <c r="V6" s="184">
        <v>63895</v>
      </c>
      <c r="W6" s="205">
        <f>U6/V6</f>
        <v>9.329165036387824</v>
      </c>
      <c r="X6" s="131"/>
    </row>
    <row r="7" spans="1:24" s="101" customFormat="1" ht="18.75" thickBot="1">
      <c r="A7" s="226">
        <v>3</v>
      </c>
      <c r="B7" s="227" t="s">
        <v>16</v>
      </c>
      <c r="C7" s="159">
        <v>39689</v>
      </c>
      <c r="D7" s="160" t="s">
        <v>2</v>
      </c>
      <c r="E7" s="160" t="s">
        <v>40</v>
      </c>
      <c r="F7" s="161">
        <v>127</v>
      </c>
      <c r="G7" s="161">
        <v>127</v>
      </c>
      <c r="H7" s="161">
        <v>2</v>
      </c>
      <c r="I7" s="209">
        <v>37825</v>
      </c>
      <c r="J7" s="210">
        <v>4548</v>
      </c>
      <c r="K7" s="209">
        <v>63503</v>
      </c>
      <c r="L7" s="210">
        <v>7323</v>
      </c>
      <c r="M7" s="209">
        <v>69210</v>
      </c>
      <c r="N7" s="210">
        <v>7998</v>
      </c>
      <c r="O7" s="211">
        <f>+M7+K7+I7</f>
        <v>170538</v>
      </c>
      <c r="P7" s="212">
        <f>+N7+L7+J7</f>
        <v>19869</v>
      </c>
      <c r="Q7" s="210">
        <f>+P7/G7</f>
        <v>156.4488188976378</v>
      </c>
      <c r="R7" s="213">
        <f>+O7/P7</f>
        <v>8.583119432281443</v>
      </c>
      <c r="S7" s="209">
        <v>242125</v>
      </c>
      <c r="T7" s="214">
        <f t="shared" si="0"/>
        <v>-0.29566133195663397</v>
      </c>
      <c r="U7" s="209">
        <v>553304</v>
      </c>
      <c r="V7" s="210">
        <v>68302</v>
      </c>
      <c r="W7" s="228">
        <f>+U7/V7</f>
        <v>8.100846241691313</v>
      </c>
      <c r="X7" s="132"/>
    </row>
    <row r="8" spans="1:24" s="101" customFormat="1" ht="18">
      <c r="A8" s="71">
        <v>4</v>
      </c>
      <c r="B8" s="215" t="s">
        <v>99</v>
      </c>
      <c r="C8" s="216">
        <v>39696</v>
      </c>
      <c r="D8" s="217" t="s">
        <v>17</v>
      </c>
      <c r="E8" s="217" t="s">
        <v>21</v>
      </c>
      <c r="F8" s="218">
        <v>48</v>
      </c>
      <c r="G8" s="218">
        <v>48</v>
      </c>
      <c r="H8" s="218">
        <v>1</v>
      </c>
      <c r="I8" s="219">
        <v>31047.5</v>
      </c>
      <c r="J8" s="220">
        <v>2999</v>
      </c>
      <c r="K8" s="219">
        <v>45195.5</v>
      </c>
      <c r="L8" s="220">
        <v>4341</v>
      </c>
      <c r="M8" s="219">
        <v>55389.5</v>
      </c>
      <c r="N8" s="220">
        <v>5280</v>
      </c>
      <c r="O8" s="221">
        <f>+I8+K8+M8</f>
        <v>131632.5</v>
      </c>
      <c r="P8" s="222">
        <f>+J8+L8+N8</f>
        <v>12620</v>
      </c>
      <c r="Q8" s="223">
        <f>+P8/G8</f>
        <v>262.9166666666667</v>
      </c>
      <c r="R8" s="224">
        <f>+O8/P8</f>
        <v>10.430467511885896</v>
      </c>
      <c r="S8" s="219"/>
      <c r="T8" s="154">
        <f t="shared" si="0"/>
      </c>
      <c r="U8" s="219">
        <v>131632.5</v>
      </c>
      <c r="V8" s="220">
        <v>12620</v>
      </c>
      <c r="W8" s="225">
        <f>U8/V8</f>
        <v>10.430467511885896</v>
      </c>
      <c r="X8" s="132"/>
    </row>
    <row r="9" spans="1:24" s="101" customFormat="1" ht="18">
      <c r="A9" s="66">
        <v>5</v>
      </c>
      <c r="B9" s="152" t="s">
        <v>63</v>
      </c>
      <c r="C9" s="145">
        <v>39661</v>
      </c>
      <c r="D9" s="146" t="s">
        <v>2</v>
      </c>
      <c r="E9" s="146" t="s">
        <v>44</v>
      </c>
      <c r="F9" s="81">
        <v>148</v>
      </c>
      <c r="G9" s="81">
        <v>141</v>
      </c>
      <c r="H9" s="81">
        <v>6</v>
      </c>
      <c r="I9" s="187">
        <v>19453</v>
      </c>
      <c r="J9" s="181">
        <v>3307</v>
      </c>
      <c r="K9" s="187">
        <v>30705</v>
      </c>
      <c r="L9" s="181">
        <v>4954</v>
      </c>
      <c r="M9" s="187">
        <v>42709</v>
      </c>
      <c r="N9" s="181">
        <v>6895</v>
      </c>
      <c r="O9" s="188">
        <f>+M9+K9+I9</f>
        <v>92867</v>
      </c>
      <c r="P9" s="189">
        <f>+N9+L9+J9</f>
        <v>15156</v>
      </c>
      <c r="Q9" s="181">
        <f>+P9/G9</f>
        <v>107.48936170212765</v>
      </c>
      <c r="R9" s="182">
        <f>+O9/P9</f>
        <v>6.127408287147005</v>
      </c>
      <c r="S9" s="187">
        <v>145651</v>
      </c>
      <c r="T9" s="144">
        <f t="shared" si="0"/>
        <v>-0.36240053278041345</v>
      </c>
      <c r="U9" s="187">
        <v>3250179</v>
      </c>
      <c r="V9" s="181">
        <v>415421</v>
      </c>
      <c r="W9" s="206">
        <f>+U9/V9</f>
        <v>7.823819691349258</v>
      </c>
      <c r="X9" s="132"/>
    </row>
    <row r="10" spans="1:24" s="101" customFormat="1" ht="18">
      <c r="A10" s="66">
        <v>6</v>
      </c>
      <c r="B10" s="151" t="s">
        <v>60</v>
      </c>
      <c r="C10" s="80">
        <v>39654</v>
      </c>
      <c r="D10" s="155" t="s">
        <v>12</v>
      </c>
      <c r="E10" s="142" t="s">
        <v>13</v>
      </c>
      <c r="F10" s="143">
        <v>158</v>
      </c>
      <c r="G10" s="143">
        <v>72</v>
      </c>
      <c r="H10" s="143">
        <v>7</v>
      </c>
      <c r="I10" s="183">
        <v>13592</v>
      </c>
      <c r="J10" s="184">
        <v>1539</v>
      </c>
      <c r="K10" s="183">
        <v>20676</v>
      </c>
      <c r="L10" s="184">
        <v>2336</v>
      </c>
      <c r="M10" s="183">
        <v>22437</v>
      </c>
      <c r="N10" s="184">
        <v>2566</v>
      </c>
      <c r="O10" s="179">
        <f>+I10+K10+M10</f>
        <v>56705</v>
      </c>
      <c r="P10" s="180">
        <f>+J10+L10+N10</f>
        <v>6441</v>
      </c>
      <c r="Q10" s="185">
        <f>IF(O10&lt;&gt;0,P10/G10,"")</f>
        <v>89.45833333333333</v>
      </c>
      <c r="R10" s="186">
        <f>IF(O10&lt;&gt;0,O10/P10,"")</f>
        <v>8.803757180562025</v>
      </c>
      <c r="S10" s="183">
        <v>71977</v>
      </c>
      <c r="T10" s="144">
        <f t="shared" si="0"/>
        <v>-0.21217889047890298</v>
      </c>
      <c r="U10" s="183">
        <v>3467994</v>
      </c>
      <c r="V10" s="184">
        <v>402416</v>
      </c>
      <c r="W10" s="205">
        <f>U10/V10</f>
        <v>8.617932686573099</v>
      </c>
      <c r="X10" s="132"/>
    </row>
    <row r="11" spans="1:24" s="101" customFormat="1" ht="18">
      <c r="A11" s="66">
        <v>7</v>
      </c>
      <c r="B11" s="151" t="s">
        <v>38</v>
      </c>
      <c r="C11" s="80">
        <v>39675</v>
      </c>
      <c r="D11" s="155" t="s">
        <v>12</v>
      </c>
      <c r="E11" s="142" t="s">
        <v>31</v>
      </c>
      <c r="F11" s="143">
        <v>51</v>
      </c>
      <c r="G11" s="143">
        <v>49</v>
      </c>
      <c r="H11" s="143">
        <v>4</v>
      </c>
      <c r="I11" s="183">
        <v>11785</v>
      </c>
      <c r="J11" s="184">
        <v>1614</v>
      </c>
      <c r="K11" s="183">
        <v>17598</v>
      </c>
      <c r="L11" s="184">
        <v>2358</v>
      </c>
      <c r="M11" s="183">
        <v>19804</v>
      </c>
      <c r="N11" s="184">
        <v>2778</v>
      </c>
      <c r="O11" s="179">
        <f>+I11+K11+M11</f>
        <v>49187</v>
      </c>
      <c r="P11" s="180">
        <f>+J11+L11+N11</f>
        <v>6750</v>
      </c>
      <c r="Q11" s="185">
        <f>IF(O11&lt;&gt;0,P11/G11,"")</f>
        <v>137.75510204081633</v>
      </c>
      <c r="R11" s="186">
        <f>IF(O11&lt;&gt;0,O11/P11,"")</f>
        <v>7.286962962962963</v>
      </c>
      <c r="S11" s="183">
        <v>76347</v>
      </c>
      <c r="T11" s="144">
        <f t="shared" si="0"/>
        <v>-0.35574416807471154</v>
      </c>
      <c r="U11" s="183">
        <v>712560</v>
      </c>
      <c r="V11" s="184">
        <v>75835</v>
      </c>
      <c r="W11" s="205">
        <f>U11/V11</f>
        <v>9.39618909474517</v>
      </c>
      <c r="X11" s="132"/>
    </row>
    <row r="12" spans="1:24" s="101" customFormat="1" ht="18">
      <c r="A12" s="66">
        <v>8</v>
      </c>
      <c r="B12" s="158" t="s">
        <v>100</v>
      </c>
      <c r="C12" s="145">
        <v>39696</v>
      </c>
      <c r="D12" s="156" t="s">
        <v>69</v>
      </c>
      <c r="E12" s="156" t="s">
        <v>79</v>
      </c>
      <c r="F12" s="157">
        <v>9</v>
      </c>
      <c r="G12" s="157">
        <v>9</v>
      </c>
      <c r="H12" s="157">
        <v>1</v>
      </c>
      <c r="I12" s="187">
        <v>8939.29</v>
      </c>
      <c r="J12" s="181">
        <v>715</v>
      </c>
      <c r="K12" s="187">
        <v>15799.79</v>
      </c>
      <c r="L12" s="181">
        <v>1253</v>
      </c>
      <c r="M12" s="187">
        <v>16699.79</v>
      </c>
      <c r="N12" s="181">
        <v>1347</v>
      </c>
      <c r="O12" s="188">
        <f>SUM(I12+K12+M12)</f>
        <v>41438.87</v>
      </c>
      <c r="P12" s="189">
        <f>J12+L12+N12</f>
        <v>3315</v>
      </c>
      <c r="Q12" s="181">
        <f aca="true" t="shared" si="1" ref="Q12:Q23">+P12/G12</f>
        <v>368.3333333333333</v>
      </c>
      <c r="R12" s="182">
        <f aca="true" t="shared" si="2" ref="R12:R23">+O12/P12</f>
        <v>12.50041327300151</v>
      </c>
      <c r="S12" s="187"/>
      <c r="T12" s="144">
        <f t="shared" si="0"/>
      </c>
      <c r="U12" s="187">
        <v>41438.87</v>
      </c>
      <c r="V12" s="181">
        <v>3315</v>
      </c>
      <c r="W12" s="173">
        <f>U12/V12</f>
        <v>12.50041327300151</v>
      </c>
      <c r="X12" s="132"/>
    </row>
    <row r="13" spans="1:24" s="101" customFormat="1" ht="18">
      <c r="A13" s="66">
        <v>9</v>
      </c>
      <c r="B13" s="158" t="s">
        <v>68</v>
      </c>
      <c r="C13" s="145">
        <v>39675</v>
      </c>
      <c r="D13" s="156" t="s">
        <v>69</v>
      </c>
      <c r="E13" s="156" t="s">
        <v>70</v>
      </c>
      <c r="F13" s="157">
        <v>38</v>
      </c>
      <c r="G13" s="157">
        <v>38</v>
      </c>
      <c r="H13" s="157">
        <v>4</v>
      </c>
      <c r="I13" s="187">
        <v>5730.5</v>
      </c>
      <c r="J13" s="181">
        <v>719</v>
      </c>
      <c r="K13" s="187">
        <v>10609</v>
      </c>
      <c r="L13" s="181">
        <v>1314</v>
      </c>
      <c r="M13" s="187">
        <v>12514.5</v>
      </c>
      <c r="N13" s="181">
        <v>1576</v>
      </c>
      <c r="O13" s="188">
        <f>SUM(I13+K13+M13)</f>
        <v>28854</v>
      </c>
      <c r="P13" s="189">
        <f>J13+L13+N13</f>
        <v>3609</v>
      </c>
      <c r="Q13" s="181">
        <f t="shared" si="1"/>
        <v>94.97368421052632</v>
      </c>
      <c r="R13" s="182">
        <f t="shared" si="2"/>
        <v>7.99501246882793</v>
      </c>
      <c r="S13" s="187"/>
      <c r="T13" s="144">
        <f t="shared" si="0"/>
      </c>
      <c r="U13" s="187">
        <v>431480.11</v>
      </c>
      <c r="V13" s="181">
        <v>45717</v>
      </c>
      <c r="W13" s="173">
        <f>U13/V13</f>
        <v>9.438067021020627</v>
      </c>
      <c r="X13" s="132"/>
    </row>
    <row r="14" spans="1:24" s="101" customFormat="1" ht="18">
      <c r="A14" s="66">
        <v>10</v>
      </c>
      <c r="B14" s="152" t="s">
        <v>64</v>
      </c>
      <c r="C14" s="145">
        <v>39668</v>
      </c>
      <c r="D14" s="146" t="s">
        <v>2</v>
      </c>
      <c r="E14" s="146" t="s">
        <v>58</v>
      </c>
      <c r="F14" s="81">
        <v>51</v>
      </c>
      <c r="G14" s="81">
        <v>49</v>
      </c>
      <c r="H14" s="81">
        <v>5</v>
      </c>
      <c r="I14" s="187">
        <v>6336</v>
      </c>
      <c r="J14" s="181">
        <v>931</v>
      </c>
      <c r="K14" s="187">
        <v>9709</v>
      </c>
      <c r="L14" s="181">
        <v>1372</v>
      </c>
      <c r="M14" s="187">
        <v>12169</v>
      </c>
      <c r="N14" s="181">
        <v>1664</v>
      </c>
      <c r="O14" s="188">
        <f>+M14+K14+I14</f>
        <v>28214</v>
      </c>
      <c r="P14" s="189">
        <f>+N14+L14+J14</f>
        <v>3967</v>
      </c>
      <c r="Q14" s="181">
        <f t="shared" si="1"/>
        <v>80.95918367346938</v>
      </c>
      <c r="R14" s="182">
        <f t="shared" si="2"/>
        <v>7.112175447441391</v>
      </c>
      <c r="S14" s="187">
        <v>33919</v>
      </c>
      <c r="T14" s="144">
        <f t="shared" si="0"/>
        <v>-0.16819481706418232</v>
      </c>
      <c r="U14" s="187">
        <v>594170</v>
      </c>
      <c r="V14" s="181">
        <v>70365</v>
      </c>
      <c r="W14" s="206">
        <f>+U14/V14</f>
        <v>8.444112840190435</v>
      </c>
      <c r="X14" s="132"/>
    </row>
    <row r="15" spans="1:24" s="101" customFormat="1" ht="18">
      <c r="A15" s="66">
        <v>11</v>
      </c>
      <c r="B15" s="151" t="s">
        <v>54</v>
      </c>
      <c r="C15" s="80">
        <v>39647</v>
      </c>
      <c r="D15" s="142" t="s">
        <v>41</v>
      </c>
      <c r="E15" s="142" t="s">
        <v>55</v>
      </c>
      <c r="F15" s="143">
        <v>108</v>
      </c>
      <c r="G15" s="143">
        <v>67</v>
      </c>
      <c r="H15" s="143">
        <v>8</v>
      </c>
      <c r="I15" s="183">
        <v>4966</v>
      </c>
      <c r="J15" s="184">
        <v>814</v>
      </c>
      <c r="K15" s="183">
        <v>7655.5</v>
      </c>
      <c r="L15" s="184">
        <v>1206</v>
      </c>
      <c r="M15" s="183">
        <v>9744.5</v>
      </c>
      <c r="N15" s="184">
        <v>1524</v>
      </c>
      <c r="O15" s="179">
        <f>I15+K15+M15</f>
        <v>22366</v>
      </c>
      <c r="P15" s="180">
        <f>J15+L15+N15</f>
        <v>3544</v>
      </c>
      <c r="Q15" s="181">
        <f t="shared" si="1"/>
        <v>52.8955223880597</v>
      </c>
      <c r="R15" s="182">
        <f t="shared" si="2"/>
        <v>6.310948081264108</v>
      </c>
      <c r="S15" s="183">
        <v>136353</v>
      </c>
      <c r="T15" s="144">
        <f t="shared" si="0"/>
        <v>-0.8359698723167074</v>
      </c>
      <c r="U15" s="190">
        <v>3981415</v>
      </c>
      <c r="V15" s="191">
        <v>404930</v>
      </c>
      <c r="W15" s="207">
        <f>IF(U15&lt;&gt;0,U15/V15,"")</f>
        <v>9.83235374015262</v>
      </c>
      <c r="X15" s="132"/>
    </row>
    <row r="16" spans="1:24" s="101" customFormat="1" ht="18">
      <c r="A16" s="66">
        <v>12</v>
      </c>
      <c r="B16" s="152" t="s">
        <v>71</v>
      </c>
      <c r="C16" s="145">
        <v>39682</v>
      </c>
      <c r="D16" s="146" t="s">
        <v>2</v>
      </c>
      <c r="E16" s="146" t="s">
        <v>72</v>
      </c>
      <c r="F16" s="81">
        <v>21</v>
      </c>
      <c r="G16" s="81">
        <v>20</v>
      </c>
      <c r="H16" s="81">
        <v>3</v>
      </c>
      <c r="I16" s="187">
        <v>4487</v>
      </c>
      <c r="J16" s="181">
        <v>465</v>
      </c>
      <c r="K16" s="187">
        <v>7898</v>
      </c>
      <c r="L16" s="181">
        <v>813</v>
      </c>
      <c r="M16" s="187">
        <v>9652</v>
      </c>
      <c r="N16" s="181">
        <v>1001</v>
      </c>
      <c r="O16" s="188">
        <f>+M16+K16+I16</f>
        <v>22037</v>
      </c>
      <c r="P16" s="189">
        <f>+N16+L16+J16</f>
        <v>2279</v>
      </c>
      <c r="Q16" s="181">
        <f t="shared" si="1"/>
        <v>113.95</v>
      </c>
      <c r="R16" s="182">
        <f t="shared" si="2"/>
        <v>9.669591926283458</v>
      </c>
      <c r="S16" s="187">
        <v>41320</v>
      </c>
      <c r="T16" s="144">
        <f t="shared" si="0"/>
        <v>-0.46667473378509194</v>
      </c>
      <c r="U16" s="187">
        <v>167356</v>
      </c>
      <c r="V16" s="181">
        <v>16280</v>
      </c>
      <c r="W16" s="206">
        <f>+U16/V16</f>
        <v>10.27985257985258</v>
      </c>
      <c r="X16" s="132"/>
    </row>
    <row r="17" spans="1:24" s="101" customFormat="1" ht="18">
      <c r="A17" s="66">
        <v>13</v>
      </c>
      <c r="B17" s="153" t="s">
        <v>93</v>
      </c>
      <c r="C17" s="80">
        <v>39682</v>
      </c>
      <c r="D17" s="166" t="s">
        <v>87</v>
      </c>
      <c r="E17" s="166" t="s">
        <v>94</v>
      </c>
      <c r="F17" s="167">
        <v>32</v>
      </c>
      <c r="G17" s="167">
        <v>32</v>
      </c>
      <c r="H17" s="167">
        <v>3</v>
      </c>
      <c r="I17" s="183">
        <v>4125</v>
      </c>
      <c r="J17" s="184">
        <v>630</v>
      </c>
      <c r="K17" s="183">
        <v>5416</v>
      </c>
      <c r="L17" s="184">
        <v>808</v>
      </c>
      <c r="M17" s="183">
        <v>7568</v>
      </c>
      <c r="N17" s="184">
        <v>1060</v>
      </c>
      <c r="O17" s="179">
        <f>+I17+K17+M17</f>
        <v>17109</v>
      </c>
      <c r="P17" s="180">
        <f>+J17+L17+N17</f>
        <v>2498</v>
      </c>
      <c r="Q17" s="181">
        <f t="shared" si="1"/>
        <v>78.0625</v>
      </c>
      <c r="R17" s="182">
        <f t="shared" si="2"/>
        <v>6.8490792634107285</v>
      </c>
      <c r="S17" s="183">
        <v>51329</v>
      </c>
      <c r="T17" s="144">
        <f t="shared" si="0"/>
        <v>-0.6666796547760525</v>
      </c>
      <c r="U17" s="183">
        <v>238938</v>
      </c>
      <c r="V17" s="184">
        <v>24773</v>
      </c>
      <c r="W17" s="207">
        <f>U17/V17</f>
        <v>9.645097485165302</v>
      </c>
      <c r="X17" s="132"/>
    </row>
    <row r="18" spans="1:24" s="101" customFormat="1" ht="18">
      <c r="A18" s="66">
        <v>14</v>
      </c>
      <c r="B18" s="152" t="s">
        <v>51</v>
      </c>
      <c r="C18" s="145">
        <v>39633</v>
      </c>
      <c r="D18" s="146" t="s">
        <v>2</v>
      </c>
      <c r="E18" s="146" t="s">
        <v>3</v>
      </c>
      <c r="F18" s="81">
        <v>123</v>
      </c>
      <c r="G18" s="81">
        <v>75</v>
      </c>
      <c r="H18" s="81">
        <v>10</v>
      </c>
      <c r="I18" s="187">
        <v>3521</v>
      </c>
      <c r="J18" s="181">
        <v>497</v>
      </c>
      <c r="K18" s="187">
        <v>5893</v>
      </c>
      <c r="L18" s="181">
        <v>778</v>
      </c>
      <c r="M18" s="187">
        <v>7318</v>
      </c>
      <c r="N18" s="181">
        <v>999</v>
      </c>
      <c r="O18" s="188">
        <f>+M18+K18+I18</f>
        <v>16732</v>
      </c>
      <c r="P18" s="189">
        <f>+N18+L18+J18</f>
        <v>2274</v>
      </c>
      <c r="Q18" s="181">
        <f t="shared" si="1"/>
        <v>30.32</v>
      </c>
      <c r="R18" s="182">
        <f t="shared" si="2"/>
        <v>7.357959542656112</v>
      </c>
      <c r="S18" s="187">
        <v>3591</v>
      </c>
      <c r="T18" s="144">
        <f t="shared" si="0"/>
        <v>3.65942634363687</v>
      </c>
      <c r="U18" s="187">
        <v>1508325</v>
      </c>
      <c r="V18" s="181">
        <v>205218</v>
      </c>
      <c r="W18" s="206">
        <f>+U18/V18</f>
        <v>7.3498669707335615</v>
      </c>
      <c r="X18" s="132"/>
    </row>
    <row r="19" spans="1:24" s="101" customFormat="1" ht="18">
      <c r="A19" s="66">
        <v>15</v>
      </c>
      <c r="B19" s="136">
        <v>120</v>
      </c>
      <c r="C19" s="145">
        <v>39493</v>
      </c>
      <c r="D19" s="146" t="s">
        <v>17</v>
      </c>
      <c r="E19" s="146" t="s">
        <v>18</v>
      </c>
      <c r="F19" s="81">
        <v>179</v>
      </c>
      <c r="G19" s="81">
        <v>28</v>
      </c>
      <c r="H19" s="81">
        <v>28</v>
      </c>
      <c r="I19" s="187">
        <v>2817</v>
      </c>
      <c r="J19" s="181">
        <v>470</v>
      </c>
      <c r="K19" s="187">
        <v>4243</v>
      </c>
      <c r="L19" s="181">
        <v>660</v>
      </c>
      <c r="M19" s="187">
        <v>6128</v>
      </c>
      <c r="N19" s="181">
        <v>912</v>
      </c>
      <c r="O19" s="188">
        <f>SUM(I19+K19+M19)</f>
        <v>13188</v>
      </c>
      <c r="P19" s="189">
        <f>SUM(J19+L19+N19)</f>
        <v>2042</v>
      </c>
      <c r="Q19" s="181">
        <f t="shared" si="1"/>
        <v>72.92857142857143</v>
      </c>
      <c r="R19" s="182">
        <f t="shared" si="2"/>
        <v>6.458374142997061</v>
      </c>
      <c r="S19" s="187"/>
      <c r="T19" s="144">
        <f t="shared" si="0"/>
      </c>
      <c r="U19" s="187">
        <v>4961589.5</v>
      </c>
      <c r="V19" s="181">
        <v>1016386</v>
      </c>
      <c r="W19" s="173">
        <f>U19/V19</f>
        <v>4.881599608810038</v>
      </c>
      <c r="X19" s="132"/>
    </row>
    <row r="20" spans="1:24" s="101" customFormat="1" ht="18">
      <c r="A20" s="66">
        <v>16</v>
      </c>
      <c r="B20" s="152" t="s">
        <v>56</v>
      </c>
      <c r="C20" s="145">
        <v>39647</v>
      </c>
      <c r="D20" s="146" t="s">
        <v>2</v>
      </c>
      <c r="E20" s="146" t="s">
        <v>44</v>
      </c>
      <c r="F20" s="81">
        <v>45</v>
      </c>
      <c r="G20" s="81">
        <v>12</v>
      </c>
      <c r="H20" s="81">
        <v>8</v>
      </c>
      <c r="I20" s="187">
        <v>3318</v>
      </c>
      <c r="J20" s="181">
        <v>390</v>
      </c>
      <c r="K20" s="187">
        <v>4044</v>
      </c>
      <c r="L20" s="181">
        <v>455</v>
      </c>
      <c r="M20" s="187">
        <v>3128</v>
      </c>
      <c r="N20" s="181">
        <v>374</v>
      </c>
      <c r="O20" s="188">
        <f>+M20+K20+I20</f>
        <v>10490</v>
      </c>
      <c r="P20" s="189">
        <f>+N20+L20+J20</f>
        <v>1219</v>
      </c>
      <c r="Q20" s="181">
        <f t="shared" si="1"/>
        <v>101.58333333333333</v>
      </c>
      <c r="R20" s="182">
        <f t="shared" si="2"/>
        <v>8.605414273995079</v>
      </c>
      <c r="S20" s="187">
        <v>11157</v>
      </c>
      <c r="T20" s="144">
        <f t="shared" si="0"/>
        <v>-0.05978309581428699</v>
      </c>
      <c r="U20" s="187">
        <v>830588</v>
      </c>
      <c r="V20" s="181">
        <v>88523</v>
      </c>
      <c r="W20" s="206">
        <f>+U20/V20</f>
        <v>9.3827366898998</v>
      </c>
      <c r="X20" s="132"/>
    </row>
    <row r="21" spans="1:24" s="101" customFormat="1" ht="18">
      <c r="A21" s="66">
        <v>17</v>
      </c>
      <c r="B21" s="153" t="s">
        <v>20</v>
      </c>
      <c r="C21" s="80">
        <v>39668</v>
      </c>
      <c r="D21" s="166" t="s">
        <v>17</v>
      </c>
      <c r="E21" s="166" t="s">
        <v>21</v>
      </c>
      <c r="F21" s="167">
        <v>33</v>
      </c>
      <c r="G21" s="167">
        <v>33</v>
      </c>
      <c r="H21" s="167">
        <v>5</v>
      </c>
      <c r="I21" s="183">
        <v>2271.5</v>
      </c>
      <c r="J21" s="184">
        <v>395</v>
      </c>
      <c r="K21" s="183">
        <v>3205.5</v>
      </c>
      <c r="L21" s="184">
        <v>516</v>
      </c>
      <c r="M21" s="183">
        <v>4179.5</v>
      </c>
      <c r="N21" s="184">
        <v>669</v>
      </c>
      <c r="O21" s="179">
        <f>+I21+K21+M21</f>
        <v>9656.5</v>
      </c>
      <c r="P21" s="180">
        <f>+J21+L21+N21</f>
        <v>1580</v>
      </c>
      <c r="Q21" s="181">
        <f t="shared" si="1"/>
        <v>47.878787878787875</v>
      </c>
      <c r="R21" s="182">
        <f t="shared" si="2"/>
        <v>6.111708860759494</v>
      </c>
      <c r="S21" s="183">
        <v>14383</v>
      </c>
      <c r="T21" s="144">
        <f t="shared" si="0"/>
        <v>-0.32861711743029964</v>
      </c>
      <c r="U21" s="183">
        <v>159070.5</v>
      </c>
      <c r="V21" s="184">
        <v>20155</v>
      </c>
      <c r="W21" s="207">
        <f>U21/V21</f>
        <v>7.892359216075415</v>
      </c>
      <c r="X21" s="132"/>
    </row>
    <row r="22" spans="1:24" s="101" customFormat="1" ht="18">
      <c r="A22" s="66">
        <v>18</v>
      </c>
      <c r="B22" s="153" t="s">
        <v>95</v>
      </c>
      <c r="C22" s="80">
        <v>39689</v>
      </c>
      <c r="D22" s="166" t="s">
        <v>87</v>
      </c>
      <c r="E22" s="166" t="s">
        <v>65</v>
      </c>
      <c r="F22" s="167">
        <v>4</v>
      </c>
      <c r="G22" s="167">
        <v>4</v>
      </c>
      <c r="H22" s="167">
        <v>2</v>
      </c>
      <c r="I22" s="183">
        <v>2155</v>
      </c>
      <c r="J22" s="184">
        <v>152</v>
      </c>
      <c r="K22" s="183">
        <v>2664</v>
      </c>
      <c r="L22" s="184">
        <v>190</v>
      </c>
      <c r="M22" s="183">
        <v>3877</v>
      </c>
      <c r="N22" s="184">
        <v>275</v>
      </c>
      <c r="O22" s="179">
        <f>+I22+K22+M22</f>
        <v>8696</v>
      </c>
      <c r="P22" s="180">
        <f>+J22+L22+N22</f>
        <v>617</v>
      </c>
      <c r="Q22" s="181">
        <f t="shared" si="1"/>
        <v>154.25</v>
      </c>
      <c r="R22" s="182">
        <f t="shared" si="2"/>
        <v>14.094003241491086</v>
      </c>
      <c r="S22" s="183">
        <v>13031</v>
      </c>
      <c r="T22" s="144">
        <f t="shared" si="0"/>
        <v>-0.33266825262834776</v>
      </c>
      <c r="U22" s="183">
        <v>28281</v>
      </c>
      <c r="V22" s="184">
        <v>2154</v>
      </c>
      <c r="W22" s="207">
        <f>U22/V22</f>
        <v>13.129526462395543</v>
      </c>
      <c r="X22" s="132"/>
    </row>
    <row r="23" spans="1:24" s="101" customFormat="1" ht="18">
      <c r="A23" s="66">
        <v>19</v>
      </c>
      <c r="B23" s="136" t="s">
        <v>19</v>
      </c>
      <c r="C23" s="145">
        <v>39682</v>
      </c>
      <c r="D23" s="146" t="s">
        <v>17</v>
      </c>
      <c r="E23" s="146" t="s">
        <v>101</v>
      </c>
      <c r="F23" s="81">
        <v>60</v>
      </c>
      <c r="G23" s="81">
        <v>58</v>
      </c>
      <c r="H23" s="81">
        <v>3</v>
      </c>
      <c r="I23" s="187">
        <v>1692</v>
      </c>
      <c r="J23" s="181">
        <v>210</v>
      </c>
      <c r="K23" s="187">
        <v>3042.5</v>
      </c>
      <c r="L23" s="181">
        <v>358</v>
      </c>
      <c r="M23" s="187">
        <v>3309</v>
      </c>
      <c r="N23" s="181">
        <v>392</v>
      </c>
      <c r="O23" s="188">
        <f>I23+K23+M23</f>
        <v>8043.5</v>
      </c>
      <c r="P23" s="189">
        <f>J23+L23+N23</f>
        <v>960</v>
      </c>
      <c r="Q23" s="181">
        <f t="shared" si="1"/>
        <v>16.551724137931036</v>
      </c>
      <c r="R23" s="182">
        <f t="shared" si="2"/>
        <v>8.378645833333334</v>
      </c>
      <c r="S23" s="187"/>
      <c r="T23" s="144">
        <f t="shared" si="0"/>
      </c>
      <c r="U23" s="192">
        <v>157215</v>
      </c>
      <c r="V23" s="191">
        <v>18662</v>
      </c>
      <c r="W23" s="173">
        <f>U23/V23</f>
        <v>8.424338227413996</v>
      </c>
      <c r="X23" s="132"/>
    </row>
    <row r="24" spans="1:24" s="101" customFormat="1" ht="18">
      <c r="A24" s="66">
        <v>20</v>
      </c>
      <c r="B24" s="151" t="s">
        <v>39</v>
      </c>
      <c r="C24" s="80">
        <v>39675</v>
      </c>
      <c r="D24" s="155" t="s">
        <v>12</v>
      </c>
      <c r="E24" s="142" t="s">
        <v>13</v>
      </c>
      <c r="F24" s="143">
        <v>99</v>
      </c>
      <c r="G24" s="143">
        <v>35</v>
      </c>
      <c r="H24" s="143">
        <v>4</v>
      </c>
      <c r="I24" s="183">
        <v>1448</v>
      </c>
      <c r="J24" s="184">
        <v>218</v>
      </c>
      <c r="K24" s="183">
        <v>2021</v>
      </c>
      <c r="L24" s="184">
        <v>291</v>
      </c>
      <c r="M24" s="183">
        <v>2823</v>
      </c>
      <c r="N24" s="184">
        <v>396</v>
      </c>
      <c r="O24" s="179">
        <f>+I24+K24+M24</f>
        <v>6292</v>
      </c>
      <c r="P24" s="180">
        <f>+J24+L24+N24</f>
        <v>905</v>
      </c>
      <c r="Q24" s="185">
        <f>IF(O24&lt;&gt;0,P24/G24,"")</f>
        <v>25.857142857142858</v>
      </c>
      <c r="R24" s="186">
        <f>IF(O24&lt;&gt;0,O24/P24,"")</f>
        <v>6.952486187845304</v>
      </c>
      <c r="S24" s="183">
        <v>18872</v>
      </c>
      <c r="T24" s="144">
        <f t="shared" si="0"/>
        <v>-0.6665960152607037</v>
      </c>
      <c r="U24" s="183">
        <v>347232</v>
      </c>
      <c r="V24" s="184">
        <v>41375</v>
      </c>
      <c r="W24" s="205">
        <f>U24/V24</f>
        <v>8.39231419939577</v>
      </c>
      <c r="X24" s="132"/>
    </row>
    <row r="25" spans="1:24" s="101" customFormat="1" ht="18">
      <c r="A25" s="66">
        <v>21</v>
      </c>
      <c r="B25" s="152" t="s">
        <v>24</v>
      </c>
      <c r="C25" s="145">
        <v>39640</v>
      </c>
      <c r="D25" s="146" t="s">
        <v>2</v>
      </c>
      <c r="E25" s="146" t="s">
        <v>53</v>
      </c>
      <c r="F25" s="81">
        <v>137</v>
      </c>
      <c r="G25" s="81">
        <v>13</v>
      </c>
      <c r="H25" s="81">
        <v>9</v>
      </c>
      <c r="I25" s="187">
        <v>1439</v>
      </c>
      <c r="J25" s="181">
        <v>356</v>
      </c>
      <c r="K25" s="187">
        <v>1316</v>
      </c>
      <c r="L25" s="181">
        <v>207</v>
      </c>
      <c r="M25" s="187">
        <v>1578</v>
      </c>
      <c r="N25" s="181">
        <v>243</v>
      </c>
      <c r="O25" s="188">
        <f>+M25+K25+I25</f>
        <v>4333</v>
      </c>
      <c r="P25" s="189">
        <f>+N25+L25+J25</f>
        <v>806</v>
      </c>
      <c r="Q25" s="181">
        <f>+P25/G25</f>
        <v>62</v>
      </c>
      <c r="R25" s="182">
        <f>+O25/P25</f>
        <v>5.375930521091812</v>
      </c>
      <c r="S25" s="187">
        <v>5952</v>
      </c>
      <c r="T25" s="144">
        <f t="shared" si="0"/>
        <v>-0.27200940860215056</v>
      </c>
      <c r="U25" s="187">
        <v>1612751</v>
      </c>
      <c r="V25" s="181">
        <v>213756</v>
      </c>
      <c r="W25" s="206">
        <f>+U25/V25</f>
        <v>7.544822133647711</v>
      </c>
      <c r="X25" s="132"/>
    </row>
    <row r="26" spans="1:24" s="101" customFormat="1" ht="18">
      <c r="A26" s="66">
        <v>22</v>
      </c>
      <c r="B26" s="152" t="s">
        <v>102</v>
      </c>
      <c r="C26" s="145">
        <v>39472</v>
      </c>
      <c r="D26" s="146" t="s">
        <v>2</v>
      </c>
      <c r="E26" s="146" t="s">
        <v>103</v>
      </c>
      <c r="F26" s="81">
        <v>152</v>
      </c>
      <c r="G26" s="81">
        <v>9</v>
      </c>
      <c r="H26" s="81">
        <v>33</v>
      </c>
      <c r="I26" s="187">
        <v>663</v>
      </c>
      <c r="J26" s="181">
        <v>132</v>
      </c>
      <c r="K26" s="187">
        <v>1220</v>
      </c>
      <c r="L26" s="181">
        <v>243</v>
      </c>
      <c r="M26" s="187">
        <v>1525</v>
      </c>
      <c r="N26" s="181">
        <v>304</v>
      </c>
      <c r="O26" s="188">
        <f>+M26+K26+I26</f>
        <v>3408</v>
      </c>
      <c r="P26" s="189">
        <f>+N26+L26+J26</f>
        <v>679</v>
      </c>
      <c r="Q26" s="181">
        <f>+P26/G26</f>
        <v>75.44444444444444</v>
      </c>
      <c r="R26" s="182">
        <f>+O26/P26</f>
        <v>5.019145802650957</v>
      </c>
      <c r="S26" s="187">
        <v>429</v>
      </c>
      <c r="T26" s="144">
        <f t="shared" si="0"/>
        <v>6.944055944055944</v>
      </c>
      <c r="U26" s="187">
        <v>3980879</v>
      </c>
      <c r="V26" s="181">
        <v>523257</v>
      </c>
      <c r="W26" s="206">
        <f>+U26/V26</f>
        <v>7.6078848443499085</v>
      </c>
      <c r="X26" s="132"/>
    </row>
    <row r="27" spans="1:24" s="101" customFormat="1" ht="18">
      <c r="A27" s="66">
        <v>23</v>
      </c>
      <c r="B27" s="153" t="s">
        <v>104</v>
      </c>
      <c r="C27" s="80">
        <v>39696</v>
      </c>
      <c r="D27" s="166" t="s">
        <v>87</v>
      </c>
      <c r="E27" s="166" t="s">
        <v>105</v>
      </c>
      <c r="F27" s="167">
        <v>1</v>
      </c>
      <c r="G27" s="167">
        <v>1</v>
      </c>
      <c r="H27" s="167">
        <v>1</v>
      </c>
      <c r="I27" s="183">
        <v>889</v>
      </c>
      <c r="J27" s="184">
        <v>68</v>
      </c>
      <c r="K27" s="183">
        <v>912</v>
      </c>
      <c r="L27" s="184">
        <v>71</v>
      </c>
      <c r="M27" s="183">
        <v>746</v>
      </c>
      <c r="N27" s="184">
        <v>58</v>
      </c>
      <c r="O27" s="179">
        <f>+I27+K27+M27</f>
        <v>2547</v>
      </c>
      <c r="P27" s="180">
        <f>+J27+L27+N27</f>
        <v>197</v>
      </c>
      <c r="Q27" s="181">
        <f>+P27/G27</f>
        <v>197</v>
      </c>
      <c r="R27" s="182">
        <f>+O27/P27</f>
        <v>12.928934010152284</v>
      </c>
      <c r="S27" s="183"/>
      <c r="T27" s="144">
        <f t="shared" si="0"/>
      </c>
      <c r="U27" s="183">
        <v>2547</v>
      </c>
      <c r="V27" s="184">
        <v>197</v>
      </c>
      <c r="W27" s="207">
        <f>U27/V27</f>
        <v>12.928934010152284</v>
      </c>
      <c r="X27" s="132"/>
    </row>
    <row r="28" spans="1:24" s="101" customFormat="1" ht="18">
      <c r="A28" s="66">
        <v>24</v>
      </c>
      <c r="B28" s="153" t="s">
        <v>106</v>
      </c>
      <c r="C28" s="80">
        <v>39668</v>
      </c>
      <c r="D28" s="166" t="s">
        <v>87</v>
      </c>
      <c r="E28" s="166" t="s">
        <v>65</v>
      </c>
      <c r="F28" s="167">
        <v>7</v>
      </c>
      <c r="G28" s="167">
        <v>7</v>
      </c>
      <c r="H28" s="167">
        <v>5</v>
      </c>
      <c r="I28" s="183">
        <v>565</v>
      </c>
      <c r="J28" s="184">
        <v>77</v>
      </c>
      <c r="K28" s="183">
        <v>888</v>
      </c>
      <c r="L28" s="184">
        <v>112</v>
      </c>
      <c r="M28" s="183">
        <v>1054</v>
      </c>
      <c r="N28" s="184">
        <v>124</v>
      </c>
      <c r="O28" s="179">
        <f>+I28+K28+M28</f>
        <v>2507</v>
      </c>
      <c r="P28" s="180">
        <f>+J28+L28+N28</f>
        <v>313</v>
      </c>
      <c r="Q28" s="181">
        <f>+P28/G28</f>
        <v>44.714285714285715</v>
      </c>
      <c r="R28" s="182">
        <f>+O28/P28</f>
        <v>8.00958466453674</v>
      </c>
      <c r="S28" s="183">
        <v>2211</v>
      </c>
      <c r="T28" s="144">
        <f t="shared" si="0"/>
        <v>0.13387607417458164</v>
      </c>
      <c r="U28" s="183">
        <v>32721</v>
      </c>
      <c r="V28" s="184">
        <v>3199</v>
      </c>
      <c r="W28" s="207">
        <f>U28/V28</f>
        <v>10.228508909034073</v>
      </c>
      <c r="X28" s="132"/>
    </row>
    <row r="29" spans="1:24" s="101" customFormat="1" ht="18">
      <c r="A29" s="66">
        <v>25</v>
      </c>
      <c r="B29" s="158" t="s">
        <v>73</v>
      </c>
      <c r="C29" s="145">
        <v>39678</v>
      </c>
      <c r="D29" s="156" t="s">
        <v>69</v>
      </c>
      <c r="E29" s="156" t="s">
        <v>70</v>
      </c>
      <c r="F29" s="157">
        <v>18</v>
      </c>
      <c r="G29" s="157">
        <v>10</v>
      </c>
      <c r="H29" s="157">
        <v>8</v>
      </c>
      <c r="I29" s="187">
        <v>551</v>
      </c>
      <c r="J29" s="181">
        <v>71</v>
      </c>
      <c r="K29" s="187">
        <v>817</v>
      </c>
      <c r="L29" s="181">
        <v>108</v>
      </c>
      <c r="M29" s="187">
        <v>772</v>
      </c>
      <c r="N29" s="181">
        <v>119</v>
      </c>
      <c r="O29" s="188">
        <f>SUM(I29+K29+M29)</f>
        <v>2140</v>
      </c>
      <c r="P29" s="189">
        <f>J29+L29+N29</f>
        <v>298</v>
      </c>
      <c r="Q29" s="181">
        <f>+P29/G29</f>
        <v>29.8</v>
      </c>
      <c r="R29" s="182">
        <f>+O29/P29</f>
        <v>7.181208053691275</v>
      </c>
      <c r="S29" s="187"/>
      <c r="T29" s="144">
        <f t="shared" si="0"/>
      </c>
      <c r="U29" s="187">
        <v>116478</v>
      </c>
      <c r="V29" s="181">
        <v>13591</v>
      </c>
      <c r="W29" s="173">
        <f>U29/V29</f>
        <v>8.57023029946288</v>
      </c>
      <c r="X29" s="132"/>
    </row>
    <row r="30" spans="1:24" s="101" customFormat="1" ht="18">
      <c r="A30" s="66">
        <v>26</v>
      </c>
      <c r="B30" s="151" t="s">
        <v>66</v>
      </c>
      <c r="C30" s="149">
        <v>39668</v>
      </c>
      <c r="D30" s="147" t="s">
        <v>59</v>
      </c>
      <c r="E30" s="147" t="s">
        <v>67</v>
      </c>
      <c r="F30" s="148">
        <v>11</v>
      </c>
      <c r="G30" s="148">
        <v>9</v>
      </c>
      <c r="H30" s="148">
        <v>5</v>
      </c>
      <c r="I30" s="193">
        <v>468</v>
      </c>
      <c r="J30" s="194">
        <v>72</v>
      </c>
      <c r="K30" s="193">
        <v>816</v>
      </c>
      <c r="L30" s="194">
        <v>122</v>
      </c>
      <c r="M30" s="193">
        <v>622</v>
      </c>
      <c r="N30" s="194">
        <v>93</v>
      </c>
      <c r="O30" s="195">
        <f>SUM(I30+K30+M30)</f>
        <v>1906</v>
      </c>
      <c r="P30" s="196">
        <f>SUM(J30+L30+N30)</f>
        <v>287</v>
      </c>
      <c r="Q30" s="194">
        <f>P30/G30</f>
        <v>31.88888888888889</v>
      </c>
      <c r="R30" s="197">
        <f>O30/P30</f>
        <v>6.641114982578397</v>
      </c>
      <c r="S30" s="193">
        <v>2510</v>
      </c>
      <c r="T30" s="144">
        <f t="shared" si="0"/>
        <v>-0.24063745019920318</v>
      </c>
      <c r="U30" s="178">
        <v>41805</v>
      </c>
      <c r="V30" s="194">
        <v>4683</v>
      </c>
      <c r="W30" s="208">
        <f>U30/V30</f>
        <v>8.926969891095451</v>
      </c>
      <c r="X30" s="132"/>
    </row>
    <row r="31" spans="1:24" s="101" customFormat="1" ht="18">
      <c r="A31" s="66">
        <v>27</v>
      </c>
      <c r="B31" s="152" t="s">
        <v>48</v>
      </c>
      <c r="C31" s="145">
        <v>39626</v>
      </c>
      <c r="D31" s="146" t="s">
        <v>2</v>
      </c>
      <c r="E31" s="146" t="s">
        <v>44</v>
      </c>
      <c r="F31" s="81">
        <v>118</v>
      </c>
      <c r="G31" s="81">
        <v>6</v>
      </c>
      <c r="H31" s="81">
        <v>11</v>
      </c>
      <c r="I31" s="187">
        <v>527</v>
      </c>
      <c r="J31" s="181">
        <v>90</v>
      </c>
      <c r="K31" s="187">
        <v>529</v>
      </c>
      <c r="L31" s="181">
        <v>81</v>
      </c>
      <c r="M31" s="187">
        <v>657</v>
      </c>
      <c r="N31" s="181">
        <v>103</v>
      </c>
      <c r="O31" s="188">
        <f>+M31+K31+I31</f>
        <v>1713</v>
      </c>
      <c r="P31" s="189">
        <f>+N31+L31+J31</f>
        <v>274</v>
      </c>
      <c r="Q31" s="181">
        <f>+P31/G31</f>
        <v>45.666666666666664</v>
      </c>
      <c r="R31" s="182">
        <f>+O31/P31</f>
        <v>6.251824817518248</v>
      </c>
      <c r="S31" s="187">
        <v>2197</v>
      </c>
      <c r="T31" s="144">
        <f t="shared" si="0"/>
        <v>-0.22030040964952208</v>
      </c>
      <c r="U31" s="187">
        <v>2403439</v>
      </c>
      <c r="V31" s="181">
        <v>295070</v>
      </c>
      <c r="W31" s="206">
        <f>+U31/V31</f>
        <v>8.145318060121328</v>
      </c>
      <c r="X31" s="132"/>
    </row>
    <row r="32" spans="1:24" s="101" customFormat="1" ht="18">
      <c r="A32" s="66">
        <v>28</v>
      </c>
      <c r="B32" s="152" t="s">
        <v>52</v>
      </c>
      <c r="C32" s="145">
        <v>39633</v>
      </c>
      <c r="D32" s="146" t="s">
        <v>2</v>
      </c>
      <c r="E32" s="146" t="s">
        <v>44</v>
      </c>
      <c r="F32" s="81">
        <v>36</v>
      </c>
      <c r="G32" s="81">
        <v>3</v>
      </c>
      <c r="H32" s="81">
        <v>10</v>
      </c>
      <c r="I32" s="187">
        <v>197</v>
      </c>
      <c r="J32" s="181">
        <v>27</v>
      </c>
      <c r="K32" s="187">
        <v>721</v>
      </c>
      <c r="L32" s="181">
        <v>98</v>
      </c>
      <c r="M32" s="187">
        <v>775</v>
      </c>
      <c r="N32" s="181">
        <v>103</v>
      </c>
      <c r="O32" s="188">
        <f>+M32+K32+I32</f>
        <v>1693</v>
      </c>
      <c r="P32" s="189">
        <f>+N32+L32+J32</f>
        <v>228</v>
      </c>
      <c r="Q32" s="181">
        <f>+P32/G32</f>
        <v>76</v>
      </c>
      <c r="R32" s="182">
        <f>+O32/P32</f>
        <v>7.425438596491228</v>
      </c>
      <c r="S32" s="187">
        <v>863</v>
      </c>
      <c r="T32" s="144">
        <f t="shared" si="0"/>
        <v>0.9617612977983777</v>
      </c>
      <c r="U32" s="187">
        <v>226284</v>
      </c>
      <c r="V32" s="181">
        <v>28071</v>
      </c>
      <c r="W32" s="206">
        <f>+U32/V32</f>
        <v>8.061130704285562</v>
      </c>
      <c r="X32" s="132"/>
    </row>
    <row r="33" spans="1:24" s="101" customFormat="1" ht="18">
      <c r="A33" s="66">
        <v>29</v>
      </c>
      <c r="B33" s="153" t="s">
        <v>92</v>
      </c>
      <c r="C33" s="80">
        <v>39633</v>
      </c>
      <c r="D33" s="166" t="s">
        <v>87</v>
      </c>
      <c r="E33" s="166" t="s">
        <v>65</v>
      </c>
      <c r="F33" s="167">
        <v>28</v>
      </c>
      <c r="G33" s="167">
        <v>8</v>
      </c>
      <c r="H33" s="167">
        <v>10</v>
      </c>
      <c r="I33" s="183">
        <v>653</v>
      </c>
      <c r="J33" s="184">
        <v>89</v>
      </c>
      <c r="K33" s="183">
        <v>588</v>
      </c>
      <c r="L33" s="184">
        <v>85</v>
      </c>
      <c r="M33" s="183">
        <v>396</v>
      </c>
      <c r="N33" s="184">
        <v>60</v>
      </c>
      <c r="O33" s="179">
        <f aca="true" t="shared" si="3" ref="O33:P36">+I33+K33+M33</f>
        <v>1637</v>
      </c>
      <c r="P33" s="180">
        <f t="shared" si="3"/>
        <v>234</v>
      </c>
      <c r="Q33" s="181">
        <f>+P33/G33</f>
        <v>29.25</v>
      </c>
      <c r="R33" s="182">
        <f>+O33/P33</f>
        <v>6.995726495726496</v>
      </c>
      <c r="S33" s="183">
        <v>3278</v>
      </c>
      <c r="T33" s="144">
        <f t="shared" si="0"/>
        <v>-0.5006101281269066</v>
      </c>
      <c r="U33" s="183">
        <v>294048</v>
      </c>
      <c r="V33" s="184">
        <v>38744</v>
      </c>
      <c r="W33" s="207">
        <f aca="true" t="shared" si="4" ref="W33:W40">U33/V33</f>
        <v>7.589510633904605</v>
      </c>
      <c r="X33" s="132"/>
    </row>
    <row r="34" spans="1:24" s="101" customFormat="1" ht="18">
      <c r="A34" s="66">
        <v>30</v>
      </c>
      <c r="B34" s="153" t="s">
        <v>107</v>
      </c>
      <c r="C34" s="80">
        <v>39423</v>
      </c>
      <c r="D34" s="166" t="s">
        <v>87</v>
      </c>
      <c r="E34" s="166" t="s">
        <v>87</v>
      </c>
      <c r="F34" s="167">
        <v>1</v>
      </c>
      <c r="G34" s="167">
        <v>1</v>
      </c>
      <c r="H34" s="167">
        <v>34</v>
      </c>
      <c r="I34" s="183">
        <v>0</v>
      </c>
      <c r="J34" s="184">
        <v>0</v>
      </c>
      <c r="K34" s="183">
        <v>750</v>
      </c>
      <c r="L34" s="184">
        <v>250</v>
      </c>
      <c r="M34" s="183">
        <v>750</v>
      </c>
      <c r="N34" s="184">
        <v>250</v>
      </c>
      <c r="O34" s="179">
        <f t="shared" si="3"/>
        <v>1500</v>
      </c>
      <c r="P34" s="180">
        <f t="shared" si="3"/>
        <v>500</v>
      </c>
      <c r="Q34" s="181">
        <f>+P34/G34</f>
        <v>500</v>
      </c>
      <c r="R34" s="182">
        <f>+O34/P34</f>
        <v>3</v>
      </c>
      <c r="S34" s="183">
        <v>334</v>
      </c>
      <c r="T34" s="144">
        <f t="shared" si="0"/>
        <v>3.4910179640718564</v>
      </c>
      <c r="U34" s="183">
        <v>33527</v>
      </c>
      <c r="V34" s="184">
        <v>3894</v>
      </c>
      <c r="W34" s="207">
        <f t="shared" si="4"/>
        <v>8.609912686183872</v>
      </c>
      <c r="X34" s="132"/>
    </row>
    <row r="35" spans="1:24" s="101" customFormat="1" ht="18">
      <c r="A35" s="66">
        <v>31</v>
      </c>
      <c r="B35" s="151" t="s">
        <v>50</v>
      </c>
      <c r="C35" s="80">
        <v>39633</v>
      </c>
      <c r="D35" s="155" t="s">
        <v>12</v>
      </c>
      <c r="E35" s="142" t="s">
        <v>31</v>
      </c>
      <c r="F35" s="143">
        <v>142</v>
      </c>
      <c r="G35" s="143">
        <v>9</v>
      </c>
      <c r="H35" s="143">
        <v>10</v>
      </c>
      <c r="I35" s="183">
        <v>336</v>
      </c>
      <c r="J35" s="184">
        <v>74</v>
      </c>
      <c r="K35" s="183">
        <v>509</v>
      </c>
      <c r="L35" s="184">
        <v>111</v>
      </c>
      <c r="M35" s="183">
        <v>573</v>
      </c>
      <c r="N35" s="184">
        <v>116</v>
      </c>
      <c r="O35" s="179">
        <f t="shared" si="3"/>
        <v>1418</v>
      </c>
      <c r="P35" s="180">
        <f t="shared" si="3"/>
        <v>301</v>
      </c>
      <c r="Q35" s="185">
        <f>IF(O35&lt;&gt;0,P35/G35,"")</f>
        <v>33.44444444444444</v>
      </c>
      <c r="R35" s="186">
        <f>IF(O35&lt;&gt;0,O35/P35,"")</f>
        <v>4.710963455149502</v>
      </c>
      <c r="S35" s="183">
        <v>2453</v>
      </c>
      <c r="T35" s="144">
        <f t="shared" si="0"/>
        <v>-0.4219323277619242</v>
      </c>
      <c r="U35" s="183">
        <v>2595514</v>
      </c>
      <c r="V35" s="184">
        <v>324464</v>
      </c>
      <c r="W35" s="205">
        <f t="shared" si="4"/>
        <v>7.999389762808817</v>
      </c>
      <c r="X35" s="132"/>
    </row>
    <row r="36" spans="1:24" s="101" customFormat="1" ht="18">
      <c r="A36" s="66">
        <v>32</v>
      </c>
      <c r="B36" s="151" t="s">
        <v>57</v>
      </c>
      <c r="C36" s="80">
        <v>39647</v>
      </c>
      <c r="D36" s="155" t="s">
        <v>62</v>
      </c>
      <c r="E36" s="142" t="s">
        <v>65</v>
      </c>
      <c r="F36" s="143">
        <v>5</v>
      </c>
      <c r="G36" s="143">
        <v>3</v>
      </c>
      <c r="H36" s="143">
        <v>8</v>
      </c>
      <c r="I36" s="183">
        <v>28</v>
      </c>
      <c r="J36" s="184">
        <v>4</v>
      </c>
      <c r="K36" s="183">
        <v>611.5</v>
      </c>
      <c r="L36" s="184">
        <v>81</v>
      </c>
      <c r="M36" s="183">
        <v>771.5</v>
      </c>
      <c r="N36" s="184">
        <v>103</v>
      </c>
      <c r="O36" s="179">
        <f t="shared" si="3"/>
        <v>1411</v>
      </c>
      <c r="P36" s="180">
        <f t="shared" si="3"/>
        <v>188</v>
      </c>
      <c r="Q36" s="181">
        <f>+P36/G36</f>
        <v>62.666666666666664</v>
      </c>
      <c r="R36" s="182">
        <f>+O36/P36</f>
        <v>7.50531914893617</v>
      </c>
      <c r="S36" s="183">
        <v>1522</v>
      </c>
      <c r="T36" s="144">
        <f t="shared" si="0"/>
        <v>-0.07293035479632064</v>
      </c>
      <c r="U36" s="183">
        <v>52916</v>
      </c>
      <c r="V36" s="184">
        <v>6643</v>
      </c>
      <c r="W36" s="205">
        <f t="shared" si="4"/>
        <v>7.96567815745898</v>
      </c>
      <c r="X36" s="132"/>
    </row>
    <row r="37" spans="1:24" s="101" customFormat="1" ht="18">
      <c r="A37" s="66">
        <v>33</v>
      </c>
      <c r="B37" s="136" t="s">
        <v>25</v>
      </c>
      <c r="C37" s="145">
        <v>39640</v>
      </c>
      <c r="D37" s="146" t="s">
        <v>17</v>
      </c>
      <c r="E37" s="146" t="s">
        <v>4</v>
      </c>
      <c r="F37" s="81">
        <v>50</v>
      </c>
      <c r="G37" s="81">
        <v>3</v>
      </c>
      <c r="H37" s="81">
        <v>9</v>
      </c>
      <c r="I37" s="187">
        <v>135</v>
      </c>
      <c r="J37" s="181">
        <v>20</v>
      </c>
      <c r="K37" s="187">
        <v>309</v>
      </c>
      <c r="L37" s="181">
        <v>47</v>
      </c>
      <c r="M37" s="187">
        <v>518.5</v>
      </c>
      <c r="N37" s="181">
        <v>75</v>
      </c>
      <c r="O37" s="188">
        <f>SUM(I37+K37+M37)</f>
        <v>962.5</v>
      </c>
      <c r="P37" s="189">
        <f>J37+L37+N37</f>
        <v>142</v>
      </c>
      <c r="Q37" s="181">
        <f>+P37/G37</f>
        <v>47.333333333333336</v>
      </c>
      <c r="R37" s="182">
        <f>+O37/P37</f>
        <v>6.778169014084507</v>
      </c>
      <c r="S37" s="187"/>
      <c r="T37" s="144">
        <f aca="true" t="shared" si="5" ref="T37:T68">IF(S37&lt;&gt;0,-(S37-O37)/S37,"")</f>
      </c>
      <c r="U37" s="187">
        <v>411810</v>
      </c>
      <c r="V37" s="181">
        <v>55131</v>
      </c>
      <c r="W37" s="173">
        <f t="shared" si="4"/>
        <v>7.469663165913914</v>
      </c>
      <c r="X37" s="132"/>
    </row>
    <row r="38" spans="1:24" s="101" customFormat="1" ht="18">
      <c r="A38" s="66">
        <v>34</v>
      </c>
      <c r="B38" s="153" t="s">
        <v>108</v>
      </c>
      <c r="C38" s="80">
        <v>39584</v>
      </c>
      <c r="D38" s="147" t="s">
        <v>75</v>
      </c>
      <c r="E38" s="147" t="s">
        <v>75</v>
      </c>
      <c r="F38" s="148">
        <v>167</v>
      </c>
      <c r="G38" s="148">
        <v>9</v>
      </c>
      <c r="H38" s="148">
        <v>17</v>
      </c>
      <c r="I38" s="193">
        <v>165</v>
      </c>
      <c r="J38" s="194">
        <v>33</v>
      </c>
      <c r="K38" s="193">
        <v>322</v>
      </c>
      <c r="L38" s="194">
        <v>61</v>
      </c>
      <c r="M38" s="193">
        <v>372</v>
      </c>
      <c r="N38" s="194">
        <v>74</v>
      </c>
      <c r="O38" s="195">
        <f>I38+K38+M38</f>
        <v>859</v>
      </c>
      <c r="P38" s="196">
        <f>J38+L38+N38</f>
        <v>168</v>
      </c>
      <c r="Q38" s="194">
        <f>+P38/G38</f>
        <v>18.666666666666668</v>
      </c>
      <c r="R38" s="197">
        <f>+O38/P38</f>
        <v>5.113095238095238</v>
      </c>
      <c r="S38" s="193">
        <v>1471</v>
      </c>
      <c r="T38" s="144">
        <f t="shared" si="5"/>
        <v>-0.416043507817811</v>
      </c>
      <c r="U38" s="193">
        <v>5297408.095</v>
      </c>
      <c r="V38" s="194">
        <v>711732.61</v>
      </c>
      <c r="W38" s="208">
        <f t="shared" si="4"/>
        <v>7.442975101281364</v>
      </c>
      <c r="X38" s="132"/>
    </row>
    <row r="39" spans="1:24" s="101" customFormat="1" ht="18">
      <c r="A39" s="66">
        <v>35</v>
      </c>
      <c r="B39" s="151" t="s">
        <v>45</v>
      </c>
      <c r="C39" s="149">
        <v>39612</v>
      </c>
      <c r="D39" s="147" t="s">
        <v>59</v>
      </c>
      <c r="E39" s="147" t="s">
        <v>46</v>
      </c>
      <c r="F39" s="148">
        <v>25</v>
      </c>
      <c r="G39" s="148">
        <v>3</v>
      </c>
      <c r="H39" s="148">
        <v>13</v>
      </c>
      <c r="I39" s="193">
        <v>228</v>
      </c>
      <c r="J39" s="194">
        <v>41</v>
      </c>
      <c r="K39" s="193">
        <v>247</v>
      </c>
      <c r="L39" s="194">
        <v>39</v>
      </c>
      <c r="M39" s="193">
        <v>321</v>
      </c>
      <c r="N39" s="194">
        <v>52</v>
      </c>
      <c r="O39" s="195">
        <f>SUM(I39+K39+M39)</f>
        <v>796</v>
      </c>
      <c r="P39" s="196">
        <f>SUM(J39+L39+N39)</f>
        <v>132</v>
      </c>
      <c r="Q39" s="194">
        <f>P39/G39</f>
        <v>44</v>
      </c>
      <c r="R39" s="197">
        <f>O39/P39</f>
        <v>6.03030303030303</v>
      </c>
      <c r="S39" s="193">
        <v>2789</v>
      </c>
      <c r="T39" s="144">
        <f t="shared" si="5"/>
        <v>-0.7145930441018287</v>
      </c>
      <c r="U39" s="193">
        <v>206738</v>
      </c>
      <c r="V39" s="194">
        <v>29427</v>
      </c>
      <c r="W39" s="208">
        <f t="shared" si="4"/>
        <v>7.025452815441601</v>
      </c>
      <c r="X39" s="132"/>
    </row>
    <row r="40" spans="1:25" ht="18">
      <c r="A40" s="66">
        <v>36</v>
      </c>
      <c r="B40" s="158" t="s">
        <v>78</v>
      </c>
      <c r="C40" s="80">
        <v>39269</v>
      </c>
      <c r="D40" s="156" t="s">
        <v>69</v>
      </c>
      <c r="E40" s="156" t="s">
        <v>69</v>
      </c>
      <c r="F40" s="157">
        <v>10</v>
      </c>
      <c r="G40" s="157">
        <v>1</v>
      </c>
      <c r="H40" s="157">
        <v>27</v>
      </c>
      <c r="I40" s="187">
        <v>58</v>
      </c>
      <c r="J40" s="181">
        <v>9</v>
      </c>
      <c r="K40" s="187">
        <v>228</v>
      </c>
      <c r="L40" s="181">
        <v>34</v>
      </c>
      <c r="M40" s="187">
        <v>248</v>
      </c>
      <c r="N40" s="181">
        <v>37</v>
      </c>
      <c r="O40" s="188">
        <f>SUM(I40+K40+M40)</f>
        <v>534</v>
      </c>
      <c r="P40" s="189">
        <f>J40+L40+N40</f>
        <v>80</v>
      </c>
      <c r="Q40" s="181">
        <f aca="true" t="shared" si="6" ref="Q40:Q63">+P40/G40</f>
        <v>80</v>
      </c>
      <c r="R40" s="182">
        <f aca="true" t="shared" si="7" ref="R40:R63">+O40/P40</f>
        <v>6.675</v>
      </c>
      <c r="S40" s="187"/>
      <c r="T40" s="144">
        <f t="shared" si="5"/>
      </c>
      <c r="U40" s="187">
        <v>205884.19</v>
      </c>
      <c r="V40" s="181">
        <v>30754</v>
      </c>
      <c r="W40" s="173">
        <f t="shared" si="4"/>
        <v>6.694549977238733</v>
      </c>
      <c r="X40" s="133"/>
      <c r="Y40" s="103"/>
    </row>
    <row r="41" spans="1:24" s="98" customFormat="1" ht="18">
      <c r="A41" s="66">
        <v>37</v>
      </c>
      <c r="B41" s="151" t="s">
        <v>49</v>
      </c>
      <c r="C41" s="80">
        <v>39626</v>
      </c>
      <c r="D41" s="142" t="s">
        <v>41</v>
      </c>
      <c r="E41" s="142" t="s">
        <v>47</v>
      </c>
      <c r="F41" s="143">
        <v>48</v>
      </c>
      <c r="G41" s="143">
        <v>2</v>
      </c>
      <c r="H41" s="143">
        <v>11</v>
      </c>
      <c r="I41" s="183">
        <v>91</v>
      </c>
      <c r="J41" s="184">
        <v>11</v>
      </c>
      <c r="K41" s="183">
        <v>268</v>
      </c>
      <c r="L41" s="184">
        <v>34</v>
      </c>
      <c r="M41" s="183">
        <v>163</v>
      </c>
      <c r="N41" s="184">
        <v>21</v>
      </c>
      <c r="O41" s="179">
        <f>I41+K41+M41</f>
        <v>522</v>
      </c>
      <c r="P41" s="180">
        <f>J41+L41+N41</f>
        <v>66</v>
      </c>
      <c r="Q41" s="181">
        <f t="shared" si="6"/>
        <v>33</v>
      </c>
      <c r="R41" s="182">
        <f t="shared" si="7"/>
        <v>7.909090909090909</v>
      </c>
      <c r="S41" s="183">
        <v>395</v>
      </c>
      <c r="T41" s="144">
        <f t="shared" si="5"/>
        <v>0.32151898734177214</v>
      </c>
      <c r="U41" s="190">
        <v>115668</v>
      </c>
      <c r="V41" s="191">
        <v>16338</v>
      </c>
      <c r="W41" s="207">
        <f>IF(U41&lt;&gt;0,U41/V41,"")</f>
        <v>7.079691516709511</v>
      </c>
      <c r="X41" s="134"/>
    </row>
    <row r="42" spans="1:24" s="98" customFormat="1" ht="18">
      <c r="A42" s="66">
        <v>38</v>
      </c>
      <c r="B42" s="153" t="s">
        <v>91</v>
      </c>
      <c r="C42" s="80">
        <v>39598</v>
      </c>
      <c r="D42" s="166" t="s">
        <v>87</v>
      </c>
      <c r="E42" s="166" t="s">
        <v>65</v>
      </c>
      <c r="F42" s="167">
        <v>6</v>
      </c>
      <c r="G42" s="167">
        <v>6</v>
      </c>
      <c r="H42" s="167">
        <v>15</v>
      </c>
      <c r="I42" s="183">
        <v>179</v>
      </c>
      <c r="J42" s="184">
        <v>34</v>
      </c>
      <c r="K42" s="183">
        <v>128</v>
      </c>
      <c r="L42" s="184">
        <v>26</v>
      </c>
      <c r="M42" s="183">
        <v>214</v>
      </c>
      <c r="N42" s="184">
        <v>40</v>
      </c>
      <c r="O42" s="179">
        <f>+I42+K42+M42</f>
        <v>521</v>
      </c>
      <c r="P42" s="180">
        <f>+J42+L42+N42</f>
        <v>100</v>
      </c>
      <c r="Q42" s="181">
        <f t="shared" si="6"/>
        <v>16.666666666666668</v>
      </c>
      <c r="R42" s="182">
        <f t="shared" si="7"/>
        <v>5.21</v>
      </c>
      <c r="S42" s="183">
        <v>664</v>
      </c>
      <c r="T42" s="144">
        <f t="shared" si="5"/>
        <v>-0.21536144578313254</v>
      </c>
      <c r="U42" s="183">
        <v>78106</v>
      </c>
      <c r="V42" s="184">
        <v>9189</v>
      </c>
      <c r="W42" s="207">
        <f>U42/V42</f>
        <v>8.499945587115029</v>
      </c>
      <c r="X42" s="135"/>
    </row>
    <row r="43" spans="1:24" s="98" customFormat="1" ht="18">
      <c r="A43" s="66">
        <v>39</v>
      </c>
      <c r="B43" s="152" t="s">
        <v>61</v>
      </c>
      <c r="C43" s="145">
        <v>39654</v>
      </c>
      <c r="D43" s="146" t="s">
        <v>2</v>
      </c>
      <c r="E43" s="146" t="s">
        <v>44</v>
      </c>
      <c r="F43" s="81">
        <v>35</v>
      </c>
      <c r="G43" s="81">
        <v>1</v>
      </c>
      <c r="H43" s="81">
        <v>7</v>
      </c>
      <c r="I43" s="187">
        <v>170</v>
      </c>
      <c r="J43" s="181">
        <v>32</v>
      </c>
      <c r="K43" s="187">
        <v>195</v>
      </c>
      <c r="L43" s="181">
        <v>39</v>
      </c>
      <c r="M43" s="187">
        <v>70</v>
      </c>
      <c r="N43" s="181">
        <v>14</v>
      </c>
      <c r="O43" s="188">
        <f>+M43+K43+I43</f>
        <v>435</v>
      </c>
      <c r="P43" s="189">
        <f>+N43+L43+J43</f>
        <v>85</v>
      </c>
      <c r="Q43" s="181">
        <f t="shared" si="6"/>
        <v>85</v>
      </c>
      <c r="R43" s="182">
        <f t="shared" si="7"/>
        <v>5.117647058823529</v>
      </c>
      <c r="S43" s="187">
        <v>1018</v>
      </c>
      <c r="T43" s="144">
        <f t="shared" si="5"/>
        <v>-0.5726915520628684</v>
      </c>
      <c r="U43" s="187">
        <v>224329</v>
      </c>
      <c r="V43" s="181">
        <v>26310</v>
      </c>
      <c r="W43" s="206">
        <f>+U43/V43</f>
        <v>8.526377803116686</v>
      </c>
      <c r="X43" s="135"/>
    </row>
    <row r="44" spans="1:24" s="98" customFormat="1" ht="18">
      <c r="A44" s="66">
        <v>40</v>
      </c>
      <c r="B44" s="158" t="s">
        <v>74</v>
      </c>
      <c r="C44" s="145">
        <v>39619</v>
      </c>
      <c r="D44" s="156" t="s">
        <v>69</v>
      </c>
      <c r="E44" s="156" t="s">
        <v>69</v>
      </c>
      <c r="F44" s="157">
        <v>20</v>
      </c>
      <c r="G44" s="157">
        <v>2</v>
      </c>
      <c r="H44" s="157">
        <v>12</v>
      </c>
      <c r="I44" s="187">
        <v>20</v>
      </c>
      <c r="J44" s="181">
        <v>4</v>
      </c>
      <c r="K44" s="187">
        <v>182</v>
      </c>
      <c r="L44" s="181">
        <v>36</v>
      </c>
      <c r="M44" s="187">
        <v>227</v>
      </c>
      <c r="N44" s="181">
        <v>39</v>
      </c>
      <c r="O44" s="188">
        <f>SUM(I44+K44+M44)</f>
        <v>429</v>
      </c>
      <c r="P44" s="189">
        <f>J44+L44+N44</f>
        <v>79</v>
      </c>
      <c r="Q44" s="181">
        <f t="shared" si="6"/>
        <v>39.5</v>
      </c>
      <c r="R44" s="182">
        <f t="shared" si="7"/>
        <v>5.430379746835443</v>
      </c>
      <c r="S44" s="187"/>
      <c r="T44" s="144">
        <f t="shared" si="5"/>
      </c>
      <c r="U44" s="187">
        <v>169885</v>
      </c>
      <c r="V44" s="181">
        <v>23538</v>
      </c>
      <c r="W44" s="173">
        <f aca="true" t="shared" si="8" ref="W44:W51">U44/V44</f>
        <v>7.217478120486023</v>
      </c>
      <c r="X44" s="135"/>
    </row>
    <row r="45" spans="1:24" s="98" customFormat="1" ht="18">
      <c r="A45" s="66">
        <v>41</v>
      </c>
      <c r="B45" s="158" t="s">
        <v>26</v>
      </c>
      <c r="C45" s="145">
        <v>39577</v>
      </c>
      <c r="D45" s="156" t="s">
        <v>69</v>
      </c>
      <c r="E45" s="156" t="s">
        <v>70</v>
      </c>
      <c r="F45" s="157">
        <v>10</v>
      </c>
      <c r="G45" s="157">
        <v>2</v>
      </c>
      <c r="H45" s="157">
        <v>16</v>
      </c>
      <c r="I45" s="187">
        <v>118</v>
      </c>
      <c r="J45" s="181">
        <v>23</v>
      </c>
      <c r="K45" s="187">
        <v>141</v>
      </c>
      <c r="L45" s="181">
        <v>27</v>
      </c>
      <c r="M45" s="187">
        <v>162</v>
      </c>
      <c r="N45" s="181">
        <v>30</v>
      </c>
      <c r="O45" s="188">
        <f>SUM(I45+K45+M45)</f>
        <v>421</v>
      </c>
      <c r="P45" s="189">
        <f>J45+L45+N45</f>
        <v>80</v>
      </c>
      <c r="Q45" s="181">
        <f t="shared" si="6"/>
        <v>40</v>
      </c>
      <c r="R45" s="182">
        <f t="shared" si="7"/>
        <v>5.2625</v>
      </c>
      <c r="S45" s="187"/>
      <c r="T45" s="144">
        <f t="shared" si="5"/>
      </c>
      <c r="U45" s="187">
        <v>32963.63</v>
      </c>
      <c r="V45" s="181">
        <v>4396</v>
      </c>
      <c r="W45" s="173">
        <f t="shared" si="8"/>
        <v>7.498550955414012</v>
      </c>
      <c r="X45" s="135"/>
    </row>
    <row r="46" spans="1:24" s="98" customFormat="1" ht="18">
      <c r="A46" s="66">
        <v>42</v>
      </c>
      <c r="B46" s="153" t="s">
        <v>89</v>
      </c>
      <c r="C46" s="80">
        <v>39493</v>
      </c>
      <c r="D46" s="166" t="s">
        <v>87</v>
      </c>
      <c r="E46" s="166" t="s">
        <v>65</v>
      </c>
      <c r="F46" s="167">
        <v>10</v>
      </c>
      <c r="G46" s="167">
        <v>2</v>
      </c>
      <c r="H46" s="167">
        <v>29</v>
      </c>
      <c r="I46" s="183">
        <v>66</v>
      </c>
      <c r="J46" s="184">
        <v>12</v>
      </c>
      <c r="K46" s="183">
        <v>155</v>
      </c>
      <c r="L46" s="184">
        <v>27</v>
      </c>
      <c r="M46" s="183">
        <v>160</v>
      </c>
      <c r="N46" s="184">
        <v>26</v>
      </c>
      <c r="O46" s="179">
        <f aca="true" t="shared" si="9" ref="O46:P48">+I46+K46+M46</f>
        <v>381</v>
      </c>
      <c r="P46" s="180">
        <f t="shared" si="9"/>
        <v>65</v>
      </c>
      <c r="Q46" s="181">
        <f t="shared" si="6"/>
        <v>32.5</v>
      </c>
      <c r="R46" s="182">
        <f t="shared" si="7"/>
        <v>5.861538461538461</v>
      </c>
      <c r="S46" s="183">
        <v>404</v>
      </c>
      <c r="T46" s="144">
        <f t="shared" si="5"/>
        <v>-0.05693069306930693</v>
      </c>
      <c r="U46" s="183">
        <v>180789</v>
      </c>
      <c r="V46" s="184">
        <v>22269</v>
      </c>
      <c r="W46" s="207">
        <f t="shared" si="8"/>
        <v>8.11841573487808</v>
      </c>
      <c r="X46" s="135"/>
    </row>
    <row r="47" spans="1:24" s="98" customFormat="1" ht="18">
      <c r="A47" s="66">
        <v>43</v>
      </c>
      <c r="B47" s="153" t="s">
        <v>109</v>
      </c>
      <c r="C47" s="80">
        <v>39605</v>
      </c>
      <c r="D47" s="166" t="s">
        <v>87</v>
      </c>
      <c r="E47" s="166" t="s">
        <v>65</v>
      </c>
      <c r="F47" s="167">
        <v>20</v>
      </c>
      <c r="G47" s="167">
        <v>2</v>
      </c>
      <c r="H47" s="167">
        <v>14</v>
      </c>
      <c r="I47" s="183">
        <v>42</v>
      </c>
      <c r="J47" s="184">
        <v>7</v>
      </c>
      <c r="K47" s="183">
        <v>148</v>
      </c>
      <c r="L47" s="184">
        <v>24</v>
      </c>
      <c r="M47" s="183">
        <v>157</v>
      </c>
      <c r="N47" s="184">
        <v>25</v>
      </c>
      <c r="O47" s="179">
        <f t="shared" si="9"/>
        <v>347</v>
      </c>
      <c r="P47" s="180">
        <f t="shared" si="9"/>
        <v>56</v>
      </c>
      <c r="Q47" s="181">
        <f t="shared" si="6"/>
        <v>28</v>
      </c>
      <c r="R47" s="182">
        <f t="shared" si="7"/>
        <v>6.196428571428571</v>
      </c>
      <c r="S47" s="183">
        <v>1379</v>
      </c>
      <c r="T47" s="144">
        <f t="shared" si="5"/>
        <v>-0.7483683828861494</v>
      </c>
      <c r="U47" s="183">
        <v>170456</v>
      </c>
      <c r="V47" s="184">
        <v>19547</v>
      </c>
      <c r="W47" s="207">
        <f t="shared" si="8"/>
        <v>8.72031513787282</v>
      </c>
      <c r="X47" s="135"/>
    </row>
    <row r="48" spans="1:24" s="98" customFormat="1" ht="18">
      <c r="A48" s="66">
        <v>44</v>
      </c>
      <c r="B48" s="153" t="s">
        <v>86</v>
      </c>
      <c r="C48" s="80">
        <v>39465</v>
      </c>
      <c r="D48" s="166" t="s">
        <v>87</v>
      </c>
      <c r="E48" s="166" t="s">
        <v>88</v>
      </c>
      <c r="F48" s="167">
        <v>16</v>
      </c>
      <c r="G48" s="167">
        <v>2</v>
      </c>
      <c r="H48" s="167">
        <v>33</v>
      </c>
      <c r="I48" s="183">
        <v>108</v>
      </c>
      <c r="J48" s="184">
        <v>20</v>
      </c>
      <c r="K48" s="183">
        <v>57</v>
      </c>
      <c r="L48" s="184">
        <v>12</v>
      </c>
      <c r="M48" s="183">
        <v>132</v>
      </c>
      <c r="N48" s="184">
        <v>24</v>
      </c>
      <c r="O48" s="179">
        <f t="shared" si="9"/>
        <v>297</v>
      </c>
      <c r="P48" s="180">
        <f t="shared" si="9"/>
        <v>56</v>
      </c>
      <c r="Q48" s="181">
        <f t="shared" si="6"/>
        <v>28</v>
      </c>
      <c r="R48" s="182">
        <f t="shared" si="7"/>
        <v>5.303571428571429</v>
      </c>
      <c r="S48" s="183">
        <v>121</v>
      </c>
      <c r="T48" s="144">
        <f t="shared" si="5"/>
        <v>1.4545454545454546</v>
      </c>
      <c r="U48" s="183">
        <v>154607</v>
      </c>
      <c r="V48" s="184">
        <v>15764</v>
      </c>
      <c r="W48" s="207">
        <f t="shared" si="8"/>
        <v>9.807599594011672</v>
      </c>
      <c r="X48" s="135"/>
    </row>
    <row r="49" spans="1:24" s="98" customFormat="1" ht="18">
      <c r="A49" s="66">
        <v>45</v>
      </c>
      <c r="B49" s="136" t="s">
        <v>22</v>
      </c>
      <c r="C49" s="145">
        <v>39458</v>
      </c>
      <c r="D49" s="146" t="s">
        <v>17</v>
      </c>
      <c r="E49" s="146" t="s">
        <v>110</v>
      </c>
      <c r="F49" s="81">
        <v>213</v>
      </c>
      <c r="G49" s="81">
        <v>1</v>
      </c>
      <c r="H49" s="81">
        <v>21</v>
      </c>
      <c r="I49" s="187">
        <v>105</v>
      </c>
      <c r="J49" s="181">
        <v>21</v>
      </c>
      <c r="K49" s="187">
        <v>130</v>
      </c>
      <c r="L49" s="181">
        <v>26</v>
      </c>
      <c r="M49" s="187">
        <v>55</v>
      </c>
      <c r="N49" s="181">
        <v>11</v>
      </c>
      <c r="O49" s="188">
        <f>SUM(I49+K49+M49)</f>
        <v>290</v>
      </c>
      <c r="P49" s="189">
        <f>SUM(J49+L49+N49)</f>
        <v>58</v>
      </c>
      <c r="Q49" s="181">
        <f t="shared" si="6"/>
        <v>58</v>
      </c>
      <c r="R49" s="182">
        <f t="shared" si="7"/>
        <v>5</v>
      </c>
      <c r="S49" s="187"/>
      <c r="T49" s="144">
        <f t="shared" si="5"/>
      </c>
      <c r="U49" s="187">
        <f>6312473.5+290</f>
        <v>6312763.5</v>
      </c>
      <c r="V49" s="181">
        <f>898805+58</f>
        <v>898863</v>
      </c>
      <c r="W49" s="173">
        <f t="shared" si="8"/>
        <v>7.02305412504464</v>
      </c>
      <c r="X49" s="135"/>
    </row>
    <row r="50" spans="1:24" s="98" customFormat="1" ht="18">
      <c r="A50" s="66">
        <v>46</v>
      </c>
      <c r="B50" s="136" t="s">
        <v>111</v>
      </c>
      <c r="C50" s="145">
        <v>39556</v>
      </c>
      <c r="D50" s="146" t="s">
        <v>17</v>
      </c>
      <c r="E50" s="146" t="s">
        <v>4</v>
      </c>
      <c r="F50" s="81">
        <v>104</v>
      </c>
      <c r="G50" s="81">
        <v>1</v>
      </c>
      <c r="H50" s="81">
        <v>17</v>
      </c>
      <c r="I50" s="187">
        <v>96</v>
      </c>
      <c r="J50" s="181">
        <v>12</v>
      </c>
      <c r="K50" s="187">
        <v>159</v>
      </c>
      <c r="L50" s="181">
        <v>21</v>
      </c>
      <c r="M50" s="187">
        <v>0</v>
      </c>
      <c r="N50" s="181">
        <v>0</v>
      </c>
      <c r="O50" s="188">
        <f>I50+K50+M50</f>
        <v>255</v>
      </c>
      <c r="P50" s="189">
        <f>J50+L50+N50</f>
        <v>33</v>
      </c>
      <c r="Q50" s="181">
        <f t="shared" si="6"/>
        <v>33</v>
      </c>
      <c r="R50" s="182">
        <f t="shared" si="7"/>
        <v>7.7272727272727275</v>
      </c>
      <c r="S50" s="187"/>
      <c r="T50" s="144">
        <f t="shared" si="5"/>
      </c>
      <c r="U50" s="192">
        <v>1176538</v>
      </c>
      <c r="V50" s="191">
        <v>164815</v>
      </c>
      <c r="W50" s="173">
        <f t="shared" si="8"/>
        <v>7.13853714771107</v>
      </c>
      <c r="X50" s="135"/>
    </row>
    <row r="51" spans="1:24" s="98" customFormat="1" ht="18">
      <c r="A51" s="66">
        <v>47</v>
      </c>
      <c r="B51" s="153" t="s">
        <v>90</v>
      </c>
      <c r="C51" s="80">
        <v>39563</v>
      </c>
      <c r="D51" s="166" t="s">
        <v>87</v>
      </c>
      <c r="E51" s="166" t="s">
        <v>65</v>
      </c>
      <c r="F51" s="167">
        <v>25</v>
      </c>
      <c r="G51" s="167">
        <v>1</v>
      </c>
      <c r="H51" s="167">
        <v>19</v>
      </c>
      <c r="I51" s="183">
        <v>72</v>
      </c>
      <c r="J51" s="184">
        <v>12</v>
      </c>
      <c r="K51" s="183">
        <v>123</v>
      </c>
      <c r="L51" s="184">
        <v>20</v>
      </c>
      <c r="M51" s="183">
        <v>54</v>
      </c>
      <c r="N51" s="184">
        <v>9</v>
      </c>
      <c r="O51" s="179">
        <f>+I51+K51+M51</f>
        <v>249</v>
      </c>
      <c r="P51" s="180">
        <f>+J51+L51+N51</f>
        <v>41</v>
      </c>
      <c r="Q51" s="181">
        <f t="shared" si="6"/>
        <v>41</v>
      </c>
      <c r="R51" s="182">
        <f t="shared" si="7"/>
        <v>6.073170731707317</v>
      </c>
      <c r="S51" s="183">
        <v>424</v>
      </c>
      <c r="T51" s="144">
        <f t="shared" si="5"/>
        <v>-0.41273584905660377</v>
      </c>
      <c r="U51" s="183">
        <v>68587</v>
      </c>
      <c r="V51" s="184">
        <v>7832</v>
      </c>
      <c r="W51" s="207">
        <f t="shared" si="8"/>
        <v>8.757277834525025</v>
      </c>
      <c r="X51" s="135"/>
    </row>
    <row r="52" spans="1:24" s="98" customFormat="1" ht="18">
      <c r="A52" s="66">
        <v>48</v>
      </c>
      <c r="B52" s="152" t="s">
        <v>112</v>
      </c>
      <c r="C52" s="145">
        <v>39612</v>
      </c>
      <c r="D52" s="146" t="s">
        <v>2</v>
      </c>
      <c r="E52" s="146" t="s">
        <v>44</v>
      </c>
      <c r="F52" s="81">
        <v>115</v>
      </c>
      <c r="G52" s="81">
        <v>2</v>
      </c>
      <c r="H52" s="81">
        <v>13</v>
      </c>
      <c r="I52" s="187">
        <v>61</v>
      </c>
      <c r="J52" s="181">
        <v>10</v>
      </c>
      <c r="K52" s="187">
        <v>62</v>
      </c>
      <c r="L52" s="181">
        <v>10</v>
      </c>
      <c r="M52" s="187">
        <v>105</v>
      </c>
      <c r="N52" s="181">
        <v>16</v>
      </c>
      <c r="O52" s="188">
        <f>+M52+K52+I52</f>
        <v>228</v>
      </c>
      <c r="P52" s="189">
        <f>+N52+L52+J52</f>
        <v>36</v>
      </c>
      <c r="Q52" s="181">
        <f t="shared" si="6"/>
        <v>18</v>
      </c>
      <c r="R52" s="182">
        <f t="shared" si="7"/>
        <v>6.333333333333333</v>
      </c>
      <c r="S52" s="187">
        <v>87</v>
      </c>
      <c r="T52" s="144">
        <f t="shared" si="5"/>
        <v>1.6206896551724137</v>
      </c>
      <c r="U52" s="187">
        <v>1581119</v>
      </c>
      <c r="V52" s="181">
        <v>207915</v>
      </c>
      <c r="W52" s="206">
        <f>+U52/V52</f>
        <v>7.604641319770098</v>
      </c>
      <c r="X52" s="135"/>
    </row>
    <row r="53" spans="1:24" s="98" customFormat="1" ht="18">
      <c r="A53" s="66">
        <v>49</v>
      </c>
      <c r="B53" s="152" t="s">
        <v>113</v>
      </c>
      <c r="C53" s="145">
        <v>39556</v>
      </c>
      <c r="D53" s="146" t="s">
        <v>2</v>
      </c>
      <c r="E53" s="146" t="s">
        <v>76</v>
      </c>
      <c r="F53" s="81">
        <v>56</v>
      </c>
      <c r="G53" s="81">
        <v>1</v>
      </c>
      <c r="H53" s="81">
        <v>20</v>
      </c>
      <c r="I53" s="187">
        <v>51</v>
      </c>
      <c r="J53" s="181">
        <v>12</v>
      </c>
      <c r="K53" s="187">
        <v>95</v>
      </c>
      <c r="L53" s="181">
        <v>21</v>
      </c>
      <c r="M53" s="187">
        <v>52</v>
      </c>
      <c r="N53" s="181">
        <v>12</v>
      </c>
      <c r="O53" s="188">
        <f>+M53+K53+I53</f>
        <v>198</v>
      </c>
      <c r="P53" s="189">
        <f>+N53+L53+J53</f>
        <v>45</v>
      </c>
      <c r="Q53" s="181">
        <f t="shared" si="6"/>
        <v>45</v>
      </c>
      <c r="R53" s="182">
        <f t="shared" si="7"/>
        <v>4.4</v>
      </c>
      <c r="S53" s="187">
        <v>1498</v>
      </c>
      <c r="T53" s="144">
        <f t="shared" si="5"/>
        <v>-0.8678237650200267</v>
      </c>
      <c r="U53" s="187">
        <v>473284</v>
      </c>
      <c r="V53" s="181">
        <v>58306</v>
      </c>
      <c r="W53" s="206">
        <f>+U53/V53</f>
        <v>8.117243508386787</v>
      </c>
      <c r="X53" s="135"/>
    </row>
    <row r="54" spans="1:24" s="98" customFormat="1" ht="18">
      <c r="A54" s="66">
        <v>50</v>
      </c>
      <c r="B54" s="153" t="s">
        <v>114</v>
      </c>
      <c r="C54" s="80">
        <v>39507</v>
      </c>
      <c r="D54" s="166" t="s">
        <v>87</v>
      </c>
      <c r="E54" s="166" t="s">
        <v>87</v>
      </c>
      <c r="F54" s="167">
        <v>13</v>
      </c>
      <c r="G54" s="167">
        <v>1</v>
      </c>
      <c r="H54" s="167">
        <v>29</v>
      </c>
      <c r="I54" s="183">
        <v>108</v>
      </c>
      <c r="J54" s="184">
        <v>18</v>
      </c>
      <c r="K54" s="183">
        <v>48</v>
      </c>
      <c r="L54" s="184">
        <v>8</v>
      </c>
      <c r="M54" s="183">
        <v>36</v>
      </c>
      <c r="N54" s="184">
        <v>6</v>
      </c>
      <c r="O54" s="179">
        <f>+I54+K54+M54</f>
        <v>192</v>
      </c>
      <c r="P54" s="180">
        <f>+J54+L54+N54</f>
        <v>32</v>
      </c>
      <c r="Q54" s="181">
        <f t="shared" si="6"/>
        <v>32</v>
      </c>
      <c r="R54" s="182">
        <f t="shared" si="7"/>
        <v>6</v>
      </c>
      <c r="S54" s="183">
        <v>332</v>
      </c>
      <c r="T54" s="144">
        <f t="shared" si="5"/>
        <v>-0.42168674698795183</v>
      </c>
      <c r="U54" s="183">
        <v>29418</v>
      </c>
      <c r="V54" s="184">
        <v>3349</v>
      </c>
      <c r="W54" s="207">
        <f>U54/V54</f>
        <v>8.784114661092863</v>
      </c>
      <c r="X54" s="135"/>
    </row>
    <row r="55" spans="1:24" s="98" customFormat="1" ht="18">
      <c r="A55" s="66">
        <v>51</v>
      </c>
      <c r="B55" s="136" t="s">
        <v>115</v>
      </c>
      <c r="C55" s="145">
        <v>39500</v>
      </c>
      <c r="D55" s="146" t="s">
        <v>17</v>
      </c>
      <c r="E55" s="146" t="s">
        <v>23</v>
      </c>
      <c r="F55" s="81">
        <v>230</v>
      </c>
      <c r="G55" s="81">
        <v>3</v>
      </c>
      <c r="H55" s="81">
        <v>29</v>
      </c>
      <c r="I55" s="187">
        <v>30</v>
      </c>
      <c r="J55" s="181">
        <v>6</v>
      </c>
      <c r="K55" s="187">
        <v>55</v>
      </c>
      <c r="L55" s="181">
        <v>11</v>
      </c>
      <c r="M55" s="187">
        <v>95</v>
      </c>
      <c r="N55" s="181">
        <v>21</v>
      </c>
      <c r="O55" s="188">
        <f>I55+K55+M55</f>
        <v>180</v>
      </c>
      <c r="P55" s="189">
        <f>J55+L55+N55</f>
        <v>38</v>
      </c>
      <c r="Q55" s="181">
        <f t="shared" si="6"/>
        <v>12.666666666666666</v>
      </c>
      <c r="R55" s="182">
        <f t="shared" si="7"/>
        <v>4.7368421052631575</v>
      </c>
      <c r="S55" s="187"/>
      <c r="T55" s="144">
        <f t="shared" si="5"/>
      </c>
      <c r="U55" s="192">
        <v>30171219</v>
      </c>
      <c r="V55" s="191">
        <v>4301448</v>
      </c>
      <c r="W55" s="173">
        <f>U55/V55</f>
        <v>7.014200566878874</v>
      </c>
      <c r="X55" s="135"/>
    </row>
    <row r="56" spans="1:24" s="98" customFormat="1" ht="18">
      <c r="A56" s="66">
        <v>52</v>
      </c>
      <c r="B56" s="152" t="s">
        <v>116</v>
      </c>
      <c r="C56" s="145">
        <v>39514</v>
      </c>
      <c r="D56" s="146" t="s">
        <v>2</v>
      </c>
      <c r="E56" s="146" t="s">
        <v>76</v>
      </c>
      <c r="F56" s="81">
        <v>27</v>
      </c>
      <c r="G56" s="81">
        <v>1</v>
      </c>
      <c r="H56" s="81">
        <v>27</v>
      </c>
      <c r="I56" s="187">
        <v>20</v>
      </c>
      <c r="J56" s="181">
        <v>4</v>
      </c>
      <c r="K56" s="187">
        <v>40</v>
      </c>
      <c r="L56" s="181">
        <v>6</v>
      </c>
      <c r="M56" s="187">
        <v>89</v>
      </c>
      <c r="N56" s="181">
        <v>15</v>
      </c>
      <c r="O56" s="188">
        <f>+M56+K56+I56</f>
        <v>149</v>
      </c>
      <c r="P56" s="189">
        <f>+N56+L56+J56</f>
        <v>25</v>
      </c>
      <c r="Q56" s="181">
        <f t="shared" si="6"/>
        <v>25</v>
      </c>
      <c r="R56" s="182">
        <f t="shared" si="7"/>
        <v>5.96</v>
      </c>
      <c r="S56" s="187">
        <v>1171</v>
      </c>
      <c r="T56" s="144">
        <f t="shared" si="5"/>
        <v>-0.8727583262169086</v>
      </c>
      <c r="U56" s="187">
        <v>297868</v>
      </c>
      <c r="V56" s="181">
        <v>31832</v>
      </c>
      <c r="W56" s="206">
        <f>+U56/V56</f>
        <v>9.357501884895703</v>
      </c>
      <c r="X56" s="135"/>
    </row>
    <row r="57" spans="1:24" s="98" customFormat="1" ht="18">
      <c r="A57" s="66">
        <v>53</v>
      </c>
      <c r="B57" s="151" t="s">
        <v>77</v>
      </c>
      <c r="C57" s="80">
        <v>39528</v>
      </c>
      <c r="D57" s="142" t="s">
        <v>41</v>
      </c>
      <c r="E57" s="142" t="s">
        <v>47</v>
      </c>
      <c r="F57" s="143">
        <v>37</v>
      </c>
      <c r="G57" s="143">
        <v>1</v>
      </c>
      <c r="H57" s="143">
        <v>20</v>
      </c>
      <c r="I57" s="183">
        <v>53</v>
      </c>
      <c r="J57" s="184">
        <v>10</v>
      </c>
      <c r="K57" s="183">
        <v>36</v>
      </c>
      <c r="L57" s="184">
        <v>7</v>
      </c>
      <c r="M57" s="183">
        <v>59</v>
      </c>
      <c r="N57" s="184">
        <v>11</v>
      </c>
      <c r="O57" s="179">
        <f aca="true" t="shared" si="10" ref="O57:P60">I57+K57+M57</f>
        <v>148</v>
      </c>
      <c r="P57" s="180">
        <f t="shared" si="10"/>
        <v>28</v>
      </c>
      <c r="Q57" s="181">
        <f t="shared" si="6"/>
        <v>28</v>
      </c>
      <c r="R57" s="182">
        <f t="shared" si="7"/>
        <v>5.285714285714286</v>
      </c>
      <c r="S57" s="183">
        <v>437</v>
      </c>
      <c r="T57" s="144">
        <f t="shared" si="5"/>
        <v>-0.6613272311212814</v>
      </c>
      <c r="U57" s="183">
        <v>969268.5</v>
      </c>
      <c r="V57" s="184">
        <v>127205</v>
      </c>
      <c r="W57" s="207">
        <f>IF(U57&lt;&gt;0,U57/V57,"")</f>
        <v>7.619735859439487</v>
      </c>
      <c r="X57" s="135"/>
    </row>
    <row r="58" spans="1:24" s="98" customFormat="1" ht="18">
      <c r="A58" s="66">
        <v>54</v>
      </c>
      <c r="B58" s="136" t="s">
        <v>117</v>
      </c>
      <c r="C58" s="145">
        <v>39612</v>
      </c>
      <c r="D58" s="146" t="s">
        <v>17</v>
      </c>
      <c r="E58" s="146" t="s">
        <v>4</v>
      </c>
      <c r="F58" s="81">
        <v>50</v>
      </c>
      <c r="G58" s="81">
        <v>1</v>
      </c>
      <c r="H58" s="81">
        <v>11</v>
      </c>
      <c r="I58" s="187">
        <v>0</v>
      </c>
      <c r="J58" s="181">
        <v>0</v>
      </c>
      <c r="K58" s="187">
        <v>70</v>
      </c>
      <c r="L58" s="181">
        <v>7</v>
      </c>
      <c r="M58" s="187">
        <v>60</v>
      </c>
      <c r="N58" s="181">
        <v>6</v>
      </c>
      <c r="O58" s="188">
        <f t="shared" si="10"/>
        <v>130</v>
      </c>
      <c r="P58" s="189">
        <f t="shared" si="10"/>
        <v>13</v>
      </c>
      <c r="Q58" s="181">
        <f t="shared" si="6"/>
        <v>13</v>
      </c>
      <c r="R58" s="182">
        <f t="shared" si="7"/>
        <v>10</v>
      </c>
      <c r="S58" s="187">
        <v>15378.5</v>
      </c>
      <c r="T58" s="144">
        <f t="shared" si="5"/>
        <v>-0.9915466397893162</v>
      </c>
      <c r="U58" s="187">
        <v>850098</v>
      </c>
      <c r="V58" s="181">
        <v>100529</v>
      </c>
      <c r="W58" s="173">
        <f>U58/V58</f>
        <v>8.456246456246456</v>
      </c>
      <c r="X58" s="135"/>
    </row>
    <row r="59" spans="1:24" s="98" customFormat="1" ht="18">
      <c r="A59" s="66">
        <v>55</v>
      </c>
      <c r="B59" s="151" t="s">
        <v>118</v>
      </c>
      <c r="C59" s="80">
        <v>39346</v>
      </c>
      <c r="D59" s="142" t="s">
        <v>41</v>
      </c>
      <c r="E59" s="142" t="s">
        <v>55</v>
      </c>
      <c r="F59" s="143">
        <v>43</v>
      </c>
      <c r="G59" s="143">
        <v>1</v>
      </c>
      <c r="H59" s="143">
        <v>14</v>
      </c>
      <c r="I59" s="183">
        <v>35</v>
      </c>
      <c r="J59" s="184">
        <v>7</v>
      </c>
      <c r="K59" s="183">
        <v>25</v>
      </c>
      <c r="L59" s="184">
        <v>5</v>
      </c>
      <c r="M59" s="183">
        <v>65</v>
      </c>
      <c r="N59" s="184">
        <v>13</v>
      </c>
      <c r="O59" s="179">
        <f t="shared" si="10"/>
        <v>125</v>
      </c>
      <c r="P59" s="180">
        <f t="shared" si="10"/>
        <v>25</v>
      </c>
      <c r="Q59" s="181">
        <f t="shared" si="6"/>
        <v>25</v>
      </c>
      <c r="R59" s="182">
        <f t="shared" si="7"/>
        <v>5</v>
      </c>
      <c r="S59" s="183"/>
      <c r="T59" s="144">
        <f t="shared" si="5"/>
      </c>
      <c r="U59" s="190">
        <v>123978</v>
      </c>
      <c r="V59" s="191">
        <v>17047</v>
      </c>
      <c r="W59" s="207">
        <f>IF(U59&lt;&gt;0,U59/V59,"")</f>
        <v>7.27271660702763</v>
      </c>
      <c r="X59" s="134"/>
    </row>
    <row r="60" spans="1:24" s="98" customFormat="1" ht="18">
      <c r="A60" s="66">
        <v>56</v>
      </c>
      <c r="B60" s="151" t="s">
        <v>42</v>
      </c>
      <c r="C60" s="80">
        <v>39598</v>
      </c>
      <c r="D60" s="142" t="s">
        <v>41</v>
      </c>
      <c r="E60" s="142" t="s">
        <v>43</v>
      </c>
      <c r="F60" s="143">
        <v>33</v>
      </c>
      <c r="G60" s="143">
        <v>2</v>
      </c>
      <c r="H60" s="143">
        <v>15</v>
      </c>
      <c r="I60" s="183">
        <v>20</v>
      </c>
      <c r="J60" s="184">
        <v>4</v>
      </c>
      <c r="K60" s="183">
        <v>36</v>
      </c>
      <c r="L60" s="184">
        <v>6</v>
      </c>
      <c r="M60" s="183">
        <v>57</v>
      </c>
      <c r="N60" s="184">
        <v>9</v>
      </c>
      <c r="O60" s="179">
        <f t="shared" si="10"/>
        <v>113</v>
      </c>
      <c r="P60" s="180">
        <f t="shared" si="10"/>
        <v>19</v>
      </c>
      <c r="Q60" s="181">
        <f t="shared" si="6"/>
        <v>9.5</v>
      </c>
      <c r="R60" s="182">
        <f t="shared" si="7"/>
        <v>5.947368421052632</v>
      </c>
      <c r="S60" s="183">
        <v>106</v>
      </c>
      <c r="T60" s="144">
        <f t="shared" si="5"/>
        <v>0.0660377358490566</v>
      </c>
      <c r="U60" s="190">
        <v>51916</v>
      </c>
      <c r="V60" s="191">
        <v>6468</v>
      </c>
      <c r="W60" s="207">
        <f>IF(U60&lt;&gt;0,U60/V60,"")</f>
        <v>8.026592455163884</v>
      </c>
      <c r="X60" s="134"/>
    </row>
    <row r="61" spans="1:24" s="98" customFormat="1" ht="18">
      <c r="A61" s="66">
        <v>57</v>
      </c>
      <c r="B61" s="153" t="s">
        <v>119</v>
      </c>
      <c r="C61" s="80">
        <v>39577</v>
      </c>
      <c r="D61" s="166" t="s">
        <v>120</v>
      </c>
      <c r="E61" s="166" t="s">
        <v>96</v>
      </c>
      <c r="F61" s="167">
        <v>26</v>
      </c>
      <c r="G61" s="167">
        <v>1</v>
      </c>
      <c r="H61" s="167">
        <v>11</v>
      </c>
      <c r="I61" s="183">
        <v>0</v>
      </c>
      <c r="J61" s="184">
        <v>0</v>
      </c>
      <c r="K61" s="183">
        <v>28</v>
      </c>
      <c r="L61" s="184">
        <v>4</v>
      </c>
      <c r="M61" s="183">
        <v>77</v>
      </c>
      <c r="N61" s="184">
        <v>11</v>
      </c>
      <c r="O61" s="179">
        <f>+I61+K61+M61</f>
        <v>105</v>
      </c>
      <c r="P61" s="180">
        <f>+J61+L61+N61</f>
        <v>15</v>
      </c>
      <c r="Q61" s="181">
        <f t="shared" si="6"/>
        <v>15</v>
      </c>
      <c r="R61" s="182">
        <f t="shared" si="7"/>
        <v>7</v>
      </c>
      <c r="S61" s="183">
        <v>90</v>
      </c>
      <c r="T61" s="144">
        <f t="shared" si="5"/>
        <v>0.16666666666666666</v>
      </c>
      <c r="U61" s="183">
        <v>115099.42</v>
      </c>
      <c r="V61" s="184">
        <v>13422</v>
      </c>
      <c r="W61" s="207">
        <f>U61/V61</f>
        <v>8.575429891223365</v>
      </c>
      <c r="X61" s="134"/>
    </row>
    <row r="62" spans="1:24" s="98" customFormat="1" ht="18">
      <c r="A62" s="66">
        <v>58</v>
      </c>
      <c r="B62" s="136" t="s">
        <v>121</v>
      </c>
      <c r="C62" s="145">
        <v>39402</v>
      </c>
      <c r="D62" s="146" t="s">
        <v>17</v>
      </c>
      <c r="E62" s="146" t="s">
        <v>122</v>
      </c>
      <c r="F62" s="81">
        <v>125</v>
      </c>
      <c r="G62" s="81">
        <v>1</v>
      </c>
      <c r="H62" s="81">
        <v>28</v>
      </c>
      <c r="I62" s="187">
        <v>12</v>
      </c>
      <c r="J62" s="181">
        <v>2</v>
      </c>
      <c r="K62" s="187">
        <v>24</v>
      </c>
      <c r="L62" s="181">
        <v>4</v>
      </c>
      <c r="M62" s="187">
        <v>30</v>
      </c>
      <c r="N62" s="181">
        <v>5</v>
      </c>
      <c r="O62" s="188">
        <f>I62+K62+M62</f>
        <v>66</v>
      </c>
      <c r="P62" s="189">
        <f>J62+L62+N62</f>
        <v>11</v>
      </c>
      <c r="Q62" s="181">
        <f t="shared" si="6"/>
        <v>11</v>
      </c>
      <c r="R62" s="182">
        <f t="shared" si="7"/>
        <v>6</v>
      </c>
      <c r="S62" s="187">
        <v>84</v>
      </c>
      <c r="T62" s="144">
        <f t="shared" si="5"/>
        <v>-0.21428571428571427</v>
      </c>
      <c r="U62" s="192">
        <v>2095127.75</v>
      </c>
      <c r="V62" s="191">
        <v>301175</v>
      </c>
      <c r="W62" s="173">
        <f>U62/V62</f>
        <v>6.956512824769653</v>
      </c>
      <c r="X62" s="134"/>
    </row>
    <row r="63" spans="1:24" s="98" customFormat="1" ht="18">
      <c r="A63" s="66">
        <v>59</v>
      </c>
      <c r="B63" s="153" t="s">
        <v>123</v>
      </c>
      <c r="C63" s="80">
        <v>39577</v>
      </c>
      <c r="D63" s="166" t="s">
        <v>87</v>
      </c>
      <c r="E63" s="166" t="s">
        <v>124</v>
      </c>
      <c r="F63" s="167">
        <v>85</v>
      </c>
      <c r="G63" s="167">
        <v>1</v>
      </c>
      <c r="H63" s="167">
        <v>16</v>
      </c>
      <c r="I63" s="183">
        <v>17</v>
      </c>
      <c r="J63" s="184">
        <v>3</v>
      </c>
      <c r="K63" s="183">
        <v>20</v>
      </c>
      <c r="L63" s="184">
        <v>4</v>
      </c>
      <c r="M63" s="183">
        <v>20</v>
      </c>
      <c r="N63" s="184">
        <v>4</v>
      </c>
      <c r="O63" s="179">
        <f>+I63+K63+M63</f>
        <v>57</v>
      </c>
      <c r="P63" s="180">
        <f>+J63+L63+N63</f>
        <v>11</v>
      </c>
      <c r="Q63" s="181">
        <f t="shared" si="6"/>
        <v>11</v>
      </c>
      <c r="R63" s="182">
        <f t="shared" si="7"/>
        <v>5.181818181818182</v>
      </c>
      <c r="S63" s="183">
        <v>75</v>
      </c>
      <c r="T63" s="144">
        <f t="shared" si="5"/>
        <v>-0.24</v>
      </c>
      <c r="U63" s="183">
        <v>1476888</v>
      </c>
      <c r="V63" s="184">
        <v>183246</v>
      </c>
      <c r="W63" s="207">
        <f>U63/V63</f>
        <v>8.05959202383681</v>
      </c>
      <c r="X63" s="134"/>
    </row>
    <row r="64" spans="1:24" s="98" customFormat="1" ht="18">
      <c r="A64" s="66">
        <v>60</v>
      </c>
      <c r="B64" s="151">
        <v>21</v>
      </c>
      <c r="C64" s="80">
        <v>39605</v>
      </c>
      <c r="D64" s="155" t="s">
        <v>12</v>
      </c>
      <c r="E64" s="142" t="s">
        <v>31</v>
      </c>
      <c r="F64" s="143">
        <v>60</v>
      </c>
      <c r="G64" s="143">
        <v>1</v>
      </c>
      <c r="H64" s="143">
        <v>12</v>
      </c>
      <c r="I64" s="183">
        <v>14</v>
      </c>
      <c r="J64" s="184">
        <v>2</v>
      </c>
      <c r="K64" s="183">
        <v>0</v>
      </c>
      <c r="L64" s="184">
        <v>0</v>
      </c>
      <c r="M64" s="183">
        <v>28</v>
      </c>
      <c r="N64" s="184">
        <v>4</v>
      </c>
      <c r="O64" s="179">
        <f>+I64+K64+M64</f>
        <v>42</v>
      </c>
      <c r="P64" s="180">
        <f>+J64+L64+N64</f>
        <v>6</v>
      </c>
      <c r="Q64" s="185">
        <f>IF(O64&lt;&gt;0,P64/G64,"")</f>
        <v>6</v>
      </c>
      <c r="R64" s="186">
        <f>IF(O64&lt;&gt;0,O64/P64,"")</f>
        <v>7</v>
      </c>
      <c r="S64" s="183">
        <v>99</v>
      </c>
      <c r="T64" s="144">
        <f t="shared" si="5"/>
        <v>-0.5757575757575758</v>
      </c>
      <c r="U64" s="183">
        <v>720312</v>
      </c>
      <c r="V64" s="184">
        <v>82380</v>
      </c>
      <c r="W64" s="205">
        <f>U64/V64</f>
        <v>8.743772760378732</v>
      </c>
      <c r="X64" s="134"/>
    </row>
    <row r="65" spans="1:24" s="98" customFormat="1" ht="18">
      <c r="A65" s="66">
        <v>61</v>
      </c>
      <c r="B65" s="152" t="s">
        <v>125</v>
      </c>
      <c r="C65" s="145">
        <v>39605</v>
      </c>
      <c r="D65" s="146" t="s">
        <v>2</v>
      </c>
      <c r="E65" s="146" t="s">
        <v>72</v>
      </c>
      <c r="F65" s="81">
        <v>60</v>
      </c>
      <c r="G65" s="81">
        <v>1</v>
      </c>
      <c r="H65" s="81">
        <v>14</v>
      </c>
      <c r="I65" s="187">
        <v>0</v>
      </c>
      <c r="J65" s="181">
        <v>0</v>
      </c>
      <c r="K65" s="187">
        <v>10</v>
      </c>
      <c r="L65" s="181">
        <v>2</v>
      </c>
      <c r="M65" s="187">
        <v>20</v>
      </c>
      <c r="N65" s="181">
        <v>4</v>
      </c>
      <c r="O65" s="188">
        <f>+M65+K65+I65</f>
        <v>30</v>
      </c>
      <c r="P65" s="189">
        <f>+N65+L65+J65</f>
        <v>6</v>
      </c>
      <c r="Q65" s="181">
        <f>+P65/G65</f>
        <v>6</v>
      </c>
      <c r="R65" s="182">
        <f>+O65/P65</f>
        <v>5</v>
      </c>
      <c r="S65" s="187">
        <v>1290</v>
      </c>
      <c r="T65" s="144">
        <f t="shared" si="5"/>
        <v>-0.9767441860465116</v>
      </c>
      <c r="U65" s="187">
        <v>603945</v>
      </c>
      <c r="V65" s="181">
        <v>75883</v>
      </c>
      <c r="W65" s="206">
        <f>+U65/V65</f>
        <v>7.958897249713375</v>
      </c>
      <c r="X65" s="134"/>
    </row>
    <row r="66" spans="1:24" s="98" customFormat="1" ht="18">
      <c r="A66" s="66">
        <v>62</v>
      </c>
      <c r="B66" s="151" t="s">
        <v>27</v>
      </c>
      <c r="C66" s="80">
        <v>39584</v>
      </c>
      <c r="D66" s="155" t="s">
        <v>12</v>
      </c>
      <c r="E66" s="142" t="s">
        <v>76</v>
      </c>
      <c r="F66" s="143">
        <v>70</v>
      </c>
      <c r="G66" s="143">
        <v>1</v>
      </c>
      <c r="H66" s="143">
        <v>14</v>
      </c>
      <c r="I66" s="183">
        <v>12</v>
      </c>
      <c r="J66" s="184">
        <v>2</v>
      </c>
      <c r="K66" s="183">
        <v>18</v>
      </c>
      <c r="L66" s="184">
        <v>3</v>
      </c>
      <c r="M66" s="183">
        <v>0</v>
      </c>
      <c r="N66" s="184">
        <v>0</v>
      </c>
      <c r="O66" s="179">
        <f>+I66+K66+M66</f>
        <v>30</v>
      </c>
      <c r="P66" s="180">
        <f>+J66+L66+N66</f>
        <v>5</v>
      </c>
      <c r="Q66" s="185">
        <f>IF(O66&lt;&gt;0,P66/G66,"")</f>
        <v>5</v>
      </c>
      <c r="R66" s="186">
        <f>IF(O66&lt;&gt;0,O66/P66,"")</f>
        <v>6</v>
      </c>
      <c r="S66" s="183">
        <v>24</v>
      </c>
      <c r="T66" s="144">
        <f t="shared" si="5"/>
        <v>0.25</v>
      </c>
      <c r="U66" s="183">
        <v>336662</v>
      </c>
      <c r="V66" s="184">
        <v>39618</v>
      </c>
      <c r="W66" s="205">
        <f>U66/V66</f>
        <v>8.49770306426372</v>
      </c>
      <c r="X66" s="134"/>
    </row>
    <row r="67" spans="1:24" s="98" customFormat="1" ht="18">
      <c r="A67" s="66">
        <v>63</v>
      </c>
      <c r="B67" s="152" t="s">
        <v>37</v>
      </c>
      <c r="C67" s="145">
        <v>39570</v>
      </c>
      <c r="D67" s="146" t="s">
        <v>2</v>
      </c>
      <c r="E67" s="146" t="s">
        <v>3</v>
      </c>
      <c r="F67" s="81">
        <v>140</v>
      </c>
      <c r="G67" s="81">
        <v>1</v>
      </c>
      <c r="H67" s="81">
        <v>18</v>
      </c>
      <c r="I67" s="187">
        <v>0</v>
      </c>
      <c r="J67" s="181">
        <v>0</v>
      </c>
      <c r="K67" s="187">
        <v>0</v>
      </c>
      <c r="L67" s="181">
        <v>0</v>
      </c>
      <c r="M67" s="187">
        <v>21</v>
      </c>
      <c r="N67" s="181">
        <v>3</v>
      </c>
      <c r="O67" s="188">
        <f>+M67+K67+I67</f>
        <v>21</v>
      </c>
      <c r="P67" s="189">
        <f>+N67+L67+J67</f>
        <v>3</v>
      </c>
      <c r="Q67" s="181">
        <f>+P67/G67</f>
        <v>3</v>
      </c>
      <c r="R67" s="182">
        <f>+O67/P67</f>
        <v>7</v>
      </c>
      <c r="S67" s="187">
        <v>49</v>
      </c>
      <c r="T67" s="144">
        <f t="shared" si="5"/>
        <v>-0.5714285714285714</v>
      </c>
      <c r="U67" s="187">
        <v>2087775</v>
      </c>
      <c r="V67" s="181">
        <v>261659</v>
      </c>
      <c r="W67" s="206">
        <f>+U67/V67</f>
        <v>7.978991741159295</v>
      </c>
      <c r="X67" s="134"/>
    </row>
    <row r="68" spans="1:24" s="98" customFormat="1" ht="18.75" thickBot="1">
      <c r="A68" s="66">
        <v>64</v>
      </c>
      <c r="B68" s="172" t="s">
        <v>126</v>
      </c>
      <c r="C68" s="159">
        <v>39437</v>
      </c>
      <c r="D68" s="160" t="s">
        <v>17</v>
      </c>
      <c r="E68" s="160" t="s">
        <v>127</v>
      </c>
      <c r="F68" s="161">
        <v>156</v>
      </c>
      <c r="G68" s="161">
        <v>1</v>
      </c>
      <c r="H68" s="161">
        <v>27</v>
      </c>
      <c r="I68" s="209">
        <v>0</v>
      </c>
      <c r="J68" s="210">
        <v>0</v>
      </c>
      <c r="K68" s="209">
        <v>0</v>
      </c>
      <c r="L68" s="210">
        <v>0</v>
      </c>
      <c r="M68" s="209">
        <v>9</v>
      </c>
      <c r="N68" s="210">
        <v>3</v>
      </c>
      <c r="O68" s="211">
        <f>SUM(I68+K68+M68)</f>
        <v>9</v>
      </c>
      <c r="P68" s="212">
        <f>SUM(J68+L68+N68)</f>
        <v>3</v>
      </c>
      <c r="Q68" s="210">
        <f>+P68/G68</f>
        <v>3</v>
      </c>
      <c r="R68" s="213">
        <f>+O68/P68</f>
        <v>3</v>
      </c>
      <c r="S68" s="209">
        <v>24</v>
      </c>
      <c r="T68" s="214">
        <f t="shared" si="5"/>
        <v>-0.625</v>
      </c>
      <c r="U68" s="209">
        <v>4513506.5</v>
      </c>
      <c r="V68" s="210">
        <v>627441</v>
      </c>
      <c r="W68" s="174">
        <f>U68/V68</f>
        <v>7.19351540622943</v>
      </c>
      <c r="X68" s="134"/>
    </row>
    <row r="69" spans="1:28" s="104" customFormat="1" ht="15">
      <c r="A69" s="61"/>
      <c r="B69" s="243" t="s">
        <v>30</v>
      </c>
      <c r="C69" s="244"/>
      <c r="D69" s="245"/>
      <c r="E69" s="245"/>
      <c r="F69" s="74">
        <f>SUM(F5:F68)</f>
        <v>4192</v>
      </c>
      <c r="G69" s="74">
        <f>SUM(G5:G68)</f>
        <v>1152</v>
      </c>
      <c r="H69" s="75"/>
      <c r="I69" s="76"/>
      <c r="J69" s="77"/>
      <c r="K69" s="76"/>
      <c r="L69" s="77"/>
      <c r="M69" s="76"/>
      <c r="N69" s="77"/>
      <c r="O69" s="139">
        <f>SUM(O5:O68)</f>
        <v>1168029.87</v>
      </c>
      <c r="P69" s="140">
        <f>SUM(P5:P68)</f>
        <v>131146</v>
      </c>
      <c r="Q69" s="77">
        <f>O69/G69</f>
        <v>1013.9148177083334</v>
      </c>
      <c r="R69" s="78">
        <f>O69/P69</f>
        <v>8.906332408155796</v>
      </c>
      <c r="S69" s="76"/>
      <c r="T69" s="79"/>
      <c r="U69" s="76"/>
      <c r="V69" s="77"/>
      <c r="W69" s="78"/>
      <c r="AB69" s="104" t="s">
        <v>36</v>
      </c>
    </row>
    <row r="70" spans="1:24" s="108" customFormat="1" ht="18">
      <c r="A70" s="105"/>
      <c r="B70" s="106"/>
      <c r="C70" s="107"/>
      <c r="F70" s="109"/>
      <c r="G70" s="110"/>
      <c r="H70" s="111"/>
      <c r="I70" s="112"/>
      <c r="J70" s="113"/>
      <c r="K70" s="112"/>
      <c r="L70" s="113"/>
      <c r="M70" s="112"/>
      <c r="N70" s="113"/>
      <c r="O70" s="112"/>
      <c r="P70" s="113"/>
      <c r="Q70" s="113"/>
      <c r="R70" s="114"/>
      <c r="S70" s="115"/>
      <c r="T70" s="116"/>
      <c r="U70" s="115"/>
      <c r="V70" s="113"/>
      <c r="W70" s="114"/>
      <c r="X70" s="117"/>
    </row>
    <row r="71" spans="4:23" ht="18">
      <c r="D71" s="241"/>
      <c r="E71" s="242"/>
      <c r="F71" s="242"/>
      <c r="G71" s="242"/>
      <c r="S71" s="249" t="s">
        <v>0</v>
      </c>
      <c r="T71" s="249"/>
      <c r="U71" s="249"/>
      <c r="V71" s="249"/>
      <c r="W71" s="249"/>
    </row>
    <row r="72" spans="4:23" ht="18">
      <c r="D72" s="127"/>
      <c r="E72" s="128"/>
      <c r="F72" s="129"/>
      <c r="G72" s="129"/>
      <c r="S72" s="249"/>
      <c r="T72" s="249"/>
      <c r="U72" s="249"/>
      <c r="V72" s="249"/>
      <c r="W72" s="249"/>
    </row>
    <row r="73" spans="19:23" ht="18">
      <c r="S73" s="249"/>
      <c r="T73" s="249"/>
      <c r="U73" s="249"/>
      <c r="V73" s="249"/>
      <c r="W73" s="249"/>
    </row>
    <row r="74" spans="16:23" ht="18">
      <c r="P74" s="246" t="s">
        <v>85</v>
      </c>
      <c r="Q74" s="247"/>
      <c r="R74" s="247"/>
      <c r="S74" s="247"/>
      <c r="T74" s="247"/>
      <c r="U74" s="247"/>
      <c r="V74" s="247"/>
      <c r="W74" s="247"/>
    </row>
    <row r="75" spans="16:23" ht="18">
      <c r="P75" s="247"/>
      <c r="Q75" s="247"/>
      <c r="R75" s="247"/>
      <c r="S75" s="247"/>
      <c r="T75" s="247"/>
      <c r="U75" s="247"/>
      <c r="V75" s="247"/>
      <c r="W75" s="247"/>
    </row>
    <row r="76" spans="16:23" ht="18">
      <c r="P76" s="247"/>
      <c r="Q76" s="247"/>
      <c r="R76" s="247"/>
      <c r="S76" s="247"/>
      <c r="T76" s="247"/>
      <c r="U76" s="247"/>
      <c r="V76" s="247"/>
      <c r="W76" s="247"/>
    </row>
    <row r="77" spans="16:23" ht="18">
      <c r="P77" s="247"/>
      <c r="Q77" s="247"/>
      <c r="R77" s="247"/>
      <c r="S77" s="247"/>
      <c r="T77" s="247"/>
      <c r="U77" s="247"/>
      <c r="V77" s="247"/>
      <c r="W77" s="247"/>
    </row>
    <row r="78" spans="16:23" ht="18">
      <c r="P78" s="247"/>
      <c r="Q78" s="247"/>
      <c r="R78" s="247"/>
      <c r="S78" s="247"/>
      <c r="T78" s="247"/>
      <c r="U78" s="247"/>
      <c r="V78" s="247"/>
      <c r="W78" s="247"/>
    </row>
    <row r="79" spans="16:23" ht="18">
      <c r="P79" s="247"/>
      <c r="Q79" s="247"/>
      <c r="R79" s="247"/>
      <c r="S79" s="247"/>
      <c r="T79" s="247"/>
      <c r="U79" s="247"/>
      <c r="V79" s="247"/>
      <c r="W79" s="247"/>
    </row>
    <row r="80" spans="16:23" ht="18">
      <c r="P80" s="248" t="s">
        <v>28</v>
      </c>
      <c r="Q80" s="247"/>
      <c r="R80" s="247"/>
      <c r="S80" s="247"/>
      <c r="T80" s="247"/>
      <c r="U80" s="247"/>
      <c r="V80" s="247"/>
      <c r="W80" s="247"/>
    </row>
    <row r="81" spans="16:23" ht="18">
      <c r="P81" s="247"/>
      <c r="Q81" s="247"/>
      <c r="R81" s="247"/>
      <c r="S81" s="247"/>
      <c r="T81" s="247"/>
      <c r="U81" s="247"/>
      <c r="V81" s="247"/>
      <c r="W81" s="247"/>
    </row>
    <row r="82" spans="16:23" ht="18">
      <c r="P82" s="247"/>
      <c r="Q82" s="247"/>
      <c r="R82" s="247"/>
      <c r="S82" s="247"/>
      <c r="T82" s="247"/>
      <c r="U82" s="247"/>
      <c r="V82" s="247"/>
      <c r="W82" s="247"/>
    </row>
    <row r="83" spans="16:23" ht="18">
      <c r="P83" s="247"/>
      <c r="Q83" s="247"/>
      <c r="R83" s="247"/>
      <c r="S83" s="247"/>
      <c r="T83" s="247"/>
      <c r="U83" s="247"/>
      <c r="V83" s="247"/>
      <c r="W83" s="247"/>
    </row>
    <row r="84" spans="16:23" ht="18">
      <c r="P84" s="247"/>
      <c r="Q84" s="247"/>
      <c r="R84" s="247"/>
      <c r="S84" s="247"/>
      <c r="T84" s="247"/>
      <c r="U84" s="247"/>
      <c r="V84" s="247"/>
      <c r="W84" s="247"/>
    </row>
    <row r="85" spans="16:23" ht="18">
      <c r="P85" s="247"/>
      <c r="Q85" s="247"/>
      <c r="R85" s="247"/>
      <c r="S85" s="247"/>
      <c r="T85" s="247"/>
      <c r="U85" s="247"/>
      <c r="V85" s="247"/>
      <c r="W85" s="247"/>
    </row>
    <row r="86" spans="16:23" ht="18">
      <c r="P86" s="247"/>
      <c r="Q86" s="247"/>
      <c r="R86" s="247"/>
      <c r="S86" s="247"/>
      <c r="T86" s="247"/>
      <c r="U86" s="247"/>
      <c r="V86" s="247"/>
      <c r="W86" s="247"/>
    </row>
  </sheetData>
  <sheetProtection/>
  <mergeCells count="19">
    <mergeCell ref="U3:W3"/>
    <mergeCell ref="B3:B4"/>
    <mergeCell ref="C3:C4"/>
    <mergeCell ref="E3:E4"/>
    <mergeCell ref="H3:H4"/>
    <mergeCell ref="D3:D4"/>
    <mergeCell ref="M3:N3"/>
    <mergeCell ref="K3:L3"/>
    <mergeCell ref="O3:R3"/>
    <mergeCell ref="D71:G71"/>
    <mergeCell ref="B69:E69"/>
    <mergeCell ref="P74:W79"/>
    <mergeCell ref="P80:W86"/>
    <mergeCell ref="S71:W73"/>
    <mergeCell ref="A2:W2"/>
    <mergeCell ref="S3:T3"/>
    <mergeCell ref="F3:F4"/>
    <mergeCell ref="I3:J3"/>
    <mergeCell ref="G3:G4"/>
  </mergeCells>
  <printOptions/>
  <pageMargins left="0.3" right="0.13" top="1" bottom="1" header="0.5" footer="0.5"/>
  <pageSetup orientation="portrait" paperSize="9" scale="35"/>
  <ignoredErrors>
    <ignoredError sqref="X6:X7 W5:W6 W44:W50" unlockedFormula="1"/>
    <ignoredError sqref="X8 X40:X42 X9 W7:W43 W64:W67" formula="1" unlockedFormula="1"/>
    <ignoredError sqref="V69:W73 R69:S73 Q69:Q73 T69:U73 O7:P42 Q58:S58 O58:P58 Q7:S42 T6:U42 Q6:S6 O61:R66 O43:P57 Q43:S57 W58:W63"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B1">
      <selection activeCell="B3" sqref="B3:B4"/>
    </sheetView>
  </sheetViews>
  <sheetFormatPr defaultColWidth="39.8515625" defaultRowHeight="12.75"/>
  <cols>
    <col min="1" max="1" width="3.57421875" style="30" bestFit="1" customWidth="1"/>
    <col min="2" max="2" width="44.00390625" style="3" bestFit="1" customWidth="1"/>
    <col min="3" max="3" width="9.421875" style="5" customWidth="1"/>
    <col min="4" max="4" width="14.140625" style="3" customWidth="1"/>
    <col min="5" max="5" width="18.140625" style="4" hidden="1" customWidth="1"/>
    <col min="6" max="6" width="6.28125" style="5" hidden="1" customWidth="1"/>
    <col min="7" max="7" width="8.140625" style="5" customWidth="1"/>
    <col min="8" max="8" width="9.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5.140625" style="14" bestFit="1" customWidth="1"/>
    <col min="16" max="16" width="9.28125" style="3" customWidth="1"/>
    <col min="17" max="17" width="10.7109375" style="3" hidden="1" customWidth="1"/>
    <col min="18" max="18" width="7.7109375" style="16" hidden="1" customWidth="1"/>
    <col min="19" max="19" width="12.140625" style="15" hidden="1" customWidth="1"/>
    <col min="20" max="20" width="10.28125" style="3" hidden="1" customWidth="1"/>
    <col min="21" max="21" width="13.57421875" style="12" bestFit="1" customWidth="1"/>
    <col min="22" max="22" width="12.00390625" style="13" bestFit="1" customWidth="1"/>
    <col min="23" max="23" width="7.5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66" t="s">
        <v>29</v>
      </c>
      <c r="B2" s="267"/>
      <c r="C2" s="267"/>
      <c r="D2" s="267"/>
      <c r="E2" s="267"/>
      <c r="F2" s="267"/>
      <c r="G2" s="267"/>
      <c r="H2" s="267"/>
      <c r="I2" s="267"/>
      <c r="J2" s="267"/>
      <c r="K2" s="267"/>
      <c r="L2" s="267"/>
      <c r="M2" s="267"/>
      <c r="N2" s="267"/>
      <c r="O2" s="267"/>
      <c r="P2" s="267"/>
      <c r="Q2" s="267"/>
      <c r="R2" s="267"/>
      <c r="S2" s="267"/>
      <c r="T2" s="267"/>
      <c r="U2" s="267"/>
      <c r="V2" s="267"/>
      <c r="W2" s="267"/>
    </row>
    <row r="3" spans="1:23" s="29" customFormat="1" ht="16.5" customHeight="1">
      <c r="A3" s="31"/>
      <c r="B3" s="268" t="s">
        <v>32</v>
      </c>
      <c r="C3" s="270" t="s">
        <v>80</v>
      </c>
      <c r="D3" s="263" t="s">
        <v>6</v>
      </c>
      <c r="E3" s="263" t="s">
        <v>1</v>
      </c>
      <c r="F3" s="263" t="s">
        <v>81</v>
      </c>
      <c r="G3" s="263" t="s">
        <v>82</v>
      </c>
      <c r="H3" s="263" t="s">
        <v>83</v>
      </c>
      <c r="I3" s="262" t="s">
        <v>7</v>
      </c>
      <c r="J3" s="262"/>
      <c r="K3" s="262" t="s">
        <v>8</v>
      </c>
      <c r="L3" s="262"/>
      <c r="M3" s="262" t="s">
        <v>9</v>
      </c>
      <c r="N3" s="262"/>
      <c r="O3" s="274" t="s">
        <v>84</v>
      </c>
      <c r="P3" s="274"/>
      <c r="Q3" s="274"/>
      <c r="R3" s="274"/>
      <c r="S3" s="262" t="s">
        <v>5</v>
      </c>
      <c r="T3" s="262"/>
      <c r="U3" s="274" t="s">
        <v>33</v>
      </c>
      <c r="V3" s="274"/>
      <c r="W3" s="275"/>
    </row>
    <row r="4" spans="1:23" s="29" customFormat="1" ht="37.5" customHeight="1" thickBot="1">
      <c r="A4" s="55"/>
      <c r="B4" s="269"/>
      <c r="C4" s="271"/>
      <c r="D4" s="264"/>
      <c r="E4" s="264"/>
      <c r="F4" s="265"/>
      <c r="G4" s="265"/>
      <c r="H4" s="265"/>
      <c r="I4" s="62" t="s">
        <v>14</v>
      </c>
      <c r="J4" s="58" t="s">
        <v>11</v>
      </c>
      <c r="K4" s="62" t="s">
        <v>14</v>
      </c>
      <c r="L4" s="58" t="s">
        <v>11</v>
      </c>
      <c r="M4" s="62" t="s">
        <v>14</v>
      </c>
      <c r="N4" s="58" t="s">
        <v>11</v>
      </c>
      <c r="O4" s="63" t="s">
        <v>14</v>
      </c>
      <c r="P4" s="64" t="s">
        <v>11</v>
      </c>
      <c r="Q4" s="64" t="s">
        <v>34</v>
      </c>
      <c r="R4" s="57" t="s">
        <v>35</v>
      </c>
      <c r="S4" s="62" t="s">
        <v>14</v>
      </c>
      <c r="T4" s="56" t="s">
        <v>10</v>
      </c>
      <c r="U4" s="62" t="s">
        <v>14</v>
      </c>
      <c r="V4" s="58" t="s">
        <v>11</v>
      </c>
      <c r="W4" s="59" t="s">
        <v>35</v>
      </c>
    </row>
    <row r="5" spans="1:24" s="6" customFormat="1" ht="15.75" customHeight="1">
      <c r="A5" s="66">
        <v>1</v>
      </c>
      <c r="B5" s="162" t="s">
        <v>97</v>
      </c>
      <c r="C5" s="163">
        <v>39696</v>
      </c>
      <c r="D5" s="164" t="s">
        <v>98</v>
      </c>
      <c r="E5" s="164" t="s">
        <v>98</v>
      </c>
      <c r="F5" s="165">
        <v>30</v>
      </c>
      <c r="G5" s="165">
        <v>30</v>
      </c>
      <c r="H5" s="165">
        <v>1</v>
      </c>
      <c r="I5" s="198">
        <v>42848</v>
      </c>
      <c r="J5" s="199">
        <v>3707</v>
      </c>
      <c r="K5" s="198">
        <v>82649</v>
      </c>
      <c r="L5" s="199">
        <v>6570</v>
      </c>
      <c r="M5" s="198">
        <v>89891</v>
      </c>
      <c r="N5" s="199">
        <v>7239</v>
      </c>
      <c r="O5" s="200">
        <f>+I5+K5+M5</f>
        <v>215388</v>
      </c>
      <c r="P5" s="201">
        <f>+J5+L5+N5</f>
        <v>17516</v>
      </c>
      <c r="Q5" s="202">
        <f>+P5/G5</f>
        <v>583.8666666666667</v>
      </c>
      <c r="R5" s="203">
        <f>+O5/P5</f>
        <v>12.29664306919388</v>
      </c>
      <c r="S5" s="198"/>
      <c r="T5" s="150">
        <f aca="true" t="shared" si="0" ref="T5:T24">IF(S5&lt;&gt;0,-(S5-O5)/S5,"")</f>
      </c>
      <c r="U5" s="198">
        <v>215388</v>
      </c>
      <c r="V5" s="199">
        <v>17516</v>
      </c>
      <c r="W5" s="204">
        <f>U5/V5</f>
        <v>12.29664306919388</v>
      </c>
      <c r="X5" s="29"/>
    </row>
    <row r="6" spans="1:24" s="6" customFormat="1" ht="16.5" customHeight="1">
      <c r="A6" s="66">
        <v>2</v>
      </c>
      <c r="B6" s="151" t="s">
        <v>15</v>
      </c>
      <c r="C6" s="80">
        <v>39689</v>
      </c>
      <c r="D6" s="155" t="s">
        <v>12</v>
      </c>
      <c r="E6" s="142" t="s">
        <v>13</v>
      </c>
      <c r="F6" s="143">
        <v>87</v>
      </c>
      <c r="G6" s="143">
        <v>87</v>
      </c>
      <c r="H6" s="143">
        <v>2</v>
      </c>
      <c r="I6" s="183">
        <v>50947</v>
      </c>
      <c r="J6" s="184">
        <v>4927</v>
      </c>
      <c r="K6" s="183">
        <v>64209</v>
      </c>
      <c r="L6" s="184">
        <v>6372</v>
      </c>
      <c r="M6" s="183">
        <v>68105</v>
      </c>
      <c r="N6" s="184">
        <v>6819</v>
      </c>
      <c r="O6" s="179">
        <f>+I6+K6+M6</f>
        <v>183261</v>
      </c>
      <c r="P6" s="180">
        <f>+J6+L6+N6</f>
        <v>18118</v>
      </c>
      <c r="Q6" s="185">
        <f>IF(O6&lt;&gt;0,P6/G6,"")</f>
        <v>208.2528735632184</v>
      </c>
      <c r="R6" s="186">
        <f>IF(O6&lt;&gt;0,O6/P6,"")</f>
        <v>10.11485815211392</v>
      </c>
      <c r="S6" s="183">
        <v>263266</v>
      </c>
      <c r="T6" s="144">
        <f t="shared" si="0"/>
        <v>-0.3038941602789574</v>
      </c>
      <c r="U6" s="183">
        <v>596087</v>
      </c>
      <c r="V6" s="184">
        <v>63895</v>
      </c>
      <c r="W6" s="205">
        <f>U6/V6</f>
        <v>9.329165036387824</v>
      </c>
      <c r="X6" s="29"/>
    </row>
    <row r="7" spans="1:24" s="6" customFormat="1" ht="15.75" customHeight="1" thickBot="1">
      <c r="A7" s="141">
        <v>3</v>
      </c>
      <c r="B7" s="227" t="s">
        <v>16</v>
      </c>
      <c r="C7" s="159">
        <v>39689</v>
      </c>
      <c r="D7" s="160" t="s">
        <v>2</v>
      </c>
      <c r="E7" s="160" t="s">
        <v>40</v>
      </c>
      <c r="F7" s="161">
        <v>127</v>
      </c>
      <c r="G7" s="161">
        <v>127</v>
      </c>
      <c r="H7" s="161">
        <v>2</v>
      </c>
      <c r="I7" s="209">
        <v>37825</v>
      </c>
      <c r="J7" s="210">
        <v>4548</v>
      </c>
      <c r="K7" s="209">
        <v>63503</v>
      </c>
      <c r="L7" s="210">
        <v>7323</v>
      </c>
      <c r="M7" s="209">
        <v>69210</v>
      </c>
      <c r="N7" s="210">
        <v>7998</v>
      </c>
      <c r="O7" s="211">
        <f>+M7+K7+I7</f>
        <v>170538</v>
      </c>
      <c r="P7" s="212">
        <f>+N7+L7+J7</f>
        <v>19869</v>
      </c>
      <c r="Q7" s="210">
        <f>+P7/G7</f>
        <v>156.4488188976378</v>
      </c>
      <c r="R7" s="213">
        <f>+O7/P7</f>
        <v>8.583119432281443</v>
      </c>
      <c r="S7" s="209">
        <v>242125</v>
      </c>
      <c r="T7" s="214">
        <f t="shared" si="0"/>
        <v>-0.29566133195663397</v>
      </c>
      <c r="U7" s="209">
        <v>553304</v>
      </c>
      <c r="V7" s="210">
        <v>68302</v>
      </c>
      <c r="W7" s="228">
        <f>+U7/V7</f>
        <v>8.100846241691313</v>
      </c>
      <c r="X7" s="7"/>
    </row>
    <row r="8" spans="1:25" s="9" customFormat="1" ht="15.75" customHeight="1">
      <c r="A8" s="71">
        <v>4</v>
      </c>
      <c r="B8" s="215" t="s">
        <v>99</v>
      </c>
      <c r="C8" s="216">
        <v>39696</v>
      </c>
      <c r="D8" s="217" t="s">
        <v>17</v>
      </c>
      <c r="E8" s="217" t="s">
        <v>21</v>
      </c>
      <c r="F8" s="218">
        <v>48</v>
      </c>
      <c r="G8" s="218">
        <v>48</v>
      </c>
      <c r="H8" s="218">
        <v>1</v>
      </c>
      <c r="I8" s="219">
        <v>31047.5</v>
      </c>
      <c r="J8" s="220">
        <v>2999</v>
      </c>
      <c r="K8" s="219">
        <v>45195.5</v>
      </c>
      <c r="L8" s="220">
        <v>4341</v>
      </c>
      <c r="M8" s="219">
        <v>55389.5</v>
      </c>
      <c r="N8" s="220">
        <v>5280</v>
      </c>
      <c r="O8" s="221">
        <f>+I8+K8+M8</f>
        <v>131632.5</v>
      </c>
      <c r="P8" s="222">
        <f>+J8+L8+N8</f>
        <v>12620</v>
      </c>
      <c r="Q8" s="223">
        <f>+P8/G8</f>
        <v>262.9166666666667</v>
      </c>
      <c r="R8" s="224">
        <f>+O8/P8</f>
        <v>10.430467511885896</v>
      </c>
      <c r="S8" s="219"/>
      <c r="T8" s="154">
        <f t="shared" si="0"/>
      </c>
      <c r="U8" s="219">
        <v>131632.5</v>
      </c>
      <c r="V8" s="220">
        <v>12620</v>
      </c>
      <c r="W8" s="225">
        <f>U8/V8</f>
        <v>10.430467511885896</v>
      </c>
      <c r="X8" s="7"/>
      <c r="Y8" s="8"/>
    </row>
    <row r="9" spans="1:24" s="10" customFormat="1" ht="15.75" customHeight="1">
      <c r="A9" s="66">
        <v>5</v>
      </c>
      <c r="B9" s="152" t="s">
        <v>63</v>
      </c>
      <c r="C9" s="145">
        <v>39661</v>
      </c>
      <c r="D9" s="146" t="s">
        <v>2</v>
      </c>
      <c r="E9" s="146" t="s">
        <v>44</v>
      </c>
      <c r="F9" s="81">
        <v>148</v>
      </c>
      <c r="G9" s="81">
        <v>141</v>
      </c>
      <c r="H9" s="81">
        <v>6</v>
      </c>
      <c r="I9" s="187">
        <v>19453</v>
      </c>
      <c r="J9" s="181">
        <v>3307</v>
      </c>
      <c r="K9" s="187">
        <v>30705</v>
      </c>
      <c r="L9" s="181">
        <v>4954</v>
      </c>
      <c r="M9" s="187">
        <v>42709</v>
      </c>
      <c r="N9" s="181">
        <v>6895</v>
      </c>
      <c r="O9" s="188">
        <f>+M9+K9+I9</f>
        <v>92867</v>
      </c>
      <c r="P9" s="189">
        <f>+N9+L9+J9</f>
        <v>15156</v>
      </c>
      <c r="Q9" s="181">
        <f>+P9/G9</f>
        <v>107.48936170212765</v>
      </c>
      <c r="R9" s="182">
        <f>+O9/P9</f>
        <v>6.127408287147005</v>
      </c>
      <c r="S9" s="187">
        <v>145651</v>
      </c>
      <c r="T9" s="144">
        <f t="shared" si="0"/>
        <v>-0.36240053278041345</v>
      </c>
      <c r="U9" s="187">
        <v>3250179</v>
      </c>
      <c r="V9" s="181">
        <v>415421</v>
      </c>
      <c r="W9" s="206">
        <f>+U9/V9</f>
        <v>7.823819691349258</v>
      </c>
      <c r="X9" s="7"/>
    </row>
    <row r="10" spans="1:24" s="10" customFormat="1" ht="15.75" customHeight="1">
      <c r="A10" s="66">
        <v>6</v>
      </c>
      <c r="B10" s="151" t="s">
        <v>60</v>
      </c>
      <c r="C10" s="80">
        <v>39654</v>
      </c>
      <c r="D10" s="155" t="s">
        <v>12</v>
      </c>
      <c r="E10" s="142" t="s">
        <v>13</v>
      </c>
      <c r="F10" s="143">
        <v>158</v>
      </c>
      <c r="G10" s="143">
        <v>72</v>
      </c>
      <c r="H10" s="143">
        <v>7</v>
      </c>
      <c r="I10" s="183">
        <v>13592</v>
      </c>
      <c r="J10" s="184">
        <v>1539</v>
      </c>
      <c r="K10" s="183">
        <v>20676</v>
      </c>
      <c r="L10" s="184">
        <v>2336</v>
      </c>
      <c r="M10" s="183">
        <v>22437</v>
      </c>
      <c r="N10" s="184">
        <v>2566</v>
      </c>
      <c r="O10" s="179">
        <f>+I10+K10+M10</f>
        <v>56705</v>
      </c>
      <c r="P10" s="180">
        <f>+J10+L10+N10</f>
        <v>6441</v>
      </c>
      <c r="Q10" s="185">
        <f>IF(O10&lt;&gt;0,P10/G10,"")</f>
        <v>89.45833333333333</v>
      </c>
      <c r="R10" s="186">
        <f>IF(O10&lt;&gt;0,O10/P10,"")</f>
        <v>8.803757180562025</v>
      </c>
      <c r="S10" s="183">
        <v>71977</v>
      </c>
      <c r="T10" s="144">
        <f t="shared" si="0"/>
        <v>-0.21217889047890298</v>
      </c>
      <c r="U10" s="183">
        <v>3467994</v>
      </c>
      <c r="V10" s="184">
        <v>402416</v>
      </c>
      <c r="W10" s="205">
        <f>U10/V10</f>
        <v>8.617932686573099</v>
      </c>
      <c r="X10" s="9"/>
    </row>
    <row r="11" spans="1:24" s="10" customFormat="1" ht="15.75" customHeight="1">
      <c r="A11" s="66">
        <v>7</v>
      </c>
      <c r="B11" s="151" t="s">
        <v>38</v>
      </c>
      <c r="C11" s="80">
        <v>39675</v>
      </c>
      <c r="D11" s="155" t="s">
        <v>12</v>
      </c>
      <c r="E11" s="142" t="s">
        <v>31</v>
      </c>
      <c r="F11" s="143">
        <v>51</v>
      </c>
      <c r="G11" s="143">
        <v>49</v>
      </c>
      <c r="H11" s="143">
        <v>4</v>
      </c>
      <c r="I11" s="183">
        <v>11785</v>
      </c>
      <c r="J11" s="184">
        <v>1614</v>
      </c>
      <c r="K11" s="183">
        <v>17598</v>
      </c>
      <c r="L11" s="184">
        <v>2358</v>
      </c>
      <c r="M11" s="183">
        <v>19804</v>
      </c>
      <c r="N11" s="184">
        <v>2778</v>
      </c>
      <c r="O11" s="179">
        <f>+I11+K11+M11</f>
        <v>49187</v>
      </c>
      <c r="P11" s="180">
        <f>+J11+L11+N11</f>
        <v>6750</v>
      </c>
      <c r="Q11" s="185">
        <f>IF(O11&lt;&gt;0,P11/G11,"")</f>
        <v>137.75510204081633</v>
      </c>
      <c r="R11" s="186">
        <f>IF(O11&lt;&gt;0,O11/P11,"")</f>
        <v>7.286962962962963</v>
      </c>
      <c r="S11" s="183">
        <v>76347</v>
      </c>
      <c r="T11" s="144">
        <f t="shared" si="0"/>
        <v>-0.35574416807471154</v>
      </c>
      <c r="U11" s="183">
        <v>712560</v>
      </c>
      <c r="V11" s="184">
        <v>75835</v>
      </c>
      <c r="W11" s="205">
        <f>U11/V11</f>
        <v>9.39618909474517</v>
      </c>
      <c r="X11" s="8"/>
    </row>
    <row r="12" spans="1:25" s="10" customFormat="1" ht="15.75" customHeight="1">
      <c r="A12" s="66">
        <v>8</v>
      </c>
      <c r="B12" s="158" t="s">
        <v>100</v>
      </c>
      <c r="C12" s="145">
        <v>39696</v>
      </c>
      <c r="D12" s="156" t="s">
        <v>69</v>
      </c>
      <c r="E12" s="156" t="s">
        <v>79</v>
      </c>
      <c r="F12" s="157">
        <v>9</v>
      </c>
      <c r="G12" s="157">
        <v>9</v>
      </c>
      <c r="H12" s="157">
        <v>1</v>
      </c>
      <c r="I12" s="187">
        <v>8939.29</v>
      </c>
      <c r="J12" s="181">
        <v>715</v>
      </c>
      <c r="K12" s="187">
        <v>15799.79</v>
      </c>
      <c r="L12" s="181">
        <v>1253</v>
      </c>
      <c r="M12" s="187">
        <v>16699.79</v>
      </c>
      <c r="N12" s="181">
        <v>1347</v>
      </c>
      <c r="O12" s="188">
        <f>SUM(I12+K12+M12)</f>
        <v>41438.87</v>
      </c>
      <c r="P12" s="189">
        <f>J12+L12+N12</f>
        <v>3315</v>
      </c>
      <c r="Q12" s="181">
        <f aca="true" t="shared" si="1" ref="Q12:Q23">+P12/G12</f>
        <v>368.3333333333333</v>
      </c>
      <c r="R12" s="182">
        <f aca="true" t="shared" si="2" ref="R12:R23">+O12/P12</f>
        <v>12.50041327300151</v>
      </c>
      <c r="S12" s="187"/>
      <c r="T12" s="144">
        <f t="shared" si="0"/>
      </c>
      <c r="U12" s="187">
        <v>41438.87</v>
      </c>
      <c r="V12" s="181">
        <v>3315</v>
      </c>
      <c r="W12" s="173">
        <f>U12/V12</f>
        <v>12.50041327300151</v>
      </c>
      <c r="X12" s="11"/>
      <c r="Y12" s="8"/>
    </row>
    <row r="13" spans="1:25" s="10" customFormat="1" ht="15.75" customHeight="1">
      <c r="A13" s="66">
        <v>9</v>
      </c>
      <c r="B13" s="158" t="s">
        <v>68</v>
      </c>
      <c r="C13" s="145">
        <v>39675</v>
      </c>
      <c r="D13" s="156" t="s">
        <v>69</v>
      </c>
      <c r="E13" s="156" t="s">
        <v>70</v>
      </c>
      <c r="F13" s="157">
        <v>38</v>
      </c>
      <c r="G13" s="157">
        <v>38</v>
      </c>
      <c r="H13" s="157">
        <v>4</v>
      </c>
      <c r="I13" s="187">
        <v>5730.5</v>
      </c>
      <c r="J13" s="181">
        <v>719</v>
      </c>
      <c r="K13" s="187">
        <v>10609</v>
      </c>
      <c r="L13" s="181">
        <v>1314</v>
      </c>
      <c r="M13" s="187">
        <v>12514.5</v>
      </c>
      <c r="N13" s="181">
        <v>1576</v>
      </c>
      <c r="O13" s="188">
        <f>SUM(I13+K13+M13)</f>
        <v>28854</v>
      </c>
      <c r="P13" s="189">
        <f>J13+L13+N13</f>
        <v>3609</v>
      </c>
      <c r="Q13" s="181">
        <f t="shared" si="1"/>
        <v>94.97368421052632</v>
      </c>
      <c r="R13" s="182">
        <f t="shared" si="2"/>
        <v>7.99501246882793</v>
      </c>
      <c r="S13" s="187"/>
      <c r="T13" s="144">
        <f t="shared" si="0"/>
      </c>
      <c r="U13" s="187">
        <v>431480.11</v>
      </c>
      <c r="V13" s="181">
        <v>45717</v>
      </c>
      <c r="W13" s="173">
        <f>U13/V13</f>
        <v>9.438067021020627</v>
      </c>
      <c r="X13" s="8"/>
      <c r="Y13" s="8"/>
    </row>
    <row r="14" spans="1:25" s="10" customFormat="1" ht="15.75" customHeight="1">
      <c r="A14" s="66">
        <v>10</v>
      </c>
      <c r="B14" s="152" t="s">
        <v>64</v>
      </c>
      <c r="C14" s="145">
        <v>39668</v>
      </c>
      <c r="D14" s="146" t="s">
        <v>2</v>
      </c>
      <c r="E14" s="146" t="s">
        <v>58</v>
      </c>
      <c r="F14" s="81">
        <v>51</v>
      </c>
      <c r="G14" s="81">
        <v>49</v>
      </c>
      <c r="H14" s="81">
        <v>5</v>
      </c>
      <c r="I14" s="187">
        <v>6336</v>
      </c>
      <c r="J14" s="181">
        <v>931</v>
      </c>
      <c r="K14" s="187">
        <v>9709</v>
      </c>
      <c r="L14" s="181">
        <v>1372</v>
      </c>
      <c r="M14" s="187">
        <v>12169</v>
      </c>
      <c r="N14" s="181">
        <v>1664</v>
      </c>
      <c r="O14" s="188">
        <f>+M14+K14+I14</f>
        <v>28214</v>
      </c>
      <c r="P14" s="189">
        <f>+N14+L14+J14</f>
        <v>3967</v>
      </c>
      <c r="Q14" s="181">
        <f t="shared" si="1"/>
        <v>80.95918367346938</v>
      </c>
      <c r="R14" s="182">
        <f t="shared" si="2"/>
        <v>7.112175447441391</v>
      </c>
      <c r="S14" s="187">
        <v>33919</v>
      </c>
      <c r="T14" s="144">
        <f t="shared" si="0"/>
        <v>-0.16819481706418232</v>
      </c>
      <c r="U14" s="187">
        <v>594170</v>
      </c>
      <c r="V14" s="181">
        <v>70365</v>
      </c>
      <c r="W14" s="206">
        <f>+U14/V14</f>
        <v>8.444112840190435</v>
      </c>
      <c r="X14" s="8"/>
      <c r="Y14" s="8"/>
    </row>
    <row r="15" spans="1:25" s="10" customFormat="1" ht="15.75" customHeight="1">
      <c r="A15" s="66">
        <v>11</v>
      </c>
      <c r="B15" s="151" t="s">
        <v>54</v>
      </c>
      <c r="C15" s="80">
        <v>39647</v>
      </c>
      <c r="D15" s="142" t="s">
        <v>41</v>
      </c>
      <c r="E15" s="142" t="s">
        <v>55</v>
      </c>
      <c r="F15" s="143">
        <v>108</v>
      </c>
      <c r="G15" s="143">
        <v>67</v>
      </c>
      <c r="H15" s="143">
        <v>8</v>
      </c>
      <c r="I15" s="183">
        <v>4966</v>
      </c>
      <c r="J15" s="184">
        <v>814</v>
      </c>
      <c r="K15" s="183">
        <v>7655.5</v>
      </c>
      <c r="L15" s="184">
        <v>1206</v>
      </c>
      <c r="M15" s="183">
        <v>9744.5</v>
      </c>
      <c r="N15" s="184">
        <v>1524</v>
      </c>
      <c r="O15" s="179">
        <f>I15+K15+M15</f>
        <v>22366</v>
      </c>
      <c r="P15" s="180">
        <f>J15+L15+N15</f>
        <v>3544</v>
      </c>
      <c r="Q15" s="181">
        <f t="shared" si="1"/>
        <v>52.8955223880597</v>
      </c>
      <c r="R15" s="182">
        <f t="shared" si="2"/>
        <v>6.310948081264108</v>
      </c>
      <c r="S15" s="183">
        <v>136353</v>
      </c>
      <c r="T15" s="144">
        <f t="shared" si="0"/>
        <v>-0.8359698723167074</v>
      </c>
      <c r="U15" s="190">
        <v>3981415</v>
      </c>
      <c r="V15" s="191">
        <v>404930</v>
      </c>
      <c r="W15" s="207">
        <f>IF(U15&lt;&gt;0,U15/V15,"")</f>
        <v>9.83235374015262</v>
      </c>
      <c r="X15" s="8"/>
      <c r="Y15" s="8"/>
    </row>
    <row r="16" spans="1:25" s="10" customFormat="1" ht="15.75" customHeight="1">
      <c r="A16" s="66">
        <v>12</v>
      </c>
      <c r="B16" s="152" t="s">
        <v>71</v>
      </c>
      <c r="C16" s="145">
        <v>39682</v>
      </c>
      <c r="D16" s="146" t="s">
        <v>2</v>
      </c>
      <c r="E16" s="146" t="s">
        <v>72</v>
      </c>
      <c r="F16" s="81">
        <v>21</v>
      </c>
      <c r="G16" s="81">
        <v>20</v>
      </c>
      <c r="H16" s="81">
        <v>3</v>
      </c>
      <c r="I16" s="187">
        <v>4487</v>
      </c>
      <c r="J16" s="181">
        <v>465</v>
      </c>
      <c r="K16" s="187">
        <v>7898</v>
      </c>
      <c r="L16" s="181">
        <v>813</v>
      </c>
      <c r="M16" s="187">
        <v>9652</v>
      </c>
      <c r="N16" s="181">
        <v>1001</v>
      </c>
      <c r="O16" s="188">
        <f>+M16+K16+I16</f>
        <v>22037</v>
      </c>
      <c r="P16" s="189">
        <f>+N16+L16+J16</f>
        <v>2279</v>
      </c>
      <c r="Q16" s="181">
        <f t="shared" si="1"/>
        <v>113.95</v>
      </c>
      <c r="R16" s="182">
        <f t="shared" si="2"/>
        <v>9.669591926283458</v>
      </c>
      <c r="S16" s="187">
        <v>41320</v>
      </c>
      <c r="T16" s="144">
        <f t="shared" si="0"/>
        <v>-0.46667473378509194</v>
      </c>
      <c r="U16" s="187">
        <v>167356</v>
      </c>
      <c r="V16" s="181">
        <v>16280</v>
      </c>
      <c r="W16" s="206">
        <f>+U16/V16</f>
        <v>10.27985257985258</v>
      </c>
      <c r="X16" s="8"/>
      <c r="Y16" s="8"/>
    </row>
    <row r="17" spans="1:25" s="10" customFormat="1" ht="15.75" customHeight="1">
      <c r="A17" s="66">
        <v>13</v>
      </c>
      <c r="B17" s="153" t="s">
        <v>93</v>
      </c>
      <c r="C17" s="80">
        <v>39682</v>
      </c>
      <c r="D17" s="166" t="s">
        <v>87</v>
      </c>
      <c r="E17" s="166" t="s">
        <v>94</v>
      </c>
      <c r="F17" s="167">
        <v>32</v>
      </c>
      <c r="G17" s="167">
        <v>32</v>
      </c>
      <c r="H17" s="167">
        <v>3</v>
      </c>
      <c r="I17" s="183">
        <v>4125</v>
      </c>
      <c r="J17" s="184">
        <v>630</v>
      </c>
      <c r="K17" s="183">
        <v>5416</v>
      </c>
      <c r="L17" s="184">
        <v>808</v>
      </c>
      <c r="M17" s="183">
        <v>7568</v>
      </c>
      <c r="N17" s="184">
        <v>1060</v>
      </c>
      <c r="O17" s="179">
        <f>+I17+K17+M17</f>
        <v>17109</v>
      </c>
      <c r="P17" s="180">
        <f>+J17+L17+N17</f>
        <v>2498</v>
      </c>
      <c r="Q17" s="181">
        <f t="shared" si="1"/>
        <v>78.0625</v>
      </c>
      <c r="R17" s="182">
        <f t="shared" si="2"/>
        <v>6.8490792634107285</v>
      </c>
      <c r="S17" s="183">
        <v>51329</v>
      </c>
      <c r="T17" s="144">
        <f t="shared" si="0"/>
        <v>-0.6666796547760525</v>
      </c>
      <c r="U17" s="183">
        <v>238938</v>
      </c>
      <c r="V17" s="184">
        <v>24773</v>
      </c>
      <c r="W17" s="207">
        <f>U17/V17</f>
        <v>9.645097485165302</v>
      </c>
      <c r="X17" s="8"/>
      <c r="Y17" s="8"/>
    </row>
    <row r="18" spans="1:25" s="10" customFormat="1" ht="15.75" customHeight="1">
      <c r="A18" s="66">
        <v>14</v>
      </c>
      <c r="B18" s="152" t="s">
        <v>51</v>
      </c>
      <c r="C18" s="145">
        <v>39633</v>
      </c>
      <c r="D18" s="146" t="s">
        <v>2</v>
      </c>
      <c r="E18" s="146" t="s">
        <v>3</v>
      </c>
      <c r="F18" s="81">
        <v>123</v>
      </c>
      <c r="G18" s="81">
        <v>75</v>
      </c>
      <c r="H18" s="81">
        <v>10</v>
      </c>
      <c r="I18" s="187">
        <v>3521</v>
      </c>
      <c r="J18" s="181">
        <v>497</v>
      </c>
      <c r="K18" s="187">
        <v>5893</v>
      </c>
      <c r="L18" s="181">
        <v>778</v>
      </c>
      <c r="M18" s="187">
        <v>7318</v>
      </c>
      <c r="N18" s="181">
        <v>999</v>
      </c>
      <c r="O18" s="188">
        <f>+M18+K18+I18</f>
        <v>16732</v>
      </c>
      <c r="P18" s="189">
        <f>+N18+L18+J18</f>
        <v>2274</v>
      </c>
      <c r="Q18" s="181">
        <f t="shared" si="1"/>
        <v>30.32</v>
      </c>
      <c r="R18" s="182">
        <f t="shared" si="2"/>
        <v>7.357959542656112</v>
      </c>
      <c r="S18" s="187">
        <v>3591</v>
      </c>
      <c r="T18" s="144">
        <f t="shared" si="0"/>
        <v>3.65942634363687</v>
      </c>
      <c r="U18" s="187">
        <v>1508325</v>
      </c>
      <c r="V18" s="181">
        <v>205218</v>
      </c>
      <c r="W18" s="206">
        <f>+U18/V18</f>
        <v>7.3498669707335615</v>
      </c>
      <c r="X18" s="8"/>
      <c r="Y18" s="8"/>
    </row>
    <row r="19" spans="1:25" s="10" customFormat="1" ht="15.75" customHeight="1">
      <c r="A19" s="66">
        <v>15</v>
      </c>
      <c r="B19" s="136">
        <v>120</v>
      </c>
      <c r="C19" s="145">
        <v>39493</v>
      </c>
      <c r="D19" s="146" t="s">
        <v>17</v>
      </c>
      <c r="E19" s="146" t="s">
        <v>18</v>
      </c>
      <c r="F19" s="81">
        <v>179</v>
      </c>
      <c r="G19" s="81">
        <v>28</v>
      </c>
      <c r="H19" s="81">
        <v>28</v>
      </c>
      <c r="I19" s="187">
        <v>2817</v>
      </c>
      <c r="J19" s="181">
        <v>470</v>
      </c>
      <c r="K19" s="187">
        <v>4243</v>
      </c>
      <c r="L19" s="181">
        <v>660</v>
      </c>
      <c r="M19" s="187">
        <v>6128</v>
      </c>
      <c r="N19" s="181">
        <v>912</v>
      </c>
      <c r="O19" s="188">
        <f>SUM(I19+K19+M19)</f>
        <v>13188</v>
      </c>
      <c r="P19" s="189">
        <f>SUM(J19+L19+N19)</f>
        <v>2042</v>
      </c>
      <c r="Q19" s="181">
        <f t="shared" si="1"/>
        <v>72.92857142857143</v>
      </c>
      <c r="R19" s="182">
        <f t="shared" si="2"/>
        <v>6.458374142997061</v>
      </c>
      <c r="S19" s="187"/>
      <c r="T19" s="144">
        <f t="shared" si="0"/>
      </c>
      <c r="U19" s="187">
        <v>4961589.5</v>
      </c>
      <c r="V19" s="181">
        <v>1016386</v>
      </c>
      <c r="W19" s="173">
        <f>U19/V19</f>
        <v>4.881599608810038</v>
      </c>
      <c r="X19" s="8"/>
      <c r="Y19" s="8"/>
    </row>
    <row r="20" spans="1:25" s="10" customFormat="1" ht="15.75" customHeight="1">
      <c r="A20" s="66">
        <v>16</v>
      </c>
      <c r="B20" s="152" t="s">
        <v>56</v>
      </c>
      <c r="C20" s="145">
        <v>39647</v>
      </c>
      <c r="D20" s="146" t="s">
        <v>2</v>
      </c>
      <c r="E20" s="146" t="s">
        <v>44</v>
      </c>
      <c r="F20" s="81">
        <v>45</v>
      </c>
      <c r="G20" s="81">
        <v>12</v>
      </c>
      <c r="H20" s="81">
        <v>8</v>
      </c>
      <c r="I20" s="187">
        <v>3318</v>
      </c>
      <c r="J20" s="181">
        <v>390</v>
      </c>
      <c r="K20" s="187">
        <v>4044</v>
      </c>
      <c r="L20" s="181">
        <v>455</v>
      </c>
      <c r="M20" s="187">
        <v>3128</v>
      </c>
      <c r="N20" s="181">
        <v>374</v>
      </c>
      <c r="O20" s="188">
        <f>+M20+K20+I20</f>
        <v>10490</v>
      </c>
      <c r="P20" s="189">
        <f>+N20+L20+J20</f>
        <v>1219</v>
      </c>
      <c r="Q20" s="181">
        <f t="shared" si="1"/>
        <v>101.58333333333333</v>
      </c>
      <c r="R20" s="182">
        <f t="shared" si="2"/>
        <v>8.605414273995079</v>
      </c>
      <c r="S20" s="187">
        <v>11157</v>
      </c>
      <c r="T20" s="144">
        <f t="shared" si="0"/>
        <v>-0.05978309581428699</v>
      </c>
      <c r="U20" s="187">
        <v>830588</v>
      </c>
      <c r="V20" s="181">
        <v>88523</v>
      </c>
      <c r="W20" s="206">
        <f>+U20/V20</f>
        <v>9.3827366898998</v>
      </c>
      <c r="X20" s="8"/>
      <c r="Y20" s="8"/>
    </row>
    <row r="21" spans="1:24" s="10" customFormat="1" ht="15.75" customHeight="1">
      <c r="A21" s="66">
        <v>17</v>
      </c>
      <c r="B21" s="153" t="s">
        <v>20</v>
      </c>
      <c r="C21" s="80">
        <v>39668</v>
      </c>
      <c r="D21" s="166" t="s">
        <v>17</v>
      </c>
      <c r="E21" s="166" t="s">
        <v>21</v>
      </c>
      <c r="F21" s="167">
        <v>33</v>
      </c>
      <c r="G21" s="167">
        <v>33</v>
      </c>
      <c r="H21" s="167">
        <v>5</v>
      </c>
      <c r="I21" s="183">
        <v>2271.5</v>
      </c>
      <c r="J21" s="184">
        <v>395</v>
      </c>
      <c r="K21" s="183">
        <v>3205.5</v>
      </c>
      <c r="L21" s="184">
        <v>516</v>
      </c>
      <c r="M21" s="183">
        <v>4179.5</v>
      </c>
      <c r="N21" s="184">
        <v>669</v>
      </c>
      <c r="O21" s="179">
        <f>+I21+K21+M21</f>
        <v>9656.5</v>
      </c>
      <c r="P21" s="180">
        <f>+J21+L21+N21</f>
        <v>1580</v>
      </c>
      <c r="Q21" s="181">
        <f t="shared" si="1"/>
        <v>47.878787878787875</v>
      </c>
      <c r="R21" s="182">
        <f t="shared" si="2"/>
        <v>6.111708860759494</v>
      </c>
      <c r="S21" s="183">
        <v>14383</v>
      </c>
      <c r="T21" s="144">
        <f t="shared" si="0"/>
        <v>-0.32861711743029964</v>
      </c>
      <c r="U21" s="183">
        <v>159070.5</v>
      </c>
      <c r="V21" s="184">
        <v>20155</v>
      </c>
      <c r="W21" s="207">
        <f>U21/V21</f>
        <v>7.892359216075415</v>
      </c>
      <c r="X21" s="8"/>
    </row>
    <row r="22" spans="1:24" s="10" customFormat="1" ht="15.75" customHeight="1">
      <c r="A22" s="66">
        <v>18</v>
      </c>
      <c r="B22" s="153" t="s">
        <v>95</v>
      </c>
      <c r="C22" s="80">
        <v>39689</v>
      </c>
      <c r="D22" s="166" t="s">
        <v>87</v>
      </c>
      <c r="E22" s="166" t="s">
        <v>65</v>
      </c>
      <c r="F22" s="167">
        <v>4</v>
      </c>
      <c r="G22" s="167">
        <v>4</v>
      </c>
      <c r="H22" s="167">
        <v>2</v>
      </c>
      <c r="I22" s="183">
        <v>2155</v>
      </c>
      <c r="J22" s="184">
        <v>152</v>
      </c>
      <c r="K22" s="183">
        <v>2664</v>
      </c>
      <c r="L22" s="184">
        <v>190</v>
      </c>
      <c r="M22" s="183">
        <v>3877</v>
      </c>
      <c r="N22" s="184">
        <v>275</v>
      </c>
      <c r="O22" s="179">
        <f>+I22+K22+M22</f>
        <v>8696</v>
      </c>
      <c r="P22" s="180">
        <f>+J22+L22+N22</f>
        <v>617</v>
      </c>
      <c r="Q22" s="181">
        <f t="shared" si="1"/>
        <v>154.25</v>
      </c>
      <c r="R22" s="182">
        <f t="shared" si="2"/>
        <v>14.094003241491086</v>
      </c>
      <c r="S22" s="183">
        <v>13031</v>
      </c>
      <c r="T22" s="144">
        <f t="shared" si="0"/>
        <v>-0.33266825262834776</v>
      </c>
      <c r="U22" s="183">
        <v>28281</v>
      </c>
      <c r="V22" s="184">
        <v>2154</v>
      </c>
      <c r="W22" s="207">
        <f>U22/V22</f>
        <v>13.129526462395543</v>
      </c>
      <c r="X22" s="8"/>
    </row>
    <row r="23" spans="1:24" s="10" customFormat="1" ht="15.75" customHeight="1">
      <c r="A23" s="66">
        <v>19</v>
      </c>
      <c r="B23" s="136" t="s">
        <v>19</v>
      </c>
      <c r="C23" s="145">
        <v>39682</v>
      </c>
      <c r="D23" s="146" t="s">
        <v>17</v>
      </c>
      <c r="E23" s="146" t="s">
        <v>101</v>
      </c>
      <c r="F23" s="81">
        <v>60</v>
      </c>
      <c r="G23" s="81">
        <v>58</v>
      </c>
      <c r="H23" s="81">
        <v>3</v>
      </c>
      <c r="I23" s="187">
        <v>1692</v>
      </c>
      <c r="J23" s="181">
        <v>210</v>
      </c>
      <c r="K23" s="187">
        <v>3042.5</v>
      </c>
      <c r="L23" s="181">
        <v>358</v>
      </c>
      <c r="M23" s="187">
        <v>3309</v>
      </c>
      <c r="N23" s="181">
        <v>392</v>
      </c>
      <c r="O23" s="188">
        <f>I23+K23+M23</f>
        <v>8043.5</v>
      </c>
      <c r="P23" s="189">
        <f>J23+L23+N23</f>
        <v>960</v>
      </c>
      <c r="Q23" s="181">
        <f t="shared" si="1"/>
        <v>16.551724137931036</v>
      </c>
      <c r="R23" s="182">
        <f t="shared" si="2"/>
        <v>8.378645833333334</v>
      </c>
      <c r="S23" s="187"/>
      <c r="T23" s="144">
        <f t="shared" si="0"/>
      </c>
      <c r="U23" s="192">
        <v>157215</v>
      </c>
      <c r="V23" s="191">
        <v>18662</v>
      </c>
      <c r="W23" s="173">
        <f>U23/V23</f>
        <v>8.424338227413996</v>
      </c>
      <c r="X23" s="8"/>
    </row>
    <row r="24" spans="1:24" s="10" customFormat="1" ht="18.75" thickBot="1">
      <c r="A24" s="66">
        <v>20</v>
      </c>
      <c r="B24" s="229" t="s">
        <v>39</v>
      </c>
      <c r="C24" s="230">
        <v>39675</v>
      </c>
      <c r="D24" s="231" t="s">
        <v>12</v>
      </c>
      <c r="E24" s="232" t="s">
        <v>13</v>
      </c>
      <c r="F24" s="233">
        <v>99</v>
      </c>
      <c r="G24" s="233">
        <v>35</v>
      </c>
      <c r="H24" s="233">
        <v>4</v>
      </c>
      <c r="I24" s="234">
        <v>1448</v>
      </c>
      <c r="J24" s="235">
        <v>218</v>
      </c>
      <c r="K24" s="234">
        <v>2021</v>
      </c>
      <c r="L24" s="235">
        <v>291</v>
      </c>
      <c r="M24" s="234">
        <v>2823</v>
      </c>
      <c r="N24" s="235">
        <v>396</v>
      </c>
      <c r="O24" s="236">
        <f>+I24+K24+M24</f>
        <v>6292</v>
      </c>
      <c r="P24" s="237">
        <f>+J24+L24+N24</f>
        <v>905</v>
      </c>
      <c r="Q24" s="238">
        <f>IF(O24&lt;&gt;0,P24/G24,"")</f>
        <v>25.857142857142858</v>
      </c>
      <c r="R24" s="239">
        <f>IF(O24&lt;&gt;0,O24/P24,"")</f>
        <v>6.952486187845304</v>
      </c>
      <c r="S24" s="234">
        <v>18872</v>
      </c>
      <c r="T24" s="214">
        <f t="shared" si="0"/>
        <v>-0.6665960152607037</v>
      </c>
      <c r="U24" s="234">
        <v>347232</v>
      </c>
      <c r="V24" s="235">
        <v>41375</v>
      </c>
      <c r="W24" s="240">
        <f>U24/V24</f>
        <v>8.39231419939577</v>
      </c>
      <c r="X24" s="8"/>
    </row>
    <row r="25" spans="1:28" s="60" customFormat="1" ht="15">
      <c r="A25" s="61"/>
      <c r="B25" s="272" t="s">
        <v>30</v>
      </c>
      <c r="C25" s="272"/>
      <c r="D25" s="273"/>
      <c r="E25" s="273"/>
      <c r="F25" s="67"/>
      <c r="G25" s="67">
        <f>SUM(G5:G24)</f>
        <v>1014</v>
      </c>
      <c r="H25" s="68"/>
      <c r="I25" s="72"/>
      <c r="J25" s="73"/>
      <c r="K25" s="72"/>
      <c r="L25" s="73"/>
      <c r="M25" s="72"/>
      <c r="N25" s="73"/>
      <c r="O25" s="72">
        <f>SUM(O5:O24)</f>
        <v>1132695.37</v>
      </c>
      <c r="P25" s="73">
        <f>SUM(P5:P24)</f>
        <v>125279</v>
      </c>
      <c r="Q25" s="73">
        <f>O25/G25</f>
        <v>1117.0565779092703</v>
      </c>
      <c r="R25" s="69">
        <f>O25/P25</f>
        <v>9.04138259405008</v>
      </c>
      <c r="S25" s="72"/>
      <c r="T25" s="70"/>
      <c r="U25" s="72"/>
      <c r="V25" s="73"/>
      <c r="W25" s="69"/>
      <c r="AB25" s="60" t="s">
        <v>36</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78"/>
      <c r="E27" s="279"/>
      <c r="F27" s="279"/>
      <c r="G27" s="279"/>
      <c r="H27" s="34"/>
      <c r="I27" s="35"/>
      <c r="K27" s="35"/>
      <c r="M27" s="35"/>
      <c r="O27" s="36"/>
      <c r="R27" s="37"/>
      <c r="S27" s="280" t="s">
        <v>0</v>
      </c>
      <c r="T27" s="280"/>
      <c r="U27" s="280"/>
      <c r="V27" s="280"/>
      <c r="W27" s="280"/>
      <c r="X27" s="38"/>
    </row>
    <row r="28" spans="1:24" s="33" customFormat="1" ht="18">
      <c r="A28" s="32"/>
      <c r="B28" s="9"/>
      <c r="C28" s="52"/>
      <c r="D28" s="53"/>
      <c r="E28" s="54"/>
      <c r="F28" s="54"/>
      <c r="G28" s="65"/>
      <c r="H28" s="34"/>
      <c r="M28" s="35"/>
      <c r="O28" s="36"/>
      <c r="R28" s="37"/>
      <c r="S28" s="280"/>
      <c r="T28" s="280"/>
      <c r="U28" s="280"/>
      <c r="V28" s="280"/>
      <c r="W28" s="280"/>
      <c r="X28" s="38"/>
    </row>
    <row r="29" spans="1:24" s="33" customFormat="1" ht="18">
      <c r="A29" s="32"/>
      <c r="G29" s="34"/>
      <c r="H29" s="34"/>
      <c r="M29" s="35"/>
      <c r="O29" s="36"/>
      <c r="R29" s="37"/>
      <c r="S29" s="280"/>
      <c r="T29" s="280"/>
      <c r="U29" s="280"/>
      <c r="V29" s="280"/>
      <c r="W29" s="280"/>
      <c r="X29" s="38"/>
    </row>
    <row r="30" spans="1:24" s="33" customFormat="1" ht="30" customHeight="1">
      <c r="A30" s="32"/>
      <c r="C30" s="34"/>
      <c r="E30" s="39"/>
      <c r="F30" s="34"/>
      <c r="G30" s="34"/>
      <c r="H30" s="34"/>
      <c r="I30" s="35"/>
      <c r="K30" s="35"/>
      <c r="M30" s="35"/>
      <c r="O30" s="36"/>
      <c r="P30" s="281" t="s">
        <v>85</v>
      </c>
      <c r="Q30" s="277"/>
      <c r="R30" s="277"/>
      <c r="S30" s="277"/>
      <c r="T30" s="277"/>
      <c r="U30" s="277"/>
      <c r="V30" s="277"/>
      <c r="W30" s="277"/>
      <c r="X30" s="38"/>
    </row>
    <row r="31" spans="1:24" s="33" customFormat="1" ht="30" customHeight="1">
      <c r="A31" s="32"/>
      <c r="C31" s="34"/>
      <c r="E31" s="39"/>
      <c r="F31" s="34"/>
      <c r="G31" s="34"/>
      <c r="H31" s="34"/>
      <c r="I31" s="35"/>
      <c r="K31" s="35"/>
      <c r="M31" s="35"/>
      <c r="O31" s="36"/>
      <c r="P31" s="277"/>
      <c r="Q31" s="277"/>
      <c r="R31" s="277"/>
      <c r="S31" s="277"/>
      <c r="T31" s="277"/>
      <c r="U31" s="277"/>
      <c r="V31" s="277"/>
      <c r="W31" s="277"/>
      <c r="X31" s="38"/>
    </row>
    <row r="32" spans="1:24" s="33" customFormat="1" ht="30" customHeight="1">
      <c r="A32" s="32"/>
      <c r="C32" s="34"/>
      <c r="E32" s="39"/>
      <c r="F32" s="34"/>
      <c r="G32" s="34"/>
      <c r="H32" s="34"/>
      <c r="I32" s="35"/>
      <c r="K32" s="35"/>
      <c r="M32" s="35"/>
      <c r="O32" s="36"/>
      <c r="P32" s="277"/>
      <c r="Q32" s="277"/>
      <c r="R32" s="277"/>
      <c r="S32" s="277"/>
      <c r="T32" s="277"/>
      <c r="U32" s="277"/>
      <c r="V32" s="277"/>
      <c r="W32" s="277"/>
      <c r="X32" s="38"/>
    </row>
    <row r="33" spans="1:24" s="33" customFormat="1" ht="30" customHeight="1">
      <c r="A33" s="32"/>
      <c r="C33" s="34"/>
      <c r="E33" s="39"/>
      <c r="F33" s="34"/>
      <c r="G33" s="34"/>
      <c r="H33" s="34"/>
      <c r="I33" s="35"/>
      <c r="K33" s="35"/>
      <c r="M33" s="35"/>
      <c r="O33" s="36"/>
      <c r="P33" s="277"/>
      <c r="Q33" s="277"/>
      <c r="R33" s="277"/>
      <c r="S33" s="277"/>
      <c r="T33" s="277"/>
      <c r="U33" s="277"/>
      <c r="V33" s="277"/>
      <c r="W33" s="277"/>
      <c r="X33" s="38"/>
    </row>
    <row r="34" spans="1:24" s="33" customFormat="1" ht="30" customHeight="1">
      <c r="A34" s="32"/>
      <c r="C34" s="34"/>
      <c r="E34" s="39"/>
      <c r="F34" s="34"/>
      <c r="G34" s="34"/>
      <c r="H34" s="34"/>
      <c r="I34" s="35"/>
      <c r="K34" s="35"/>
      <c r="M34" s="35"/>
      <c r="O34" s="36"/>
      <c r="P34" s="277"/>
      <c r="Q34" s="277"/>
      <c r="R34" s="277"/>
      <c r="S34" s="277"/>
      <c r="T34" s="277"/>
      <c r="U34" s="277"/>
      <c r="V34" s="277"/>
      <c r="W34" s="277"/>
      <c r="X34" s="38"/>
    </row>
    <row r="35" spans="1:24" s="33" customFormat="1" ht="45" customHeight="1">
      <c r="A35" s="32"/>
      <c r="C35" s="34"/>
      <c r="E35" s="39"/>
      <c r="F35" s="34"/>
      <c r="G35" s="5"/>
      <c r="H35" s="5"/>
      <c r="I35" s="12"/>
      <c r="J35" s="3"/>
      <c r="K35" s="12"/>
      <c r="L35" s="3"/>
      <c r="M35" s="12"/>
      <c r="N35" s="3"/>
      <c r="O35" s="36"/>
      <c r="P35" s="277"/>
      <c r="Q35" s="277"/>
      <c r="R35" s="277"/>
      <c r="S35" s="277"/>
      <c r="T35" s="277"/>
      <c r="U35" s="277"/>
      <c r="V35" s="277"/>
      <c r="W35" s="277"/>
      <c r="X35" s="38"/>
    </row>
    <row r="36" spans="1:24" s="33" customFormat="1" ht="33" customHeight="1">
      <c r="A36" s="32"/>
      <c r="C36" s="34"/>
      <c r="E36" s="39"/>
      <c r="F36" s="34"/>
      <c r="G36" s="5"/>
      <c r="H36" s="5"/>
      <c r="I36" s="12"/>
      <c r="J36" s="3"/>
      <c r="K36" s="12"/>
      <c r="L36" s="3"/>
      <c r="M36" s="12"/>
      <c r="N36" s="3"/>
      <c r="O36" s="36"/>
      <c r="P36" s="276" t="s">
        <v>28</v>
      </c>
      <c r="Q36" s="277"/>
      <c r="R36" s="277"/>
      <c r="S36" s="277"/>
      <c r="T36" s="277"/>
      <c r="U36" s="277"/>
      <c r="V36" s="277"/>
      <c r="W36" s="277"/>
      <c r="X36" s="38"/>
    </row>
    <row r="37" spans="1:24" s="33" customFormat="1" ht="33" customHeight="1">
      <c r="A37" s="32"/>
      <c r="C37" s="34"/>
      <c r="E37" s="39"/>
      <c r="F37" s="34"/>
      <c r="G37" s="5"/>
      <c r="H37" s="5"/>
      <c r="I37" s="12"/>
      <c r="J37" s="3"/>
      <c r="K37" s="12"/>
      <c r="L37" s="3"/>
      <c r="M37" s="12"/>
      <c r="N37" s="3"/>
      <c r="O37" s="36"/>
      <c r="P37" s="277"/>
      <c r="Q37" s="277"/>
      <c r="R37" s="277"/>
      <c r="S37" s="277"/>
      <c r="T37" s="277"/>
      <c r="U37" s="277"/>
      <c r="V37" s="277"/>
      <c r="W37" s="277"/>
      <c r="X37" s="38"/>
    </row>
    <row r="38" spans="1:24" s="33" customFormat="1" ht="33" customHeight="1">
      <c r="A38" s="32"/>
      <c r="C38" s="34"/>
      <c r="E38" s="39"/>
      <c r="F38" s="34"/>
      <c r="G38" s="5"/>
      <c r="H38" s="5"/>
      <c r="I38" s="12"/>
      <c r="J38" s="3"/>
      <c r="K38" s="12"/>
      <c r="L38" s="3"/>
      <c r="M38" s="12"/>
      <c r="N38" s="3"/>
      <c r="O38" s="36"/>
      <c r="P38" s="277"/>
      <c r="Q38" s="277"/>
      <c r="R38" s="277"/>
      <c r="S38" s="277"/>
      <c r="T38" s="277"/>
      <c r="U38" s="277"/>
      <c r="V38" s="277"/>
      <c r="W38" s="277"/>
      <c r="X38" s="38"/>
    </row>
    <row r="39" spans="1:24" s="33" customFormat="1" ht="33" customHeight="1">
      <c r="A39" s="32"/>
      <c r="C39" s="34"/>
      <c r="E39" s="39"/>
      <c r="F39" s="34"/>
      <c r="G39" s="5"/>
      <c r="H39" s="5"/>
      <c r="I39" s="12"/>
      <c r="J39" s="3"/>
      <c r="K39" s="12"/>
      <c r="L39" s="3"/>
      <c r="M39" s="12"/>
      <c r="N39" s="3"/>
      <c r="O39" s="36"/>
      <c r="P39" s="277"/>
      <c r="Q39" s="277"/>
      <c r="R39" s="277"/>
      <c r="S39" s="277"/>
      <c r="T39" s="277"/>
      <c r="U39" s="277"/>
      <c r="V39" s="277"/>
      <c r="W39" s="277"/>
      <c r="X39" s="38"/>
    </row>
    <row r="40" spans="1:24" s="33" customFormat="1" ht="33" customHeight="1">
      <c r="A40" s="32"/>
      <c r="C40" s="34"/>
      <c r="E40" s="39"/>
      <c r="F40" s="34"/>
      <c r="G40" s="5"/>
      <c r="H40" s="5"/>
      <c r="I40" s="12"/>
      <c r="J40" s="3"/>
      <c r="K40" s="12"/>
      <c r="L40" s="3"/>
      <c r="M40" s="12"/>
      <c r="N40" s="3"/>
      <c r="O40" s="36"/>
      <c r="P40" s="277"/>
      <c r="Q40" s="277"/>
      <c r="R40" s="277"/>
      <c r="S40" s="277"/>
      <c r="T40" s="277"/>
      <c r="U40" s="277"/>
      <c r="V40" s="277"/>
      <c r="W40" s="277"/>
      <c r="X40" s="38"/>
    </row>
    <row r="41" spans="16:23" ht="33" customHeight="1">
      <c r="P41" s="277"/>
      <c r="Q41" s="277"/>
      <c r="R41" s="277"/>
      <c r="S41" s="277"/>
      <c r="T41" s="277"/>
      <c r="U41" s="277"/>
      <c r="V41" s="277"/>
      <c r="W41" s="277"/>
    </row>
    <row r="42" spans="16:23" ht="33" customHeight="1">
      <c r="P42" s="277"/>
      <c r="Q42" s="277"/>
      <c r="R42" s="277"/>
      <c r="S42" s="277"/>
      <c r="T42" s="277"/>
      <c r="U42" s="277"/>
      <c r="V42" s="277"/>
      <c r="W42" s="277"/>
    </row>
  </sheetData>
  <sheetProtection/>
  <mergeCells count="20">
    <mergeCell ref="P36:W42"/>
    <mergeCell ref="D27:G27"/>
    <mergeCell ref="S27:W29"/>
    <mergeCell ref="P30:W35"/>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ignoredErrors>
    <ignoredError sqref="X24 X23 O7:P23" formula="1"/>
    <ignoredError sqref="X8:X11 X6:X7 W5:W6 W21:W24" unlockedFormula="1"/>
    <ignoredError sqref="X15 X12 X16 X20 X18 X13:X14 X22 X21 X17 X19 W7:W20"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2008-09-09T18:04:34Z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