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00" windowWidth="15480" windowHeight="11640" tabRatio="804" activeTab="0"/>
  </bookViews>
  <sheets>
    <sheet name="29-31 Aug (we 35)" sheetId="1" r:id="rId1"/>
    <sheet name="29-31 Aug (TOP 20)" sheetId="2" r:id="rId2"/>
  </sheets>
  <definedNames>
    <definedName name="_xlnm.Print_Area" localSheetId="1">'29-31 Aug (TOP 20)'!$A$1:$W$42</definedName>
    <definedName name="_xlnm.Print_Area" localSheetId="0">'29-31 Aug (we 35)'!$A$1:$W$101</definedName>
  </definedNames>
  <calcPr fullCalcOnLoad="1"/>
</workbook>
</file>

<file path=xl/sharedStrings.xml><?xml version="1.0" encoding="utf-8"?>
<sst xmlns="http://schemas.openxmlformats.org/spreadsheetml/2006/main" count="362" uniqueCount="151">
  <si>
    <t>*Sorted according to Weekend Total G.B.O. - Hafta sonu toplam hasılat sütununa göre sıralanmıştır.</t>
  </si>
  <si>
    <t>Company</t>
  </si>
  <si>
    <t>UIP</t>
  </si>
  <si>
    <t>PARAMOUNT</t>
  </si>
  <si>
    <t>FOX</t>
  </si>
  <si>
    <t>Last Weekend</t>
  </si>
  <si>
    <t>Distributor</t>
  </si>
  <si>
    <t>Friday</t>
  </si>
  <si>
    <t>Saturday</t>
  </si>
  <si>
    <t>Sunday</t>
  </si>
  <si>
    <t>Change</t>
  </si>
  <si>
    <t>Adm.</t>
  </si>
  <si>
    <t>WB</t>
  </si>
  <si>
    <t>WARNER BROS.</t>
  </si>
  <si>
    <t>G.B.O.</t>
  </si>
  <si>
    <t>GET SMART</t>
  </si>
  <si>
    <t>GARFILED'S FUN FEST</t>
  </si>
  <si>
    <t>CLOSING THE RING</t>
  </si>
  <si>
    <t>CONTENT</t>
  </si>
  <si>
    <t>OZEN</t>
  </si>
  <si>
    <t>POSTA</t>
  </si>
  <si>
    <t xml:space="preserve">CATCHER: CAT CITY 2 </t>
  </si>
  <si>
    <t>SPOT FILM</t>
  </si>
  <si>
    <t>DARK FLOORS</t>
  </si>
  <si>
    <t>OZEN-UMUT</t>
  </si>
  <si>
    <t>ÇILGIN DERSANE KAMPTA</t>
  </si>
  <si>
    <t>OZEN FILM-AKSOY FILM</t>
  </si>
  <si>
    <t>CHRONICLES OF NARNIA: PRINCE CASPIAN, THE</t>
  </si>
  <si>
    <t>MEET DAVE</t>
  </si>
  <si>
    <t xml:space="preserve">O... ÇOCUKLARI </t>
  </si>
  <si>
    <t>P.S. I LOVE YOU</t>
  </si>
  <si>
    <t>MADE IN EUROPE</t>
  </si>
  <si>
    <t>TEMELKURAN</t>
  </si>
  <si>
    <t>SINGER, THE</t>
  </si>
  <si>
    <t>BEREKETLİ TOPRAKLAR ÜZERİNDE</t>
  </si>
  <si>
    <t>IRMAK FILM</t>
  </si>
  <si>
    <t>LIST, THE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</si>
  <si>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</si>
  <si>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</si>
  <si>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</si>
  <si>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COLUMBIA</t>
  </si>
  <si>
    <t>Title</t>
  </si>
  <si>
    <t>Cumulative</t>
  </si>
  <si>
    <t>Scr.Avg.
(Adm.)</t>
  </si>
  <si>
    <t>Avg.
Ticket</t>
  </si>
  <si>
    <t>.</t>
  </si>
  <si>
    <t xml:space="preserve">IRON MAN </t>
  </si>
  <si>
    <t>ZOHAN</t>
  </si>
  <si>
    <t>STAR WARS: CLONE WARS</t>
  </si>
  <si>
    <t>MIRRORS</t>
  </si>
  <si>
    <t>TAS YASTIK</t>
  </si>
  <si>
    <t>JEK FILM</t>
  </si>
  <si>
    <t>FIDAFILM</t>
  </si>
  <si>
    <t>MEDYAVIZYON</t>
  </si>
  <si>
    <t>CHIKO</t>
  </si>
  <si>
    <t>THE MATCH FACTORY</t>
  </si>
  <si>
    <t>INCREDIBLE HULK, THE</t>
  </si>
  <si>
    <t>UNIVERSAL</t>
  </si>
  <si>
    <t>FRONTIER(S)</t>
  </si>
  <si>
    <t>EUROPA CORP.</t>
  </si>
  <si>
    <t>WEINSTEIN CO.</t>
  </si>
  <si>
    <t>WANTED</t>
  </si>
  <si>
    <t>ROGUE</t>
  </si>
  <si>
    <t>HANCOCK</t>
  </si>
  <si>
    <t>KUNG FU PANDA</t>
  </si>
  <si>
    <t>FORGETTING SARAH MARSHALL</t>
  </si>
  <si>
    <t>DISNEY</t>
  </si>
  <si>
    <t>JOURNEY TO THE CENTER OF THE EARTH</t>
  </si>
  <si>
    <t>NEW LINE</t>
  </si>
  <si>
    <t>MAMMA MIA</t>
  </si>
  <si>
    <t>MARGOT AT THE WEDDING</t>
  </si>
  <si>
    <t>D PRODUCTION</t>
  </si>
  <si>
    <t>CHANTIER FILMS</t>
  </si>
  <si>
    <t>DARK KNIGHT</t>
  </si>
  <si>
    <t>SMART PEOPLE</t>
  </si>
  <si>
    <t>INDIANA JONES AND THE KINGDOM OF CRYSTAL SKULL</t>
  </si>
  <si>
    <t>YERLI FILM</t>
  </si>
  <si>
    <t>MUMMY TOMB OF THE DRAGON EMPEROR, THE</t>
  </si>
  <si>
    <t>STRANGERS</t>
  </si>
  <si>
    <t>D PRODUCTIONS</t>
  </si>
  <si>
    <t>SHUTTER</t>
  </si>
  <si>
    <t>TIGLON</t>
  </si>
  <si>
    <t>SLEEPWALKING</t>
  </si>
  <si>
    <t>ICON</t>
  </si>
  <si>
    <t>A+ FILM</t>
  </si>
  <si>
    <t>MY MOM'S NEW BOY FRIEND</t>
  </si>
  <si>
    <t>35 MILIM</t>
  </si>
  <si>
    <t>SINETEL FILM</t>
  </si>
  <si>
    <t>CA$H</t>
  </si>
  <si>
    <t>TMC</t>
  </si>
  <si>
    <t>VIRTUALLY A VIRGIN</t>
  </si>
  <si>
    <t>SON DERS</t>
  </si>
  <si>
    <t>RENKLER SANAT</t>
  </si>
  <si>
    <t>LONELY HEARTS</t>
  </si>
  <si>
    <t>APARTMENT 1303, THE</t>
  </si>
  <si>
    <t>SMA</t>
  </si>
  <si>
    <t>FIDA FILM</t>
  </si>
  <si>
    <t>AWAKE</t>
  </si>
  <si>
    <t>KABADAYI</t>
  </si>
  <si>
    <t>FIDA FILM-FILMACASS</t>
  </si>
  <si>
    <t xml:space="preserve">COLD PREY </t>
  </si>
  <si>
    <t>PARANOID PARK</t>
  </si>
  <si>
    <t>BARBAR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</si>
  <si>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</si>
  <si>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</si>
  <si>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</si>
  <si>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</si>
  <si>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</si>
  <si>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</si>
  <si>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WE OWN THE NIGHT</t>
  </si>
  <si>
    <t>PINEMA</t>
  </si>
  <si>
    <t>2929 ENT.</t>
  </si>
  <si>
    <t>WEDDING DAZE</t>
  </si>
  <si>
    <t>CHARLİE BARTLETT</t>
  </si>
  <si>
    <t>SEMI PRO</t>
  </si>
  <si>
    <t>ORPHANAGE</t>
  </si>
  <si>
    <t>DEATH DEFYİNG ACTS</t>
  </si>
  <si>
    <t>PATHOLOGY</t>
  </si>
  <si>
    <t>BONNEVİLLE</t>
  </si>
  <si>
    <t>THREE KINGDOMS</t>
  </si>
  <si>
    <t>EASTERN LIGHT</t>
  </si>
  <si>
    <t>99 FRANK</t>
  </si>
  <si>
    <t>DIARY OF THE DEAD</t>
  </si>
  <si>
    <t>BIR FILM</t>
  </si>
  <si>
    <t>IT HAD TO BE YOU</t>
  </si>
  <si>
    <t>FILMA</t>
  </si>
  <si>
    <t>BEN X</t>
  </si>
  <si>
    <t>FILMS DISTRIBUTION</t>
  </si>
  <si>
    <t>FERMAT'S ROOM</t>
  </si>
  <si>
    <t>WAZ</t>
  </si>
  <si>
    <t>DEATHS OF IAN STONE</t>
  </si>
  <si>
    <t>UNDER THE BOMBS</t>
  </si>
  <si>
    <t>MEMENTO FILMS</t>
  </si>
  <si>
    <t>OTHER BOLEYN GIRL, THE</t>
  </si>
  <si>
    <t>4 MONTHS, 3 WEEKS, 2 DAYS</t>
  </si>
  <si>
    <t>MARS</t>
  </si>
  <si>
    <t>EPITAPH</t>
  </si>
  <si>
    <t>STUDIO 2.0</t>
  </si>
  <si>
    <t>AUGUST RUSH</t>
  </si>
  <si>
    <t>DIVING BELL AND THE BUTTERFLY, THE</t>
  </si>
  <si>
    <t>FUNNY GAMES</t>
  </si>
  <si>
    <t>CELLULOID DREAMS</t>
  </si>
  <si>
    <t>YEAR MY PARENTS WENT ON VACATION, THE</t>
  </si>
  <si>
    <t>BUDDHA COLLAPSED OUT OF SHAME</t>
  </si>
  <si>
    <t>WILD BUNCH</t>
  </si>
  <si>
    <t>GIRL CUT IN TWO, A</t>
  </si>
  <si>
    <t>BEFORE THE DEVIL KNOWS YOU'RE DEAD</t>
  </si>
  <si>
    <t>ZONA, LA</t>
  </si>
  <si>
    <t>A.E. FILM</t>
  </si>
  <si>
    <t>SECOND WIND, THE</t>
  </si>
  <si>
    <t>WINX CLUB: THE SECRET OF THE LOST KINGDOM</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</si>
</sst>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medium"/>
      <right style="hair"/>
      <top style="hair"/>
      <bottom style="hair"/>
    </border>
    <border>
      <left style="hair"/>
      <right>
        <color indexed="63"/>
      </right>
      <top style="hair"/>
      <bottom style="thin"/>
    </border>
    <border>
      <left style="hair"/>
      <right style="hair"/>
      <top style="medium"/>
      <bottom style="hair"/>
    </border>
    <border>
      <left style="hair"/>
      <right style="medium"/>
      <top style="hair"/>
      <bottom style="hair"/>
    </border>
    <border>
      <left style="hair"/>
      <right style="hair"/>
      <top style="hair"/>
      <bottom style="thin"/>
    </border>
    <border>
      <left style="hair"/>
      <right style="hair"/>
      <top style="hair"/>
      <bottom style="medium"/>
    </border>
    <border>
      <left style="medium"/>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hair"/>
      <right style="hair"/>
      <top style="hair"/>
      <bottom>
        <color indexed="63"/>
      </bottom>
    </border>
    <border>
      <left style="hair"/>
      <right style="medium"/>
      <top style="hair"/>
      <bottom>
        <color indexed="63"/>
      </bottom>
    </border>
    <border>
      <left style="medium"/>
      <right style="hair"/>
      <top style="hair"/>
      <bottom style="medium"/>
    </border>
    <border>
      <left style="hair"/>
      <right style="medium"/>
      <top style="hair"/>
      <bottom style="medium"/>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90">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locked="0"/>
    </xf>
    <xf numFmtId="0" fontId="26" fillId="0" borderId="14" xfId="0" applyFont="1" applyFill="1" applyBorder="1" applyAlignment="1">
      <alignment horizontal="center" vertical="center"/>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0" fontId="16"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wrapText="1"/>
      <protection locked="0"/>
    </xf>
    <xf numFmtId="0" fontId="26" fillId="0" borderId="19" xfId="0" applyFont="1" applyFill="1" applyBorder="1" applyAlignment="1">
      <alignment horizontal="left" vertical="center"/>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9" fillId="0" borderId="20" xfId="0" applyFont="1" applyFill="1" applyBorder="1" applyAlignment="1" applyProtection="1">
      <alignment horizontal="right" vertical="center"/>
      <protection/>
    </xf>
    <xf numFmtId="0" fontId="26" fillId="0" borderId="14" xfId="0"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locked="0"/>
    </xf>
    <xf numFmtId="193" fontId="26" fillId="0" borderId="14" xfId="62" applyNumberFormat="1" applyFont="1" applyFill="1" applyBorder="1" applyAlignment="1" applyProtection="1">
      <alignment vertical="center"/>
      <protection/>
    </xf>
    <xf numFmtId="192" fontId="26" fillId="0" borderId="14" xfId="62" applyNumberFormat="1" applyFont="1" applyFill="1" applyBorder="1" applyAlignment="1" applyProtection="1">
      <alignment vertical="center"/>
      <protection/>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Font="1" applyFill="1" applyBorder="1" applyAlignment="1" applyProtection="1">
      <alignment horizontal="left" vertical="center"/>
      <protection/>
    </xf>
    <xf numFmtId="0" fontId="26" fillId="0" borderId="14" xfId="0"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xf>
    <xf numFmtId="192" fontId="26" fillId="0" borderId="21" xfId="62" applyNumberFormat="1" applyFont="1" applyFill="1" applyBorder="1" applyAlignment="1" applyProtection="1">
      <alignment vertical="center"/>
      <protection/>
    </xf>
    <xf numFmtId="0" fontId="26" fillId="0" borderId="19" xfId="0" applyFont="1" applyFill="1" applyBorder="1" applyAlignment="1" applyProtection="1">
      <alignment horizontal="left" vertical="center"/>
      <protection locked="0"/>
    </xf>
    <xf numFmtId="193" fontId="26" fillId="0" borderId="22" xfId="40" applyNumberFormat="1" applyFont="1" applyFill="1" applyBorder="1" applyAlignment="1" applyProtection="1">
      <alignment vertical="center"/>
      <protection locked="0"/>
    </xf>
    <xf numFmtId="0" fontId="26" fillId="0" borderId="19" xfId="0" applyFont="1" applyFill="1" applyBorder="1" applyAlignment="1">
      <alignment horizontal="left" vertical="center"/>
    </xf>
    <xf numFmtId="0" fontId="26" fillId="0" borderId="19" xfId="0" applyNumberFormat="1" applyFont="1" applyFill="1" applyBorder="1" applyAlignment="1" applyProtection="1">
      <alignment horizontal="left" vertical="center"/>
      <protection locked="0"/>
    </xf>
    <xf numFmtId="192" fontId="26" fillId="0" borderId="16" xfId="62" applyNumberFormat="1" applyFont="1" applyFill="1" applyBorder="1" applyAlignment="1" applyProtection="1">
      <alignment vertical="center"/>
      <protection/>
    </xf>
    <xf numFmtId="192" fontId="26" fillId="0" borderId="23" xfId="62" applyNumberFormat="1" applyFont="1" applyFill="1" applyBorder="1" applyAlignment="1" applyProtection="1">
      <alignment vertical="center"/>
      <protection/>
    </xf>
    <xf numFmtId="190" fontId="26" fillId="0" borderId="14" xfId="0" applyNumberFormat="1" applyFont="1" applyFill="1" applyBorder="1" applyAlignment="1" applyProtection="1">
      <alignment horizontal="left" vertical="center"/>
      <protection locked="0"/>
    </xf>
    <xf numFmtId="193" fontId="26" fillId="0" borderId="22" xfId="0" applyNumberFormat="1" applyFont="1" applyFill="1" applyBorder="1" applyAlignment="1" applyProtection="1">
      <alignment vertical="center"/>
      <protection/>
    </xf>
    <xf numFmtId="193" fontId="26" fillId="0" borderId="14" xfId="0" applyNumberFormat="1" applyFont="1" applyFill="1" applyBorder="1" applyAlignment="1" applyProtection="1">
      <alignment vertical="center"/>
      <protection/>
    </xf>
    <xf numFmtId="193" fontId="26" fillId="0" borderId="22" xfId="0" applyNumberFormat="1" applyFont="1" applyFill="1" applyBorder="1" applyAlignment="1">
      <alignment vertical="center"/>
    </xf>
    <xf numFmtId="193" fontId="26" fillId="0" borderId="14" xfId="40" applyNumberFormat="1" applyFont="1" applyFill="1" applyBorder="1" applyAlignment="1">
      <alignment vertical="center"/>
    </xf>
    <xf numFmtId="193" fontId="26" fillId="0" borderId="22" xfId="62" applyNumberFormat="1" applyFont="1" applyFill="1" applyBorder="1" applyAlignment="1" applyProtection="1">
      <alignment vertical="center"/>
      <protection/>
    </xf>
    <xf numFmtId="193" fontId="26" fillId="0" borderId="24" xfId="40" applyNumberFormat="1" applyFont="1" applyFill="1" applyBorder="1" applyAlignment="1">
      <alignment vertical="center"/>
    </xf>
    <xf numFmtId="0" fontId="26" fillId="0" borderId="14" xfId="0" applyNumberFormat="1" applyFont="1" applyFill="1" applyBorder="1" applyAlignment="1">
      <alignment horizontal="left" vertical="center"/>
    </xf>
    <xf numFmtId="0" fontId="26" fillId="0" borderId="14" xfId="0" applyNumberFormat="1" applyFont="1" applyFill="1" applyBorder="1" applyAlignment="1">
      <alignment horizontal="center" vertical="center"/>
    </xf>
    <xf numFmtId="0" fontId="26" fillId="0" borderId="19" xfId="0" applyNumberFormat="1" applyFont="1" applyFill="1" applyBorder="1" applyAlignment="1">
      <alignment horizontal="left" vertical="center"/>
    </xf>
    <xf numFmtId="193" fontId="26" fillId="0" borderId="22" xfId="40" applyNumberFormat="1" applyFont="1" applyFill="1" applyBorder="1" applyAlignment="1">
      <alignment vertical="center"/>
    </xf>
    <xf numFmtId="190" fontId="26" fillId="0" borderId="24" xfId="0" applyNumberFormat="1" applyFont="1" applyFill="1" applyBorder="1" applyAlignment="1">
      <alignment horizontal="center" vertical="center"/>
    </xf>
    <xf numFmtId="0" fontId="26" fillId="0" borderId="24" xfId="0" applyFont="1" applyFill="1" applyBorder="1" applyAlignment="1">
      <alignment horizontal="left" vertical="center"/>
    </xf>
    <xf numFmtId="0" fontId="26" fillId="0" borderId="24" xfId="0" applyFont="1" applyFill="1" applyBorder="1" applyAlignment="1">
      <alignment horizontal="center" vertical="center"/>
    </xf>
    <xf numFmtId="190" fontId="26" fillId="0" borderId="23" xfId="0" applyNumberFormat="1" applyFont="1" applyFill="1" applyBorder="1" applyAlignment="1">
      <alignment horizontal="center" vertical="center"/>
    </xf>
    <xf numFmtId="0" fontId="26" fillId="0" borderId="23" xfId="0" applyFont="1" applyFill="1" applyBorder="1" applyAlignment="1">
      <alignment horizontal="left" vertical="center"/>
    </xf>
    <xf numFmtId="0" fontId="26" fillId="0" borderId="23" xfId="0" applyFont="1" applyFill="1" applyBorder="1" applyAlignment="1">
      <alignment horizontal="center" vertical="center"/>
    </xf>
    <xf numFmtId="193" fontId="26" fillId="0" borderId="23" xfId="40" applyNumberFormat="1" applyFont="1" applyFill="1" applyBorder="1" applyAlignment="1">
      <alignment vertical="center"/>
    </xf>
    <xf numFmtId="188" fontId="26" fillId="0" borderId="14" xfId="40" applyNumberFormat="1" applyFont="1" applyFill="1" applyBorder="1" applyAlignment="1" applyProtection="1">
      <alignment vertical="center"/>
      <protection locked="0"/>
    </xf>
    <xf numFmtId="188" fontId="27" fillId="0" borderId="14" xfId="40" applyNumberFormat="1" applyFont="1" applyFill="1" applyBorder="1" applyAlignment="1" applyProtection="1">
      <alignment vertical="center"/>
      <protection/>
    </xf>
    <xf numFmtId="188" fontId="26" fillId="0" borderId="14" xfId="62" applyNumberFormat="1" applyFont="1" applyFill="1" applyBorder="1" applyAlignment="1" applyProtection="1">
      <alignment vertical="center"/>
      <protection/>
    </xf>
    <xf numFmtId="188" fontId="26" fillId="0" borderId="14" xfId="40" applyNumberFormat="1" applyFont="1" applyFill="1" applyBorder="1" applyAlignment="1">
      <alignment vertical="center"/>
    </xf>
    <xf numFmtId="188" fontId="27" fillId="0" borderId="14" xfId="40" applyNumberFormat="1" applyFont="1" applyFill="1" applyBorder="1" applyAlignment="1">
      <alignment vertical="center"/>
    </xf>
    <xf numFmtId="188" fontId="26" fillId="0" borderId="14" xfId="0" applyNumberFormat="1" applyFont="1" applyFill="1" applyBorder="1" applyAlignment="1">
      <alignment vertical="center"/>
    </xf>
    <xf numFmtId="188" fontId="26" fillId="0" borderId="14" xfId="0" applyNumberFormat="1" applyFont="1" applyFill="1" applyBorder="1" applyAlignment="1" applyProtection="1">
      <alignment vertical="center"/>
      <protection/>
    </xf>
    <xf numFmtId="188" fontId="27" fillId="0" borderId="14" xfId="0" applyNumberFormat="1" applyFont="1" applyFill="1" applyBorder="1" applyAlignment="1" applyProtection="1">
      <alignment vertical="center"/>
      <protection/>
    </xf>
    <xf numFmtId="0" fontId="26" fillId="0" borderId="25" xfId="0" applyFont="1" applyFill="1" applyBorder="1" applyAlignment="1" applyProtection="1">
      <alignment horizontal="left" vertical="center"/>
      <protection locked="0"/>
    </xf>
    <xf numFmtId="190" fontId="26" fillId="0" borderId="21" xfId="0" applyNumberFormat="1" applyFont="1" applyFill="1" applyBorder="1" applyAlignment="1" applyProtection="1">
      <alignment horizontal="center" vertical="center"/>
      <protection locked="0"/>
    </xf>
    <xf numFmtId="190" fontId="26" fillId="0" borderId="21" xfId="0" applyNumberFormat="1"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188" fontId="26" fillId="0" borderId="21" xfId="40" applyNumberFormat="1" applyFont="1" applyFill="1" applyBorder="1" applyAlignment="1" applyProtection="1">
      <alignment vertical="center"/>
      <protection locked="0"/>
    </xf>
    <xf numFmtId="188" fontId="27" fillId="0" borderId="21" xfId="40" applyNumberFormat="1" applyFont="1" applyFill="1" applyBorder="1" applyAlignment="1" applyProtection="1">
      <alignment vertical="center"/>
      <protection/>
    </xf>
    <xf numFmtId="188" fontId="26" fillId="0" borderId="21" xfId="62" applyNumberFormat="1" applyFont="1" applyFill="1" applyBorder="1" applyAlignment="1" applyProtection="1">
      <alignment vertical="center"/>
      <protection/>
    </xf>
    <xf numFmtId="193" fontId="26" fillId="0" borderId="21" xfId="62" applyNumberFormat="1" applyFont="1" applyFill="1" applyBorder="1" applyAlignment="1" applyProtection="1">
      <alignment vertical="center"/>
      <protection/>
    </xf>
    <xf numFmtId="193" fontId="26" fillId="0" borderId="26" xfId="40" applyNumberFormat="1" applyFont="1" applyFill="1" applyBorder="1" applyAlignment="1" applyProtection="1">
      <alignment vertical="center"/>
      <protection locked="0"/>
    </xf>
    <xf numFmtId="0" fontId="26" fillId="0" borderId="27" xfId="0" applyFont="1" applyFill="1" applyBorder="1" applyAlignment="1">
      <alignment horizontal="left" vertical="center"/>
    </xf>
    <xf numFmtId="190" fontId="26" fillId="0" borderId="16" xfId="0" applyNumberFormat="1" applyFont="1" applyFill="1" applyBorder="1" applyAlignment="1">
      <alignment horizontal="center" vertical="center"/>
    </xf>
    <xf numFmtId="0" fontId="26" fillId="0" borderId="16" xfId="0" applyFont="1" applyFill="1" applyBorder="1" applyAlignment="1">
      <alignment horizontal="left" vertical="center"/>
    </xf>
    <xf numFmtId="0" fontId="26" fillId="0" borderId="16" xfId="0" applyFont="1" applyFill="1" applyBorder="1" applyAlignment="1">
      <alignment horizontal="center" vertical="center"/>
    </xf>
    <xf numFmtId="188" fontId="26" fillId="0" borderId="16" xfId="40" applyNumberFormat="1" applyFont="1" applyFill="1" applyBorder="1" applyAlignment="1">
      <alignment vertical="center"/>
    </xf>
    <xf numFmtId="188" fontId="27" fillId="0" borderId="16" xfId="40" applyNumberFormat="1" applyFont="1" applyFill="1" applyBorder="1" applyAlignment="1" applyProtection="1">
      <alignment vertical="center"/>
      <protection/>
    </xf>
    <xf numFmtId="193" fontId="26" fillId="0" borderId="16" xfId="40" applyNumberFormat="1" applyFont="1" applyFill="1" applyBorder="1" applyAlignment="1">
      <alignment vertical="center"/>
    </xf>
    <xf numFmtId="188" fontId="26" fillId="0" borderId="16" xfId="40" applyNumberFormat="1" applyFont="1" applyFill="1" applyBorder="1" applyAlignment="1" applyProtection="1">
      <alignment vertical="center"/>
      <protection locked="0"/>
    </xf>
    <xf numFmtId="193" fontId="26" fillId="0" borderId="28" xfId="0" applyNumberFormat="1" applyFont="1" applyFill="1" applyBorder="1" applyAlignment="1">
      <alignment vertical="center"/>
    </xf>
    <xf numFmtId="0" fontId="26" fillId="0" borderId="29" xfId="0" applyFont="1" applyFill="1" applyBorder="1" applyAlignment="1">
      <alignment horizontal="left" vertical="center"/>
    </xf>
    <xf numFmtId="188" fontId="26" fillId="0" borderId="23" xfId="40" applyNumberFormat="1" applyFont="1" applyFill="1" applyBorder="1" applyAlignment="1">
      <alignment vertical="center"/>
    </xf>
    <xf numFmtId="188" fontId="27" fillId="0" borderId="23" xfId="40" applyNumberFormat="1" applyFont="1" applyFill="1" applyBorder="1" applyAlignment="1">
      <alignment vertical="center"/>
    </xf>
    <xf numFmtId="193" fontId="26" fillId="0" borderId="30" xfId="40" applyNumberFormat="1" applyFont="1" applyFill="1" applyBorder="1" applyAlignment="1">
      <alignment vertical="center"/>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192" fontId="26" fillId="0" borderId="14" xfId="62" applyNumberFormat="1" applyFont="1" applyFill="1" applyBorder="1" applyAlignment="1">
      <alignment vertical="center"/>
    </xf>
    <xf numFmtId="191" fontId="27" fillId="0" borderId="21" xfId="40" applyNumberFormat="1" applyFont="1" applyFill="1" applyBorder="1" applyAlignment="1" applyProtection="1">
      <alignment horizontal="right" vertical="center"/>
      <protection/>
    </xf>
    <xf numFmtId="191" fontId="26" fillId="0" borderId="16" xfId="40" applyNumberFormat="1" applyFont="1" applyFill="1" applyBorder="1" applyAlignment="1">
      <alignment horizontal="right" vertical="center"/>
    </xf>
    <xf numFmtId="191" fontId="27" fillId="0" borderId="14" xfId="40" applyNumberFormat="1" applyFont="1" applyFill="1" applyBorder="1" applyAlignment="1" applyProtection="1">
      <alignment horizontal="right" vertical="center"/>
      <protection/>
    </xf>
    <xf numFmtId="188" fontId="27" fillId="0" borderId="14" xfId="40" applyNumberFormat="1" applyFont="1" applyFill="1" applyBorder="1" applyAlignment="1" applyProtection="1">
      <alignment horizontal="right" vertical="center"/>
      <protection/>
    </xf>
    <xf numFmtId="188" fontId="26" fillId="0" borderId="14" xfId="40" applyNumberFormat="1" applyFont="1" applyFill="1" applyBorder="1" applyAlignment="1">
      <alignment horizontal="right" vertical="center"/>
    </xf>
    <xf numFmtId="191" fontId="26" fillId="0" borderId="14" xfId="40" applyNumberFormat="1" applyFont="1" applyFill="1" applyBorder="1" applyAlignment="1">
      <alignment horizontal="right" vertical="center"/>
    </xf>
    <xf numFmtId="191" fontId="26" fillId="0" borderId="14" xfId="0" applyNumberFormat="1" applyFont="1" applyFill="1" applyBorder="1" applyAlignment="1">
      <alignment horizontal="right" vertical="center"/>
    </xf>
    <xf numFmtId="188" fontId="26" fillId="0" borderId="14" xfId="40" applyNumberFormat="1" applyFont="1" applyFill="1" applyBorder="1" applyAlignment="1" applyProtection="1">
      <alignment horizontal="right" vertical="center"/>
      <protection locked="0"/>
    </xf>
    <xf numFmtId="191" fontId="27" fillId="0" borderId="14" xfId="40" applyNumberFormat="1" applyFont="1" applyFill="1" applyBorder="1" applyAlignment="1">
      <alignment horizontal="right" vertical="center"/>
    </xf>
    <xf numFmtId="191" fontId="26" fillId="0" borderId="14" xfId="40" applyNumberFormat="1" applyFont="1" applyFill="1" applyBorder="1" applyAlignment="1" applyProtection="1">
      <alignment horizontal="right" vertical="center"/>
      <protection/>
    </xf>
    <xf numFmtId="191" fontId="16" fillId="0" borderId="31" xfId="0" applyNumberFormat="1" applyFont="1" applyFill="1" applyBorder="1" applyAlignment="1" applyProtection="1">
      <alignment horizontal="center" vertical="center" wrapText="1"/>
      <protection/>
    </xf>
    <xf numFmtId="188" fontId="16" fillId="0" borderId="31" xfId="0" applyNumberFormat="1" applyFont="1" applyFill="1" applyBorder="1" applyAlignment="1" applyProtection="1">
      <alignment horizontal="center" vertical="center" wrapText="1"/>
      <protection/>
    </xf>
    <xf numFmtId="193" fontId="16" fillId="0" borderId="31" xfId="0" applyNumberFormat="1"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vertical="center"/>
      <protection locked="0"/>
    </xf>
    <xf numFmtId="0" fontId="26" fillId="0" borderId="33" xfId="0" applyFont="1" applyFill="1" applyBorder="1" applyAlignment="1">
      <alignment horizontal="left" vertical="center"/>
    </xf>
    <xf numFmtId="191" fontId="26" fillId="0" borderId="24" xfId="40" applyNumberFormat="1" applyFont="1" applyFill="1" applyBorder="1" applyAlignment="1">
      <alignment horizontal="right" vertical="center"/>
    </xf>
    <xf numFmtId="188" fontId="26" fillId="0" borderId="24" xfId="40" applyNumberFormat="1" applyFont="1" applyFill="1" applyBorder="1" applyAlignment="1">
      <alignment horizontal="right" vertical="center"/>
    </xf>
    <xf numFmtId="192" fontId="26" fillId="0" borderId="24" xfId="62" applyNumberFormat="1" applyFont="1" applyFill="1" applyBorder="1" applyAlignment="1">
      <alignment vertical="center"/>
    </xf>
    <xf numFmtId="191" fontId="26" fillId="0" borderId="24" xfId="0" applyNumberFormat="1" applyFont="1" applyFill="1" applyBorder="1" applyAlignment="1">
      <alignment horizontal="right" vertical="center"/>
    </xf>
    <xf numFmtId="188" fontId="26" fillId="0" borderId="24" xfId="40" applyNumberFormat="1" applyFont="1" applyFill="1" applyBorder="1" applyAlignment="1" applyProtection="1">
      <alignment horizontal="right" vertical="center"/>
      <protection locked="0"/>
    </xf>
    <xf numFmtId="191" fontId="27" fillId="0" borderId="24" xfId="40" applyNumberFormat="1" applyFont="1" applyFill="1" applyBorder="1" applyAlignment="1" applyProtection="1">
      <alignment horizontal="right" vertical="center"/>
      <protection/>
    </xf>
    <xf numFmtId="188" fontId="27" fillId="0" borderId="24" xfId="40" applyNumberFormat="1" applyFont="1" applyFill="1" applyBorder="1" applyAlignment="1" applyProtection="1">
      <alignment horizontal="right" vertical="center"/>
      <protection/>
    </xf>
    <xf numFmtId="191" fontId="26" fillId="0" borderId="21" xfId="40" applyNumberFormat="1" applyFont="1" applyFill="1" applyBorder="1" applyAlignment="1" applyProtection="1">
      <alignment horizontal="right" vertical="center"/>
      <protection locked="0"/>
    </xf>
    <xf numFmtId="191" fontId="26" fillId="0" borderId="23" xfId="40" applyNumberFormat="1" applyFont="1" applyFill="1" applyBorder="1" applyAlignment="1">
      <alignment horizontal="right" vertical="center"/>
    </xf>
    <xf numFmtId="191" fontId="26" fillId="0" borderId="14" xfId="40" applyNumberFormat="1" applyFont="1" applyFill="1" applyBorder="1" applyAlignment="1" applyProtection="1">
      <alignment horizontal="right" vertical="center"/>
      <protection locked="0"/>
    </xf>
    <xf numFmtId="191" fontId="26" fillId="0" borderId="14" xfId="40" applyNumberFormat="1" applyFont="1" applyFill="1" applyBorder="1" applyAlignment="1" applyProtection="1">
      <alignment vertical="center"/>
      <protection locked="0"/>
    </xf>
    <xf numFmtId="191" fontId="26" fillId="0" borderId="14" xfId="0" applyNumberFormat="1" applyFont="1" applyFill="1" applyBorder="1" applyAlignment="1" applyProtection="1">
      <alignment horizontal="right" vertical="center"/>
      <protection/>
    </xf>
    <xf numFmtId="191" fontId="27" fillId="0" borderId="23" xfId="40" applyNumberFormat="1" applyFont="1" applyFill="1" applyBorder="1" applyAlignment="1">
      <alignment horizontal="right" vertical="center"/>
    </xf>
    <xf numFmtId="191" fontId="27" fillId="0" borderId="16" xfId="40" applyNumberFormat="1" applyFont="1" applyFill="1" applyBorder="1" applyAlignment="1" applyProtection="1">
      <alignment horizontal="right" vertical="center"/>
      <protection/>
    </xf>
    <xf numFmtId="191" fontId="27" fillId="0" borderId="14" xfId="40" applyNumberFormat="1" applyFont="1" applyFill="1" applyBorder="1" applyAlignment="1" applyProtection="1">
      <alignment vertical="center"/>
      <protection/>
    </xf>
    <xf numFmtId="191" fontId="27" fillId="0" borderId="14" xfId="0" applyNumberFormat="1" applyFont="1" applyFill="1" applyBorder="1" applyAlignment="1" applyProtection="1">
      <alignment horizontal="right" vertical="center"/>
      <protection/>
    </xf>
    <xf numFmtId="191" fontId="26" fillId="0" borderId="16" xfId="0" applyNumberFormat="1" applyFont="1" applyFill="1" applyBorder="1" applyAlignment="1">
      <alignment horizontal="right" vertical="center"/>
    </xf>
    <xf numFmtId="191" fontId="26" fillId="0" borderId="14" xfId="0" applyNumberFormat="1" applyFont="1" applyFill="1" applyBorder="1" applyAlignment="1" applyProtection="1">
      <alignment horizontal="right" vertical="center"/>
      <protection locked="0"/>
    </xf>
    <xf numFmtId="193" fontId="26" fillId="0" borderId="22" xfId="0" applyNumberFormat="1" applyFont="1" applyFill="1" applyBorder="1" applyAlignment="1">
      <alignment horizontal="right" vertical="center"/>
    </xf>
    <xf numFmtId="193" fontId="26" fillId="0" borderId="34" xfId="0" applyNumberFormat="1" applyFont="1" applyFill="1" applyBorder="1" applyAlignment="1">
      <alignment horizontal="right" vertical="center"/>
    </xf>
    <xf numFmtId="192" fontId="4" fillId="0" borderId="14" xfId="0" applyNumberFormat="1" applyFont="1" applyFill="1" applyBorder="1" applyAlignment="1" applyProtection="1">
      <alignment vertical="center"/>
      <protection locked="0"/>
    </xf>
    <xf numFmtId="192" fontId="16" fillId="0" borderId="31" xfId="0" applyNumberFormat="1" applyFont="1" applyFill="1" applyBorder="1" applyAlignment="1" applyProtection="1">
      <alignment horizontal="center" vertical="center" wrapText="1"/>
      <protection/>
    </xf>
    <xf numFmtId="192" fontId="7" fillId="0" borderId="14" xfId="0" applyNumberFormat="1" applyFont="1" applyFill="1" applyBorder="1" applyAlignment="1" applyProtection="1">
      <alignment vertical="center"/>
      <protection locked="0"/>
    </xf>
    <xf numFmtId="0" fontId="16" fillId="0" borderId="21" xfId="0" applyFont="1" applyFill="1" applyBorder="1" applyAlignment="1" applyProtection="1">
      <alignment horizontal="center" vertical="center" wrapText="1"/>
      <protection/>
    </xf>
    <xf numFmtId="0" fontId="16" fillId="0" borderId="31" xfId="0" applyFont="1" applyFill="1" applyBorder="1" applyAlignment="1" applyProtection="1">
      <alignment horizontal="center" vertical="center"/>
      <protection/>
    </xf>
    <xf numFmtId="185" fontId="16" fillId="0" borderId="21" xfId="0" applyNumberFormat="1" applyFont="1" applyFill="1" applyBorder="1" applyAlignment="1" applyProtection="1">
      <alignment horizontal="center" vertical="center" wrapText="1"/>
      <protection/>
    </xf>
    <xf numFmtId="193" fontId="16" fillId="0" borderId="21" xfId="0" applyNumberFormat="1"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protection/>
    </xf>
    <xf numFmtId="0" fontId="0" fillId="33" borderId="31" xfId="0" applyFill="1" applyBorder="1" applyAlignment="1">
      <alignment/>
    </xf>
    <xf numFmtId="0" fontId="16" fillId="0" borderId="31" xfId="0" applyFont="1" applyFill="1" applyBorder="1" applyAlignment="1" applyProtection="1">
      <alignment horizontal="center" vertical="center" wrapText="1"/>
      <protection/>
    </xf>
    <xf numFmtId="193" fontId="16" fillId="0" borderId="26" xfId="0" applyNumberFormat="1" applyFont="1" applyFill="1" applyBorder="1" applyAlignment="1" applyProtection="1">
      <alignment horizontal="center" vertical="center" wrapText="1"/>
      <protection/>
    </xf>
    <xf numFmtId="171" fontId="16" fillId="0" borderId="25" xfId="40" applyFont="1" applyFill="1" applyBorder="1" applyAlignment="1" applyProtection="1">
      <alignment horizontal="center" vertical="center"/>
      <protection/>
    </xf>
    <xf numFmtId="171" fontId="16" fillId="0" borderId="35" xfId="40" applyFont="1" applyFill="1" applyBorder="1" applyAlignment="1" applyProtection="1">
      <alignment horizontal="center" vertical="center"/>
      <protection/>
    </xf>
    <xf numFmtId="190" fontId="16" fillId="0" borderId="21" xfId="0" applyNumberFormat="1" applyFont="1" applyFill="1" applyBorder="1" applyAlignment="1" applyProtection="1">
      <alignment horizontal="center" vertical="center" wrapText="1"/>
      <protection/>
    </xf>
    <xf numFmtId="190" fontId="16" fillId="0" borderId="31"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6" xfId="40" applyFont="1" applyFill="1" applyBorder="1" applyAlignment="1" applyProtection="1">
      <alignment horizontal="center" vertical="center"/>
      <protection/>
    </xf>
    <xf numFmtId="171" fontId="16" fillId="0" borderId="37" xfId="40" applyFont="1" applyFill="1" applyBorder="1" applyAlignment="1" applyProtection="1">
      <alignment horizontal="center" vertical="center"/>
      <protection/>
    </xf>
    <xf numFmtId="190" fontId="16" fillId="0" borderId="38"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8" xfId="0" applyNumberFormat="1" applyFont="1" applyFill="1" applyBorder="1" applyAlignment="1" applyProtection="1">
      <alignment horizontal="center" vertical="center" wrapText="1"/>
      <protection/>
    </xf>
    <xf numFmtId="185" fontId="16" fillId="0" borderId="38"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0" fontId="16" fillId="0" borderId="38"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9166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192500" y="0"/>
          <a:ext cx="26955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89760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6059150" y="419100"/>
          <a:ext cx="268605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35
</a:t>
          </a:r>
          <a:r>
            <a:rPr lang="en-US" cap="none" sz="2000" b="0" i="0" u="none" baseline="0">
              <a:solidFill>
                <a:srgbClr val="FFFFFF"/>
              </a:solidFill>
              <a:latin typeface="Impact"/>
              <a:ea typeface="Impact"/>
              <a:cs typeface="Impact"/>
            </a:rPr>
            <a:t>29-31 AUG'</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4110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677150" y="0"/>
          <a:ext cx="2552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7440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7886700" y="409575"/>
          <a:ext cx="17430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753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543800" y="0"/>
          <a:ext cx="21717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74407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934325" y="390525"/>
          <a:ext cx="172402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35
</a:t>
          </a:r>
          <a:r>
            <a:rPr lang="en-US" cap="none" sz="1200" b="0" i="0" u="none" baseline="0">
              <a:solidFill>
                <a:srgbClr val="FFFFFF"/>
              </a:solidFill>
              <a:latin typeface="Impact"/>
              <a:ea typeface="Impact"/>
              <a:cs typeface="Impact"/>
            </a:rPr>
            <a:t>29-31 AUG'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01"/>
  <sheetViews>
    <sheetView tabSelected="1" zoomScale="60" zoomScaleNormal="60" zoomScalePageLayoutView="0" workbookViewId="0" topLeftCell="A1">
      <selection activeCell="A5" sqref="A5"/>
    </sheetView>
  </sheetViews>
  <sheetFormatPr defaultColWidth="39.8515625" defaultRowHeight="12.75"/>
  <cols>
    <col min="1" max="1" width="3.00390625" style="118" bestFit="1" customWidth="1"/>
    <col min="2" max="2" width="51.8515625" style="119" bestFit="1" customWidth="1"/>
    <col min="3" max="3" width="9.7109375" style="120" bestFit="1" customWidth="1"/>
    <col min="4" max="4" width="16.00390625" style="102" bestFit="1" customWidth="1"/>
    <col min="5" max="5" width="22.00390625" style="102" bestFit="1" customWidth="1"/>
    <col min="6" max="6" width="6.8515625" style="121" bestFit="1" customWidth="1"/>
    <col min="7" max="7" width="8.421875" style="121" bestFit="1" customWidth="1"/>
    <col min="8" max="8" width="10.140625" style="121" customWidth="1"/>
    <col min="9" max="9" width="11.00390625" style="122" customWidth="1"/>
    <col min="10" max="10" width="7.421875" style="123" bestFit="1" customWidth="1"/>
    <col min="11" max="11" width="11.00390625" style="122" customWidth="1"/>
    <col min="12" max="12" width="7.421875" style="123" bestFit="1" customWidth="1"/>
    <col min="13" max="13" width="12.140625" style="122" bestFit="1" customWidth="1"/>
    <col min="14" max="14" width="7.421875" style="123" customWidth="1"/>
    <col min="15" max="15" width="16.28125" style="124" customWidth="1"/>
    <col min="16" max="16" width="10.28125" style="125" bestFit="1" customWidth="1"/>
    <col min="17" max="17" width="10.28125" style="123" customWidth="1"/>
    <col min="18" max="18" width="7.421875" style="126" bestFit="1" customWidth="1"/>
    <col min="19" max="19" width="12.140625" style="130" customWidth="1"/>
    <col min="20" max="20" width="10.00390625" style="248" bestFit="1" customWidth="1"/>
    <col min="21" max="21" width="15.00390625" style="122" customWidth="1"/>
    <col min="22" max="22" width="10.421875" style="123" bestFit="1" customWidth="1"/>
    <col min="23" max="23" width="7.421875" style="126" bestFit="1" customWidth="1"/>
    <col min="24" max="24" width="39.8515625" style="103" customWidth="1"/>
    <col min="25" max="27" width="39.8515625" style="102" customWidth="1"/>
    <col min="28" max="28" width="2.00390625" style="102" bestFit="1" customWidth="1"/>
    <col min="29" max="16384" width="39.8515625" style="102" customWidth="1"/>
  </cols>
  <sheetData>
    <row r="1" spans="1:23" s="98" customFormat="1" ht="99" customHeight="1">
      <c r="A1" s="82"/>
      <c r="B1" s="83"/>
      <c r="C1" s="84"/>
      <c r="D1" s="85"/>
      <c r="E1" s="85"/>
      <c r="F1" s="86"/>
      <c r="G1" s="86"/>
      <c r="H1" s="86"/>
      <c r="I1" s="87"/>
      <c r="J1" s="88"/>
      <c r="K1" s="89"/>
      <c r="L1" s="90"/>
      <c r="M1" s="91"/>
      <c r="N1" s="92"/>
      <c r="O1" s="93"/>
      <c r="P1" s="94"/>
      <c r="Q1" s="95"/>
      <c r="R1" s="96"/>
      <c r="S1" s="97"/>
      <c r="T1" s="246"/>
      <c r="U1" s="97"/>
      <c r="V1" s="95"/>
      <c r="W1" s="96"/>
    </row>
    <row r="2" spans="1:23" s="99" customFormat="1" ht="27.75" thickBot="1">
      <c r="A2" s="253" t="s">
        <v>38</v>
      </c>
      <c r="B2" s="254"/>
      <c r="C2" s="254"/>
      <c r="D2" s="254"/>
      <c r="E2" s="254"/>
      <c r="F2" s="254"/>
      <c r="G2" s="254"/>
      <c r="H2" s="254"/>
      <c r="I2" s="254"/>
      <c r="J2" s="254"/>
      <c r="K2" s="254"/>
      <c r="L2" s="254"/>
      <c r="M2" s="254"/>
      <c r="N2" s="254"/>
      <c r="O2" s="254"/>
      <c r="P2" s="254"/>
      <c r="Q2" s="254"/>
      <c r="R2" s="254"/>
      <c r="S2" s="254"/>
      <c r="T2" s="254"/>
      <c r="U2" s="254"/>
      <c r="V2" s="254"/>
      <c r="W2" s="254"/>
    </row>
    <row r="3" spans="1:24" s="100" customFormat="1" ht="20.25" customHeight="1">
      <c r="A3" s="137"/>
      <c r="B3" s="257" t="s">
        <v>41</v>
      </c>
      <c r="C3" s="259" t="s">
        <v>103</v>
      </c>
      <c r="D3" s="249" t="s">
        <v>6</v>
      </c>
      <c r="E3" s="249" t="s">
        <v>1</v>
      </c>
      <c r="F3" s="249" t="s">
        <v>104</v>
      </c>
      <c r="G3" s="249" t="s">
        <v>105</v>
      </c>
      <c r="H3" s="249" t="s">
        <v>106</v>
      </c>
      <c r="I3" s="251" t="s">
        <v>7</v>
      </c>
      <c r="J3" s="251"/>
      <c r="K3" s="251" t="s">
        <v>8</v>
      </c>
      <c r="L3" s="251"/>
      <c r="M3" s="251" t="s">
        <v>9</v>
      </c>
      <c r="N3" s="251"/>
      <c r="O3" s="252" t="s">
        <v>107</v>
      </c>
      <c r="P3" s="252"/>
      <c r="Q3" s="252"/>
      <c r="R3" s="252"/>
      <c r="S3" s="251" t="s">
        <v>5</v>
      </c>
      <c r="T3" s="251"/>
      <c r="U3" s="252" t="s">
        <v>42</v>
      </c>
      <c r="V3" s="252"/>
      <c r="W3" s="256"/>
      <c r="X3" s="131"/>
    </row>
    <row r="4" spans="1:24" s="100" customFormat="1" ht="52.5" customHeight="1" thickBot="1">
      <c r="A4" s="138"/>
      <c r="B4" s="258"/>
      <c r="C4" s="260"/>
      <c r="D4" s="250"/>
      <c r="E4" s="250"/>
      <c r="F4" s="255"/>
      <c r="G4" s="255"/>
      <c r="H4" s="255"/>
      <c r="I4" s="220" t="s">
        <v>14</v>
      </c>
      <c r="J4" s="221" t="s">
        <v>11</v>
      </c>
      <c r="K4" s="220" t="s">
        <v>14</v>
      </c>
      <c r="L4" s="221" t="s">
        <v>11</v>
      </c>
      <c r="M4" s="220" t="s">
        <v>14</v>
      </c>
      <c r="N4" s="221" t="s">
        <v>11</v>
      </c>
      <c r="O4" s="220" t="s">
        <v>14</v>
      </c>
      <c r="P4" s="221" t="s">
        <v>11</v>
      </c>
      <c r="Q4" s="221" t="s">
        <v>43</v>
      </c>
      <c r="R4" s="222" t="s">
        <v>44</v>
      </c>
      <c r="S4" s="220" t="s">
        <v>14</v>
      </c>
      <c r="T4" s="247" t="s">
        <v>10</v>
      </c>
      <c r="U4" s="220" t="s">
        <v>14</v>
      </c>
      <c r="V4" s="221" t="s">
        <v>11</v>
      </c>
      <c r="W4" s="223" t="s">
        <v>44</v>
      </c>
      <c r="X4" s="131"/>
    </row>
    <row r="5" spans="1:24" s="100" customFormat="1" ht="15">
      <c r="A5" s="66">
        <v>1</v>
      </c>
      <c r="B5" s="184" t="s">
        <v>15</v>
      </c>
      <c r="C5" s="185">
        <v>39689</v>
      </c>
      <c r="D5" s="186" t="s">
        <v>12</v>
      </c>
      <c r="E5" s="187" t="s">
        <v>13</v>
      </c>
      <c r="F5" s="188">
        <v>87</v>
      </c>
      <c r="G5" s="188">
        <v>87</v>
      </c>
      <c r="H5" s="188">
        <v>1</v>
      </c>
      <c r="I5" s="233">
        <v>72700</v>
      </c>
      <c r="J5" s="189">
        <v>7396</v>
      </c>
      <c r="K5" s="233">
        <v>88577</v>
      </c>
      <c r="L5" s="189">
        <v>9072</v>
      </c>
      <c r="M5" s="233">
        <v>101989</v>
      </c>
      <c r="N5" s="189">
        <v>10069</v>
      </c>
      <c r="O5" s="210">
        <f>+I5+K5+M5</f>
        <v>263266</v>
      </c>
      <c r="P5" s="190">
        <f>+J5+L5+N5</f>
        <v>26537</v>
      </c>
      <c r="Q5" s="191">
        <f>IF(O5&lt;&gt;0,P5/G5,"")</f>
        <v>305.02298850574715</v>
      </c>
      <c r="R5" s="192">
        <f>IF(O5&lt;&gt;0,O5/P5,"")</f>
        <v>9.92071447413046</v>
      </c>
      <c r="S5" s="233"/>
      <c r="T5" s="151">
        <f aca="true" t="shared" si="0" ref="T5:T12">IF(S5&lt;&gt;0,-(S5-O5)/S5,"")</f>
      </c>
      <c r="U5" s="233">
        <v>264775</v>
      </c>
      <c r="V5" s="189">
        <v>26611</v>
      </c>
      <c r="W5" s="193">
        <f>U5/V5</f>
        <v>9.949832775919733</v>
      </c>
      <c r="X5" s="131"/>
    </row>
    <row r="6" spans="1:24" s="100" customFormat="1" ht="15">
      <c r="A6" s="66">
        <v>2</v>
      </c>
      <c r="B6" s="154" t="s">
        <v>16</v>
      </c>
      <c r="C6" s="146">
        <v>39689</v>
      </c>
      <c r="D6" s="147" t="s">
        <v>2</v>
      </c>
      <c r="E6" s="147" t="s">
        <v>52</v>
      </c>
      <c r="F6" s="81">
        <v>127</v>
      </c>
      <c r="G6" s="81">
        <v>130</v>
      </c>
      <c r="H6" s="81">
        <v>1</v>
      </c>
      <c r="I6" s="215">
        <v>62312</v>
      </c>
      <c r="J6" s="179">
        <v>7576</v>
      </c>
      <c r="K6" s="215">
        <v>88751</v>
      </c>
      <c r="L6" s="179">
        <v>10315</v>
      </c>
      <c r="M6" s="215">
        <v>91062</v>
      </c>
      <c r="N6" s="179">
        <v>10640</v>
      </c>
      <c r="O6" s="218">
        <f>+M6+K6+I6</f>
        <v>242125</v>
      </c>
      <c r="P6" s="180">
        <f>+N6+L6+J6</f>
        <v>28531</v>
      </c>
      <c r="Q6" s="179">
        <f>+P6/G6</f>
        <v>219.46923076923076</v>
      </c>
      <c r="R6" s="162">
        <f>+O6/P6</f>
        <v>8.486383232273667</v>
      </c>
      <c r="S6" s="215"/>
      <c r="T6" s="145">
        <f t="shared" si="0"/>
      </c>
      <c r="U6" s="215">
        <v>242125</v>
      </c>
      <c r="V6" s="179">
        <v>28531</v>
      </c>
      <c r="W6" s="168">
        <f>+U6/V6</f>
        <v>8.486383232273667</v>
      </c>
      <c r="X6" s="131"/>
    </row>
    <row r="7" spans="1:24" s="101" customFormat="1" ht="18">
      <c r="A7" s="141">
        <v>3</v>
      </c>
      <c r="B7" s="203" t="s">
        <v>77</v>
      </c>
      <c r="C7" s="172">
        <v>39661</v>
      </c>
      <c r="D7" s="173" t="s">
        <v>2</v>
      </c>
      <c r="E7" s="173" t="s">
        <v>57</v>
      </c>
      <c r="F7" s="174">
        <v>148</v>
      </c>
      <c r="G7" s="174">
        <v>148</v>
      </c>
      <c r="H7" s="174">
        <v>5</v>
      </c>
      <c r="I7" s="234">
        <v>29902</v>
      </c>
      <c r="J7" s="204">
        <v>4101</v>
      </c>
      <c r="K7" s="234">
        <v>48608</v>
      </c>
      <c r="L7" s="204">
        <v>5965</v>
      </c>
      <c r="M7" s="234">
        <v>67141</v>
      </c>
      <c r="N7" s="204">
        <v>8370</v>
      </c>
      <c r="O7" s="238">
        <f>+M7+K7+I7</f>
        <v>145651</v>
      </c>
      <c r="P7" s="205">
        <f>+N7+L7+J7</f>
        <v>18436</v>
      </c>
      <c r="Q7" s="204">
        <f>+P7/G7</f>
        <v>124.56756756756756</v>
      </c>
      <c r="R7" s="175">
        <f>+O7/P7</f>
        <v>7.90035799522673</v>
      </c>
      <c r="S7" s="234">
        <v>177744</v>
      </c>
      <c r="T7" s="157">
        <f t="shared" si="0"/>
        <v>-0.18055743091187326</v>
      </c>
      <c r="U7" s="234">
        <v>3074248</v>
      </c>
      <c r="V7" s="204">
        <v>387798</v>
      </c>
      <c r="W7" s="206">
        <f>+U7/V7</f>
        <v>7.927446763521215</v>
      </c>
      <c r="X7" s="132"/>
    </row>
    <row r="8" spans="1:24" s="101" customFormat="1" ht="18">
      <c r="A8" s="71">
        <v>4</v>
      </c>
      <c r="B8" s="194" t="s">
        <v>49</v>
      </c>
      <c r="C8" s="195">
        <v>39682</v>
      </c>
      <c r="D8" s="196" t="s">
        <v>81</v>
      </c>
      <c r="E8" s="196" t="s">
        <v>4</v>
      </c>
      <c r="F8" s="197">
        <v>57</v>
      </c>
      <c r="G8" s="197">
        <v>58</v>
      </c>
      <c r="H8" s="197">
        <v>2</v>
      </c>
      <c r="I8" s="211">
        <v>27346.5</v>
      </c>
      <c r="J8" s="198">
        <v>2937</v>
      </c>
      <c r="K8" s="211">
        <v>48538.5</v>
      </c>
      <c r="L8" s="198">
        <v>4924</v>
      </c>
      <c r="M8" s="211">
        <v>61813.5</v>
      </c>
      <c r="N8" s="198">
        <v>6320</v>
      </c>
      <c r="O8" s="239">
        <f>I8+K8+M8</f>
        <v>137698.5</v>
      </c>
      <c r="P8" s="199">
        <f>J8+L8+N8</f>
        <v>14181</v>
      </c>
      <c r="Q8" s="198">
        <f>P8/G8</f>
        <v>244.5</v>
      </c>
      <c r="R8" s="200">
        <f>+O8/P8</f>
        <v>9.710069811719906</v>
      </c>
      <c r="S8" s="211">
        <v>150735</v>
      </c>
      <c r="T8" s="156">
        <f t="shared" si="0"/>
        <v>-0.08648621753408299</v>
      </c>
      <c r="U8" s="242">
        <v>388220</v>
      </c>
      <c r="V8" s="201">
        <v>41608</v>
      </c>
      <c r="W8" s="202">
        <f>U8/V8</f>
        <v>9.330417227456259</v>
      </c>
      <c r="X8" s="132"/>
    </row>
    <row r="9" spans="1:24" s="101" customFormat="1" ht="18">
      <c r="A9" s="66">
        <v>5</v>
      </c>
      <c r="B9" s="152" t="s">
        <v>67</v>
      </c>
      <c r="C9" s="80">
        <v>39647</v>
      </c>
      <c r="D9" s="142" t="s">
        <v>53</v>
      </c>
      <c r="E9" s="142" t="s">
        <v>68</v>
      </c>
      <c r="F9" s="143">
        <v>108</v>
      </c>
      <c r="G9" s="143">
        <v>99</v>
      </c>
      <c r="H9" s="143">
        <v>7</v>
      </c>
      <c r="I9" s="235">
        <v>28104</v>
      </c>
      <c r="J9" s="176">
        <v>2921</v>
      </c>
      <c r="K9" s="235">
        <v>48200.5</v>
      </c>
      <c r="L9" s="176">
        <v>4761</v>
      </c>
      <c r="M9" s="235">
        <v>60048.5</v>
      </c>
      <c r="N9" s="176">
        <v>5810</v>
      </c>
      <c r="O9" s="212">
        <f>I9+K9+M9</f>
        <v>136353</v>
      </c>
      <c r="P9" s="177">
        <f>J9+L9+N9</f>
        <v>13492</v>
      </c>
      <c r="Q9" s="179">
        <f>+P9/G9</f>
        <v>136.2828282828283</v>
      </c>
      <c r="R9" s="162">
        <f>+O9/P9</f>
        <v>10.106211088052179</v>
      </c>
      <c r="S9" s="235">
        <v>153378.5</v>
      </c>
      <c r="T9" s="145">
        <f t="shared" si="0"/>
        <v>-0.11100317189175797</v>
      </c>
      <c r="U9" s="219">
        <v>3880620</v>
      </c>
      <c r="V9" s="181">
        <v>392188</v>
      </c>
      <c r="W9" s="163">
        <f>IF(U9&lt;&gt;0,U9/V9,"")</f>
        <v>9.894795353248952</v>
      </c>
      <c r="X9" s="132"/>
    </row>
    <row r="10" spans="1:24" s="101" customFormat="1" ht="18">
      <c r="A10" s="66">
        <v>6</v>
      </c>
      <c r="B10" s="152" t="s">
        <v>47</v>
      </c>
      <c r="C10" s="80">
        <v>39675</v>
      </c>
      <c r="D10" s="158" t="s">
        <v>12</v>
      </c>
      <c r="E10" s="142" t="s">
        <v>40</v>
      </c>
      <c r="F10" s="143">
        <v>51</v>
      </c>
      <c r="G10" s="143">
        <v>49</v>
      </c>
      <c r="H10" s="143">
        <v>3</v>
      </c>
      <c r="I10" s="235">
        <v>18013</v>
      </c>
      <c r="J10" s="176">
        <v>1771</v>
      </c>
      <c r="K10" s="235">
        <v>26964</v>
      </c>
      <c r="L10" s="176">
        <v>2600</v>
      </c>
      <c r="M10" s="235">
        <v>31370</v>
      </c>
      <c r="N10" s="176">
        <v>2956</v>
      </c>
      <c r="O10" s="212">
        <f>+I10+K10+M10</f>
        <v>76347</v>
      </c>
      <c r="P10" s="177">
        <f>+J10+L10+N10</f>
        <v>7327</v>
      </c>
      <c r="Q10" s="178">
        <f>IF(O10&lt;&gt;0,P10/G10,"")</f>
        <v>149.53061224489795</v>
      </c>
      <c r="R10" s="144">
        <f>IF(O10&lt;&gt;0,O10/P10,"")</f>
        <v>10.419953596287703</v>
      </c>
      <c r="S10" s="235">
        <v>123736</v>
      </c>
      <c r="T10" s="145">
        <f t="shared" si="0"/>
        <v>-0.38298474170815283</v>
      </c>
      <c r="U10" s="235">
        <v>615749</v>
      </c>
      <c r="V10" s="176">
        <v>63262</v>
      </c>
      <c r="W10" s="153">
        <f>U10/V10</f>
        <v>9.73331541841864</v>
      </c>
      <c r="X10" s="132"/>
    </row>
    <row r="11" spans="1:24" s="101" customFormat="1" ht="18">
      <c r="A11" s="66">
        <v>7</v>
      </c>
      <c r="B11" s="152" t="s">
        <v>73</v>
      </c>
      <c r="C11" s="80">
        <v>39654</v>
      </c>
      <c r="D11" s="158" t="s">
        <v>12</v>
      </c>
      <c r="E11" s="142" t="s">
        <v>13</v>
      </c>
      <c r="F11" s="143">
        <v>158</v>
      </c>
      <c r="G11" s="143">
        <v>86</v>
      </c>
      <c r="H11" s="143">
        <v>6</v>
      </c>
      <c r="I11" s="235">
        <v>19047</v>
      </c>
      <c r="J11" s="176">
        <v>2528</v>
      </c>
      <c r="K11" s="235">
        <v>25913</v>
      </c>
      <c r="L11" s="176">
        <v>3076</v>
      </c>
      <c r="M11" s="235">
        <v>27017</v>
      </c>
      <c r="N11" s="176">
        <v>3278</v>
      </c>
      <c r="O11" s="212">
        <f>+I11+K11+M11</f>
        <v>71977</v>
      </c>
      <c r="P11" s="177">
        <f>+J11+L11+N11</f>
        <v>8882</v>
      </c>
      <c r="Q11" s="178">
        <f>IF(O11&lt;&gt;0,P11/G11,"")</f>
        <v>103.27906976744185</v>
      </c>
      <c r="R11" s="144">
        <f>IF(O11&lt;&gt;0,O11/P11,"")</f>
        <v>8.103692861968025</v>
      </c>
      <c r="S11" s="235">
        <v>105965</v>
      </c>
      <c r="T11" s="145">
        <f t="shared" si="0"/>
        <v>-0.3207474165998207</v>
      </c>
      <c r="U11" s="235">
        <v>3362610</v>
      </c>
      <c r="V11" s="176">
        <v>388907</v>
      </c>
      <c r="W11" s="153">
        <f>U11/V11</f>
        <v>8.646308757620716</v>
      </c>
      <c r="X11" s="132"/>
    </row>
    <row r="12" spans="1:24" s="101" customFormat="1" ht="18">
      <c r="A12" s="66">
        <v>8</v>
      </c>
      <c r="B12" s="136" t="s">
        <v>17</v>
      </c>
      <c r="C12" s="146">
        <v>39689</v>
      </c>
      <c r="D12" s="147" t="s">
        <v>81</v>
      </c>
      <c r="E12" s="147" t="s">
        <v>18</v>
      </c>
      <c r="F12" s="81">
        <v>20</v>
      </c>
      <c r="G12" s="81">
        <v>20</v>
      </c>
      <c r="H12" s="81">
        <v>1</v>
      </c>
      <c r="I12" s="215">
        <v>11034.5</v>
      </c>
      <c r="J12" s="179">
        <v>996</v>
      </c>
      <c r="K12" s="215">
        <v>22962</v>
      </c>
      <c r="L12" s="179">
        <v>1969</v>
      </c>
      <c r="M12" s="215">
        <v>29062.5</v>
      </c>
      <c r="N12" s="179">
        <v>2489</v>
      </c>
      <c r="O12" s="212">
        <f>I12+K12+M12</f>
        <v>63059</v>
      </c>
      <c r="P12" s="177">
        <f>J12+L12+N12</f>
        <v>5454</v>
      </c>
      <c r="Q12" s="179">
        <f>P12/G12</f>
        <v>272.7</v>
      </c>
      <c r="R12" s="162">
        <f aca="true" t="shared" si="1" ref="R12:R18">+O12/P12</f>
        <v>11.561972863953063</v>
      </c>
      <c r="S12" s="215"/>
      <c r="T12" s="145">
        <f t="shared" si="0"/>
      </c>
      <c r="U12" s="216">
        <v>63059</v>
      </c>
      <c r="V12" s="176">
        <v>5454</v>
      </c>
      <c r="W12" s="161">
        <f>U12/V12</f>
        <v>11.561972863953063</v>
      </c>
      <c r="X12" s="132"/>
    </row>
    <row r="13" spans="1:24" s="101" customFormat="1" ht="18">
      <c r="A13" s="66">
        <v>9</v>
      </c>
      <c r="B13" s="224" t="s">
        <v>119</v>
      </c>
      <c r="C13" s="80">
        <v>39682</v>
      </c>
      <c r="D13" s="207" t="s">
        <v>110</v>
      </c>
      <c r="E13" s="207" t="s">
        <v>120</v>
      </c>
      <c r="F13" s="208">
        <v>32</v>
      </c>
      <c r="G13" s="208">
        <v>30</v>
      </c>
      <c r="H13" s="208">
        <v>2</v>
      </c>
      <c r="I13" s="236">
        <v>12488</v>
      </c>
      <c r="J13" s="176">
        <v>1178</v>
      </c>
      <c r="K13" s="236">
        <v>17183</v>
      </c>
      <c r="L13" s="176">
        <v>1549</v>
      </c>
      <c r="M13" s="236">
        <v>21655</v>
      </c>
      <c r="N13" s="176">
        <v>1974</v>
      </c>
      <c r="O13" s="240">
        <f>+I13+K13+M13</f>
        <v>51326</v>
      </c>
      <c r="P13" s="177">
        <f>+J13+L13+N13</f>
        <v>4701</v>
      </c>
      <c r="Q13" s="179">
        <f aca="true" t="shared" si="2" ref="Q13:Q18">+P13/G13</f>
        <v>156.7</v>
      </c>
      <c r="R13" s="162">
        <f t="shared" si="1"/>
        <v>10.918102531376302</v>
      </c>
      <c r="S13" s="236">
        <v>86029</v>
      </c>
      <c r="T13" s="209">
        <f>(+S13-O13)/S13</f>
        <v>0.40338722988759607</v>
      </c>
      <c r="U13" s="236">
        <v>186194</v>
      </c>
      <c r="V13" s="176">
        <v>18170</v>
      </c>
      <c r="W13" s="163">
        <f>U13/V13</f>
        <v>10.247330764997248</v>
      </c>
      <c r="X13" s="132"/>
    </row>
    <row r="14" spans="1:24" s="101" customFormat="1" ht="18">
      <c r="A14" s="66">
        <v>10</v>
      </c>
      <c r="B14" s="167" t="s">
        <v>85</v>
      </c>
      <c r="C14" s="146">
        <v>39675</v>
      </c>
      <c r="D14" s="165" t="s">
        <v>86</v>
      </c>
      <c r="E14" s="165" t="s">
        <v>87</v>
      </c>
      <c r="F14" s="166">
        <v>38</v>
      </c>
      <c r="G14" s="166">
        <v>38</v>
      </c>
      <c r="H14" s="166">
        <v>3</v>
      </c>
      <c r="I14" s="215">
        <v>9145.67</v>
      </c>
      <c r="J14" s="179">
        <v>1144</v>
      </c>
      <c r="K14" s="215">
        <v>15281.17</v>
      </c>
      <c r="L14" s="179">
        <v>1750</v>
      </c>
      <c r="M14" s="215">
        <v>18993.17</v>
      </c>
      <c r="N14" s="179">
        <v>2158</v>
      </c>
      <c r="O14" s="218">
        <f>SUM(I14+K14+M14)</f>
        <v>43420.009999999995</v>
      </c>
      <c r="P14" s="180">
        <f>J14+L14+N14</f>
        <v>5052</v>
      </c>
      <c r="Q14" s="179">
        <f t="shared" si="2"/>
        <v>132.94736842105263</v>
      </c>
      <c r="R14" s="162">
        <f t="shared" si="1"/>
        <v>8.594617973079968</v>
      </c>
      <c r="S14" s="215"/>
      <c r="T14" s="145">
        <f aca="true" t="shared" si="3" ref="T14:T21">IF(S14&lt;&gt;0,-(S14-O14)/S14,"")</f>
      </c>
      <c r="U14" s="215">
        <v>372001.01</v>
      </c>
      <c r="V14" s="179">
        <v>38472</v>
      </c>
      <c r="W14" s="161">
        <f>U14/V14</f>
        <v>9.669396184237888</v>
      </c>
      <c r="X14" s="132"/>
    </row>
    <row r="15" spans="1:24" s="101" customFormat="1" ht="18">
      <c r="A15" s="66">
        <v>11</v>
      </c>
      <c r="B15" s="154" t="s">
        <v>88</v>
      </c>
      <c r="C15" s="146">
        <v>39682</v>
      </c>
      <c r="D15" s="147" t="s">
        <v>2</v>
      </c>
      <c r="E15" s="147" t="s">
        <v>89</v>
      </c>
      <c r="F15" s="81">
        <v>21</v>
      </c>
      <c r="G15" s="81">
        <v>21</v>
      </c>
      <c r="H15" s="81">
        <v>2</v>
      </c>
      <c r="I15" s="215">
        <v>7971</v>
      </c>
      <c r="J15" s="179">
        <v>717</v>
      </c>
      <c r="K15" s="215">
        <v>14564</v>
      </c>
      <c r="L15" s="179">
        <v>1272</v>
      </c>
      <c r="M15" s="215">
        <v>18785</v>
      </c>
      <c r="N15" s="179">
        <v>1669</v>
      </c>
      <c r="O15" s="218">
        <f>+M15+K15+I15</f>
        <v>41320</v>
      </c>
      <c r="P15" s="180">
        <f>+N15+L15+J15</f>
        <v>3658</v>
      </c>
      <c r="Q15" s="179">
        <f t="shared" si="2"/>
        <v>174.1904761904762</v>
      </c>
      <c r="R15" s="162">
        <f t="shared" si="1"/>
        <v>11.295790049207216</v>
      </c>
      <c r="S15" s="215">
        <v>53471</v>
      </c>
      <c r="T15" s="145">
        <f t="shared" si="3"/>
        <v>-0.22724467468347329</v>
      </c>
      <c r="U15" s="215">
        <v>123730</v>
      </c>
      <c r="V15" s="179">
        <v>11462</v>
      </c>
      <c r="W15" s="168">
        <f>+U15/V15</f>
        <v>10.79480020938754</v>
      </c>
      <c r="X15" s="132"/>
    </row>
    <row r="16" spans="1:24" s="101" customFormat="1" ht="18">
      <c r="A16" s="66">
        <v>12</v>
      </c>
      <c r="B16" s="154" t="s">
        <v>78</v>
      </c>
      <c r="C16" s="146">
        <v>39668</v>
      </c>
      <c r="D16" s="147" t="s">
        <v>2</v>
      </c>
      <c r="E16" s="147" t="s">
        <v>79</v>
      </c>
      <c r="F16" s="81">
        <v>51</v>
      </c>
      <c r="G16" s="81">
        <v>50</v>
      </c>
      <c r="H16" s="81">
        <v>4</v>
      </c>
      <c r="I16" s="215">
        <v>7805</v>
      </c>
      <c r="J16" s="179">
        <v>1152</v>
      </c>
      <c r="K16" s="215">
        <v>11445</v>
      </c>
      <c r="L16" s="179">
        <v>1616</v>
      </c>
      <c r="M16" s="215">
        <v>14669</v>
      </c>
      <c r="N16" s="179">
        <v>2118</v>
      </c>
      <c r="O16" s="218">
        <f>+M16+K16+I16</f>
        <v>33919</v>
      </c>
      <c r="P16" s="180">
        <f>+N16+L16+J16</f>
        <v>4886</v>
      </c>
      <c r="Q16" s="179">
        <f t="shared" si="2"/>
        <v>97.72</v>
      </c>
      <c r="R16" s="162">
        <f t="shared" si="1"/>
        <v>6.942079410560786</v>
      </c>
      <c r="S16" s="215">
        <v>49649</v>
      </c>
      <c r="T16" s="145">
        <f t="shared" si="3"/>
        <v>-0.3168241052186348</v>
      </c>
      <c r="U16" s="215">
        <v>541599</v>
      </c>
      <c r="V16" s="179">
        <v>62434</v>
      </c>
      <c r="W16" s="168">
        <f>+U16/V16</f>
        <v>8.674744530223917</v>
      </c>
      <c r="X16" s="132"/>
    </row>
    <row r="17" spans="1:24" s="101" customFormat="1" ht="18">
      <c r="A17" s="66">
        <v>13</v>
      </c>
      <c r="B17" s="136">
        <v>120</v>
      </c>
      <c r="C17" s="146">
        <v>39493</v>
      </c>
      <c r="D17" s="147" t="s">
        <v>19</v>
      </c>
      <c r="E17" s="147" t="s">
        <v>20</v>
      </c>
      <c r="F17" s="81">
        <v>179</v>
      </c>
      <c r="G17" s="81">
        <v>32</v>
      </c>
      <c r="H17" s="81">
        <v>27</v>
      </c>
      <c r="I17" s="215">
        <v>4548.5</v>
      </c>
      <c r="J17" s="179">
        <v>658</v>
      </c>
      <c r="K17" s="215">
        <v>9800.5</v>
      </c>
      <c r="L17" s="179">
        <v>1398</v>
      </c>
      <c r="M17" s="215">
        <v>12984.5</v>
      </c>
      <c r="N17" s="179">
        <v>1779</v>
      </c>
      <c r="O17" s="218">
        <f>SUM(I17+K17+M17)</f>
        <v>27333.5</v>
      </c>
      <c r="P17" s="180">
        <v>3835</v>
      </c>
      <c r="Q17" s="179">
        <f t="shared" si="2"/>
        <v>119.84375</v>
      </c>
      <c r="R17" s="162">
        <f t="shared" si="1"/>
        <v>7.1273794002607564</v>
      </c>
      <c r="S17" s="215"/>
      <c r="T17" s="145">
        <f t="shared" si="3"/>
      </c>
      <c r="U17" s="215">
        <v>4934135.5</v>
      </c>
      <c r="V17" s="179">
        <v>1011999</v>
      </c>
      <c r="W17" s="161">
        <f aca="true" t="shared" si="4" ref="W17:W22">U17/V17</f>
        <v>4.875632782245832</v>
      </c>
      <c r="X17" s="132"/>
    </row>
    <row r="18" spans="1:24" s="101" customFormat="1" ht="18">
      <c r="A18" s="66">
        <v>14</v>
      </c>
      <c r="B18" s="136" t="s">
        <v>21</v>
      </c>
      <c r="C18" s="146">
        <v>39682</v>
      </c>
      <c r="D18" s="147" t="s">
        <v>19</v>
      </c>
      <c r="E18" s="147" t="s">
        <v>22</v>
      </c>
      <c r="F18" s="81">
        <v>60</v>
      </c>
      <c r="G18" s="81">
        <v>60</v>
      </c>
      <c r="H18" s="81">
        <v>2</v>
      </c>
      <c r="I18" s="215">
        <v>4976</v>
      </c>
      <c r="J18" s="179">
        <v>582</v>
      </c>
      <c r="K18" s="215">
        <v>8946</v>
      </c>
      <c r="L18" s="179">
        <v>990</v>
      </c>
      <c r="M18" s="215">
        <v>11035.5</v>
      </c>
      <c r="N18" s="179">
        <v>1152</v>
      </c>
      <c r="O18" s="218">
        <f>I18+K18+M18</f>
        <v>24957.5</v>
      </c>
      <c r="P18" s="180">
        <v>2724</v>
      </c>
      <c r="Q18" s="179">
        <f t="shared" si="2"/>
        <v>45.4</v>
      </c>
      <c r="R18" s="162">
        <f t="shared" si="1"/>
        <v>9.162077826725405</v>
      </c>
      <c r="S18" s="215"/>
      <c r="T18" s="145">
        <f t="shared" si="3"/>
      </c>
      <c r="U18" s="216">
        <v>136694.5</v>
      </c>
      <c r="V18" s="181">
        <v>16069</v>
      </c>
      <c r="W18" s="161">
        <f t="shared" si="4"/>
        <v>8.506721015620139</v>
      </c>
      <c r="X18" s="132"/>
    </row>
    <row r="19" spans="1:24" s="101" customFormat="1" ht="18">
      <c r="A19" s="66">
        <v>15</v>
      </c>
      <c r="B19" s="152" t="s">
        <v>48</v>
      </c>
      <c r="C19" s="80">
        <v>39675</v>
      </c>
      <c r="D19" s="158" t="s">
        <v>12</v>
      </c>
      <c r="E19" s="142" t="s">
        <v>13</v>
      </c>
      <c r="F19" s="143">
        <v>99</v>
      </c>
      <c r="G19" s="143">
        <v>72</v>
      </c>
      <c r="H19" s="143">
        <v>3</v>
      </c>
      <c r="I19" s="235">
        <v>4490</v>
      </c>
      <c r="J19" s="176">
        <v>618</v>
      </c>
      <c r="K19" s="235">
        <v>7192</v>
      </c>
      <c r="L19" s="176">
        <v>898</v>
      </c>
      <c r="M19" s="235">
        <v>7190</v>
      </c>
      <c r="N19" s="176">
        <v>888</v>
      </c>
      <c r="O19" s="212">
        <f>+I19+K19+M19</f>
        <v>18872</v>
      </c>
      <c r="P19" s="177">
        <f>+J19+L19+N19</f>
        <v>2404</v>
      </c>
      <c r="Q19" s="178">
        <f>IF(O19&lt;&gt;0,P19/G19,"")</f>
        <v>33.388888888888886</v>
      </c>
      <c r="R19" s="144">
        <f>IF(O19&lt;&gt;0,O19/P19,"")</f>
        <v>7.850249584026622</v>
      </c>
      <c r="S19" s="235">
        <v>63763</v>
      </c>
      <c r="T19" s="145">
        <f t="shared" si="3"/>
        <v>-0.7040289823251729</v>
      </c>
      <c r="U19" s="235">
        <v>329780</v>
      </c>
      <c r="V19" s="176">
        <v>38845</v>
      </c>
      <c r="W19" s="153">
        <f t="shared" si="4"/>
        <v>8.489638306088299</v>
      </c>
      <c r="X19" s="132"/>
    </row>
    <row r="20" spans="1:24" s="101" customFormat="1" ht="18">
      <c r="A20" s="66">
        <v>16</v>
      </c>
      <c r="B20" s="136" t="s">
        <v>80</v>
      </c>
      <c r="C20" s="146">
        <v>39668</v>
      </c>
      <c r="D20" s="147" t="s">
        <v>81</v>
      </c>
      <c r="E20" s="147" t="s">
        <v>4</v>
      </c>
      <c r="F20" s="81">
        <v>30</v>
      </c>
      <c r="G20" s="81">
        <v>30</v>
      </c>
      <c r="H20" s="81">
        <v>4</v>
      </c>
      <c r="I20" s="215">
        <v>2936</v>
      </c>
      <c r="J20" s="179">
        <v>571</v>
      </c>
      <c r="K20" s="215">
        <v>6772</v>
      </c>
      <c r="L20" s="179">
        <v>1089</v>
      </c>
      <c r="M20" s="215">
        <v>7899</v>
      </c>
      <c r="N20" s="179">
        <v>1172</v>
      </c>
      <c r="O20" s="212">
        <f>I20+K20+M20</f>
        <v>17607</v>
      </c>
      <c r="P20" s="177">
        <f>J20+L20+N20</f>
        <v>2832</v>
      </c>
      <c r="Q20" s="179">
        <f>P20/G20</f>
        <v>94.4</v>
      </c>
      <c r="R20" s="162">
        <f aca="true" t="shared" si="5" ref="R20:R28">+O20/P20</f>
        <v>6.217161016949152</v>
      </c>
      <c r="S20" s="215">
        <v>18925.5</v>
      </c>
      <c r="T20" s="145">
        <f t="shared" si="3"/>
        <v>-0.0696679083775858</v>
      </c>
      <c r="U20" s="215">
        <v>201190</v>
      </c>
      <c r="V20" s="179">
        <v>24594</v>
      </c>
      <c r="W20" s="161">
        <f t="shared" si="4"/>
        <v>8.180450516386111</v>
      </c>
      <c r="X20" s="132"/>
    </row>
    <row r="21" spans="1:24" s="101" customFormat="1" ht="18">
      <c r="A21" s="66">
        <v>17</v>
      </c>
      <c r="B21" s="136" t="s">
        <v>23</v>
      </c>
      <c r="C21" s="146">
        <v>39668</v>
      </c>
      <c r="D21" s="147" t="s">
        <v>24</v>
      </c>
      <c r="E21" s="147" t="s">
        <v>24</v>
      </c>
      <c r="F21" s="81">
        <v>33</v>
      </c>
      <c r="G21" s="81">
        <v>33</v>
      </c>
      <c r="H21" s="81">
        <v>4</v>
      </c>
      <c r="I21" s="215">
        <v>3414</v>
      </c>
      <c r="J21" s="179">
        <v>546</v>
      </c>
      <c r="K21" s="215">
        <v>4646.5</v>
      </c>
      <c r="L21" s="179">
        <v>700</v>
      </c>
      <c r="M21" s="215">
        <v>6322.5</v>
      </c>
      <c r="N21" s="179">
        <v>975</v>
      </c>
      <c r="O21" s="218">
        <f>I21+K21+M21</f>
        <v>14383</v>
      </c>
      <c r="P21" s="180">
        <v>2221</v>
      </c>
      <c r="Q21" s="179">
        <f aca="true" t="shared" si="6" ref="Q21:Q28">+P21/G21</f>
        <v>67.3030303030303</v>
      </c>
      <c r="R21" s="162">
        <f t="shared" si="5"/>
        <v>6.475911751463305</v>
      </c>
      <c r="S21" s="215"/>
      <c r="T21" s="145">
        <f t="shared" si="3"/>
      </c>
      <c r="U21" s="215">
        <v>140424</v>
      </c>
      <c r="V21" s="179">
        <v>17023</v>
      </c>
      <c r="W21" s="161">
        <f t="shared" si="4"/>
        <v>8.249074781178406</v>
      </c>
      <c r="X21" s="132"/>
    </row>
    <row r="22" spans="1:24" s="101" customFormat="1" ht="18">
      <c r="A22" s="66">
        <v>18</v>
      </c>
      <c r="B22" s="224" t="s">
        <v>121</v>
      </c>
      <c r="C22" s="80">
        <v>39689</v>
      </c>
      <c r="D22" s="207" t="s">
        <v>110</v>
      </c>
      <c r="E22" s="207" t="s">
        <v>79</v>
      </c>
      <c r="F22" s="208">
        <v>4</v>
      </c>
      <c r="G22" s="208">
        <v>4</v>
      </c>
      <c r="H22" s="208">
        <v>1</v>
      </c>
      <c r="I22" s="236">
        <v>2735</v>
      </c>
      <c r="J22" s="176">
        <v>196</v>
      </c>
      <c r="K22" s="236">
        <v>4676</v>
      </c>
      <c r="L22" s="176">
        <v>340</v>
      </c>
      <c r="M22" s="236">
        <v>5620</v>
      </c>
      <c r="N22" s="176">
        <v>408</v>
      </c>
      <c r="O22" s="240">
        <f>+I22+K22+M22</f>
        <v>13031</v>
      </c>
      <c r="P22" s="177">
        <f>+J22+L22+N22</f>
        <v>944</v>
      </c>
      <c r="Q22" s="179">
        <f t="shared" si="6"/>
        <v>236</v>
      </c>
      <c r="R22" s="162">
        <f t="shared" si="5"/>
        <v>13.804025423728813</v>
      </c>
      <c r="S22" s="236"/>
      <c r="T22" s="209"/>
      <c r="U22" s="236">
        <v>13030</v>
      </c>
      <c r="V22" s="176">
        <v>944</v>
      </c>
      <c r="W22" s="163">
        <f t="shared" si="4"/>
        <v>13.802966101694915</v>
      </c>
      <c r="X22" s="132"/>
    </row>
    <row r="23" spans="1:24" s="101" customFormat="1" ht="18">
      <c r="A23" s="66">
        <v>19</v>
      </c>
      <c r="B23" s="154" t="s">
        <v>69</v>
      </c>
      <c r="C23" s="146">
        <v>39647</v>
      </c>
      <c r="D23" s="147" t="s">
        <v>2</v>
      </c>
      <c r="E23" s="147" t="s">
        <v>57</v>
      </c>
      <c r="F23" s="81">
        <v>45</v>
      </c>
      <c r="G23" s="81">
        <v>16</v>
      </c>
      <c r="H23" s="81">
        <v>7</v>
      </c>
      <c r="I23" s="215">
        <v>2985</v>
      </c>
      <c r="J23" s="179">
        <v>353</v>
      </c>
      <c r="K23" s="215">
        <v>3985</v>
      </c>
      <c r="L23" s="179">
        <v>457</v>
      </c>
      <c r="M23" s="215">
        <v>4187</v>
      </c>
      <c r="N23" s="179">
        <v>466</v>
      </c>
      <c r="O23" s="218">
        <f>+M23+K23+I23</f>
        <v>11157</v>
      </c>
      <c r="P23" s="180">
        <f>+N23+L23+J23</f>
        <v>1276</v>
      </c>
      <c r="Q23" s="179">
        <f t="shared" si="6"/>
        <v>79.75</v>
      </c>
      <c r="R23" s="162">
        <f t="shared" si="5"/>
        <v>8.743730407523511</v>
      </c>
      <c r="S23" s="215">
        <v>27404</v>
      </c>
      <c r="T23" s="145">
        <f>IF(S23&lt;&gt;0,-(S23-O23)/S23,"")</f>
        <v>-0.5928696540651</v>
      </c>
      <c r="U23" s="215">
        <v>809735</v>
      </c>
      <c r="V23" s="179">
        <v>85616</v>
      </c>
      <c r="W23" s="168">
        <f>+U23/V23</f>
        <v>9.457753223696505</v>
      </c>
      <c r="X23" s="132"/>
    </row>
    <row r="24" spans="1:24" s="101" customFormat="1" ht="18">
      <c r="A24" s="66">
        <v>20</v>
      </c>
      <c r="B24" s="136" t="s">
        <v>122</v>
      </c>
      <c r="C24" s="146">
        <v>39647</v>
      </c>
      <c r="D24" s="147" t="s">
        <v>123</v>
      </c>
      <c r="E24" s="147" t="s">
        <v>81</v>
      </c>
      <c r="F24" s="81">
        <v>25</v>
      </c>
      <c r="G24" s="81">
        <v>25</v>
      </c>
      <c r="H24" s="81">
        <v>7</v>
      </c>
      <c r="I24" s="215">
        <v>1884</v>
      </c>
      <c r="J24" s="214">
        <v>312</v>
      </c>
      <c r="K24" s="215">
        <v>2667.5</v>
      </c>
      <c r="L24" s="214">
        <v>436</v>
      </c>
      <c r="M24" s="215">
        <v>3778.5</v>
      </c>
      <c r="N24" s="214">
        <v>605</v>
      </c>
      <c r="O24" s="212">
        <f>I24+K24+M24</f>
        <v>8330</v>
      </c>
      <c r="P24" s="213">
        <f>J24+L24+N24</f>
        <v>1353</v>
      </c>
      <c r="Q24" s="214">
        <f t="shared" si="6"/>
        <v>54.12</v>
      </c>
      <c r="R24" s="162">
        <f t="shared" si="5"/>
        <v>6.1566888396156685</v>
      </c>
      <c r="S24" s="215">
        <v>9753</v>
      </c>
      <c r="T24" s="209">
        <f>(+S24-O24)/-S24</f>
        <v>-0.14590382446426742</v>
      </c>
      <c r="U24" s="216">
        <v>198460.5</v>
      </c>
      <c r="V24" s="217">
        <v>27497</v>
      </c>
      <c r="W24" s="244">
        <f>U24/V24</f>
        <v>7.217532821762374</v>
      </c>
      <c r="X24" s="132"/>
    </row>
    <row r="25" spans="1:24" s="101" customFormat="1" ht="18">
      <c r="A25" s="66">
        <v>21</v>
      </c>
      <c r="B25" s="136" t="s">
        <v>25</v>
      </c>
      <c r="C25" s="146">
        <v>39458</v>
      </c>
      <c r="D25" s="147" t="s">
        <v>19</v>
      </c>
      <c r="E25" s="147" t="s">
        <v>26</v>
      </c>
      <c r="F25" s="81">
        <v>213</v>
      </c>
      <c r="G25" s="81">
        <v>1</v>
      </c>
      <c r="H25" s="81">
        <v>20</v>
      </c>
      <c r="I25" s="215">
        <v>1784</v>
      </c>
      <c r="J25" s="179">
        <v>595</v>
      </c>
      <c r="K25" s="215">
        <v>1950</v>
      </c>
      <c r="L25" s="179">
        <v>650</v>
      </c>
      <c r="M25" s="215">
        <v>2295</v>
      </c>
      <c r="N25" s="179">
        <v>765</v>
      </c>
      <c r="O25" s="218">
        <f>SUM(I25+K25+M25)</f>
        <v>6029</v>
      </c>
      <c r="P25" s="180">
        <v>2010</v>
      </c>
      <c r="Q25" s="179">
        <f t="shared" si="6"/>
        <v>2010</v>
      </c>
      <c r="R25" s="162">
        <f t="shared" si="5"/>
        <v>2.999502487562189</v>
      </c>
      <c r="S25" s="215"/>
      <c r="T25" s="145">
        <f>IF(S25&lt;&gt;0,-(S25-O25)/S25,"")</f>
      </c>
      <c r="U25" s="215">
        <v>6312473.5</v>
      </c>
      <c r="V25" s="179">
        <v>898805</v>
      </c>
      <c r="W25" s="161">
        <f>U25/V25</f>
        <v>7.02318467298246</v>
      </c>
      <c r="X25" s="132"/>
    </row>
    <row r="26" spans="1:24" s="101" customFormat="1" ht="18">
      <c r="A26" s="66">
        <v>22</v>
      </c>
      <c r="B26" s="154" t="s">
        <v>27</v>
      </c>
      <c r="C26" s="146">
        <v>39640</v>
      </c>
      <c r="D26" s="147" t="s">
        <v>2</v>
      </c>
      <c r="E26" s="147" t="s">
        <v>66</v>
      </c>
      <c r="F26" s="81">
        <v>137</v>
      </c>
      <c r="G26" s="81">
        <v>20</v>
      </c>
      <c r="H26" s="81">
        <v>8</v>
      </c>
      <c r="I26" s="215">
        <v>1532</v>
      </c>
      <c r="J26" s="179">
        <v>365</v>
      </c>
      <c r="K26" s="215">
        <v>2167</v>
      </c>
      <c r="L26" s="179">
        <v>480</v>
      </c>
      <c r="M26" s="215">
        <v>2253</v>
      </c>
      <c r="N26" s="179">
        <v>508</v>
      </c>
      <c r="O26" s="218">
        <f>+M26+K26+I26</f>
        <v>5952</v>
      </c>
      <c r="P26" s="180">
        <f>+N26+L26+J26</f>
        <v>1353</v>
      </c>
      <c r="Q26" s="179">
        <f t="shared" si="6"/>
        <v>67.65</v>
      </c>
      <c r="R26" s="162">
        <f t="shared" si="5"/>
        <v>4.399113082039912</v>
      </c>
      <c r="S26" s="215">
        <v>9847</v>
      </c>
      <c r="T26" s="145">
        <f>IF(S26&lt;&gt;0,-(S26-O26)/S26,"")</f>
        <v>-0.39555194475474764</v>
      </c>
      <c r="U26" s="215">
        <v>1603620</v>
      </c>
      <c r="V26" s="179">
        <v>211741</v>
      </c>
      <c r="W26" s="168">
        <f>+U26/V26</f>
        <v>7.5734978110049544</v>
      </c>
      <c r="X26" s="132"/>
    </row>
    <row r="27" spans="1:24" s="101" customFormat="1" ht="18">
      <c r="A27" s="66">
        <v>23</v>
      </c>
      <c r="B27" s="154" t="s">
        <v>64</v>
      </c>
      <c r="C27" s="146">
        <v>39633</v>
      </c>
      <c r="D27" s="147" t="s">
        <v>2</v>
      </c>
      <c r="E27" s="147" t="s">
        <v>3</v>
      </c>
      <c r="F27" s="81">
        <v>123</v>
      </c>
      <c r="G27" s="81">
        <v>24</v>
      </c>
      <c r="H27" s="81">
        <v>9</v>
      </c>
      <c r="I27" s="215">
        <v>852</v>
      </c>
      <c r="J27" s="179">
        <v>133</v>
      </c>
      <c r="K27" s="215">
        <v>1405</v>
      </c>
      <c r="L27" s="179">
        <v>192</v>
      </c>
      <c r="M27" s="215">
        <v>1334</v>
      </c>
      <c r="N27" s="179">
        <v>196</v>
      </c>
      <c r="O27" s="218">
        <f>+M27+K27+I27</f>
        <v>3591</v>
      </c>
      <c r="P27" s="180">
        <f>+N27+L27+J27</f>
        <v>521</v>
      </c>
      <c r="Q27" s="179">
        <f t="shared" si="6"/>
        <v>21.708333333333332</v>
      </c>
      <c r="R27" s="162">
        <f t="shared" si="5"/>
        <v>6.892514395393474</v>
      </c>
      <c r="S27" s="215">
        <v>8224</v>
      </c>
      <c r="T27" s="145">
        <f>IF(S27&lt;&gt;0,-(S27-O27)/S27,"")</f>
        <v>-0.5633511673151751</v>
      </c>
      <c r="U27" s="215">
        <v>1487274</v>
      </c>
      <c r="V27" s="179">
        <v>202027</v>
      </c>
      <c r="W27" s="168">
        <f>+U27/V27</f>
        <v>7.36175857682389</v>
      </c>
      <c r="X27" s="132"/>
    </row>
    <row r="28" spans="1:24" s="101" customFormat="1" ht="18">
      <c r="A28" s="66">
        <v>24</v>
      </c>
      <c r="B28" s="224" t="s">
        <v>117</v>
      </c>
      <c r="C28" s="80">
        <v>39633</v>
      </c>
      <c r="D28" s="207" t="s">
        <v>110</v>
      </c>
      <c r="E28" s="207" t="s">
        <v>79</v>
      </c>
      <c r="F28" s="208">
        <v>28</v>
      </c>
      <c r="G28" s="208">
        <v>14</v>
      </c>
      <c r="H28" s="208">
        <v>9</v>
      </c>
      <c r="I28" s="236">
        <v>753</v>
      </c>
      <c r="J28" s="176">
        <v>142</v>
      </c>
      <c r="K28" s="236">
        <v>1094</v>
      </c>
      <c r="L28" s="176">
        <v>196</v>
      </c>
      <c r="M28" s="236">
        <v>1388</v>
      </c>
      <c r="N28" s="176">
        <v>224</v>
      </c>
      <c r="O28" s="240">
        <f>+I28+K28+M28</f>
        <v>3235</v>
      </c>
      <c r="P28" s="177">
        <f>+J28+L28+N28</f>
        <v>562</v>
      </c>
      <c r="Q28" s="179">
        <f t="shared" si="6"/>
        <v>40.142857142857146</v>
      </c>
      <c r="R28" s="162">
        <f t="shared" si="5"/>
        <v>5.7562277580071175</v>
      </c>
      <c r="S28" s="236">
        <v>5876</v>
      </c>
      <c r="T28" s="209">
        <f>(+S28-O28)/S28</f>
        <v>0.4494554118447924</v>
      </c>
      <c r="U28" s="236">
        <v>290369</v>
      </c>
      <c r="V28" s="176">
        <v>38052</v>
      </c>
      <c r="W28" s="163">
        <f aca="true" t="shared" si="7" ref="W28:W34">U28/V28</f>
        <v>7.630847261641963</v>
      </c>
      <c r="X28" s="132"/>
    </row>
    <row r="29" spans="1:24" s="101" customFormat="1" ht="18">
      <c r="A29" s="66">
        <v>25</v>
      </c>
      <c r="B29" s="152" t="s">
        <v>58</v>
      </c>
      <c r="C29" s="150">
        <v>39612</v>
      </c>
      <c r="D29" s="148" t="s">
        <v>72</v>
      </c>
      <c r="E29" s="148" t="s">
        <v>59</v>
      </c>
      <c r="F29" s="149">
        <v>25</v>
      </c>
      <c r="G29" s="149">
        <v>8</v>
      </c>
      <c r="H29" s="149">
        <v>12</v>
      </c>
      <c r="I29" s="237">
        <v>672</v>
      </c>
      <c r="J29" s="182">
        <v>149</v>
      </c>
      <c r="K29" s="237">
        <v>881</v>
      </c>
      <c r="L29" s="182">
        <v>169</v>
      </c>
      <c r="M29" s="237">
        <v>1236</v>
      </c>
      <c r="N29" s="182">
        <v>243</v>
      </c>
      <c r="O29" s="241">
        <f>SUM(I29+K29+M29)</f>
        <v>2789</v>
      </c>
      <c r="P29" s="183">
        <f>SUM(J29+L29+N29)</f>
        <v>561</v>
      </c>
      <c r="Q29" s="182">
        <f>P29/G29</f>
        <v>70.125</v>
      </c>
      <c r="R29" s="160">
        <f>O29/P29</f>
        <v>4.971479500891266</v>
      </c>
      <c r="S29" s="237">
        <v>2335</v>
      </c>
      <c r="T29" s="145">
        <f>IF(S29&lt;&gt;0,-(S29-O29)/S29,"")</f>
        <v>0.19443254817987152</v>
      </c>
      <c r="U29" s="237">
        <v>204737</v>
      </c>
      <c r="V29" s="182">
        <v>28975</v>
      </c>
      <c r="W29" s="159">
        <f t="shared" si="7"/>
        <v>7.065987920621225</v>
      </c>
      <c r="X29" s="132"/>
    </row>
    <row r="30" spans="1:24" s="101" customFormat="1" ht="18">
      <c r="A30" s="66">
        <v>26</v>
      </c>
      <c r="B30" s="152" t="s">
        <v>82</v>
      </c>
      <c r="C30" s="150">
        <v>39668</v>
      </c>
      <c r="D30" s="148" t="s">
        <v>72</v>
      </c>
      <c r="E30" s="148" t="s">
        <v>83</v>
      </c>
      <c r="F30" s="149">
        <v>11</v>
      </c>
      <c r="G30" s="149">
        <v>10</v>
      </c>
      <c r="H30" s="149">
        <v>4</v>
      </c>
      <c r="I30" s="237">
        <v>639</v>
      </c>
      <c r="J30" s="182">
        <v>80</v>
      </c>
      <c r="K30" s="237">
        <v>849</v>
      </c>
      <c r="L30" s="182">
        <v>118</v>
      </c>
      <c r="M30" s="237">
        <v>1170</v>
      </c>
      <c r="N30" s="182">
        <v>154</v>
      </c>
      <c r="O30" s="241">
        <f>SUM(I30+K30+M30)</f>
        <v>2658</v>
      </c>
      <c r="P30" s="183">
        <f>SUM(J30+L30+N30)</f>
        <v>352</v>
      </c>
      <c r="Q30" s="182">
        <f>P30/G30</f>
        <v>35.2</v>
      </c>
      <c r="R30" s="160">
        <f>O30/P30</f>
        <v>7.551136363636363</v>
      </c>
      <c r="S30" s="237">
        <v>3743</v>
      </c>
      <c r="T30" s="145">
        <f>IF(S30&lt;&gt;0,-(S30-O30)/S30,"")</f>
        <v>-0.28987443227357734</v>
      </c>
      <c r="U30" s="243">
        <v>37871</v>
      </c>
      <c r="V30" s="182">
        <v>4083</v>
      </c>
      <c r="W30" s="159">
        <f t="shared" si="7"/>
        <v>9.275287778594171</v>
      </c>
      <c r="X30" s="132"/>
    </row>
    <row r="31" spans="1:24" s="101" customFormat="1" ht="18">
      <c r="A31" s="66">
        <v>27</v>
      </c>
      <c r="B31" s="167" t="s">
        <v>93</v>
      </c>
      <c r="C31" s="146">
        <v>39678</v>
      </c>
      <c r="D31" s="165" t="s">
        <v>86</v>
      </c>
      <c r="E31" s="165" t="s">
        <v>87</v>
      </c>
      <c r="F31" s="166">
        <v>18</v>
      </c>
      <c r="G31" s="166">
        <v>12</v>
      </c>
      <c r="H31" s="166">
        <v>7</v>
      </c>
      <c r="I31" s="215">
        <v>606</v>
      </c>
      <c r="J31" s="179">
        <v>102</v>
      </c>
      <c r="K31" s="215">
        <v>901</v>
      </c>
      <c r="L31" s="179">
        <v>141</v>
      </c>
      <c r="M31" s="215">
        <v>1133.5</v>
      </c>
      <c r="N31" s="179">
        <v>174</v>
      </c>
      <c r="O31" s="218">
        <f>SUM(I31+K31+M31)</f>
        <v>2640.5</v>
      </c>
      <c r="P31" s="180">
        <f>J31+L31+N31</f>
        <v>417</v>
      </c>
      <c r="Q31" s="179">
        <f>+P31/G31</f>
        <v>34.75</v>
      </c>
      <c r="R31" s="162">
        <f>+O31/P31</f>
        <v>6.332134292565947</v>
      </c>
      <c r="S31" s="215"/>
      <c r="T31" s="145">
        <f>IF(S31&lt;&gt;0,-(S31-O31)/S31,"")</f>
      </c>
      <c r="U31" s="215">
        <v>113088</v>
      </c>
      <c r="V31" s="179">
        <v>13055</v>
      </c>
      <c r="W31" s="161">
        <f t="shared" si="7"/>
        <v>8.66242818843355</v>
      </c>
      <c r="X31" s="132"/>
    </row>
    <row r="32" spans="1:24" s="101" customFormat="1" ht="18">
      <c r="A32" s="66">
        <v>28</v>
      </c>
      <c r="B32" s="136" t="s">
        <v>124</v>
      </c>
      <c r="C32" s="146">
        <v>39626</v>
      </c>
      <c r="D32" s="147" t="s">
        <v>123</v>
      </c>
      <c r="E32" s="147" t="s">
        <v>125</v>
      </c>
      <c r="F32" s="81">
        <v>17</v>
      </c>
      <c r="G32" s="81">
        <v>8</v>
      </c>
      <c r="H32" s="81">
        <v>10</v>
      </c>
      <c r="I32" s="215">
        <v>570</v>
      </c>
      <c r="J32" s="214">
        <v>113</v>
      </c>
      <c r="K32" s="215">
        <v>722</v>
      </c>
      <c r="L32" s="214">
        <v>140</v>
      </c>
      <c r="M32" s="215">
        <v>1286</v>
      </c>
      <c r="N32" s="214">
        <v>196</v>
      </c>
      <c r="O32" s="212">
        <f>I32+K32+M32</f>
        <v>2578</v>
      </c>
      <c r="P32" s="213">
        <f>J32+L32+N32</f>
        <v>449</v>
      </c>
      <c r="Q32" s="214">
        <f>+P32/G32</f>
        <v>56.125</v>
      </c>
      <c r="R32" s="162">
        <f>+O32/P32</f>
        <v>5.741648106904232</v>
      </c>
      <c r="S32" s="215">
        <v>5520.5</v>
      </c>
      <c r="T32" s="209">
        <f>(+S32-O32)/-S32</f>
        <v>-0.533013314011412</v>
      </c>
      <c r="U32" s="216">
        <v>108013</v>
      </c>
      <c r="V32" s="217">
        <v>14007</v>
      </c>
      <c r="W32" s="244">
        <f t="shared" si="7"/>
        <v>7.71135860641108</v>
      </c>
      <c r="X32" s="132"/>
    </row>
    <row r="33" spans="1:24" s="101" customFormat="1" ht="18">
      <c r="A33" s="66">
        <v>29</v>
      </c>
      <c r="B33" s="152" t="s">
        <v>63</v>
      </c>
      <c r="C33" s="80">
        <v>39633</v>
      </c>
      <c r="D33" s="158" t="s">
        <v>12</v>
      </c>
      <c r="E33" s="142" t="s">
        <v>40</v>
      </c>
      <c r="F33" s="143">
        <v>142</v>
      </c>
      <c r="G33" s="143">
        <v>29</v>
      </c>
      <c r="H33" s="143">
        <v>9</v>
      </c>
      <c r="I33" s="235">
        <v>725</v>
      </c>
      <c r="J33" s="176">
        <v>138</v>
      </c>
      <c r="K33" s="235">
        <v>775</v>
      </c>
      <c r="L33" s="176">
        <v>144</v>
      </c>
      <c r="M33" s="235">
        <v>953</v>
      </c>
      <c r="N33" s="176">
        <v>179</v>
      </c>
      <c r="O33" s="212">
        <f>+I33+K33+M33</f>
        <v>2453</v>
      </c>
      <c r="P33" s="177">
        <f>+J33+L33+N33</f>
        <v>461</v>
      </c>
      <c r="Q33" s="178">
        <f>IF(O33&lt;&gt;0,P33/G33,"")</f>
        <v>15.89655172413793</v>
      </c>
      <c r="R33" s="144">
        <f>IF(O33&lt;&gt;0,O33/P33,"")</f>
        <v>5.321041214750542</v>
      </c>
      <c r="S33" s="235">
        <v>7079</v>
      </c>
      <c r="T33" s="145">
        <f>IF(S33&lt;&gt;0,-(S33-O33)/S33,"")</f>
        <v>-0.6534821302443848</v>
      </c>
      <c r="U33" s="235">
        <v>2589824</v>
      </c>
      <c r="V33" s="176">
        <v>323535</v>
      </c>
      <c r="W33" s="153">
        <f t="shared" si="7"/>
        <v>8.004772281206051</v>
      </c>
      <c r="X33" s="132"/>
    </row>
    <row r="34" spans="1:24" s="101" customFormat="1" ht="18">
      <c r="A34" s="66">
        <v>30</v>
      </c>
      <c r="B34" s="224" t="s">
        <v>118</v>
      </c>
      <c r="C34" s="80">
        <v>39668</v>
      </c>
      <c r="D34" s="207" t="s">
        <v>110</v>
      </c>
      <c r="E34" s="207" t="s">
        <v>79</v>
      </c>
      <c r="F34" s="208">
        <v>7</v>
      </c>
      <c r="G34" s="208">
        <v>7</v>
      </c>
      <c r="H34" s="208">
        <v>4</v>
      </c>
      <c r="I34" s="236">
        <v>541</v>
      </c>
      <c r="J34" s="176">
        <v>67</v>
      </c>
      <c r="K34" s="236">
        <v>756</v>
      </c>
      <c r="L34" s="176">
        <v>84</v>
      </c>
      <c r="M34" s="236">
        <v>914</v>
      </c>
      <c r="N34" s="176">
        <v>95</v>
      </c>
      <c r="O34" s="240">
        <f>+I34+K34+M34</f>
        <v>2211</v>
      </c>
      <c r="P34" s="177">
        <f>+J34+L34+N34</f>
        <v>246</v>
      </c>
      <c r="Q34" s="179">
        <f>+P34/G34</f>
        <v>35.142857142857146</v>
      </c>
      <c r="R34" s="162">
        <f aca="true" t="shared" si="8" ref="R34:R39">+O34/P34</f>
        <v>8.987804878048781</v>
      </c>
      <c r="S34" s="236">
        <v>2361</v>
      </c>
      <c r="T34" s="209">
        <f>(+S34-O34)/S34</f>
        <v>0.06353240152477764</v>
      </c>
      <c r="U34" s="236">
        <v>29110</v>
      </c>
      <c r="V34" s="176">
        <v>2746</v>
      </c>
      <c r="W34" s="163">
        <f t="shared" si="7"/>
        <v>10.600873998543335</v>
      </c>
      <c r="X34" s="132"/>
    </row>
    <row r="35" spans="1:24" s="101" customFormat="1" ht="18">
      <c r="A35" s="66">
        <v>31</v>
      </c>
      <c r="B35" s="154" t="s">
        <v>61</v>
      </c>
      <c r="C35" s="146">
        <v>39626</v>
      </c>
      <c r="D35" s="147" t="s">
        <v>2</v>
      </c>
      <c r="E35" s="147" t="s">
        <v>57</v>
      </c>
      <c r="F35" s="81">
        <v>118</v>
      </c>
      <c r="G35" s="81">
        <v>10</v>
      </c>
      <c r="H35" s="81">
        <v>10</v>
      </c>
      <c r="I35" s="215">
        <v>489</v>
      </c>
      <c r="J35" s="179">
        <v>99</v>
      </c>
      <c r="K35" s="215">
        <v>764</v>
      </c>
      <c r="L35" s="179">
        <v>117</v>
      </c>
      <c r="M35" s="215">
        <v>944</v>
      </c>
      <c r="N35" s="179">
        <v>165</v>
      </c>
      <c r="O35" s="218">
        <f>+M35+K35+I35</f>
        <v>2197</v>
      </c>
      <c r="P35" s="180">
        <f>+N35+L35+J35</f>
        <v>381</v>
      </c>
      <c r="Q35" s="179">
        <f>+P35/G35</f>
        <v>38.1</v>
      </c>
      <c r="R35" s="162">
        <f t="shared" si="8"/>
        <v>5.766404199475065</v>
      </c>
      <c r="S35" s="215">
        <v>1973</v>
      </c>
      <c r="T35" s="145">
        <f>IF(S35&lt;&gt;0,-(S35-O35)/S35,"")</f>
        <v>0.11353269133299544</v>
      </c>
      <c r="U35" s="215">
        <v>2399212</v>
      </c>
      <c r="V35" s="179">
        <v>294271</v>
      </c>
      <c r="W35" s="168">
        <f>+U35/V35</f>
        <v>8.1530697894118</v>
      </c>
      <c r="X35" s="132"/>
    </row>
    <row r="36" spans="1:24" s="101" customFormat="1" ht="18">
      <c r="A36" s="66">
        <v>32</v>
      </c>
      <c r="B36" s="136" t="s">
        <v>126</v>
      </c>
      <c r="C36" s="146">
        <v>39654</v>
      </c>
      <c r="D36" s="147" t="s">
        <v>123</v>
      </c>
      <c r="E36" s="147" t="s">
        <v>127</v>
      </c>
      <c r="F36" s="81">
        <v>4</v>
      </c>
      <c r="G36" s="81">
        <v>4</v>
      </c>
      <c r="H36" s="81">
        <v>6</v>
      </c>
      <c r="I36" s="215">
        <v>464</v>
      </c>
      <c r="J36" s="214">
        <v>56</v>
      </c>
      <c r="K36" s="215">
        <v>768</v>
      </c>
      <c r="L36" s="214">
        <v>91</v>
      </c>
      <c r="M36" s="215">
        <v>927</v>
      </c>
      <c r="N36" s="214">
        <v>110</v>
      </c>
      <c r="O36" s="212">
        <f>I36+K36+M36</f>
        <v>2159</v>
      </c>
      <c r="P36" s="213">
        <f>J36+L36+N36</f>
        <v>257</v>
      </c>
      <c r="Q36" s="214">
        <f>+P36/G36</f>
        <v>64.25</v>
      </c>
      <c r="R36" s="162">
        <f t="shared" si="8"/>
        <v>8.400778210116732</v>
      </c>
      <c r="S36" s="215">
        <v>1865</v>
      </c>
      <c r="T36" s="209">
        <f>(+S36-O36)/-S36</f>
        <v>0.15764075067024128</v>
      </c>
      <c r="U36" s="216">
        <v>35737</v>
      </c>
      <c r="V36" s="217">
        <v>4741</v>
      </c>
      <c r="W36" s="244">
        <f aca="true" t="shared" si="9" ref="W36:W44">U36/V36</f>
        <v>7.537861210715039</v>
      </c>
      <c r="X36" s="132"/>
    </row>
    <row r="37" spans="1:24" s="101" customFormat="1" ht="18">
      <c r="A37" s="66">
        <v>33</v>
      </c>
      <c r="B37" s="167" t="s">
        <v>91</v>
      </c>
      <c r="C37" s="146">
        <v>39486</v>
      </c>
      <c r="D37" s="165" t="s">
        <v>86</v>
      </c>
      <c r="E37" s="165" t="s">
        <v>92</v>
      </c>
      <c r="F37" s="166">
        <v>61</v>
      </c>
      <c r="G37" s="166">
        <v>3</v>
      </c>
      <c r="H37" s="166">
        <v>23</v>
      </c>
      <c r="I37" s="215">
        <v>360</v>
      </c>
      <c r="J37" s="179">
        <v>72</v>
      </c>
      <c r="K37" s="215">
        <v>681</v>
      </c>
      <c r="L37" s="179">
        <v>123</v>
      </c>
      <c r="M37" s="215">
        <v>1009</v>
      </c>
      <c r="N37" s="179">
        <v>186</v>
      </c>
      <c r="O37" s="218">
        <f>SUM(I37+K37+M37)</f>
        <v>2050</v>
      </c>
      <c r="P37" s="180">
        <f>J37+L37+N37</f>
        <v>381</v>
      </c>
      <c r="Q37" s="179">
        <f>+P37/G37</f>
        <v>127</v>
      </c>
      <c r="R37" s="162">
        <f t="shared" si="8"/>
        <v>5.380577427821522</v>
      </c>
      <c r="S37" s="215"/>
      <c r="T37" s="145">
        <f>IF(S37&lt;&gt;0,-(S37-O37)/S37,"")</f>
      </c>
      <c r="U37" s="215">
        <v>821319.84</v>
      </c>
      <c r="V37" s="179">
        <v>118530</v>
      </c>
      <c r="W37" s="161">
        <f t="shared" si="9"/>
        <v>6.929214882308276</v>
      </c>
      <c r="X37" s="132"/>
    </row>
    <row r="38" spans="1:24" s="101" customFormat="1" ht="18">
      <c r="A38" s="66">
        <v>34</v>
      </c>
      <c r="B38" s="136" t="s">
        <v>90</v>
      </c>
      <c r="C38" s="146">
        <v>39682</v>
      </c>
      <c r="D38" s="147" t="s">
        <v>81</v>
      </c>
      <c r="E38" s="147" t="s">
        <v>84</v>
      </c>
      <c r="F38" s="81">
        <v>6</v>
      </c>
      <c r="G38" s="81">
        <v>6</v>
      </c>
      <c r="H38" s="81">
        <v>2</v>
      </c>
      <c r="I38" s="215">
        <v>463.5</v>
      </c>
      <c r="J38" s="179">
        <v>50</v>
      </c>
      <c r="K38" s="215">
        <v>721.5</v>
      </c>
      <c r="L38" s="179">
        <v>80</v>
      </c>
      <c r="M38" s="215">
        <v>791</v>
      </c>
      <c r="N38" s="179">
        <v>91</v>
      </c>
      <c r="O38" s="212">
        <f>I38+K38+M38</f>
        <v>1976</v>
      </c>
      <c r="P38" s="177">
        <f>J38+L38+N38</f>
        <v>221</v>
      </c>
      <c r="Q38" s="179">
        <f>P38/G38</f>
        <v>36.833333333333336</v>
      </c>
      <c r="R38" s="162">
        <f t="shared" si="8"/>
        <v>8.941176470588236</v>
      </c>
      <c r="S38" s="215">
        <v>6299.5</v>
      </c>
      <c r="T38" s="145">
        <f>IF(S38&lt;&gt;0,-(S38-O38)/S38,"")</f>
        <v>-0.68632431145329</v>
      </c>
      <c r="U38" s="216">
        <v>12994.5</v>
      </c>
      <c r="V38" s="176">
        <v>1200</v>
      </c>
      <c r="W38" s="161">
        <f t="shared" si="9"/>
        <v>10.82875</v>
      </c>
      <c r="X38" s="132"/>
    </row>
    <row r="39" spans="1:24" s="101" customFormat="1" ht="18">
      <c r="A39" s="66">
        <v>35</v>
      </c>
      <c r="B39" s="136" t="s">
        <v>28</v>
      </c>
      <c r="C39" s="146">
        <v>39640</v>
      </c>
      <c r="D39" s="147" t="s">
        <v>19</v>
      </c>
      <c r="E39" s="147" t="s">
        <v>4</v>
      </c>
      <c r="F39" s="81">
        <v>50</v>
      </c>
      <c r="G39" s="81">
        <v>5</v>
      </c>
      <c r="H39" s="81">
        <v>8</v>
      </c>
      <c r="I39" s="215">
        <v>332</v>
      </c>
      <c r="J39" s="179">
        <v>56</v>
      </c>
      <c r="K39" s="215">
        <v>746</v>
      </c>
      <c r="L39" s="179">
        <v>126</v>
      </c>
      <c r="M39" s="215">
        <v>583</v>
      </c>
      <c r="N39" s="179">
        <v>103</v>
      </c>
      <c r="O39" s="218">
        <f>SUM(I39+K39+M39)</f>
        <v>1661</v>
      </c>
      <c r="P39" s="180">
        <v>285</v>
      </c>
      <c r="Q39" s="179">
        <f>+P39/G39</f>
        <v>57</v>
      </c>
      <c r="R39" s="162">
        <f t="shared" si="8"/>
        <v>5.828070175438596</v>
      </c>
      <c r="S39" s="215"/>
      <c r="T39" s="145">
        <f>IF(S39&lt;&gt;0,-(S39-O39)/S39,"")</f>
      </c>
      <c r="U39" s="215">
        <v>409790.5</v>
      </c>
      <c r="V39" s="179">
        <v>54815</v>
      </c>
      <c r="W39" s="161">
        <f t="shared" si="9"/>
        <v>7.475882513910426</v>
      </c>
      <c r="X39" s="132"/>
    </row>
    <row r="40" spans="1:25" ht="18">
      <c r="A40" s="66">
        <v>36</v>
      </c>
      <c r="B40" s="152" t="s">
        <v>70</v>
      </c>
      <c r="C40" s="80">
        <v>39647</v>
      </c>
      <c r="D40" s="158" t="s">
        <v>76</v>
      </c>
      <c r="E40" s="142" t="s">
        <v>71</v>
      </c>
      <c r="F40" s="143">
        <v>5</v>
      </c>
      <c r="G40" s="143">
        <v>5</v>
      </c>
      <c r="H40" s="143">
        <v>7</v>
      </c>
      <c r="I40" s="235">
        <v>172</v>
      </c>
      <c r="J40" s="176">
        <v>29</v>
      </c>
      <c r="K40" s="235">
        <v>593</v>
      </c>
      <c r="L40" s="176">
        <v>87</v>
      </c>
      <c r="M40" s="235">
        <v>757</v>
      </c>
      <c r="N40" s="176">
        <v>107</v>
      </c>
      <c r="O40" s="212">
        <f>+I40+K40+M40</f>
        <v>1522</v>
      </c>
      <c r="P40" s="177">
        <f>+J40+L40+N40</f>
        <v>223</v>
      </c>
      <c r="Q40" s="178">
        <f>IF(O40&lt;&gt;0,P40/G40,"")</f>
        <v>44.6</v>
      </c>
      <c r="R40" s="144">
        <f>IF(O40&lt;&gt;0,O40/P40,"")</f>
        <v>6.825112107623318</v>
      </c>
      <c r="S40" s="235">
        <v>2107</v>
      </c>
      <c r="T40" s="145">
        <f>IF(S40&lt;&gt;0,-(S40-O40)/S40,"")</f>
        <v>-0.2776459420977693</v>
      </c>
      <c r="U40" s="235">
        <v>50666</v>
      </c>
      <c r="V40" s="176">
        <v>6313</v>
      </c>
      <c r="W40" s="153">
        <f t="shared" si="9"/>
        <v>8.025661333755743</v>
      </c>
      <c r="X40" s="133"/>
      <c r="Y40" s="103"/>
    </row>
    <row r="41" spans="1:24" s="98" customFormat="1" ht="18">
      <c r="A41" s="66">
        <v>37</v>
      </c>
      <c r="B41" s="155" t="s">
        <v>29</v>
      </c>
      <c r="C41" s="80">
        <v>39584</v>
      </c>
      <c r="D41" s="148" t="s">
        <v>95</v>
      </c>
      <c r="E41" s="148" t="s">
        <v>95</v>
      </c>
      <c r="F41" s="149">
        <v>167</v>
      </c>
      <c r="G41" s="149">
        <v>9</v>
      </c>
      <c r="H41" s="149">
        <v>16</v>
      </c>
      <c r="I41" s="237">
        <v>391</v>
      </c>
      <c r="J41" s="182">
        <v>102</v>
      </c>
      <c r="K41" s="237">
        <v>472</v>
      </c>
      <c r="L41" s="182">
        <v>116</v>
      </c>
      <c r="M41" s="237">
        <v>608</v>
      </c>
      <c r="N41" s="182">
        <v>141</v>
      </c>
      <c r="O41" s="241">
        <f>I41+K41+M41</f>
        <v>1471</v>
      </c>
      <c r="P41" s="183">
        <f>J41+L41+N41</f>
        <v>359</v>
      </c>
      <c r="Q41" s="182">
        <f aca="true" t="shared" si="10" ref="Q41:Q47">+P41/G41</f>
        <v>39.888888888888886</v>
      </c>
      <c r="R41" s="160">
        <f aca="true" t="shared" si="11" ref="R41:R47">+O41/P41</f>
        <v>4.0974930362116995</v>
      </c>
      <c r="S41" s="237">
        <v>1526</v>
      </c>
      <c r="T41" s="145">
        <f>IF(S41&lt;&gt;0,-(S41-O41)/S41,"")</f>
        <v>-0.03604193971166448</v>
      </c>
      <c r="U41" s="237">
        <v>5295204.095</v>
      </c>
      <c r="V41" s="182">
        <v>711174.61</v>
      </c>
      <c r="W41" s="159">
        <f t="shared" si="9"/>
        <v>7.445715891066471</v>
      </c>
      <c r="X41" s="134"/>
    </row>
    <row r="42" spans="1:24" s="98" customFormat="1" ht="18">
      <c r="A42" s="66">
        <v>38</v>
      </c>
      <c r="B42" s="224" t="s">
        <v>116</v>
      </c>
      <c r="C42" s="80">
        <v>39605</v>
      </c>
      <c r="D42" s="207" t="s">
        <v>110</v>
      </c>
      <c r="E42" s="207" t="s">
        <v>79</v>
      </c>
      <c r="F42" s="208">
        <v>20</v>
      </c>
      <c r="G42" s="208">
        <v>4</v>
      </c>
      <c r="H42" s="208">
        <v>13</v>
      </c>
      <c r="I42" s="236">
        <v>390</v>
      </c>
      <c r="J42" s="176">
        <v>54</v>
      </c>
      <c r="K42" s="236">
        <v>508</v>
      </c>
      <c r="L42" s="176">
        <v>87</v>
      </c>
      <c r="M42" s="236">
        <v>553</v>
      </c>
      <c r="N42" s="176">
        <v>96</v>
      </c>
      <c r="O42" s="240">
        <f>+I42+K42+M42</f>
        <v>1451</v>
      </c>
      <c r="P42" s="177">
        <f>+J42+L42+N42</f>
        <v>237</v>
      </c>
      <c r="Q42" s="179">
        <f t="shared" si="10"/>
        <v>59.25</v>
      </c>
      <c r="R42" s="162">
        <f t="shared" si="11"/>
        <v>6.122362869198312</v>
      </c>
      <c r="S42" s="236">
        <v>2056</v>
      </c>
      <c r="T42" s="209">
        <f>(+S42-O42)/S42</f>
        <v>0.29426070038910507</v>
      </c>
      <c r="U42" s="236">
        <v>169642</v>
      </c>
      <c r="V42" s="176">
        <v>19394</v>
      </c>
      <c r="W42" s="163">
        <f t="shared" si="9"/>
        <v>8.747138290192844</v>
      </c>
      <c r="X42" s="135"/>
    </row>
    <row r="43" spans="1:24" s="98" customFormat="1" ht="18">
      <c r="A43" s="66">
        <v>39</v>
      </c>
      <c r="B43" s="136" t="s">
        <v>128</v>
      </c>
      <c r="C43" s="146">
        <v>39549</v>
      </c>
      <c r="D43" s="147" t="s">
        <v>123</v>
      </c>
      <c r="E43" s="147" t="s">
        <v>84</v>
      </c>
      <c r="F43" s="81">
        <v>4</v>
      </c>
      <c r="G43" s="81">
        <v>4</v>
      </c>
      <c r="H43" s="81">
        <v>21</v>
      </c>
      <c r="I43" s="215">
        <v>257</v>
      </c>
      <c r="J43" s="214">
        <v>49</v>
      </c>
      <c r="K43" s="215">
        <v>342</v>
      </c>
      <c r="L43" s="214">
        <v>69</v>
      </c>
      <c r="M43" s="215">
        <v>630</v>
      </c>
      <c r="N43" s="214">
        <v>104</v>
      </c>
      <c r="O43" s="212">
        <f>I43+K43+M43</f>
        <v>1229</v>
      </c>
      <c r="P43" s="213">
        <f>J43+L43+N43</f>
        <v>222</v>
      </c>
      <c r="Q43" s="214">
        <f t="shared" si="10"/>
        <v>55.5</v>
      </c>
      <c r="R43" s="162">
        <f t="shared" si="11"/>
        <v>5.536036036036036</v>
      </c>
      <c r="S43" s="215">
        <v>2299</v>
      </c>
      <c r="T43" s="209">
        <f>(+S43-O43)/-S43</f>
        <v>-0.46541974771639844</v>
      </c>
      <c r="U43" s="216">
        <v>106211</v>
      </c>
      <c r="V43" s="217">
        <v>15606</v>
      </c>
      <c r="W43" s="244">
        <f t="shared" si="9"/>
        <v>6.805779828271178</v>
      </c>
      <c r="X43" s="135"/>
    </row>
    <row r="44" spans="1:24" s="98" customFormat="1" ht="18">
      <c r="A44" s="66">
        <v>40</v>
      </c>
      <c r="B44" s="136" t="s">
        <v>129</v>
      </c>
      <c r="C44" s="146">
        <v>39570</v>
      </c>
      <c r="D44" s="147" t="s">
        <v>123</v>
      </c>
      <c r="E44" s="147" t="s">
        <v>81</v>
      </c>
      <c r="F44" s="81">
        <v>20</v>
      </c>
      <c r="G44" s="81">
        <v>3</v>
      </c>
      <c r="H44" s="81">
        <v>18</v>
      </c>
      <c r="I44" s="215">
        <v>358</v>
      </c>
      <c r="J44" s="214">
        <v>70</v>
      </c>
      <c r="K44" s="215">
        <v>311</v>
      </c>
      <c r="L44" s="214">
        <v>58</v>
      </c>
      <c r="M44" s="215">
        <v>371</v>
      </c>
      <c r="N44" s="214">
        <v>70</v>
      </c>
      <c r="O44" s="212">
        <f>I44+K44+M44</f>
        <v>1040</v>
      </c>
      <c r="P44" s="213">
        <f>J44+L44+N44</f>
        <v>198</v>
      </c>
      <c r="Q44" s="214">
        <f t="shared" si="10"/>
        <v>66</v>
      </c>
      <c r="R44" s="162">
        <f t="shared" si="11"/>
        <v>5.252525252525253</v>
      </c>
      <c r="S44" s="215">
        <v>1313</v>
      </c>
      <c r="T44" s="209">
        <f>(+S44-O44)/-S44</f>
        <v>-0.2079207920792079</v>
      </c>
      <c r="U44" s="216">
        <v>386315.5</v>
      </c>
      <c r="V44" s="217">
        <v>52751</v>
      </c>
      <c r="W44" s="244">
        <f t="shared" si="9"/>
        <v>7.323377755871927</v>
      </c>
      <c r="X44" s="135"/>
    </row>
    <row r="45" spans="1:24" s="98" customFormat="1" ht="18">
      <c r="A45" s="66">
        <v>41</v>
      </c>
      <c r="B45" s="154" t="s">
        <v>74</v>
      </c>
      <c r="C45" s="146">
        <v>39654</v>
      </c>
      <c r="D45" s="147" t="s">
        <v>2</v>
      </c>
      <c r="E45" s="147" t="s">
        <v>57</v>
      </c>
      <c r="F45" s="81">
        <v>35</v>
      </c>
      <c r="G45" s="81">
        <v>5</v>
      </c>
      <c r="H45" s="81">
        <v>6</v>
      </c>
      <c r="I45" s="215">
        <v>128</v>
      </c>
      <c r="J45" s="179">
        <v>21</v>
      </c>
      <c r="K45" s="215">
        <v>244</v>
      </c>
      <c r="L45" s="179">
        <v>34</v>
      </c>
      <c r="M45" s="215">
        <v>646</v>
      </c>
      <c r="N45" s="179">
        <v>90</v>
      </c>
      <c r="O45" s="218">
        <f>+M45+K45+I45</f>
        <v>1018</v>
      </c>
      <c r="P45" s="180">
        <f>+N45+L45+J45</f>
        <v>145</v>
      </c>
      <c r="Q45" s="179">
        <f t="shared" si="10"/>
        <v>29</v>
      </c>
      <c r="R45" s="162">
        <f t="shared" si="11"/>
        <v>7.020689655172414</v>
      </c>
      <c r="S45" s="215">
        <v>5026</v>
      </c>
      <c r="T45" s="145">
        <f>IF(S45&lt;&gt;0,-(S45-O45)/S45,"")</f>
        <v>-0.7974532431356944</v>
      </c>
      <c r="U45" s="215">
        <v>223346</v>
      </c>
      <c r="V45" s="179">
        <v>26136</v>
      </c>
      <c r="W45" s="168">
        <f>+U45/V45</f>
        <v>8.545531068258342</v>
      </c>
      <c r="X45" s="135"/>
    </row>
    <row r="46" spans="1:24" s="98" customFormat="1" ht="18">
      <c r="A46" s="66">
        <v>42</v>
      </c>
      <c r="B46" s="154" t="s">
        <v>65</v>
      </c>
      <c r="C46" s="146">
        <v>39633</v>
      </c>
      <c r="D46" s="147" t="s">
        <v>2</v>
      </c>
      <c r="E46" s="147" t="s">
        <v>57</v>
      </c>
      <c r="F46" s="81">
        <v>36</v>
      </c>
      <c r="G46" s="81">
        <v>3</v>
      </c>
      <c r="H46" s="81">
        <v>9</v>
      </c>
      <c r="I46" s="215">
        <v>140</v>
      </c>
      <c r="J46" s="179">
        <v>22</v>
      </c>
      <c r="K46" s="215">
        <v>220</v>
      </c>
      <c r="L46" s="179">
        <v>29</v>
      </c>
      <c r="M46" s="215">
        <v>503</v>
      </c>
      <c r="N46" s="179">
        <v>68</v>
      </c>
      <c r="O46" s="218">
        <f>+M46+K46+I46</f>
        <v>863</v>
      </c>
      <c r="P46" s="180">
        <f>+N46+L46+J46</f>
        <v>119</v>
      </c>
      <c r="Q46" s="179">
        <f t="shared" si="10"/>
        <v>39.666666666666664</v>
      </c>
      <c r="R46" s="162">
        <f t="shared" si="11"/>
        <v>7.2521008403361344</v>
      </c>
      <c r="S46" s="215">
        <v>827</v>
      </c>
      <c r="T46" s="145">
        <f>IF(S46&lt;&gt;0,-(S46-O46)/S46,"")</f>
        <v>0.04353083434099154</v>
      </c>
      <c r="U46" s="215">
        <v>224168</v>
      </c>
      <c r="V46" s="179">
        <v>27778</v>
      </c>
      <c r="W46" s="168">
        <f>+U46/V46</f>
        <v>8.069983440132479</v>
      </c>
      <c r="X46" s="135"/>
    </row>
    <row r="47" spans="1:24" s="98" customFormat="1" ht="18">
      <c r="A47" s="66">
        <v>43</v>
      </c>
      <c r="B47" s="224" t="s">
        <v>115</v>
      </c>
      <c r="C47" s="80">
        <v>39598</v>
      </c>
      <c r="D47" s="207" t="s">
        <v>110</v>
      </c>
      <c r="E47" s="207" t="s">
        <v>79</v>
      </c>
      <c r="F47" s="208">
        <v>6</v>
      </c>
      <c r="G47" s="208">
        <v>6</v>
      </c>
      <c r="H47" s="208">
        <v>14</v>
      </c>
      <c r="I47" s="236">
        <v>80</v>
      </c>
      <c r="J47" s="176">
        <v>18</v>
      </c>
      <c r="K47" s="236">
        <v>304</v>
      </c>
      <c r="L47" s="176">
        <v>64</v>
      </c>
      <c r="M47" s="236">
        <v>280</v>
      </c>
      <c r="N47" s="176">
        <v>58</v>
      </c>
      <c r="O47" s="240">
        <f>+I47+K47+M47</f>
        <v>664</v>
      </c>
      <c r="P47" s="177">
        <f>+J47+L47+N47</f>
        <v>140</v>
      </c>
      <c r="Q47" s="179">
        <f t="shared" si="10"/>
        <v>23.333333333333332</v>
      </c>
      <c r="R47" s="162">
        <f t="shared" si="11"/>
        <v>4.742857142857143</v>
      </c>
      <c r="S47" s="236">
        <v>1488</v>
      </c>
      <c r="T47" s="209">
        <f>(+S47-O47)/S47</f>
        <v>0.553763440860215</v>
      </c>
      <c r="U47" s="236">
        <v>77238</v>
      </c>
      <c r="V47" s="176">
        <v>9015</v>
      </c>
      <c r="W47" s="163">
        <f>U47/V47</f>
        <v>8.567720465890183</v>
      </c>
      <c r="X47" s="135"/>
    </row>
    <row r="48" spans="1:24" s="98" customFormat="1" ht="18">
      <c r="A48" s="66">
        <v>44</v>
      </c>
      <c r="B48" s="152" t="s">
        <v>30</v>
      </c>
      <c r="C48" s="80">
        <v>39493</v>
      </c>
      <c r="D48" s="158" t="s">
        <v>12</v>
      </c>
      <c r="E48" s="142" t="s">
        <v>96</v>
      </c>
      <c r="F48" s="143">
        <v>53</v>
      </c>
      <c r="G48" s="143">
        <v>1</v>
      </c>
      <c r="H48" s="143">
        <v>20</v>
      </c>
      <c r="I48" s="235">
        <v>88</v>
      </c>
      <c r="J48" s="176">
        <v>17</v>
      </c>
      <c r="K48" s="235">
        <v>249</v>
      </c>
      <c r="L48" s="176">
        <v>48</v>
      </c>
      <c r="M48" s="235">
        <v>211</v>
      </c>
      <c r="N48" s="176">
        <v>41</v>
      </c>
      <c r="O48" s="212">
        <f>+I48+K48+M48</f>
        <v>548</v>
      </c>
      <c r="P48" s="177">
        <f>+J48+L48+N48</f>
        <v>106</v>
      </c>
      <c r="Q48" s="178">
        <f>IF(O48&lt;&gt;0,P48/G48,"")</f>
        <v>106</v>
      </c>
      <c r="R48" s="144">
        <f>IF(O48&lt;&gt;0,O48/P48,"")</f>
        <v>5.169811320754717</v>
      </c>
      <c r="S48" s="235"/>
      <c r="T48" s="145">
        <f>IF(S48&lt;&gt;0,-(S48-O48)/S48,"")</f>
      </c>
      <c r="U48" s="235">
        <v>1117933</v>
      </c>
      <c r="V48" s="176">
        <v>130221</v>
      </c>
      <c r="W48" s="153">
        <f>U48/V48</f>
        <v>8.584890301871434</v>
      </c>
      <c r="X48" s="135"/>
    </row>
    <row r="49" spans="1:24" s="98" customFormat="1" ht="18">
      <c r="A49" s="66">
        <v>45</v>
      </c>
      <c r="B49" s="136" t="s">
        <v>130</v>
      </c>
      <c r="C49" s="146">
        <v>39451</v>
      </c>
      <c r="D49" s="147" t="s">
        <v>123</v>
      </c>
      <c r="E49" s="147" t="s">
        <v>81</v>
      </c>
      <c r="F49" s="81">
        <v>25</v>
      </c>
      <c r="G49" s="81">
        <v>3</v>
      </c>
      <c r="H49" s="81">
        <v>24</v>
      </c>
      <c r="I49" s="215">
        <v>107</v>
      </c>
      <c r="J49" s="214">
        <v>17</v>
      </c>
      <c r="K49" s="215">
        <v>252</v>
      </c>
      <c r="L49" s="214">
        <v>36</v>
      </c>
      <c r="M49" s="215">
        <v>169</v>
      </c>
      <c r="N49" s="214">
        <v>26</v>
      </c>
      <c r="O49" s="212">
        <f>I49+K49+M49</f>
        <v>528</v>
      </c>
      <c r="P49" s="213">
        <f>J49+L49+N49</f>
        <v>79</v>
      </c>
      <c r="Q49" s="214">
        <f>+P49/G49</f>
        <v>26.333333333333332</v>
      </c>
      <c r="R49" s="162">
        <f>+O49/P49</f>
        <v>6.6835443037974684</v>
      </c>
      <c r="S49" s="215">
        <v>1333</v>
      </c>
      <c r="T49" s="209">
        <f>(+S49-O49)/-S49</f>
        <v>-0.6039009752438109</v>
      </c>
      <c r="U49" s="216">
        <v>261900.5</v>
      </c>
      <c r="V49" s="217">
        <v>32494</v>
      </c>
      <c r="W49" s="244">
        <f>U49/V49</f>
        <v>8.059964916599988</v>
      </c>
      <c r="X49" s="135"/>
    </row>
    <row r="50" spans="1:24" s="98" customFormat="1" ht="18">
      <c r="A50" s="66">
        <v>46</v>
      </c>
      <c r="B50" s="136" t="s">
        <v>131</v>
      </c>
      <c r="C50" s="146">
        <v>39661</v>
      </c>
      <c r="D50" s="147" t="s">
        <v>123</v>
      </c>
      <c r="E50" s="147" t="s">
        <v>132</v>
      </c>
      <c r="F50" s="81">
        <v>1</v>
      </c>
      <c r="G50" s="81">
        <v>1</v>
      </c>
      <c r="H50" s="81">
        <v>5</v>
      </c>
      <c r="I50" s="215">
        <v>178</v>
      </c>
      <c r="J50" s="214">
        <v>28</v>
      </c>
      <c r="K50" s="215">
        <v>130</v>
      </c>
      <c r="L50" s="214">
        <v>21</v>
      </c>
      <c r="M50" s="215">
        <v>204</v>
      </c>
      <c r="N50" s="214">
        <v>32</v>
      </c>
      <c r="O50" s="212">
        <f>I50+K50+M50</f>
        <v>512</v>
      </c>
      <c r="P50" s="213">
        <f>J50+L50+N50</f>
        <v>81</v>
      </c>
      <c r="Q50" s="214">
        <f>+P50/G50</f>
        <v>81</v>
      </c>
      <c r="R50" s="162">
        <f>+O50/P50</f>
        <v>6.320987654320987</v>
      </c>
      <c r="S50" s="215">
        <v>376</v>
      </c>
      <c r="T50" s="209">
        <f>(+S50-O50)/-S50</f>
        <v>0.3617021276595745</v>
      </c>
      <c r="U50" s="216">
        <v>11572.5</v>
      </c>
      <c r="V50" s="217">
        <v>1803</v>
      </c>
      <c r="W50" s="244">
        <f>U50/V50</f>
        <v>6.41846921797005</v>
      </c>
      <c r="X50" s="135"/>
    </row>
    <row r="51" spans="1:24" s="98" customFormat="1" ht="18">
      <c r="A51" s="66">
        <v>47</v>
      </c>
      <c r="B51" s="154" t="s">
        <v>75</v>
      </c>
      <c r="C51" s="146">
        <v>39591</v>
      </c>
      <c r="D51" s="147" t="s">
        <v>2</v>
      </c>
      <c r="E51" s="147" t="s">
        <v>3</v>
      </c>
      <c r="F51" s="81">
        <v>192</v>
      </c>
      <c r="G51" s="81">
        <v>2</v>
      </c>
      <c r="H51" s="81">
        <v>15</v>
      </c>
      <c r="I51" s="215">
        <v>121</v>
      </c>
      <c r="J51" s="179">
        <v>27</v>
      </c>
      <c r="K51" s="215">
        <v>202</v>
      </c>
      <c r="L51" s="179">
        <v>32</v>
      </c>
      <c r="M51" s="215">
        <v>178</v>
      </c>
      <c r="N51" s="179">
        <v>36</v>
      </c>
      <c r="O51" s="218">
        <f>+M51+K51+I51</f>
        <v>501</v>
      </c>
      <c r="P51" s="180">
        <f>+N51+L51+J51</f>
        <v>95</v>
      </c>
      <c r="Q51" s="179">
        <f>+P51/G51</f>
        <v>47.5</v>
      </c>
      <c r="R51" s="162">
        <f>+O51/P51</f>
        <v>5.273684210526316</v>
      </c>
      <c r="S51" s="215">
        <v>14</v>
      </c>
      <c r="T51" s="145">
        <f>IF(S51&lt;&gt;0,-(S51-O51)/S51,"")</f>
        <v>34.785714285714285</v>
      </c>
      <c r="U51" s="215">
        <v>2651936</v>
      </c>
      <c r="V51" s="179">
        <v>323802</v>
      </c>
      <c r="W51" s="168">
        <f>+U51/V51</f>
        <v>8.189992649829216</v>
      </c>
      <c r="X51" s="135"/>
    </row>
    <row r="52" spans="1:24" s="98" customFormat="1" ht="18">
      <c r="A52" s="66">
        <v>48</v>
      </c>
      <c r="B52" s="167" t="s">
        <v>100</v>
      </c>
      <c r="C52" s="80">
        <v>39269</v>
      </c>
      <c r="D52" s="165" t="s">
        <v>86</v>
      </c>
      <c r="E52" s="165" t="s">
        <v>86</v>
      </c>
      <c r="F52" s="166">
        <v>10</v>
      </c>
      <c r="G52" s="166">
        <v>1</v>
      </c>
      <c r="H52" s="166">
        <v>26</v>
      </c>
      <c r="I52" s="215">
        <v>84</v>
      </c>
      <c r="J52" s="179">
        <v>13</v>
      </c>
      <c r="K52" s="215">
        <v>140</v>
      </c>
      <c r="L52" s="179">
        <v>21</v>
      </c>
      <c r="M52" s="215">
        <v>218</v>
      </c>
      <c r="N52" s="179">
        <v>33</v>
      </c>
      <c r="O52" s="218">
        <f>SUM(I52+K52+M52)</f>
        <v>442</v>
      </c>
      <c r="P52" s="180">
        <f>J52+L52+N52</f>
        <v>67</v>
      </c>
      <c r="Q52" s="179">
        <f>+P52/G52</f>
        <v>67</v>
      </c>
      <c r="R52" s="162">
        <f>+O52/P52</f>
        <v>6.597014925373134</v>
      </c>
      <c r="S52" s="215"/>
      <c r="T52" s="145">
        <f>IF(S52&lt;&gt;0,-(S52-O52)/S52,"")</f>
      </c>
      <c r="U52" s="215">
        <v>205070.19</v>
      </c>
      <c r="V52" s="179">
        <v>30618</v>
      </c>
      <c r="W52" s="161">
        <f>U52/V52</f>
        <v>6.697700372330002</v>
      </c>
      <c r="X52" s="135"/>
    </row>
    <row r="53" spans="1:24" s="98" customFormat="1" ht="18">
      <c r="A53" s="66">
        <v>49</v>
      </c>
      <c r="B53" s="152" t="s">
        <v>97</v>
      </c>
      <c r="C53" s="80">
        <v>39528</v>
      </c>
      <c r="D53" s="142" t="s">
        <v>53</v>
      </c>
      <c r="E53" s="142" t="s">
        <v>60</v>
      </c>
      <c r="F53" s="143">
        <v>37</v>
      </c>
      <c r="G53" s="143">
        <v>2</v>
      </c>
      <c r="H53" s="143">
        <v>19</v>
      </c>
      <c r="I53" s="235">
        <v>81</v>
      </c>
      <c r="J53" s="176">
        <v>13</v>
      </c>
      <c r="K53" s="235">
        <v>160</v>
      </c>
      <c r="L53" s="176">
        <v>27</v>
      </c>
      <c r="M53" s="235">
        <v>196</v>
      </c>
      <c r="N53" s="176">
        <v>31</v>
      </c>
      <c r="O53" s="212">
        <f>I53+K53+M53</f>
        <v>437</v>
      </c>
      <c r="P53" s="177">
        <f>J53+L53+N53</f>
        <v>71</v>
      </c>
      <c r="Q53" s="178">
        <f>IF(O53&lt;&gt;0,P53/G53,"")</f>
        <v>35.5</v>
      </c>
      <c r="R53" s="144">
        <f>IF(O53&lt;&gt;0,O53/P53,"")</f>
        <v>6.154929577464789</v>
      </c>
      <c r="S53" s="235">
        <v>541</v>
      </c>
      <c r="T53" s="145">
        <f>IF(S53&lt;&gt;0,-(S53-O53)/S53,"")</f>
        <v>-0.1922365988909427</v>
      </c>
      <c r="U53" s="235">
        <v>968859.5</v>
      </c>
      <c r="V53" s="176">
        <v>127123</v>
      </c>
      <c r="W53" s="163">
        <f>IF(U53&lt;&gt;0,U53/V53,"")</f>
        <v>7.621433572209592</v>
      </c>
      <c r="X53" s="135"/>
    </row>
    <row r="54" spans="1:24" s="98" customFormat="1" ht="18">
      <c r="A54" s="66">
        <v>50</v>
      </c>
      <c r="B54" s="224" t="s">
        <v>114</v>
      </c>
      <c r="C54" s="80">
        <v>39563</v>
      </c>
      <c r="D54" s="207" t="s">
        <v>110</v>
      </c>
      <c r="E54" s="207" t="s">
        <v>79</v>
      </c>
      <c r="F54" s="208">
        <v>25</v>
      </c>
      <c r="G54" s="208">
        <v>2</v>
      </c>
      <c r="H54" s="208">
        <v>18</v>
      </c>
      <c r="I54" s="236">
        <v>153</v>
      </c>
      <c r="J54" s="176">
        <v>25</v>
      </c>
      <c r="K54" s="236">
        <v>125</v>
      </c>
      <c r="L54" s="176">
        <v>22</v>
      </c>
      <c r="M54" s="236">
        <v>146</v>
      </c>
      <c r="N54" s="176">
        <v>26</v>
      </c>
      <c r="O54" s="240">
        <f>+I54+K54+M54</f>
        <v>424</v>
      </c>
      <c r="P54" s="177">
        <f>+J54+L54+N54</f>
        <v>73</v>
      </c>
      <c r="Q54" s="179">
        <f>+P54/G54</f>
        <v>36.5</v>
      </c>
      <c r="R54" s="162">
        <f>+O54/P54</f>
        <v>5.808219178082192</v>
      </c>
      <c r="S54" s="236">
        <v>72</v>
      </c>
      <c r="T54" s="209">
        <f>(+S54-O54)/S54</f>
        <v>-4.888888888888889</v>
      </c>
      <c r="U54" s="236">
        <v>68149</v>
      </c>
      <c r="V54" s="176">
        <v>7757</v>
      </c>
      <c r="W54" s="163">
        <f>U54/V54</f>
        <v>8.78548407889648</v>
      </c>
      <c r="X54" s="135"/>
    </row>
    <row r="55" spans="1:24" s="98" customFormat="1" ht="18">
      <c r="A55" s="66">
        <v>51</v>
      </c>
      <c r="B55" s="224" t="s">
        <v>112</v>
      </c>
      <c r="C55" s="80">
        <v>39493</v>
      </c>
      <c r="D55" s="207" t="s">
        <v>110</v>
      </c>
      <c r="E55" s="207" t="s">
        <v>79</v>
      </c>
      <c r="F55" s="208">
        <v>10</v>
      </c>
      <c r="G55" s="208">
        <v>1</v>
      </c>
      <c r="H55" s="208">
        <v>28</v>
      </c>
      <c r="I55" s="236">
        <v>10</v>
      </c>
      <c r="J55" s="176">
        <v>2</v>
      </c>
      <c r="K55" s="236">
        <v>130</v>
      </c>
      <c r="L55" s="176">
        <v>24</v>
      </c>
      <c r="M55" s="236">
        <v>264</v>
      </c>
      <c r="N55" s="176">
        <v>50</v>
      </c>
      <c r="O55" s="240">
        <f>+I55+K55+M55</f>
        <v>404</v>
      </c>
      <c r="P55" s="177">
        <f>+J55+L55+N55</f>
        <v>76</v>
      </c>
      <c r="Q55" s="179">
        <f>+P55/G55</f>
        <v>76</v>
      </c>
      <c r="R55" s="162">
        <f>+O55/P55</f>
        <v>5.315789473684211</v>
      </c>
      <c r="S55" s="236">
        <v>1109</v>
      </c>
      <c r="T55" s="209">
        <f>(+S55-O55)/S55</f>
        <v>0.6357078449053201</v>
      </c>
      <c r="U55" s="236">
        <v>180289</v>
      </c>
      <c r="V55" s="176">
        <v>22181</v>
      </c>
      <c r="W55" s="163">
        <f>U55/V55</f>
        <v>8.128082593210406</v>
      </c>
      <c r="X55" s="135"/>
    </row>
    <row r="56" spans="1:24" s="98" customFormat="1" ht="18">
      <c r="A56" s="66">
        <v>52</v>
      </c>
      <c r="B56" s="136" t="s">
        <v>31</v>
      </c>
      <c r="C56" s="146">
        <v>39619</v>
      </c>
      <c r="D56" s="147" t="s">
        <v>19</v>
      </c>
      <c r="E56" s="147" t="s">
        <v>32</v>
      </c>
      <c r="F56" s="81">
        <v>6</v>
      </c>
      <c r="G56" s="81">
        <v>2</v>
      </c>
      <c r="H56" s="81">
        <v>11</v>
      </c>
      <c r="I56" s="215">
        <v>83</v>
      </c>
      <c r="J56" s="179">
        <v>13</v>
      </c>
      <c r="K56" s="215">
        <v>109</v>
      </c>
      <c r="L56" s="179">
        <v>13</v>
      </c>
      <c r="M56" s="215">
        <v>204</v>
      </c>
      <c r="N56" s="179">
        <v>23</v>
      </c>
      <c r="O56" s="218">
        <f>I56+K56+M56</f>
        <v>396</v>
      </c>
      <c r="P56" s="180">
        <v>49</v>
      </c>
      <c r="Q56" s="179">
        <f>+P56/G56</f>
        <v>24.5</v>
      </c>
      <c r="R56" s="162">
        <f>+O56/P56</f>
        <v>8.081632653061224</v>
      </c>
      <c r="S56" s="215"/>
      <c r="T56" s="145">
        <f>IF(S56&lt;&gt;0,-(S56-O56)/S56,"")</f>
      </c>
      <c r="U56" s="216">
        <v>21605.5</v>
      </c>
      <c r="V56" s="181">
        <v>3464</v>
      </c>
      <c r="W56" s="161">
        <f>U56/V56</f>
        <v>6.237153579676674</v>
      </c>
      <c r="X56" s="135"/>
    </row>
    <row r="57" spans="1:24" s="98" customFormat="1" ht="18">
      <c r="A57" s="66">
        <v>53</v>
      </c>
      <c r="B57" s="152" t="s">
        <v>62</v>
      </c>
      <c r="C57" s="80">
        <v>39626</v>
      </c>
      <c r="D57" s="142" t="s">
        <v>53</v>
      </c>
      <c r="E57" s="142" t="s">
        <v>60</v>
      </c>
      <c r="F57" s="143">
        <v>48</v>
      </c>
      <c r="G57" s="143">
        <v>5</v>
      </c>
      <c r="H57" s="143">
        <v>10</v>
      </c>
      <c r="I57" s="235">
        <v>121</v>
      </c>
      <c r="J57" s="176">
        <v>23</v>
      </c>
      <c r="K57" s="235">
        <v>81</v>
      </c>
      <c r="L57" s="176">
        <v>12</v>
      </c>
      <c r="M57" s="235">
        <v>193</v>
      </c>
      <c r="N57" s="176">
        <v>33</v>
      </c>
      <c r="O57" s="212">
        <f>I57+K57+M57</f>
        <v>395</v>
      </c>
      <c r="P57" s="177">
        <f>J57+L57+N57</f>
        <v>68</v>
      </c>
      <c r="Q57" s="178">
        <f>IF(O57&lt;&gt;0,P57/G57,"")</f>
        <v>13.6</v>
      </c>
      <c r="R57" s="144">
        <f>IF(O57&lt;&gt;0,O57/P57,"")</f>
        <v>5.8088235294117645</v>
      </c>
      <c r="S57" s="235">
        <v>1638</v>
      </c>
      <c r="T57" s="145">
        <f>IF(S57&lt;&gt;0,-(S57-O57)/S57,"")</f>
        <v>-0.7588522588522588</v>
      </c>
      <c r="U57" s="219">
        <v>114813</v>
      </c>
      <c r="V57" s="181">
        <v>16207</v>
      </c>
      <c r="W57" s="163">
        <f>IF(U57&lt;&gt;0,U57/V57,"")</f>
        <v>7.084161164928735</v>
      </c>
      <c r="X57" s="135"/>
    </row>
    <row r="58" spans="1:24" s="98" customFormat="1" ht="18">
      <c r="A58" s="66">
        <v>54</v>
      </c>
      <c r="B58" s="136" t="s">
        <v>133</v>
      </c>
      <c r="C58" s="146">
        <v>39591</v>
      </c>
      <c r="D58" s="147" t="s">
        <v>123</v>
      </c>
      <c r="E58" s="147" t="s">
        <v>81</v>
      </c>
      <c r="F58" s="81">
        <v>40</v>
      </c>
      <c r="G58" s="81">
        <v>2</v>
      </c>
      <c r="H58" s="81">
        <v>15</v>
      </c>
      <c r="I58" s="215">
        <v>62</v>
      </c>
      <c r="J58" s="214">
        <v>9</v>
      </c>
      <c r="K58" s="215">
        <v>114</v>
      </c>
      <c r="L58" s="214">
        <v>19</v>
      </c>
      <c r="M58" s="215">
        <v>196</v>
      </c>
      <c r="N58" s="214">
        <v>32</v>
      </c>
      <c r="O58" s="212">
        <f>I58+K58+M58</f>
        <v>372</v>
      </c>
      <c r="P58" s="213">
        <f>J58+L58+N58</f>
        <v>60</v>
      </c>
      <c r="Q58" s="214">
        <f>+P58/G58</f>
        <v>30</v>
      </c>
      <c r="R58" s="162">
        <f aca="true" t="shared" si="12" ref="R58:R72">+O58/P58</f>
        <v>6.2</v>
      </c>
      <c r="S58" s="215">
        <v>171</v>
      </c>
      <c r="T58" s="209">
        <f>(+S58-O58)/-S58</f>
        <v>1.1754385964912282</v>
      </c>
      <c r="U58" s="216">
        <v>703328</v>
      </c>
      <c r="V58" s="217">
        <v>79171</v>
      </c>
      <c r="W58" s="244">
        <f aca="true" t="shared" si="13" ref="W58:W72">U58/V58</f>
        <v>8.883656894569981</v>
      </c>
      <c r="X58" s="135"/>
    </row>
    <row r="59" spans="1:24" s="98" customFormat="1" ht="18">
      <c r="A59" s="66">
        <v>55</v>
      </c>
      <c r="B59" s="167" t="s">
        <v>33</v>
      </c>
      <c r="C59" s="146">
        <v>39577</v>
      </c>
      <c r="D59" s="165" t="s">
        <v>86</v>
      </c>
      <c r="E59" s="165" t="s">
        <v>87</v>
      </c>
      <c r="F59" s="166">
        <v>10</v>
      </c>
      <c r="G59" s="166">
        <v>1</v>
      </c>
      <c r="H59" s="166">
        <v>15</v>
      </c>
      <c r="I59" s="215">
        <v>70</v>
      </c>
      <c r="J59" s="179">
        <v>14</v>
      </c>
      <c r="K59" s="215">
        <v>208.5</v>
      </c>
      <c r="L59" s="179">
        <v>31</v>
      </c>
      <c r="M59" s="215">
        <v>91.5</v>
      </c>
      <c r="N59" s="179">
        <v>13</v>
      </c>
      <c r="O59" s="218">
        <f>SUM(I59+K59+M59)</f>
        <v>370</v>
      </c>
      <c r="P59" s="180">
        <f>J59+L59+N59</f>
        <v>58</v>
      </c>
      <c r="Q59" s="179">
        <f>+P59/G59</f>
        <v>58</v>
      </c>
      <c r="R59" s="162">
        <f t="shared" si="12"/>
        <v>6.379310344827586</v>
      </c>
      <c r="S59" s="215"/>
      <c r="T59" s="145">
        <f>IF(S59&lt;&gt;0,-(S59-O59)/S59,"")</f>
      </c>
      <c r="U59" s="215">
        <v>32283.63</v>
      </c>
      <c r="V59" s="179">
        <v>4266</v>
      </c>
      <c r="W59" s="161">
        <f t="shared" si="13"/>
        <v>7.567658227848102</v>
      </c>
      <c r="X59" s="134"/>
    </row>
    <row r="60" spans="1:24" s="98" customFormat="1" ht="18">
      <c r="A60" s="66">
        <v>56</v>
      </c>
      <c r="B60" s="136" t="s">
        <v>50</v>
      </c>
      <c r="C60" s="146">
        <v>39675</v>
      </c>
      <c r="D60" s="147" t="s">
        <v>81</v>
      </c>
      <c r="E60" s="147" t="s">
        <v>51</v>
      </c>
      <c r="F60" s="81">
        <v>1</v>
      </c>
      <c r="G60" s="81">
        <v>1</v>
      </c>
      <c r="H60" s="81">
        <v>3</v>
      </c>
      <c r="I60" s="215">
        <v>50</v>
      </c>
      <c r="J60" s="179">
        <v>5</v>
      </c>
      <c r="K60" s="215">
        <v>182</v>
      </c>
      <c r="L60" s="179">
        <v>20</v>
      </c>
      <c r="M60" s="215">
        <v>108</v>
      </c>
      <c r="N60" s="179">
        <v>12</v>
      </c>
      <c r="O60" s="212">
        <f>I60+K60+M60</f>
        <v>340</v>
      </c>
      <c r="P60" s="177">
        <f>J60+L60+N60</f>
        <v>37</v>
      </c>
      <c r="Q60" s="179">
        <f>P60/G60</f>
        <v>37</v>
      </c>
      <c r="R60" s="162">
        <f t="shared" si="12"/>
        <v>9.18918918918919</v>
      </c>
      <c r="S60" s="215">
        <v>432</v>
      </c>
      <c r="T60" s="145">
        <f>IF(S60&lt;&gt;0,-(S60-O60)/S60,"")</f>
        <v>-0.21296296296296297</v>
      </c>
      <c r="U60" s="216">
        <v>3647</v>
      </c>
      <c r="V60" s="176">
        <v>464</v>
      </c>
      <c r="W60" s="161">
        <f t="shared" si="13"/>
        <v>7.859913793103448</v>
      </c>
      <c r="X60" s="134"/>
    </row>
    <row r="61" spans="1:24" s="98" customFormat="1" ht="18">
      <c r="A61" s="66">
        <v>57</v>
      </c>
      <c r="B61" s="224" t="s">
        <v>113</v>
      </c>
      <c r="C61" s="80">
        <v>39507</v>
      </c>
      <c r="D61" s="207" t="s">
        <v>110</v>
      </c>
      <c r="E61" s="207" t="s">
        <v>110</v>
      </c>
      <c r="F61" s="208">
        <v>13</v>
      </c>
      <c r="G61" s="208">
        <v>3</v>
      </c>
      <c r="H61" s="208">
        <v>28</v>
      </c>
      <c r="I61" s="236">
        <v>66</v>
      </c>
      <c r="J61" s="176">
        <v>12</v>
      </c>
      <c r="K61" s="236">
        <v>120</v>
      </c>
      <c r="L61" s="176">
        <v>20</v>
      </c>
      <c r="M61" s="236">
        <v>146</v>
      </c>
      <c r="N61" s="176">
        <v>24</v>
      </c>
      <c r="O61" s="240">
        <f>+I61+K61+M61</f>
        <v>332</v>
      </c>
      <c r="P61" s="177">
        <f>+J61+L61+N61</f>
        <v>56</v>
      </c>
      <c r="Q61" s="179">
        <f aca="true" t="shared" si="14" ref="Q61:Q72">+P61/G61</f>
        <v>18.666666666666668</v>
      </c>
      <c r="R61" s="162">
        <f t="shared" si="12"/>
        <v>5.928571428571429</v>
      </c>
      <c r="S61" s="236">
        <v>134</v>
      </c>
      <c r="T61" s="209">
        <f>(+S61-O61)/S61</f>
        <v>-1.4776119402985075</v>
      </c>
      <c r="U61" s="236">
        <v>28943</v>
      </c>
      <c r="V61" s="176">
        <v>3266</v>
      </c>
      <c r="W61" s="163">
        <f t="shared" si="13"/>
        <v>8.861910593998775</v>
      </c>
      <c r="X61" s="134"/>
    </row>
    <row r="62" spans="1:24" s="98" customFormat="1" ht="18">
      <c r="A62" s="66">
        <v>58</v>
      </c>
      <c r="B62" s="167" t="s">
        <v>94</v>
      </c>
      <c r="C62" s="146">
        <v>39619</v>
      </c>
      <c r="D62" s="165" t="s">
        <v>86</v>
      </c>
      <c r="E62" s="165" t="s">
        <v>86</v>
      </c>
      <c r="F62" s="166">
        <v>20</v>
      </c>
      <c r="G62" s="166">
        <v>2</v>
      </c>
      <c r="H62" s="166">
        <v>11</v>
      </c>
      <c r="I62" s="215">
        <v>100</v>
      </c>
      <c r="J62" s="179">
        <v>20</v>
      </c>
      <c r="K62" s="215">
        <v>110</v>
      </c>
      <c r="L62" s="179">
        <v>22</v>
      </c>
      <c r="M62" s="215">
        <v>120</v>
      </c>
      <c r="N62" s="179">
        <v>24</v>
      </c>
      <c r="O62" s="218">
        <f>SUM(I62+K62+M62)</f>
        <v>330</v>
      </c>
      <c r="P62" s="180">
        <f aca="true" t="shared" si="15" ref="P62:P69">J62+L62+N62</f>
        <v>66</v>
      </c>
      <c r="Q62" s="179">
        <f t="shared" si="14"/>
        <v>33</v>
      </c>
      <c r="R62" s="162">
        <f t="shared" si="12"/>
        <v>5</v>
      </c>
      <c r="S62" s="215"/>
      <c r="T62" s="145">
        <f>IF(S62&lt;&gt;0,-(S62-O62)/S62,"")</f>
      </c>
      <c r="U62" s="215">
        <v>169236</v>
      </c>
      <c r="V62" s="179">
        <v>23415</v>
      </c>
      <c r="W62" s="161">
        <f t="shared" si="13"/>
        <v>7.227674567584882</v>
      </c>
      <c r="X62" s="134"/>
    </row>
    <row r="63" spans="1:24" s="98" customFormat="1" ht="18">
      <c r="A63" s="66">
        <v>59</v>
      </c>
      <c r="B63" s="136" t="s">
        <v>134</v>
      </c>
      <c r="C63" s="146">
        <v>39458</v>
      </c>
      <c r="D63" s="147" t="s">
        <v>123</v>
      </c>
      <c r="E63" s="147" t="s">
        <v>135</v>
      </c>
      <c r="F63" s="81">
        <v>4</v>
      </c>
      <c r="G63" s="81">
        <v>1</v>
      </c>
      <c r="H63" s="81">
        <v>22</v>
      </c>
      <c r="I63" s="215">
        <v>55</v>
      </c>
      <c r="J63" s="214">
        <v>11</v>
      </c>
      <c r="K63" s="215">
        <v>77</v>
      </c>
      <c r="L63" s="214">
        <v>15</v>
      </c>
      <c r="M63" s="215">
        <v>153</v>
      </c>
      <c r="N63" s="214">
        <v>30</v>
      </c>
      <c r="O63" s="212">
        <f>I63+K63+M63</f>
        <v>285</v>
      </c>
      <c r="P63" s="213">
        <f t="shared" si="15"/>
        <v>56</v>
      </c>
      <c r="Q63" s="214">
        <f t="shared" si="14"/>
        <v>56</v>
      </c>
      <c r="R63" s="162">
        <f t="shared" si="12"/>
        <v>5.089285714285714</v>
      </c>
      <c r="S63" s="215">
        <v>970</v>
      </c>
      <c r="T63" s="209">
        <f>(+S63-O63)/-S63</f>
        <v>-0.7061855670103093</v>
      </c>
      <c r="U63" s="216">
        <v>101329</v>
      </c>
      <c r="V63" s="217">
        <v>12670</v>
      </c>
      <c r="W63" s="244">
        <f t="shared" si="13"/>
        <v>7.997553275453828</v>
      </c>
      <c r="X63" s="134"/>
    </row>
    <row r="64" spans="1:24" s="98" customFormat="1" ht="18">
      <c r="A64" s="66">
        <v>60</v>
      </c>
      <c r="B64" s="136" t="s">
        <v>136</v>
      </c>
      <c r="C64" s="146">
        <v>39437</v>
      </c>
      <c r="D64" s="147" t="s">
        <v>123</v>
      </c>
      <c r="E64" s="147" t="s">
        <v>137</v>
      </c>
      <c r="F64" s="81">
        <v>7</v>
      </c>
      <c r="G64" s="81">
        <v>1</v>
      </c>
      <c r="H64" s="81">
        <v>17</v>
      </c>
      <c r="I64" s="215">
        <v>55</v>
      </c>
      <c r="J64" s="214">
        <v>11</v>
      </c>
      <c r="K64" s="215">
        <v>90</v>
      </c>
      <c r="L64" s="214">
        <v>18</v>
      </c>
      <c r="M64" s="215">
        <v>65</v>
      </c>
      <c r="N64" s="214">
        <v>13</v>
      </c>
      <c r="O64" s="212">
        <f>I64+K64+M64</f>
        <v>210</v>
      </c>
      <c r="P64" s="213">
        <f t="shared" si="15"/>
        <v>42</v>
      </c>
      <c r="Q64" s="214">
        <f t="shared" si="14"/>
        <v>42</v>
      </c>
      <c r="R64" s="162">
        <f t="shared" si="12"/>
        <v>5</v>
      </c>
      <c r="S64" s="215">
        <v>827</v>
      </c>
      <c r="T64" s="209">
        <f>(+S64-O64)/-S64</f>
        <v>-0.7460701330108828</v>
      </c>
      <c r="U64" s="216">
        <v>53646</v>
      </c>
      <c r="V64" s="217">
        <v>7627</v>
      </c>
      <c r="W64" s="244">
        <f t="shared" si="13"/>
        <v>7.033696079716796</v>
      </c>
      <c r="X64" s="134"/>
    </row>
    <row r="65" spans="1:24" s="98" customFormat="1" ht="18">
      <c r="A65" s="66">
        <v>61</v>
      </c>
      <c r="B65" s="136" t="s">
        <v>138</v>
      </c>
      <c r="C65" s="146">
        <v>39507</v>
      </c>
      <c r="D65" s="147" t="s">
        <v>123</v>
      </c>
      <c r="E65" s="147" t="s">
        <v>81</v>
      </c>
      <c r="F65" s="81">
        <v>20</v>
      </c>
      <c r="G65" s="81">
        <v>3</v>
      </c>
      <c r="H65" s="81">
        <v>25</v>
      </c>
      <c r="I65" s="215">
        <v>104</v>
      </c>
      <c r="J65" s="214">
        <v>20</v>
      </c>
      <c r="K65" s="215">
        <v>35</v>
      </c>
      <c r="L65" s="214">
        <v>7</v>
      </c>
      <c r="M65" s="215">
        <v>58</v>
      </c>
      <c r="N65" s="214">
        <v>11</v>
      </c>
      <c r="O65" s="212">
        <f>I65+K65+M65</f>
        <v>197</v>
      </c>
      <c r="P65" s="213">
        <f t="shared" si="15"/>
        <v>38</v>
      </c>
      <c r="Q65" s="214">
        <f t="shared" si="14"/>
        <v>12.666666666666666</v>
      </c>
      <c r="R65" s="162">
        <f t="shared" si="12"/>
        <v>5.184210526315789</v>
      </c>
      <c r="S65" s="215">
        <v>400</v>
      </c>
      <c r="T65" s="209">
        <f>(+S65-O65)/-S65</f>
        <v>-0.5075</v>
      </c>
      <c r="U65" s="216">
        <v>128812</v>
      </c>
      <c r="V65" s="217">
        <v>16672</v>
      </c>
      <c r="W65" s="244">
        <f t="shared" si="13"/>
        <v>7.7262476007677545</v>
      </c>
      <c r="X65" s="134"/>
    </row>
    <row r="66" spans="1:24" s="98" customFormat="1" ht="18">
      <c r="A66" s="66">
        <v>62</v>
      </c>
      <c r="B66" s="167" t="s">
        <v>101</v>
      </c>
      <c r="C66" s="80">
        <v>39528</v>
      </c>
      <c r="D66" s="165" t="s">
        <v>86</v>
      </c>
      <c r="E66" s="165" t="s">
        <v>102</v>
      </c>
      <c r="F66" s="166">
        <v>10</v>
      </c>
      <c r="G66" s="166">
        <v>2</v>
      </c>
      <c r="H66" s="166">
        <v>15</v>
      </c>
      <c r="I66" s="215">
        <v>116</v>
      </c>
      <c r="J66" s="179">
        <v>13</v>
      </c>
      <c r="K66" s="215">
        <v>32</v>
      </c>
      <c r="L66" s="179">
        <v>4</v>
      </c>
      <c r="M66" s="215">
        <v>36</v>
      </c>
      <c r="N66" s="179">
        <v>4</v>
      </c>
      <c r="O66" s="218">
        <f>SUM(I66+K66+M66)</f>
        <v>184</v>
      </c>
      <c r="P66" s="180">
        <f t="shared" si="15"/>
        <v>21</v>
      </c>
      <c r="Q66" s="179">
        <f t="shared" si="14"/>
        <v>10.5</v>
      </c>
      <c r="R66" s="162">
        <f t="shared" si="12"/>
        <v>8.761904761904763</v>
      </c>
      <c r="S66" s="215"/>
      <c r="T66" s="145">
        <f>IF(S66&lt;&gt;0,-(S66-O66)/S66,"")</f>
      </c>
      <c r="U66" s="215">
        <v>40016.02</v>
      </c>
      <c r="V66" s="179">
        <v>4990</v>
      </c>
      <c r="W66" s="161">
        <f t="shared" si="13"/>
        <v>8.01924248496994</v>
      </c>
      <c r="X66" s="134"/>
    </row>
    <row r="67" spans="1:24" s="98" customFormat="1" ht="18">
      <c r="A67" s="66">
        <v>63</v>
      </c>
      <c r="B67" s="136" t="s">
        <v>139</v>
      </c>
      <c r="C67" s="146">
        <v>39465</v>
      </c>
      <c r="D67" s="147" t="s">
        <v>123</v>
      </c>
      <c r="E67" s="147" t="s">
        <v>81</v>
      </c>
      <c r="F67" s="81">
        <v>16</v>
      </c>
      <c r="G67" s="81">
        <v>1</v>
      </c>
      <c r="H67" s="81">
        <v>19</v>
      </c>
      <c r="I67" s="215">
        <v>15</v>
      </c>
      <c r="J67" s="214">
        <v>3</v>
      </c>
      <c r="K67" s="215">
        <v>63</v>
      </c>
      <c r="L67" s="214">
        <v>12</v>
      </c>
      <c r="M67" s="215">
        <v>87</v>
      </c>
      <c r="N67" s="214">
        <v>17</v>
      </c>
      <c r="O67" s="212">
        <f>I67+K67+M67</f>
        <v>165</v>
      </c>
      <c r="P67" s="213">
        <f t="shared" si="15"/>
        <v>32</v>
      </c>
      <c r="Q67" s="214">
        <f t="shared" si="14"/>
        <v>32</v>
      </c>
      <c r="R67" s="162">
        <f t="shared" si="12"/>
        <v>5.15625</v>
      </c>
      <c r="S67" s="215">
        <v>0</v>
      </c>
      <c r="T67" s="209"/>
      <c r="U67" s="216">
        <v>151187.5</v>
      </c>
      <c r="V67" s="217">
        <v>18314</v>
      </c>
      <c r="W67" s="161">
        <f t="shared" si="13"/>
        <v>8.255296494485094</v>
      </c>
      <c r="X67" s="134"/>
    </row>
    <row r="68" spans="1:24" s="98" customFormat="1" ht="18">
      <c r="A68" s="66">
        <v>64</v>
      </c>
      <c r="B68" s="136" t="s">
        <v>140</v>
      </c>
      <c r="C68" s="146">
        <v>39598</v>
      </c>
      <c r="D68" s="147" t="s">
        <v>123</v>
      </c>
      <c r="E68" s="147" t="s">
        <v>141</v>
      </c>
      <c r="F68" s="81">
        <v>38</v>
      </c>
      <c r="G68" s="81">
        <v>1</v>
      </c>
      <c r="H68" s="81">
        <v>14</v>
      </c>
      <c r="I68" s="215">
        <v>39</v>
      </c>
      <c r="J68" s="214">
        <v>6</v>
      </c>
      <c r="K68" s="215">
        <v>30</v>
      </c>
      <c r="L68" s="214">
        <v>5</v>
      </c>
      <c r="M68" s="215">
        <v>79.5</v>
      </c>
      <c r="N68" s="214">
        <v>12</v>
      </c>
      <c r="O68" s="212">
        <f>I68+K68+M68</f>
        <v>148.5</v>
      </c>
      <c r="P68" s="213">
        <f t="shared" si="15"/>
        <v>23</v>
      </c>
      <c r="Q68" s="214">
        <f t="shared" si="14"/>
        <v>23</v>
      </c>
      <c r="R68" s="162">
        <f t="shared" si="12"/>
        <v>6.456521739130435</v>
      </c>
      <c r="S68" s="215">
        <v>2397.5</v>
      </c>
      <c r="T68" s="209">
        <f>(+S68-O68)/-S68</f>
        <v>-0.9380604796663191</v>
      </c>
      <c r="U68" s="216">
        <v>263639</v>
      </c>
      <c r="V68" s="217">
        <v>33794</v>
      </c>
      <c r="W68" s="244">
        <f t="shared" si="13"/>
        <v>7.801355270166302</v>
      </c>
      <c r="X68" s="134"/>
    </row>
    <row r="69" spans="1:24" s="98" customFormat="1" ht="18">
      <c r="A69" s="66">
        <v>65</v>
      </c>
      <c r="B69" s="136" t="s">
        <v>142</v>
      </c>
      <c r="C69" s="146">
        <v>39549</v>
      </c>
      <c r="D69" s="147" t="s">
        <v>123</v>
      </c>
      <c r="E69" s="147" t="s">
        <v>127</v>
      </c>
      <c r="F69" s="81">
        <v>5</v>
      </c>
      <c r="G69" s="81">
        <v>2</v>
      </c>
      <c r="H69" s="81">
        <v>17</v>
      </c>
      <c r="I69" s="215">
        <v>42</v>
      </c>
      <c r="J69" s="214">
        <v>8</v>
      </c>
      <c r="K69" s="215">
        <v>17</v>
      </c>
      <c r="L69" s="214">
        <v>3</v>
      </c>
      <c r="M69" s="215">
        <v>86</v>
      </c>
      <c r="N69" s="214">
        <v>14</v>
      </c>
      <c r="O69" s="212">
        <f>I69+K69+M69</f>
        <v>145</v>
      </c>
      <c r="P69" s="213">
        <f t="shared" si="15"/>
        <v>25</v>
      </c>
      <c r="Q69" s="214">
        <f t="shared" si="14"/>
        <v>12.5</v>
      </c>
      <c r="R69" s="162">
        <f t="shared" si="12"/>
        <v>5.8</v>
      </c>
      <c r="S69" s="215">
        <v>1084</v>
      </c>
      <c r="T69" s="209">
        <f>(+S69-O69)/-S69</f>
        <v>-0.8662361623616236</v>
      </c>
      <c r="U69" s="216">
        <v>42397</v>
      </c>
      <c r="V69" s="217">
        <v>5500</v>
      </c>
      <c r="W69" s="244">
        <f t="shared" si="13"/>
        <v>7.708545454545455</v>
      </c>
      <c r="X69" s="134"/>
    </row>
    <row r="70" spans="1:24" s="98" customFormat="1" ht="18">
      <c r="A70" s="66">
        <v>66</v>
      </c>
      <c r="B70" s="224" t="s">
        <v>109</v>
      </c>
      <c r="C70" s="80">
        <v>39465</v>
      </c>
      <c r="D70" s="207" t="s">
        <v>110</v>
      </c>
      <c r="E70" s="207" t="s">
        <v>111</v>
      </c>
      <c r="F70" s="208">
        <v>16</v>
      </c>
      <c r="G70" s="208">
        <v>2</v>
      </c>
      <c r="H70" s="208">
        <v>32</v>
      </c>
      <c r="I70" s="236">
        <v>0</v>
      </c>
      <c r="J70" s="176">
        <v>0</v>
      </c>
      <c r="K70" s="236">
        <v>67</v>
      </c>
      <c r="L70" s="176">
        <v>14</v>
      </c>
      <c r="M70" s="236">
        <v>54</v>
      </c>
      <c r="N70" s="176">
        <v>11</v>
      </c>
      <c r="O70" s="240">
        <f>+I70+K70+M70</f>
        <v>121</v>
      </c>
      <c r="P70" s="177">
        <f>+J70+L70+N70</f>
        <v>25</v>
      </c>
      <c r="Q70" s="179">
        <f t="shared" si="14"/>
        <v>12.5</v>
      </c>
      <c r="R70" s="162">
        <f t="shared" si="12"/>
        <v>4.84</v>
      </c>
      <c r="S70" s="236">
        <v>281</v>
      </c>
      <c r="T70" s="209">
        <f>(+S70-O70)/S70</f>
        <v>0.5693950177935944</v>
      </c>
      <c r="U70" s="236">
        <v>154215</v>
      </c>
      <c r="V70" s="176">
        <v>15689</v>
      </c>
      <c r="W70" s="163">
        <f t="shared" si="13"/>
        <v>9.829498374657403</v>
      </c>
      <c r="X70" s="134"/>
    </row>
    <row r="71" spans="1:24" s="98" customFormat="1" ht="18">
      <c r="A71" s="66">
        <v>67</v>
      </c>
      <c r="B71" s="136" t="s">
        <v>143</v>
      </c>
      <c r="C71" s="146">
        <v>39619</v>
      </c>
      <c r="D71" s="147" t="s">
        <v>123</v>
      </c>
      <c r="E71" s="147" t="s">
        <v>144</v>
      </c>
      <c r="F71" s="81">
        <v>1</v>
      </c>
      <c r="G71" s="81">
        <v>1</v>
      </c>
      <c r="H71" s="81">
        <v>11</v>
      </c>
      <c r="I71" s="215">
        <v>0</v>
      </c>
      <c r="J71" s="214">
        <v>0</v>
      </c>
      <c r="K71" s="215">
        <v>96</v>
      </c>
      <c r="L71" s="214">
        <v>19</v>
      </c>
      <c r="M71" s="215">
        <v>16</v>
      </c>
      <c r="N71" s="214">
        <v>3</v>
      </c>
      <c r="O71" s="212">
        <f aca="true" t="shared" si="16" ref="O71:P73">I71+K71+M71</f>
        <v>112</v>
      </c>
      <c r="P71" s="213">
        <f t="shared" si="16"/>
        <v>22</v>
      </c>
      <c r="Q71" s="214">
        <f t="shared" si="14"/>
        <v>22</v>
      </c>
      <c r="R71" s="162">
        <f t="shared" si="12"/>
        <v>5.090909090909091</v>
      </c>
      <c r="S71" s="215">
        <v>172</v>
      </c>
      <c r="T71" s="209">
        <f>(+S71-O71)/-S71</f>
        <v>-0.3488372093023256</v>
      </c>
      <c r="U71" s="216">
        <v>23445.5</v>
      </c>
      <c r="V71" s="217">
        <v>3805</v>
      </c>
      <c r="W71" s="244">
        <f t="shared" si="13"/>
        <v>6.161760840998686</v>
      </c>
      <c r="X71" s="134"/>
    </row>
    <row r="72" spans="1:24" s="98" customFormat="1" ht="18">
      <c r="A72" s="66">
        <v>68</v>
      </c>
      <c r="B72" s="136" t="s">
        <v>145</v>
      </c>
      <c r="C72" s="146">
        <v>39570</v>
      </c>
      <c r="D72" s="147" t="s">
        <v>123</v>
      </c>
      <c r="E72" s="147" t="s">
        <v>144</v>
      </c>
      <c r="F72" s="81">
        <v>9</v>
      </c>
      <c r="G72" s="81">
        <v>1</v>
      </c>
      <c r="H72" s="81">
        <v>15</v>
      </c>
      <c r="I72" s="215">
        <v>20</v>
      </c>
      <c r="J72" s="214">
        <v>4</v>
      </c>
      <c r="K72" s="215">
        <v>40</v>
      </c>
      <c r="L72" s="214">
        <v>8</v>
      </c>
      <c r="M72" s="215">
        <v>46</v>
      </c>
      <c r="N72" s="214">
        <v>9</v>
      </c>
      <c r="O72" s="212">
        <f t="shared" si="16"/>
        <v>106</v>
      </c>
      <c r="P72" s="213">
        <f t="shared" si="16"/>
        <v>21</v>
      </c>
      <c r="Q72" s="214">
        <f t="shared" si="14"/>
        <v>21</v>
      </c>
      <c r="R72" s="162">
        <f t="shared" si="12"/>
        <v>5.0476190476190474</v>
      </c>
      <c r="S72" s="215">
        <v>378</v>
      </c>
      <c r="T72" s="209">
        <f>(+S72-O72)/-S72</f>
        <v>-0.7195767195767195</v>
      </c>
      <c r="U72" s="216">
        <v>36470</v>
      </c>
      <c r="V72" s="217">
        <v>5578</v>
      </c>
      <c r="W72" s="244">
        <f t="shared" si="13"/>
        <v>6.538185729652205</v>
      </c>
      <c r="X72" s="134"/>
    </row>
    <row r="73" spans="1:24" s="98" customFormat="1" ht="18">
      <c r="A73" s="66">
        <v>69</v>
      </c>
      <c r="B73" s="152" t="s">
        <v>54</v>
      </c>
      <c r="C73" s="80">
        <v>39598</v>
      </c>
      <c r="D73" s="142" t="s">
        <v>53</v>
      </c>
      <c r="E73" s="142" t="s">
        <v>55</v>
      </c>
      <c r="F73" s="143">
        <v>33</v>
      </c>
      <c r="G73" s="143">
        <v>2</v>
      </c>
      <c r="H73" s="143">
        <v>14</v>
      </c>
      <c r="I73" s="235">
        <v>0</v>
      </c>
      <c r="J73" s="176">
        <v>0</v>
      </c>
      <c r="K73" s="235">
        <v>53</v>
      </c>
      <c r="L73" s="176">
        <v>10</v>
      </c>
      <c r="M73" s="235">
        <v>53</v>
      </c>
      <c r="N73" s="176">
        <v>10</v>
      </c>
      <c r="O73" s="212">
        <f t="shared" si="16"/>
        <v>106</v>
      </c>
      <c r="P73" s="177">
        <f t="shared" si="16"/>
        <v>20</v>
      </c>
      <c r="Q73" s="178">
        <f>IF(O73&lt;&gt;0,P73/G73,"")</f>
        <v>10</v>
      </c>
      <c r="R73" s="144">
        <f>IF(O73&lt;&gt;0,O73/P73,"")</f>
        <v>5.3</v>
      </c>
      <c r="S73" s="235">
        <v>382</v>
      </c>
      <c r="T73" s="145">
        <f>IF(S73&lt;&gt;0,-(S73-O73)/S73,"")</f>
        <v>-0.7225130890052356</v>
      </c>
      <c r="U73" s="219">
        <v>51738</v>
      </c>
      <c r="V73" s="181">
        <v>6436</v>
      </c>
      <c r="W73" s="163">
        <f>IF(U73&lt;&gt;0,U73/V73,"")</f>
        <v>8.038844002486016</v>
      </c>
      <c r="X73" s="134"/>
    </row>
    <row r="74" spans="1:24" s="98" customFormat="1" ht="18">
      <c r="A74" s="66">
        <v>70</v>
      </c>
      <c r="B74" s="154" t="s">
        <v>98</v>
      </c>
      <c r="C74" s="146">
        <v>39430</v>
      </c>
      <c r="D74" s="147" t="s">
        <v>2</v>
      </c>
      <c r="E74" s="147" t="s">
        <v>99</v>
      </c>
      <c r="F74" s="81">
        <v>242</v>
      </c>
      <c r="G74" s="81">
        <v>1</v>
      </c>
      <c r="H74" s="81">
        <v>37</v>
      </c>
      <c r="I74" s="215">
        <v>50</v>
      </c>
      <c r="J74" s="179">
        <v>10</v>
      </c>
      <c r="K74" s="215">
        <v>25</v>
      </c>
      <c r="L74" s="179">
        <v>5</v>
      </c>
      <c r="M74" s="215">
        <v>30</v>
      </c>
      <c r="N74" s="179">
        <v>6</v>
      </c>
      <c r="O74" s="218">
        <f>+M74+K74+I74</f>
        <v>105</v>
      </c>
      <c r="P74" s="180">
        <f>+N74+L74+J74</f>
        <v>21</v>
      </c>
      <c r="Q74" s="179">
        <f>+P74/G74</f>
        <v>21</v>
      </c>
      <c r="R74" s="162">
        <f>+O74/P74</f>
        <v>5</v>
      </c>
      <c r="S74" s="215">
        <v>384</v>
      </c>
      <c r="T74" s="145">
        <f>IF(S74&lt;&gt;0,-(S74-O74)/S74,"")</f>
        <v>-0.7265625</v>
      </c>
      <c r="U74" s="215">
        <v>15330874</v>
      </c>
      <c r="V74" s="179">
        <v>2001793</v>
      </c>
      <c r="W74" s="168">
        <f>+U74/V74</f>
        <v>7.658571091016904</v>
      </c>
      <c r="X74" s="134"/>
    </row>
    <row r="75" spans="1:24" s="98" customFormat="1" ht="18">
      <c r="A75" s="66">
        <v>71</v>
      </c>
      <c r="B75" s="152">
        <v>21</v>
      </c>
      <c r="C75" s="80">
        <v>39605</v>
      </c>
      <c r="D75" s="158" t="s">
        <v>12</v>
      </c>
      <c r="E75" s="142" t="s">
        <v>40</v>
      </c>
      <c r="F75" s="143">
        <v>60</v>
      </c>
      <c r="G75" s="143">
        <v>1</v>
      </c>
      <c r="H75" s="143">
        <v>11</v>
      </c>
      <c r="I75" s="235">
        <v>14</v>
      </c>
      <c r="J75" s="176">
        <v>2</v>
      </c>
      <c r="K75" s="235">
        <v>39</v>
      </c>
      <c r="L75" s="176">
        <v>5</v>
      </c>
      <c r="M75" s="235">
        <v>46</v>
      </c>
      <c r="N75" s="176">
        <v>6</v>
      </c>
      <c r="O75" s="212">
        <f>+I75+K75+M75</f>
        <v>99</v>
      </c>
      <c r="P75" s="177">
        <f>+J75+L75+N75</f>
        <v>13</v>
      </c>
      <c r="Q75" s="178">
        <f>IF(O75&lt;&gt;0,P75/G75,"")</f>
        <v>13</v>
      </c>
      <c r="R75" s="144">
        <f>IF(O75&lt;&gt;0,O75/P75,"")</f>
        <v>7.615384615384615</v>
      </c>
      <c r="S75" s="235"/>
      <c r="T75" s="145">
        <f>IF(S75&lt;&gt;0,-(S75-O75)/S75,"")</f>
      </c>
      <c r="U75" s="235">
        <v>720210</v>
      </c>
      <c r="V75" s="176">
        <v>82366</v>
      </c>
      <c r="W75" s="153">
        <f>U75/V75</f>
        <v>8.744020591020567</v>
      </c>
      <c r="X75" s="134"/>
    </row>
    <row r="76" spans="1:24" s="98" customFormat="1" ht="18">
      <c r="A76" s="66">
        <v>72</v>
      </c>
      <c r="B76" s="154" t="s">
        <v>56</v>
      </c>
      <c r="C76" s="146">
        <v>39612</v>
      </c>
      <c r="D76" s="147" t="s">
        <v>2</v>
      </c>
      <c r="E76" s="147" t="s">
        <v>57</v>
      </c>
      <c r="F76" s="81">
        <v>115</v>
      </c>
      <c r="G76" s="81">
        <v>2</v>
      </c>
      <c r="H76" s="81">
        <v>12</v>
      </c>
      <c r="I76" s="215">
        <v>0</v>
      </c>
      <c r="J76" s="179">
        <v>0</v>
      </c>
      <c r="K76" s="215">
        <v>39</v>
      </c>
      <c r="L76" s="179">
        <v>7</v>
      </c>
      <c r="M76" s="215">
        <v>48</v>
      </c>
      <c r="N76" s="179">
        <v>8</v>
      </c>
      <c r="O76" s="218">
        <f>+M76+K76+I76</f>
        <v>87</v>
      </c>
      <c r="P76" s="180">
        <f>+N76+L76+J76</f>
        <v>15</v>
      </c>
      <c r="Q76" s="179">
        <f>+P76/G76</f>
        <v>7.5</v>
      </c>
      <c r="R76" s="162">
        <f>+O76/P76</f>
        <v>5.8</v>
      </c>
      <c r="S76" s="215">
        <v>1518</v>
      </c>
      <c r="T76" s="145">
        <f>IF(S76&lt;&gt;0,-(S76-O76)/S76,"")</f>
        <v>-0.9426877470355731</v>
      </c>
      <c r="U76" s="215">
        <v>1580817</v>
      </c>
      <c r="V76" s="179">
        <v>207865</v>
      </c>
      <c r="W76" s="168">
        <f>+U76/V76</f>
        <v>7.605017679744065</v>
      </c>
      <c r="X76" s="134"/>
    </row>
    <row r="77" spans="1:24" s="98" customFormat="1" ht="18">
      <c r="A77" s="66">
        <v>73</v>
      </c>
      <c r="B77" s="136" t="s">
        <v>146</v>
      </c>
      <c r="C77" s="146">
        <v>39493</v>
      </c>
      <c r="D77" s="147" t="s">
        <v>123</v>
      </c>
      <c r="E77" s="147" t="s">
        <v>81</v>
      </c>
      <c r="F77" s="81">
        <v>21</v>
      </c>
      <c r="G77" s="81">
        <v>1</v>
      </c>
      <c r="H77" s="81">
        <v>17</v>
      </c>
      <c r="I77" s="215">
        <v>0</v>
      </c>
      <c r="J77" s="214">
        <v>0</v>
      </c>
      <c r="K77" s="215">
        <v>18</v>
      </c>
      <c r="L77" s="214">
        <v>3</v>
      </c>
      <c r="M77" s="215">
        <v>52</v>
      </c>
      <c r="N77" s="214">
        <v>10</v>
      </c>
      <c r="O77" s="212">
        <f aca="true" t="shared" si="17" ref="O77:P79">I77+K77+M77</f>
        <v>70</v>
      </c>
      <c r="P77" s="213">
        <f t="shared" si="17"/>
        <v>13</v>
      </c>
      <c r="Q77" s="214">
        <f>+P77/G77</f>
        <v>13</v>
      </c>
      <c r="R77" s="162">
        <f>+O77/P77</f>
        <v>5.384615384615385</v>
      </c>
      <c r="S77" s="215">
        <v>188</v>
      </c>
      <c r="T77" s="209">
        <f>(+S77-O77)/-S77</f>
        <v>-0.6276595744680851</v>
      </c>
      <c r="U77" s="216">
        <v>63514</v>
      </c>
      <c r="V77" s="217">
        <v>8079</v>
      </c>
      <c r="W77" s="244">
        <f>U77/V77</f>
        <v>7.861616536700087</v>
      </c>
      <c r="X77" s="134"/>
    </row>
    <row r="78" spans="1:24" s="98" customFormat="1" ht="18">
      <c r="A78" s="66">
        <v>74</v>
      </c>
      <c r="B78" s="152" t="s">
        <v>34</v>
      </c>
      <c r="C78" s="80">
        <v>39570</v>
      </c>
      <c r="D78" s="142" t="s">
        <v>53</v>
      </c>
      <c r="E78" s="142" t="s">
        <v>35</v>
      </c>
      <c r="F78" s="143">
        <v>3</v>
      </c>
      <c r="G78" s="143">
        <v>1</v>
      </c>
      <c r="H78" s="143">
        <v>14</v>
      </c>
      <c r="I78" s="235">
        <v>25</v>
      </c>
      <c r="J78" s="176">
        <v>5</v>
      </c>
      <c r="K78" s="235">
        <v>20</v>
      </c>
      <c r="L78" s="176">
        <v>4</v>
      </c>
      <c r="M78" s="235">
        <v>20</v>
      </c>
      <c r="N78" s="176">
        <v>4</v>
      </c>
      <c r="O78" s="212">
        <f t="shared" si="17"/>
        <v>65</v>
      </c>
      <c r="P78" s="177">
        <f t="shared" si="17"/>
        <v>13</v>
      </c>
      <c r="Q78" s="178">
        <f>IF(O78&lt;&gt;0,P78/G78,"")</f>
        <v>13</v>
      </c>
      <c r="R78" s="144">
        <f>IF(O78&lt;&gt;0,O78/P78,"")</f>
        <v>5</v>
      </c>
      <c r="S78" s="235"/>
      <c r="T78" s="145">
        <f>IF(S78&lt;&gt;0,-(S78-O78)/S78,"")</f>
      </c>
      <c r="U78" s="219">
        <v>23013</v>
      </c>
      <c r="V78" s="181">
        <v>2892</v>
      </c>
      <c r="W78" s="163">
        <f>IF(U78&lt;&gt;0,U78/V78,"")</f>
        <v>7.95746887966805</v>
      </c>
      <c r="X78" s="134"/>
    </row>
    <row r="79" spans="1:24" s="98" customFormat="1" ht="18">
      <c r="A79" s="66">
        <v>75</v>
      </c>
      <c r="B79" s="136" t="s">
        <v>147</v>
      </c>
      <c r="C79" s="146">
        <v>39598</v>
      </c>
      <c r="D79" s="147" t="s">
        <v>123</v>
      </c>
      <c r="E79" s="147" t="s">
        <v>148</v>
      </c>
      <c r="F79" s="81">
        <v>5</v>
      </c>
      <c r="G79" s="81">
        <v>1</v>
      </c>
      <c r="H79" s="81">
        <v>13</v>
      </c>
      <c r="I79" s="215">
        <v>0</v>
      </c>
      <c r="J79" s="214">
        <v>0</v>
      </c>
      <c r="K79" s="215">
        <v>28</v>
      </c>
      <c r="L79" s="214">
        <v>4</v>
      </c>
      <c r="M79" s="215">
        <v>30</v>
      </c>
      <c r="N79" s="214">
        <v>4</v>
      </c>
      <c r="O79" s="212">
        <f t="shared" si="17"/>
        <v>58</v>
      </c>
      <c r="P79" s="213">
        <f t="shared" si="17"/>
        <v>8</v>
      </c>
      <c r="Q79" s="214">
        <f>+P79/G79</f>
        <v>8</v>
      </c>
      <c r="R79" s="162">
        <f>+O79/P79</f>
        <v>7.25</v>
      </c>
      <c r="S79" s="215">
        <v>1394</v>
      </c>
      <c r="T79" s="209">
        <f>(+S79-O79)/-S79</f>
        <v>-0.9583931133428981</v>
      </c>
      <c r="U79" s="216">
        <v>17493.5</v>
      </c>
      <c r="V79" s="217">
        <v>2821</v>
      </c>
      <c r="W79" s="244">
        <f>U79/V79</f>
        <v>6.201169797943992</v>
      </c>
      <c r="X79" s="134"/>
    </row>
    <row r="80" spans="1:24" s="98" customFormat="1" ht="18">
      <c r="A80" s="66">
        <v>76</v>
      </c>
      <c r="B80" s="154" t="s">
        <v>46</v>
      </c>
      <c r="C80" s="146">
        <v>39570</v>
      </c>
      <c r="D80" s="147" t="s">
        <v>2</v>
      </c>
      <c r="E80" s="147" t="s">
        <v>3</v>
      </c>
      <c r="F80" s="81">
        <v>140</v>
      </c>
      <c r="G80" s="81">
        <v>1</v>
      </c>
      <c r="H80" s="81">
        <v>17</v>
      </c>
      <c r="I80" s="215">
        <v>0</v>
      </c>
      <c r="J80" s="179">
        <v>0</v>
      </c>
      <c r="K80" s="215">
        <v>21</v>
      </c>
      <c r="L80" s="179">
        <v>3</v>
      </c>
      <c r="M80" s="215">
        <v>28</v>
      </c>
      <c r="N80" s="179">
        <v>4</v>
      </c>
      <c r="O80" s="218">
        <f>+M80+K80+I80</f>
        <v>49</v>
      </c>
      <c r="P80" s="180">
        <f>+N80+L80+J80</f>
        <v>7</v>
      </c>
      <c r="Q80" s="179">
        <f>+P80/G80</f>
        <v>7</v>
      </c>
      <c r="R80" s="162">
        <f>+O80/P80</f>
        <v>7</v>
      </c>
      <c r="S80" s="215">
        <v>364</v>
      </c>
      <c r="T80" s="145">
        <f>IF(S80&lt;&gt;0,-(S80-O80)/S80,"")</f>
        <v>-0.8653846153846154</v>
      </c>
      <c r="U80" s="215">
        <v>2087740</v>
      </c>
      <c r="V80" s="179">
        <v>261654</v>
      </c>
      <c r="W80" s="168">
        <f>+U80/V80</f>
        <v>7.979010448913451</v>
      </c>
      <c r="X80" s="134"/>
    </row>
    <row r="81" spans="1:24" s="98" customFormat="1" ht="18">
      <c r="A81" s="66">
        <v>77</v>
      </c>
      <c r="B81" s="136" t="s">
        <v>149</v>
      </c>
      <c r="C81" s="146">
        <v>39612</v>
      </c>
      <c r="D81" s="147" t="s">
        <v>123</v>
      </c>
      <c r="E81" s="147" t="s">
        <v>125</v>
      </c>
      <c r="F81" s="81">
        <v>5</v>
      </c>
      <c r="G81" s="81">
        <v>2</v>
      </c>
      <c r="H81" s="81">
        <v>11</v>
      </c>
      <c r="I81" s="215">
        <v>16</v>
      </c>
      <c r="J81" s="214">
        <v>2</v>
      </c>
      <c r="K81" s="215">
        <v>0</v>
      </c>
      <c r="L81" s="214">
        <v>0</v>
      </c>
      <c r="M81" s="215">
        <v>32</v>
      </c>
      <c r="N81" s="214">
        <v>4</v>
      </c>
      <c r="O81" s="212">
        <f>I81+K81+M81</f>
        <v>48</v>
      </c>
      <c r="P81" s="213">
        <f>J81+L81+N81</f>
        <v>6</v>
      </c>
      <c r="Q81" s="214">
        <f>+P81/G81</f>
        <v>3</v>
      </c>
      <c r="R81" s="162">
        <f>+O81/P81</f>
        <v>8</v>
      </c>
      <c r="S81" s="215">
        <v>1184</v>
      </c>
      <c r="T81" s="209">
        <f>(+S81-O81)/-S81</f>
        <v>-0.9594594594594594</v>
      </c>
      <c r="U81" s="216">
        <v>14836.5</v>
      </c>
      <c r="V81" s="217">
        <v>2110</v>
      </c>
      <c r="W81" s="244">
        <f>U81/V81</f>
        <v>7.031516587677725</v>
      </c>
      <c r="X81" s="134"/>
    </row>
    <row r="82" spans="1:24" s="98" customFormat="1" ht="18">
      <c r="A82" s="66">
        <v>78</v>
      </c>
      <c r="B82" s="152" t="s">
        <v>36</v>
      </c>
      <c r="C82" s="80">
        <v>39584</v>
      </c>
      <c r="D82" s="158" t="s">
        <v>12</v>
      </c>
      <c r="E82" s="142" t="s">
        <v>96</v>
      </c>
      <c r="F82" s="143">
        <v>70</v>
      </c>
      <c r="G82" s="143">
        <v>1</v>
      </c>
      <c r="H82" s="143">
        <v>13</v>
      </c>
      <c r="I82" s="235">
        <v>0</v>
      </c>
      <c r="J82" s="176">
        <v>0</v>
      </c>
      <c r="K82" s="235">
        <v>24</v>
      </c>
      <c r="L82" s="176">
        <v>4</v>
      </c>
      <c r="M82" s="235">
        <v>0</v>
      </c>
      <c r="N82" s="176">
        <v>0</v>
      </c>
      <c r="O82" s="212">
        <f>+I82+K82+M82</f>
        <v>24</v>
      </c>
      <c r="P82" s="177">
        <f>+J82+L82+N82</f>
        <v>4</v>
      </c>
      <c r="Q82" s="178">
        <f>IF(O82&lt;&gt;0,P82/G82,"")</f>
        <v>4</v>
      </c>
      <c r="R82" s="144">
        <f>IF(O82&lt;&gt;0,O82/P82,"")</f>
        <v>6</v>
      </c>
      <c r="S82" s="235"/>
      <c r="T82" s="145">
        <f>IF(S82&lt;&gt;0,-(S82-O82)/S82,"")</f>
      </c>
      <c r="U82" s="235">
        <v>336596</v>
      </c>
      <c r="V82" s="176">
        <v>39607</v>
      </c>
      <c r="W82" s="153">
        <f>U82/V82</f>
        <v>8.498396748049586</v>
      </c>
      <c r="X82" s="134"/>
    </row>
    <row r="83" spans="1:24" s="98" customFormat="1" ht="18.75" thickBot="1">
      <c r="A83" s="66">
        <v>79</v>
      </c>
      <c r="B83" s="225" t="s">
        <v>150</v>
      </c>
      <c r="C83" s="169">
        <v>39500</v>
      </c>
      <c r="D83" s="170" t="s">
        <v>123</v>
      </c>
      <c r="E83" s="170" t="s">
        <v>125</v>
      </c>
      <c r="F83" s="171">
        <v>100</v>
      </c>
      <c r="G83" s="171">
        <v>1</v>
      </c>
      <c r="H83" s="171">
        <v>28</v>
      </c>
      <c r="I83" s="226">
        <v>10</v>
      </c>
      <c r="J83" s="227">
        <v>2</v>
      </c>
      <c r="K83" s="226">
        <v>0</v>
      </c>
      <c r="L83" s="227">
        <v>0</v>
      </c>
      <c r="M83" s="226">
        <v>0</v>
      </c>
      <c r="N83" s="227">
        <v>0</v>
      </c>
      <c r="O83" s="231">
        <f>I83+K83+M83</f>
        <v>10</v>
      </c>
      <c r="P83" s="232">
        <f>J83+L83+N83</f>
        <v>2</v>
      </c>
      <c r="Q83" s="227">
        <f>+P83/G83</f>
        <v>2</v>
      </c>
      <c r="R83" s="164">
        <f>+O83/P83</f>
        <v>5</v>
      </c>
      <c r="S83" s="226">
        <v>193</v>
      </c>
      <c r="T83" s="228">
        <f>(+S83-O83)/-S83</f>
        <v>-0.9481865284974094</v>
      </c>
      <c r="U83" s="229">
        <v>1746158.4</v>
      </c>
      <c r="V83" s="230">
        <v>237181</v>
      </c>
      <c r="W83" s="245">
        <f>U83/V83</f>
        <v>7.362134403683263</v>
      </c>
      <c r="X83" s="134"/>
    </row>
    <row r="84" spans="1:28" s="104" customFormat="1" ht="15">
      <c r="A84" s="61"/>
      <c r="B84" s="263" t="s">
        <v>39</v>
      </c>
      <c r="C84" s="264"/>
      <c r="D84" s="265"/>
      <c r="E84" s="265"/>
      <c r="F84" s="74">
        <f>SUM(F5:F83)</f>
        <v>4037</v>
      </c>
      <c r="G84" s="74">
        <f>SUM(G5:G83)</f>
        <v>1346</v>
      </c>
      <c r="H84" s="75"/>
      <c r="I84" s="76"/>
      <c r="J84" s="77"/>
      <c r="K84" s="76"/>
      <c r="L84" s="77"/>
      <c r="M84" s="76"/>
      <c r="N84" s="77"/>
      <c r="O84" s="139">
        <f>SUM(O5:O83)</f>
        <v>1504295.51</v>
      </c>
      <c r="P84" s="140">
        <f>SUM(P5:P83)</f>
        <v>170295</v>
      </c>
      <c r="Q84" s="77">
        <f>O84/G84</f>
        <v>1117.6043907875185</v>
      </c>
      <c r="R84" s="78">
        <f>O84/P84</f>
        <v>8.833468451804222</v>
      </c>
      <c r="S84" s="76"/>
      <c r="T84" s="79"/>
      <c r="U84" s="76"/>
      <c r="V84" s="77"/>
      <c r="W84" s="78"/>
      <c r="AB84" s="104" t="s">
        <v>45</v>
      </c>
    </row>
    <row r="85" spans="1:24" s="108" customFormat="1" ht="18">
      <c r="A85" s="105"/>
      <c r="B85" s="106"/>
      <c r="C85" s="107"/>
      <c r="F85" s="109"/>
      <c r="G85" s="110"/>
      <c r="H85" s="111"/>
      <c r="I85" s="112"/>
      <c r="J85" s="113"/>
      <c r="K85" s="112"/>
      <c r="L85" s="113"/>
      <c r="M85" s="112"/>
      <c r="N85" s="113"/>
      <c r="O85" s="112"/>
      <c r="P85" s="113"/>
      <c r="Q85" s="113"/>
      <c r="R85" s="114"/>
      <c r="S85" s="115"/>
      <c r="T85" s="116"/>
      <c r="U85" s="115"/>
      <c r="V85" s="113"/>
      <c r="W85" s="114"/>
      <c r="X85" s="117"/>
    </row>
    <row r="86" spans="4:23" ht="18">
      <c r="D86" s="261"/>
      <c r="E86" s="262"/>
      <c r="F86" s="262"/>
      <c r="G86" s="262"/>
      <c r="S86" s="269" t="s">
        <v>0</v>
      </c>
      <c r="T86" s="269"/>
      <c r="U86" s="269"/>
      <c r="V86" s="269"/>
      <c r="W86" s="269"/>
    </row>
    <row r="87" spans="4:23" ht="18">
      <c r="D87" s="127"/>
      <c r="E87" s="128"/>
      <c r="F87" s="129"/>
      <c r="G87" s="129"/>
      <c r="S87" s="269"/>
      <c r="T87" s="269"/>
      <c r="U87" s="269"/>
      <c r="V87" s="269"/>
      <c r="W87" s="269"/>
    </row>
    <row r="88" spans="19:23" ht="18">
      <c r="S88" s="269"/>
      <c r="T88" s="269"/>
      <c r="U88" s="269"/>
      <c r="V88" s="269"/>
      <c r="W88" s="269"/>
    </row>
    <row r="89" spans="16:23" ht="18">
      <c r="P89" s="266" t="s">
        <v>108</v>
      </c>
      <c r="Q89" s="267"/>
      <c r="R89" s="267"/>
      <c r="S89" s="267"/>
      <c r="T89" s="267"/>
      <c r="U89" s="267"/>
      <c r="V89" s="267"/>
      <c r="W89" s="267"/>
    </row>
    <row r="90" spans="16:23" ht="18">
      <c r="P90" s="267"/>
      <c r="Q90" s="267"/>
      <c r="R90" s="267"/>
      <c r="S90" s="267"/>
      <c r="T90" s="267"/>
      <c r="U90" s="267"/>
      <c r="V90" s="267"/>
      <c r="W90" s="267"/>
    </row>
    <row r="91" spans="16:23" ht="18">
      <c r="P91" s="267"/>
      <c r="Q91" s="267"/>
      <c r="R91" s="267"/>
      <c r="S91" s="267"/>
      <c r="T91" s="267"/>
      <c r="U91" s="267"/>
      <c r="V91" s="267"/>
      <c r="W91" s="267"/>
    </row>
    <row r="92" spans="16:23" ht="18">
      <c r="P92" s="267"/>
      <c r="Q92" s="267"/>
      <c r="R92" s="267"/>
      <c r="S92" s="267"/>
      <c r="T92" s="267"/>
      <c r="U92" s="267"/>
      <c r="V92" s="267"/>
      <c r="W92" s="267"/>
    </row>
    <row r="93" spans="16:23" ht="18">
      <c r="P93" s="267"/>
      <c r="Q93" s="267"/>
      <c r="R93" s="267"/>
      <c r="S93" s="267"/>
      <c r="T93" s="267"/>
      <c r="U93" s="267"/>
      <c r="V93" s="267"/>
      <c r="W93" s="267"/>
    </row>
    <row r="94" spans="16:23" ht="18">
      <c r="P94" s="267"/>
      <c r="Q94" s="267"/>
      <c r="R94" s="267"/>
      <c r="S94" s="267"/>
      <c r="T94" s="267"/>
      <c r="U94" s="267"/>
      <c r="V94" s="267"/>
      <c r="W94" s="267"/>
    </row>
    <row r="95" spans="16:23" ht="18">
      <c r="P95" s="268" t="s">
        <v>37</v>
      </c>
      <c r="Q95" s="267"/>
      <c r="R95" s="267"/>
      <c r="S95" s="267"/>
      <c r="T95" s="267"/>
      <c r="U95" s="267"/>
      <c r="V95" s="267"/>
      <c r="W95" s="267"/>
    </row>
    <row r="96" spans="16:23" ht="18">
      <c r="P96" s="267"/>
      <c r="Q96" s="267"/>
      <c r="R96" s="267"/>
      <c r="S96" s="267"/>
      <c r="T96" s="267"/>
      <c r="U96" s="267"/>
      <c r="V96" s="267"/>
      <c r="W96" s="267"/>
    </row>
    <row r="97" spans="16:23" ht="18">
      <c r="P97" s="267"/>
      <c r="Q97" s="267"/>
      <c r="R97" s="267"/>
      <c r="S97" s="267"/>
      <c r="T97" s="267"/>
      <c r="U97" s="267"/>
      <c r="V97" s="267"/>
      <c r="W97" s="267"/>
    </row>
    <row r="98" spans="16:23" ht="18">
      <c r="P98" s="267"/>
      <c r="Q98" s="267"/>
      <c r="R98" s="267"/>
      <c r="S98" s="267"/>
      <c r="T98" s="267"/>
      <c r="U98" s="267"/>
      <c r="V98" s="267"/>
      <c r="W98" s="267"/>
    </row>
    <row r="99" spans="16:23" ht="18">
      <c r="P99" s="267"/>
      <c r="Q99" s="267"/>
      <c r="R99" s="267"/>
      <c r="S99" s="267"/>
      <c r="T99" s="267"/>
      <c r="U99" s="267"/>
      <c r="V99" s="267"/>
      <c r="W99" s="267"/>
    </row>
    <row r="100" spans="16:23" ht="18">
      <c r="P100" s="267"/>
      <c r="Q100" s="267"/>
      <c r="R100" s="267"/>
      <c r="S100" s="267"/>
      <c r="T100" s="267"/>
      <c r="U100" s="267"/>
      <c r="V100" s="267"/>
      <c r="W100" s="267"/>
    </row>
    <row r="101" spans="16:23" ht="18">
      <c r="P101" s="267"/>
      <c r="Q101" s="267"/>
      <c r="R101" s="267"/>
      <c r="S101" s="267"/>
      <c r="T101" s="267"/>
      <c r="U101" s="267"/>
      <c r="V101" s="267"/>
      <c r="W101" s="267"/>
    </row>
  </sheetData>
  <sheetProtection/>
  <mergeCells count="19">
    <mergeCell ref="P89:W94"/>
    <mergeCell ref="P95:W101"/>
    <mergeCell ref="S86:W88"/>
    <mergeCell ref="B3:B4"/>
    <mergeCell ref="C3:C4"/>
    <mergeCell ref="E3:E4"/>
    <mergeCell ref="H3:H4"/>
    <mergeCell ref="D86:G86"/>
    <mergeCell ref="B84:E84"/>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ignoredErrors>
    <ignoredError sqref="X6:X7 W5:W8 W37:W41" unlockedFormula="1"/>
    <ignoredError sqref="X8 X40:X42 X9 W9:W36 W48:W52 W53:W82" formula="1" unlockedFormula="1"/>
    <ignoredError sqref="O12:P42 Q48:Q51 O48:P51 Q12:Q42 R8:U42 Q8:Q11 O47:P47 Q47 R53:S58 O59:P81 O82:P82 Q82 R59:S81 V83:W88 Q59:Q81 Q83:Q88 Q53:Q58 T83:U88 R82:S82 R48:S52 R83:S88 T82:U82 W47 T59:U81 T53:U58 T48:U52 Q43:Q46 O43:P46 T47:U47 V47:V52 V53:V82"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B3" sqref="B3:B4"/>
    </sheetView>
  </sheetViews>
  <sheetFormatPr defaultColWidth="39.8515625" defaultRowHeight="12.75"/>
  <cols>
    <col min="1" max="1" width="3.57421875" style="30" bestFit="1" customWidth="1"/>
    <col min="2" max="2" width="44.0039062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140625" style="14" bestFit="1" customWidth="1"/>
    <col min="16" max="16" width="9.28125" style="3"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2.00390625" style="13" bestFit="1" customWidth="1"/>
    <col min="23" max="23" width="7.5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76" t="s">
        <v>38</v>
      </c>
      <c r="B2" s="277"/>
      <c r="C2" s="277"/>
      <c r="D2" s="277"/>
      <c r="E2" s="277"/>
      <c r="F2" s="277"/>
      <c r="G2" s="277"/>
      <c r="H2" s="277"/>
      <c r="I2" s="277"/>
      <c r="J2" s="277"/>
      <c r="K2" s="277"/>
      <c r="L2" s="277"/>
      <c r="M2" s="277"/>
      <c r="N2" s="277"/>
      <c r="O2" s="277"/>
      <c r="P2" s="277"/>
      <c r="Q2" s="277"/>
      <c r="R2" s="277"/>
      <c r="S2" s="277"/>
      <c r="T2" s="277"/>
      <c r="U2" s="277"/>
      <c r="V2" s="277"/>
      <c r="W2" s="277"/>
    </row>
    <row r="3" spans="1:23" s="29" customFormat="1" ht="16.5" customHeight="1">
      <c r="A3" s="31"/>
      <c r="B3" s="278" t="s">
        <v>41</v>
      </c>
      <c r="C3" s="280" t="s">
        <v>103</v>
      </c>
      <c r="D3" s="287" t="s">
        <v>6</v>
      </c>
      <c r="E3" s="287" t="s">
        <v>1</v>
      </c>
      <c r="F3" s="287" t="s">
        <v>104</v>
      </c>
      <c r="G3" s="287" t="s">
        <v>105</v>
      </c>
      <c r="H3" s="287" t="s">
        <v>106</v>
      </c>
      <c r="I3" s="285" t="s">
        <v>7</v>
      </c>
      <c r="J3" s="285"/>
      <c r="K3" s="285" t="s">
        <v>8</v>
      </c>
      <c r="L3" s="285"/>
      <c r="M3" s="285" t="s">
        <v>9</v>
      </c>
      <c r="N3" s="285"/>
      <c r="O3" s="284" t="s">
        <v>107</v>
      </c>
      <c r="P3" s="284"/>
      <c r="Q3" s="284"/>
      <c r="R3" s="284"/>
      <c r="S3" s="285" t="s">
        <v>5</v>
      </c>
      <c r="T3" s="285"/>
      <c r="U3" s="284" t="s">
        <v>42</v>
      </c>
      <c r="V3" s="284"/>
      <c r="W3" s="286"/>
    </row>
    <row r="4" spans="1:23" s="29" customFormat="1" ht="37.5" customHeight="1" thickBot="1">
      <c r="A4" s="55"/>
      <c r="B4" s="279"/>
      <c r="C4" s="281"/>
      <c r="D4" s="289"/>
      <c r="E4" s="289"/>
      <c r="F4" s="288"/>
      <c r="G4" s="288"/>
      <c r="H4" s="288"/>
      <c r="I4" s="62" t="s">
        <v>14</v>
      </c>
      <c r="J4" s="58" t="s">
        <v>11</v>
      </c>
      <c r="K4" s="62" t="s">
        <v>14</v>
      </c>
      <c r="L4" s="58" t="s">
        <v>11</v>
      </c>
      <c r="M4" s="62" t="s">
        <v>14</v>
      </c>
      <c r="N4" s="58" t="s">
        <v>11</v>
      </c>
      <c r="O4" s="63" t="s">
        <v>14</v>
      </c>
      <c r="P4" s="64" t="s">
        <v>11</v>
      </c>
      <c r="Q4" s="64" t="s">
        <v>43</v>
      </c>
      <c r="R4" s="57" t="s">
        <v>44</v>
      </c>
      <c r="S4" s="62" t="s">
        <v>14</v>
      </c>
      <c r="T4" s="56" t="s">
        <v>10</v>
      </c>
      <c r="U4" s="62" t="s">
        <v>14</v>
      </c>
      <c r="V4" s="58" t="s">
        <v>11</v>
      </c>
      <c r="W4" s="59" t="s">
        <v>44</v>
      </c>
    </row>
    <row r="5" spans="1:24" s="6" customFormat="1" ht="15.75" customHeight="1">
      <c r="A5" s="66">
        <v>1</v>
      </c>
      <c r="B5" s="184" t="s">
        <v>15</v>
      </c>
      <c r="C5" s="185">
        <v>39689</v>
      </c>
      <c r="D5" s="186" t="s">
        <v>12</v>
      </c>
      <c r="E5" s="187" t="s">
        <v>13</v>
      </c>
      <c r="F5" s="188">
        <v>87</v>
      </c>
      <c r="G5" s="188">
        <v>87</v>
      </c>
      <c r="H5" s="188">
        <v>1</v>
      </c>
      <c r="I5" s="233">
        <v>72700</v>
      </c>
      <c r="J5" s="189">
        <v>7396</v>
      </c>
      <c r="K5" s="233">
        <v>88577</v>
      </c>
      <c r="L5" s="189">
        <v>9072</v>
      </c>
      <c r="M5" s="233">
        <v>101989</v>
      </c>
      <c r="N5" s="189">
        <v>10069</v>
      </c>
      <c r="O5" s="210">
        <f>+I5+K5+M5</f>
        <v>263266</v>
      </c>
      <c r="P5" s="190">
        <f>+J5+L5+N5</f>
        <v>26537</v>
      </c>
      <c r="Q5" s="191">
        <f>IF(O5&lt;&gt;0,P5/G5,"")</f>
        <v>305.02298850574715</v>
      </c>
      <c r="R5" s="192">
        <f>IF(O5&lt;&gt;0,O5/P5,"")</f>
        <v>9.92071447413046</v>
      </c>
      <c r="S5" s="233"/>
      <c r="T5" s="151">
        <f aca="true" t="shared" si="0" ref="T5:T12">IF(S5&lt;&gt;0,-(S5-O5)/S5,"")</f>
      </c>
      <c r="U5" s="233">
        <v>264775</v>
      </c>
      <c r="V5" s="189">
        <v>26611</v>
      </c>
      <c r="W5" s="193">
        <f>U5/V5</f>
        <v>9.949832775919733</v>
      </c>
      <c r="X5" s="29"/>
    </row>
    <row r="6" spans="1:24" s="6" customFormat="1" ht="16.5" customHeight="1">
      <c r="A6" s="66">
        <v>2</v>
      </c>
      <c r="B6" s="154" t="s">
        <v>16</v>
      </c>
      <c r="C6" s="146">
        <v>39689</v>
      </c>
      <c r="D6" s="147" t="s">
        <v>2</v>
      </c>
      <c r="E6" s="147" t="s">
        <v>52</v>
      </c>
      <c r="F6" s="81">
        <v>127</v>
      </c>
      <c r="G6" s="81">
        <v>130</v>
      </c>
      <c r="H6" s="81">
        <v>1</v>
      </c>
      <c r="I6" s="215">
        <v>62312</v>
      </c>
      <c r="J6" s="179">
        <v>7576</v>
      </c>
      <c r="K6" s="215">
        <v>88751</v>
      </c>
      <c r="L6" s="179">
        <v>10315</v>
      </c>
      <c r="M6" s="215">
        <v>91062</v>
      </c>
      <c r="N6" s="179">
        <v>10640</v>
      </c>
      <c r="O6" s="218">
        <f>+M6+K6+I6</f>
        <v>242125</v>
      </c>
      <c r="P6" s="180">
        <f>+N6+L6+J6</f>
        <v>28531</v>
      </c>
      <c r="Q6" s="179">
        <f>+P6/G6</f>
        <v>219.46923076923076</v>
      </c>
      <c r="R6" s="162">
        <f>+O6/P6</f>
        <v>8.486383232273667</v>
      </c>
      <c r="S6" s="215"/>
      <c r="T6" s="145">
        <f t="shared" si="0"/>
      </c>
      <c r="U6" s="215">
        <v>242125</v>
      </c>
      <c r="V6" s="179">
        <v>28531</v>
      </c>
      <c r="W6" s="168">
        <f>+U6/V6</f>
        <v>8.486383232273667</v>
      </c>
      <c r="X6" s="29"/>
    </row>
    <row r="7" spans="1:24" s="6" customFormat="1" ht="15.75" customHeight="1">
      <c r="A7" s="141">
        <v>3</v>
      </c>
      <c r="B7" s="203" t="s">
        <v>77</v>
      </c>
      <c r="C7" s="172">
        <v>39661</v>
      </c>
      <c r="D7" s="173" t="s">
        <v>2</v>
      </c>
      <c r="E7" s="173" t="s">
        <v>57</v>
      </c>
      <c r="F7" s="174">
        <v>148</v>
      </c>
      <c r="G7" s="174">
        <v>148</v>
      </c>
      <c r="H7" s="174">
        <v>5</v>
      </c>
      <c r="I7" s="234">
        <v>29902</v>
      </c>
      <c r="J7" s="204">
        <v>4101</v>
      </c>
      <c r="K7" s="234">
        <v>48608</v>
      </c>
      <c r="L7" s="204">
        <v>5965</v>
      </c>
      <c r="M7" s="234">
        <v>67141</v>
      </c>
      <c r="N7" s="204">
        <v>8370</v>
      </c>
      <c r="O7" s="238">
        <f>+M7+K7+I7</f>
        <v>145651</v>
      </c>
      <c r="P7" s="205">
        <f>+N7+L7+J7</f>
        <v>18436</v>
      </c>
      <c r="Q7" s="204">
        <f>+P7/G7</f>
        <v>124.56756756756756</v>
      </c>
      <c r="R7" s="175">
        <f>+O7/P7</f>
        <v>7.90035799522673</v>
      </c>
      <c r="S7" s="234">
        <v>177744</v>
      </c>
      <c r="T7" s="157">
        <f t="shared" si="0"/>
        <v>-0.18055743091187326</v>
      </c>
      <c r="U7" s="234">
        <v>3074248</v>
      </c>
      <c r="V7" s="204">
        <v>387798</v>
      </c>
      <c r="W7" s="206">
        <f>+U7/V7</f>
        <v>7.927446763521215</v>
      </c>
      <c r="X7" s="7"/>
    </row>
    <row r="8" spans="1:25" s="9" customFormat="1" ht="15.75" customHeight="1">
      <c r="A8" s="71">
        <v>4</v>
      </c>
      <c r="B8" s="194" t="s">
        <v>49</v>
      </c>
      <c r="C8" s="195">
        <v>39682</v>
      </c>
      <c r="D8" s="196" t="s">
        <v>81</v>
      </c>
      <c r="E8" s="196" t="s">
        <v>4</v>
      </c>
      <c r="F8" s="197">
        <v>57</v>
      </c>
      <c r="G8" s="197">
        <v>58</v>
      </c>
      <c r="H8" s="197">
        <v>2</v>
      </c>
      <c r="I8" s="211">
        <v>27346.5</v>
      </c>
      <c r="J8" s="198">
        <v>2937</v>
      </c>
      <c r="K8" s="211">
        <v>48538.5</v>
      </c>
      <c r="L8" s="198">
        <v>4924</v>
      </c>
      <c r="M8" s="211">
        <v>61813.5</v>
      </c>
      <c r="N8" s="198">
        <v>6320</v>
      </c>
      <c r="O8" s="239">
        <f>I8+K8+M8</f>
        <v>137698.5</v>
      </c>
      <c r="P8" s="199">
        <f>J8+L8+N8</f>
        <v>14181</v>
      </c>
      <c r="Q8" s="198">
        <f>P8/G8</f>
        <v>244.5</v>
      </c>
      <c r="R8" s="200">
        <f>+O8/P8</f>
        <v>9.710069811719906</v>
      </c>
      <c r="S8" s="211">
        <v>150735</v>
      </c>
      <c r="T8" s="156">
        <f t="shared" si="0"/>
        <v>-0.08648621753408299</v>
      </c>
      <c r="U8" s="242">
        <v>388220</v>
      </c>
      <c r="V8" s="201">
        <v>41608</v>
      </c>
      <c r="W8" s="202">
        <f>U8/V8</f>
        <v>9.330417227456259</v>
      </c>
      <c r="X8" s="7"/>
      <c r="Y8" s="8"/>
    </row>
    <row r="9" spans="1:24" s="10" customFormat="1" ht="15.75" customHeight="1">
      <c r="A9" s="66">
        <v>5</v>
      </c>
      <c r="B9" s="152" t="s">
        <v>67</v>
      </c>
      <c r="C9" s="80">
        <v>39647</v>
      </c>
      <c r="D9" s="142" t="s">
        <v>53</v>
      </c>
      <c r="E9" s="142" t="s">
        <v>68</v>
      </c>
      <c r="F9" s="143">
        <v>108</v>
      </c>
      <c r="G9" s="143">
        <v>99</v>
      </c>
      <c r="H9" s="143">
        <v>7</v>
      </c>
      <c r="I9" s="235">
        <v>28104</v>
      </c>
      <c r="J9" s="176">
        <v>2921</v>
      </c>
      <c r="K9" s="235">
        <v>48200.5</v>
      </c>
      <c r="L9" s="176">
        <v>4761</v>
      </c>
      <c r="M9" s="235">
        <v>60048.5</v>
      </c>
      <c r="N9" s="176">
        <v>5810</v>
      </c>
      <c r="O9" s="212">
        <f>I9+K9+M9</f>
        <v>136353</v>
      </c>
      <c r="P9" s="177">
        <f>J9+L9+N9</f>
        <v>13492</v>
      </c>
      <c r="Q9" s="179">
        <f>+P9/G9</f>
        <v>136.2828282828283</v>
      </c>
      <c r="R9" s="162">
        <f>+O9/P9</f>
        <v>10.106211088052179</v>
      </c>
      <c r="S9" s="235">
        <v>153378.5</v>
      </c>
      <c r="T9" s="145">
        <f t="shared" si="0"/>
        <v>-0.11100317189175797</v>
      </c>
      <c r="U9" s="219">
        <v>3880620</v>
      </c>
      <c r="V9" s="181">
        <v>392188</v>
      </c>
      <c r="W9" s="163">
        <f>IF(U9&lt;&gt;0,U9/V9,"")</f>
        <v>9.894795353248952</v>
      </c>
      <c r="X9" s="7"/>
    </row>
    <row r="10" spans="1:24" s="10" customFormat="1" ht="15.75" customHeight="1">
      <c r="A10" s="66">
        <v>6</v>
      </c>
      <c r="B10" s="152" t="s">
        <v>47</v>
      </c>
      <c r="C10" s="80">
        <v>39675</v>
      </c>
      <c r="D10" s="158" t="s">
        <v>12</v>
      </c>
      <c r="E10" s="142" t="s">
        <v>40</v>
      </c>
      <c r="F10" s="143">
        <v>51</v>
      </c>
      <c r="G10" s="143">
        <v>49</v>
      </c>
      <c r="H10" s="143">
        <v>3</v>
      </c>
      <c r="I10" s="235">
        <v>18013</v>
      </c>
      <c r="J10" s="176">
        <v>1771</v>
      </c>
      <c r="K10" s="235">
        <v>26964</v>
      </c>
      <c r="L10" s="176">
        <v>2600</v>
      </c>
      <c r="M10" s="235">
        <v>31370</v>
      </c>
      <c r="N10" s="176">
        <v>2956</v>
      </c>
      <c r="O10" s="212">
        <f>+I10+K10+M10</f>
        <v>76347</v>
      </c>
      <c r="P10" s="177">
        <f>+J10+L10+N10</f>
        <v>7327</v>
      </c>
      <c r="Q10" s="178">
        <f>IF(O10&lt;&gt;0,P10/G10,"")</f>
        <v>149.53061224489795</v>
      </c>
      <c r="R10" s="144">
        <f>IF(O10&lt;&gt;0,O10/P10,"")</f>
        <v>10.419953596287703</v>
      </c>
      <c r="S10" s="235">
        <v>123736</v>
      </c>
      <c r="T10" s="145">
        <f t="shared" si="0"/>
        <v>-0.38298474170815283</v>
      </c>
      <c r="U10" s="235">
        <v>615749</v>
      </c>
      <c r="V10" s="176">
        <v>63262</v>
      </c>
      <c r="W10" s="153">
        <f>U10/V10</f>
        <v>9.73331541841864</v>
      </c>
      <c r="X10" s="9"/>
    </row>
    <row r="11" spans="1:24" s="10" customFormat="1" ht="15.75" customHeight="1">
      <c r="A11" s="66">
        <v>7</v>
      </c>
      <c r="B11" s="152" t="s">
        <v>73</v>
      </c>
      <c r="C11" s="80">
        <v>39654</v>
      </c>
      <c r="D11" s="158" t="s">
        <v>12</v>
      </c>
      <c r="E11" s="142" t="s">
        <v>13</v>
      </c>
      <c r="F11" s="143">
        <v>158</v>
      </c>
      <c r="G11" s="143">
        <v>86</v>
      </c>
      <c r="H11" s="143">
        <v>6</v>
      </c>
      <c r="I11" s="235">
        <v>19047</v>
      </c>
      <c r="J11" s="176">
        <v>2528</v>
      </c>
      <c r="K11" s="235">
        <v>25913</v>
      </c>
      <c r="L11" s="176">
        <v>3076</v>
      </c>
      <c r="M11" s="235">
        <v>27017</v>
      </c>
      <c r="N11" s="176">
        <v>3278</v>
      </c>
      <c r="O11" s="212">
        <f>+I11+K11+M11</f>
        <v>71977</v>
      </c>
      <c r="P11" s="177">
        <f>+J11+L11+N11</f>
        <v>8882</v>
      </c>
      <c r="Q11" s="178">
        <f>IF(O11&lt;&gt;0,P11/G11,"")</f>
        <v>103.27906976744185</v>
      </c>
      <c r="R11" s="144">
        <f>IF(O11&lt;&gt;0,O11/P11,"")</f>
        <v>8.103692861968025</v>
      </c>
      <c r="S11" s="235">
        <v>105965</v>
      </c>
      <c r="T11" s="145">
        <f t="shared" si="0"/>
        <v>-0.3207474165998207</v>
      </c>
      <c r="U11" s="235">
        <v>3362610</v>
      </c>
      <c r="V11" s="176">
        <v>388907</v>
      </c>
      <c r="W11" s="153">
        <f>U11/V11</f>
        <v>8.646308757620716</v>
      </c>
      <c r="X11" s="8"/>
    </row>
    <row r="12" spans="1:25" s="10" customFormat="1" ht="15.75" customHeight="1">
      <c r="A12" s="66">
        <v>8</v>
      </c>
      <c r="B12" s="136" t="s">
        <v>17</v>
      </c>
      <c r="C12" s="146">
        <v>39689</v>
      </c>
      <c r="D12" s="147" t="s">
        <v>81</v>
      </c>
      <c r="E12" s="147" t="s">
        <v>18</v>
      </c>
      <c r="F12" s="81">
        <v>20</v>
      </c>
      <c r="G12" s="81">
        <v>20</v>
      </c>
      <c r="H12" s="81">
        <v>1</v>
      </c>
      <c r="I12" s="215">
        <v>11034.5</v>
      </c>
      <c r="J12" s="179">
        <v>996</v>
      </c>
      <c r="K12" s="215">
        <v>22962</v>
      </c>
      <c r="L12" s="179">
        <v>1969</v>
      </c>
      <c r="M12" s="215">
        <v>29062.5</v>
      </c>
      <c r="N12" s="179">
        <v>2489</v>
      </c>
      <c r="O12" s="212">
        <f>I12+K12+M12</f>
        <v>63059</v>
      </c>
      <c r="P12" s="177">
        <f>J12+L12+N12</f>
        <v>5454</v>
      </c>
      <c r="Q12" s="179">
        <f>P12/G12</f>
        <v>272.7</v>
      </c>
      <c r="R12" s="162">
        <f aca="true" t="shared" si="1" ref="R12:R18">+O12/P12</f>
        <v>11.561972863953063</v>
      </c>
      <c r="S12" s="215"/>
      <c r="T12" s="145">
        <f t="shared" si="0"/>
      </c>
      <c r="U12" s="216">
        <v>63059</v>
      </c>
      <c r="V12" s="176">
        <v>5454</v>
      </c>
      <c r="W12" s="161">
        <f>U12/V12</f>
        <v>11.561972863953063</v>
      </c>
      <c r="X12" s="11"/>
      <c r="Y12" s="8"/>
    </row>
    <row r="13" spans="1:25" s="10" customFormat="1" ht="15.75" customHeight="1">
      <c r="A13" s="66">
        <v>9</v>
      </c>
      <c r="B13" s="224" t="s">
        <v>119</v>
      </c>
      <c r="C13" s="80">
        <v>39682</v>
      </c>
      <c r="D13" s="207" t="s">
        <v>110</v>
      </c>
      <c r="E13" s="207" t="s">
        <v>120</v>
      </c>
      <c r="F13" s="208">
        <v>32</v>
      </c>
      <c r="G13" s="208">
        <v>30</v>
      </c>
      <c r="H13" s="208">
        <v>2</v>
      </c>
      <c r="I13" s="236">
        <v>12488</v>
      </c>
      <c r="J13" s="176">
        <v>1178</v>
      </c>
      <c r="K13" s="236">
        <v>17183</v>
      </c>
      <c r="L13" s="176">
        <v>1549</v>
      </c>
      <c r="M13" s="236">
        <v>21655</v>
      </c>
      <c r="N13" s="176">
        <v>1974</v>
      </c>
      <c r="O13" s="240">
        <f>+I13+K13+M13</f>
        <v>51326</v>
      </c>
      <c r="P13" s="177">
        <f>+J13+L13+N13</f>
        <v>4701</v>
      </c>
      <c r="Q13" s="179">
        <f aca="true" t="shared" si="2" ref="Q13:Q18">+P13/G13</f>
        <v>156.7</v>
      </c>
      <c r="R13" s="162">
        <f t="shared" si="1"/>
        <v>10.918102531376302</v>
      </c>
      <c r="S13" s="236">
        <v>86029</v>
      </c>
      <c r="T13" s="209">
        <f>(+S13-O13)/S13</f>
        <v>0.40338722988759607</v>
      </c>
      <c r="U13" s="236">
        <v>186194</v>
      </c>
      <c r="V13" s="176">
        <v>18170</v>
      </c>
      <c r="W13" s="163">
        <f>U13/V13</f>
        <v>10.247330764997248</v>
      </c>
      <c r="X13" s="8"/>
      <c r="Y13" s="8"/>
    </row>
    <row r="14" spans="1:25" s="10" customFormat="1" ht="15.75" customHeight="1">
      <c r="A14" s="66">
        <v>10</v>
      </c>
      <c r="B14" s="167" t="s">
        <v>85</v>
      </c>
      <c r="C14" s="146">
        <v>39675</v>
      </c>
      <c r="D14" s="165" t="s">
        <v>86</v>
      </c>
      <c r="E14" s="165" t="s">
        <v>87</v>
      </c>
      <c r="F14" s="166">
        <v>38</v>
      </c>
      <c r="G14" s="166">
        <v>38</v>
      </c>
      <c r="H14" s="166">
        <v>3</v>
      </c>
      <c r="I14" s="215">
        <v>9145.67</v>
      </c>
      <c r="J14" s="179">
        <v>1144</v>
      </c>
      <c r="K14" s="215">
        <v>15281.17</v>
      </c>
      <c r="L14" s="179">
        <v>1750</v>
      </c>
      <c r="M14" s="215">
        <v>18993.17</v>
      </c>
      <c r="N14" s="179">
        <v>2158</v>
      </c>
      <c r="O14" s="218">
        <f>SUM(I14+K14+M14)</f>
        <v>43420.009999999995</v>
      </c>
      <c r="P14" s="180">
        <f>J14+L14+N14</f>
        <v>5052</v>
      </c>
      <c r="Q14" s="179">
        <f t="shared" si="2"/>
        <v>132.94736842105263</v>
      </c>
      <c r="R14" s="162">
        <f t="shared" si="1"/>
        <v>8.594617973079968</v>
      </c>
      <c r="S14" s="215"/>
      <c r="T14" s="145">
        <f aca="true" t="shared" si="3" ref="T14:T21">IF(S14&lt;&gt;0,-(S14-O14)/S14,"")</f>
      </c>
      <c r="U14" s="215">
        <v>372001.01</v>
      </c>
      <c r="V14" s="179">
        <v>38472</v>
      </c>
      <c r="W14" s="161">
        <f>U14/V14</f>
        <v>9.669396184237888</v>
      </c>
      <c r="X14" s="8"/>
      <c r="Y14" s="8"/>
    </row>
    <row r="15" spans="1:25" s="10" customFormat="1" ht="15.75" customHeight="1">
      <c r="A15" s="66">
        <v>11</v>
      </c>
      <c r="B15" s="154" t="s">
        <v>88</v>
      </c>
      <c r="C15" s="146">
        <v>39682</v>
      </c>
      <c r="D15" s="147" t="s">
        <v>2</v>
      </c>
      <c r="E15" s="147" t="s">
        <v>89</v>
      </c>
      <c r="F15" s="81">
        <v>21</v>
      </c>
      <c r="G15" s="81">
        <v>21</v>
      </c>
      <c r="H15" s="81">
        <v>2</v>
      </c>
      <c r="I15" s="215">
        <v>7971</v>
      </c>
      <c r="J15" s="179">
        <v>717</v>
      </c>
      <c r="K15" s="215">
        <v>14564</v>
      </c>
      <c r="L15" s="179">
        <v>1272</v>
      </c>
      <c r="M15" s="215">
        <v>18785</v>
      </c>
      <c r="N15" s="179">
        <v>1669</v>
      </c>
      <c r="O15" s="218">
        <f>+M15+K15+I15</f>
        <v>41320</v>
      </c>
      <c r="P15" s="180">
        <f>+N15+L15+J15</f>
        <v>3658</v>
      </c>
      <c r="Q15" s="179">
        <f t="shared" si="2"/>
        <v>174.1904761904762</v>
      </c>
      <c r="R15" s="162">
        <f t="shared" si="1"/>
        <v>11.295790049207216</v>
      </c>
      <c r="S15" s="215">
        <v>53471</v>
      </c>
      <c r="T15" s="145">
        <f t="shared" si="3"/>
        <v>-0.22724467468347329</v>
      </c>
      <c r="U15" s="215">
        <v>123730</v>
      </c>
      <c r="V15" s="179">
        <v>11462</v>
      </c>
      <c r="W15" s="168">
        <f>+U15/V15</f>
        <v>10.79480020938754</v>
      </c>
      <c r="X15" s="8"/>
      <c r="Y15" s="8"/>
    </row>
    <row r="16" spans="1:25" s="10" customFormat="1" ht="15.75" customHeight="1">
      <c r="A16" s="66">
        <v>12</v>
      </c>
      <c r="B16" s="154" t="s">
        <v>78</v>
      </c>
      <c r="C16" s="146">
        <v>39668</v>
      </c>
      <c r="D16" s="147" t="s">
        <v>2</v>
      </c>
      <c r="E16" s="147" t="s">
        <v>79</v>
      </c>
      <c r="F16" s="81">
        <v>51</v>
      </c>
      <c r="G16" s="81">
        <v>50</v>
      </c>
      <c r="H16" s="81">
        <v>4</v>
      </c>
      <c r="I16" s="215">
        <v>7805</v>
      </c>
      <c r="J16" s="179">
        <v>1152</v>
      </c>
      <c r="K16" s="215">
        <v>11445</v>
      </c>
      <c r="L16" s="179">
        <v>1616</v>
      </c>
      <c r="M16" s="215">
        <v>14669</v>
      </c>
      <c r="N16" s="179">
        <v>2118</v>
      </c>
      <c r="O16" s="218">
        <f>+M16+K16+I16</f>
        <v>33919</v>
      </c>
      <c r="P16" s="180">
        <f>+N16+L16+J16</f>
        <v>4886</v>
      </c>
      <c r="Q16" s="179">
        <f t="shared" si="2"/>
        <v>97.72</v>
      </c>
      <c r="R16" s="162">
        <f t="shared" si="1"/>
        <v>6.942079410560786</v>
      </c>
      <c r="S16" s="215">
        <v>49649</v>
      </c>
      <c r="T16" s="145">
        <f t="shared" si="3"/>
        <v>-0.3168241052186348</v>
      </c>
      <c r="U16" s="215">
        <v>541599</v>
      </c>
      <c r="V16" s="179">
        <v>62434</v>
      </c>
      <c r="W16" s="168">
        <f>+U16/V16</f>
        <v>8.674744530223917</v>
      </c>
      <c r="X16" s="8"/>
      <c r="Y16" s="8"/>
    </row>
    <row r="17" spans="1:25" s="10" customFormat="1" ht="15.75" customHeight="1">
      <c r="A17" s="66">
        <v>13</v>
      </c>
      <c r="B17" s="136">
        <v>120</v>
      </c>
      <c r="C17" s="146">
        <v>39493</v>
      </c>
      <c r="D17" s="147" t="s">
        <v>19</v>
      </c>
      <c r="E17" s="147" t="s">
        <v>20</v>
      </c>
      <c r="F17" s="81">
        <v>179</v>
      </c>
      <c r="G17" s="81">
        <v>32</v>
      </c>
      <c r="H17" s="81">
        <v>27</v>
      </c>
      <c r="I17" s="215">
        <v>4548.5</v>
      </c>
      <c r="J17" s="179">
        <v>658</v>
      </c>
      <c r="K17" s="215">
        <v>9800.5</v>
      </c>
      <c r="L17" s="179">
        <v>1398</v>
      </c>
      <c r="M17" s="215">
        <v>12984.5</v>
      </c>
      <c r="N17" s="179">
        <v>1779</v>
      </c>
      <c r="O17" s="218">
        <f>SUM(I17+K17+M17)</f>
        <v>27333.5</v>
      </c>
      <c r="P17" s="180">
        <v>3835</v>
      </c>
      <c r="Q17" s="179">
        <f t="shared" si="2"/>
        <v>119.84375</v>
      </c>
      <c r="R17" s="162">
        <f t="shared" si="1"/>
        <v>7.1273794002607564</v>
      </c>
      <c r="S17" s="215"/>
      <c r="T17" s="145">
        <f t="shared" si="3"/>
      </c>
      <c r="U17" s="215">
        <v>4934135.5</v>
      </c>
      <c r="V17" s="179">
        <v>1011999</v>
      </c>
      <c r="W17" s="161">
        <f aca="true" t="shared" si="4" ref="W17:W22">U17/V17</f>
        <v>4.875632782245832</v>
      </c>
      <c r="X17" s="8"/>
      <c r="Y17" s="8"/>
    </row>
    <row r="18" spans="1:25" s="10" customFormat="1" ht="15.75" customHeight="1">
      <c r="A18" s="66">
        <v>14</v>
      </c>
      <c r="B18" s="136" t="s">
        <v>21</v>
      </c>
      <c r="C18" s="146">
        <v>39682</v>
      </c>
      <c r="D18" s="147" t="s">
        <v>19</v>
      </c>
      <c r="E18" s="147" t="s">
        <v>22</v>
      </c>
      <c r="F18" s="81">
        <v>60</v>
      </c>
      <c r="G18" s="81">
        <v>60</v>
      </c>
      <c r="H18" s="81">
        <v>2</v>
      </c>
      <c r="I18" s="215">
        <v>4976</v>
      </c>
      <c r="J18" s="179">
        <v>582</v>
      </c>
      <c r="K18" s="215">
        <v>8946</v>
      </c>
      <c r="L18" s="179">
        <v>990</v>
      </c>
      <c r="M18" s="215">
        <v>11035.5</v>
      </c>
      <c r="N18" s="179">
        <v>1152</v>
      </c>
      <c r="O18" s="218">
        <f>I18+K18+M18</f>
        <v>24957.5</v>
      </c>
      <c r="P18" s="180">
        <v>2724</v>
      </c>
      <c r="Q18" s="179">
        <f t="shared" si="2"/>
        <v>45.4</v>
      </c>
      <c r="R18" s="162">
        <f t="shared" si="1"/>
        <v>9.162077826725405</v>
      </c>
      <c r="S18" s="215"/>
      <c r="T18" s="145">
        <f t="shared" si="3"/>
      </c>
      <c r="U18" s="216">
        <v>136694.5</v>
      </c>
      <c r="V18" s="181">
        <v>16069</v>
      </c>
      <c r="W18" s="161">
        <f t="shared" si="4"/>
        <v>8.506721015620139</v>
      </c>
      <c r="X18" s="8"/>
      <c r="Y18" s="8"/>
    </row>
    <row r="19" spans="1:25" s="10" customFormat="1" ht="15.75" customHeight="1">
      <c r="A19" s="66">
        <v>15</v>
      </c>
      <c r="B19" s="152" t="s">
        <v>48</v>
      </c>
      <c r="C19" s="80">
        <v>39675</v>
      </c>
      <c r="D19" s="158" t="s">
        <v>12</v>
      </c>
      <c r="E19" s="142" t="s">
        <v>13</v>
      </c>
      <c r="F19" s="143">
        <v>99</v>
      </c>
      <c r="G19" s="143">
        <v>72</v>
      </c>
      <c r="H19" s="143">
        <v>3</v>
      </c>
      <c r="I19" s="235">
        <v>4490</v>
      </c>
      <c r="J19" s="176">
        <v>618</v>
      </c>
      <c r="K19" s="235">
        <v>7192</v>
      </c>
      <c r="L19" s="176">
        <v>898</v>
      </c>
      <c r="M19" s="235">
        <v>7190</v>
      </c>
      <c r="N19" s="176">
        <v>888</v>
      </c>
      <c r="O19" s="212">
        <f>+I19+K19+M19</f>
        <v>18872</v>
      </c>
      <c r="P19" s="177">
        <f>+J19+L19+N19</f>
        <v>2404</v>
      </c>
      <c r="Q19" s="178">
        <f>IF(O19&lt;&gt;0,P19/G19,"")</f>
        <v>33.388888888888886</v>
      </c>
      <c r="R19" s="144">
        <f>IF(O19&lt;&gt;0,O19/P19,"")</f>
        <v>7.850249584026622</v>
      </c>
      <c r="S19" s="235">
        <v>63763</v>
      </c>
      <c r="T19" s="145">
        <f t="shared" si="3"/>
        <v>-0.7040289823251729</v>
      </c>
      <c r="U19" s="235">
        <v>329780</v>
      </c>
      <c r="V19" s="176">
        <v>38845</v>
      </c>
      <c r="W19" s="153">
        <f t="shared" si="4"/>
        <v>8.489638306088299</v>
      </c>
      <c r="X19" s="8"/>
      <c r="Y19" s="8"/>
    </row>
    <row r="20" spans="1:25" s="10" customFormat="1" ht="15.75" customHeight="1">
      <c r="A20" s="66">
        <v>16</v>
      </c>
      <c r="B20" s="136" t="s">
        <v>80</v>
      </c>
      <c r="C20" s="146">
        <v>39668</v>
      </c>
      <c r="D20" s="147" t="s">
        <v>81</v>
      </c>
      <c r="E20" s="147" t="s">
        <v>4</v>
      </c>
      <c r="F20" s="81">
        <v>30</v>
      </c>
      <c r="G20" s="81">
        <v>30</v>
      </c>
      <c r="H20" s="81">
        <v>4</v>
      </c>
      <c r="I20" s="215">
        <v>2936</v>
      </c>
      <c r="J20" s="179">
        <v>571</v>
      </c>
      <c r="K20" s="215">
        <v>6772</v>
      </c>
      <c r="L20" s="179">
        <v>1089</v>
      </c>
      <c r="M20" s="215">
        <v>7899</v>
      </c>
      <c r="N20" s="179">
        <v>1172</v>
      </c>
      <c r="O20" s="212">
        <f>I20+K20+M20</f>
        <v>17607</v>
      </c>
      <c r="P20" s="177">
        <f>J20+L20+N20</f>
        <v>2832</v>
      </c>
      <c r="Q20" s="179">
        <f>P20/G20</f>
        <v>94.4</v>
      </c>
      <c r="R20" s="162">
        <f>+O20/P20</f>
        <v>6.217161016949152</v>
      </c>
      <c r="S20" s="215">
        <v>18925.5</v>
      </c>
      <c r="T20" s="145">
        <f t="shared" si="3"/>
        <v>-0.0696679083775858</v>
      </c>
      <c r="U20" s="215">
        <v>201190</v>
      </c>
      <c r="V20" s="179">
        <v>24594</v>
      </c>
      <c r="W20" s="161">
        <f t="shared" si="4"/>
        <v>8.180450516386111</v>
      </c>
      <c r="X20" s="8"/>
      <c r="Y20" s="8"/>
    </row>
    <row r="21" spans="1:24" s="10" customFormat="1" ht="15.75" customHeight="1">
      <c r="A21" s="66">
        <v>17</v>
      </c>
      <c r="B21" s="136" t="s">
        <v>23</v>
      </c>
      <c r="C21" s="146">
        <v>39668</v>
      </c>
      <c r="D21" s="147" t="s">
        <v>24</v>
      </c>
      <c r="E21" s="147" t="s">
        <v>24</v>
      </c>
      <c r="F21" s="81">
        <v>33</v>
      </c>
      <c r="G21" s="81">
        <v>33</v>
      </c>
      <c r="H21" s="81">
        <v>4</v>
      </c>
      <c r="I21" s="215">
        <v>3414</v>
      </c>
      <c r="J21" s="179">
        <v>546</v>
      </c>
      <c r="K21" s="215">
        <v>4646.5</v>
      </c>
      <c r="L21" s="179">
        <v>700</v>
      </c>
      <c r="M21" s="215">
        <v>6322.5</v>
      </c>
      <c r="N21" s="179">
        <v>975</v>
      </c>
      <c r="O21" s="218">
        <f>I21+K21+M21</f>
        <v>14383</v>
      </c>
      <c r="P21" s="180">
        <v>2221</v>
      </c>
      <c r="Q21" s="179">
        <f>+P21/G21</f>
        <v>67.3030303030303</v>
      </c>
      <c r="R21" s="162">
        <f>+O21/P21</f>
        <v>6.475911751463305</v>
      </c>
      <c r="S21" s="215"/>
      <c r="T21" s="145">
        <f t="shared" si="3"/>
      </c>
      <c r="U21" s="215">
        <v>140424</v>
      </c>
      <c r="V21" s="179">
        <v>17023</v>
      </c>
      <c r="W21" s="161">
        <f t="shared" si="4"/>
        <v>8.249074781178406</v>
      </c>
      <c r="X21" s="8"/>
    </row>
    <row r="22" spans="1:24" s="10" customFormat="1" ht="15.75" customHeight="1">
      <c r="A22" s="66">
        <v>18</v>
      </c>
      <c r="B22" s="224" t="s">
        <v>121</v>
      </c>
      <c r="C22" s="80">
        <v>39689</v>
      </c>
      <c r="D22" s="207" t="s">
        <v>110</v>
      </c>
      <c r="E22" s="207" t="s">
        <v>79</v>
      </c>
      <c r="F22" s="208">
        <v>4</v>
      </c>
      <c r="G22" s="208">
        <v>4</v>
      </c>
      <c r="H22" s="208">
        <v>1</v>
      </c>
      <c r="I22" s="236">
        <v>2735</v>
      </c>
      <c r="J22" s="176">
        <v>196</v>
      </c>
      <c r="K22" s="236">
        <v>4676</v>
      </c>
      <c r="L22" s="176">
        <v>340</v>
      </c>
      <c r="M22" s="236">
        <v>5620</v>
      </c>
      <c r="N22" s="176">
        <v>408</v>
      </c>
      <c r="O22" s="240">
        <f>+I22+K22+M22</f>
        <v>13031</v>
      </c>
      <c r="P22" s="177">
        <f>+J22+L22+N22</f>
        <v>944</v>
      </c>
      <c r="Q22" s="179">
        <f>+P22/G22</f>
        <v>236</v>
      </c>
      <c r="R22" s="162">
        <f>+O22/P22</f>
        <v>13.804025423728813</v>
      </c>
      <c r="S22" s="236"/>
      <c r="T22" s="209"/>
      <c r="U22" s="236">
        <v>13030</v>
      </c>
      <c r="V22" s="176">
        <v>944</v>
      </c>
      <c r="W22" s="163">
        <f t="shared" si="4"/>
        <v>13.802966101694915</v>
      </c>
      <c r="X22" s="8"/>
    </row>
    <row r="23" spans="1:24" s="10" customFormat="1" ht="15.75" customHeight="1">
      <c r="A23" s="66">
        <v>19</v>
      </c>
      <c r="B23" s="154" t="s">
        <v>69</v>
      </c>
      <c r="C23" s="146">
        <v>39647</v>
      </c>
      <c r="D23" s="147" t="s">
        <v>2</v>
      </c>
      <c r="E23" s="147" t="s">
        <v>57</v>
      </c>
      <c r="F23" s="81">
        <v>45</v>
      </c>
      <c r="G23" s="81">
        <v>16</v>
      </c>
      <c r="H23" s="81">
        <v>7</v>
      </c>
      <c r="I23" s="215">
        <v>2985</v>
      </c>
      <c r="J23" s="179">
        <v>353</v>
      </c>
      <c r="K23" s="215">
        <v>3985</v>
      </c>
      <c r="L23" s="179">
        <v>457</v>
      </c>
      <c r="M23" s="215">
        <v>4187</v>
      </c>
      <c r="N23" s="179">
        <v>466</v>
      </c>
      <c r="O23" s="218">
        <f>+M23+K23+I23</f>
        <v>11157</v>
      </c>
      <c r="P23" s="180">
        <f>+N23+L23+J23</f>
        <v>1276</v>
      </c>
      <c r="Q23" s="179">
        <f>+P23/G23</f>
        <v>79.75</v>
      </c>
      <c r="R23" s="162">
        <f>+O23/P23</f>
        <v>8.743730407523511</v>
      </c>
      <c r="S23" s="215">
        <v>27404</v>
      </c>
      <c r="T23" s="145">
        <f>IF(S23&lt;&gt;0,-(S23-O23)/S23,"")</f>
        <v>-0.5928696540651</v>
      </c>
      <c r="U23" s="215">
        <v>809735</v>
      </c>
      <c r="V23" s="179">
        <v>85616</v>
      </c>
      <c r="W23" s="168">
        <f>+U23/V23</f>
        <v>9.457753223696505</v>
      </c>
      <c r="X23" s="8"/>
    </row>
    <row r="24" spans="1:24" s="10" customFormat="1" ht="18.75" thickBot="1">
      <c r="A24" s="66">
        <v>20</v>
      </c>
      <c r="B24" s="225" t="s">
        <v>122</v>
      </c>
      <c r="C24" s="169">
        <v>39647</v>
      </c>
      <c r="D24" s="170" t="s">
        <v>123</v>
      </c>
      <c r="E24" s="170" t="s">
        <v>81</v>
      </c>
      <c r="F24" s="171">
        <v>25</v>
      </c>
      <c r="G24" s="171">
        <v>25</v>
      </c>
      <c r="H24" s="171">
        <v>7</v>
      </c>
      <c r="I24" s="226">
        <v>1884</v>
      </c>
      <c r="J24" s="227">
        <v>312</v>
      </c>
      <c r="K24" s="226">
        <v>2667.5</v>
      </c>
      <c r="L24" s="227">
        <v>436</v>
      </c>
      <c r="M24" s="226">
        <v>3778.5</v>
      </c>
      <c r="N24" s="227">
        <v>605</v>
      </c>
      <c r="O24" s="231">
        <f>I24+K24+M24</f>
        <v>8330</v>
      </c>
      <c r="P24" s="232">
        <f>J24+L24+N24</f>
        <v>1353</v>
      </c>
      <c r="Q24" s="227">
        <f>+P24/G24</f>
        <v>54.12</v>
      </c>
      <c r="R24" s="164">
        <f>+O24/P24</f>
        <v>6.1566888396156685</v>
      </c>
      <c r="S24" s="226">
        <v>9753</v>
      </c>
      <c r="T24" s="228">
        <f>(+S24-O24)/-S24</f>
        <v>-0.14590382446426742</v>
      </c>
      <c r="U24" s="229">
        <v>198460.5</v>
      </c>
      <c r="V24" s="230">
        <v>27497</v>
      </c>
      <c r="W24" s="245">
        <f>U24/V24</f>
        <v>7.217532821762374</v>
      </c>
      <c r="X24" s="8"/>
    </row>
    <row r="25" spans="1:28" s="60" customFormat="1" ht="15">
      <c r="A25" s="61"/>
      <c r="B25" s="282" t="s">
        <v>39</v>
      </c>
      <c r="C25" s="282"/>
      <c r="D25" s="283"/>
      <c r="E25" s="283"/>
      <c r="F25" s="67"/>
      <c r="G25" s="67">
        <f>SUM(G5:G24)</f>
        <v>1088</v>
      </c>
      <c r="H25" s="68"/>
      <c r="I25" s="72"/>
      <c r="J25" s="73"/>
      <c r="K25" s="72"/>
      <c r="L25" s="73"/>
      <c r="M25" s="72"/>
      <c r="N25" s="73"/>
      <c r="O25" s="72">
        <f>SUM(O5:O24)</f>
        <v>1442132.51</v>
      </c>
      <c r="P25" s="73">
        <f>SUM(P5:P24)</f>
        <v>158726</v>
      </c>
      <c r="Q25" s="73">
        <f>O25/G25</f>
        <v>1325.4894393382353</v>
      </c>
      <c r="R25" s="69">
        <f>O25/P25</f>
        <v>9.08567285762887</v>
      </c>
      <c r="S25" s="72"/>
      <c r="T25" s="70"/>
      <c r="U25" s="72"/>
      <c r="V25" s="73"/>
      <c r="W25" s="69"/>
      <c r="AB25" s="60" t="s">
        <v>45</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72"/>
      <c r="E27" s="273"/>
      <c r="F27" s="273"/>
      <c r="G27" s="273"/>
      <c r="H27" s="34"/>
      <c r="I27" s="35"/>
      <c r="K27" s="35"/>
      <c r="M27" s="35"/>
      <c r="O27" s="36"/>
      <c r="R27" s="37"/>
      <c r="S27" s="274" t="s">
        <v>0</v>
      </c>
      <c r="T27" s="274"/>
      <c r="U27" s="274"/>
      <c r="V27" s="274"/>
      <c r="W27" s="274"/>
      <c r="X27" s="38"/>
    </row>
    <row r="28" spans="1:24" s="33" customFormat="1" ht="18">
      <c r="A28" s="32"/>
      <c r="B28" s="9"/>
      <c r="C28" s="52"/>
      <c r="D28" s="53"/>
      <c r="E28" s="54"/>
      <c r="F28" s="54"/>
      <c r="G28" s="65"/>
      <c r="H28" s="34"/>
      <c r="M28" s="35"/>
      <c r="O28" s="36"/>
      <c r="R28" s="37"/>
      <c r="S28" s="274"/>
      <c r="T28" s="274"/>
      <c r="U28" s="274"/>
      <c r="V28" s="274"/>
      <c r="W28" s="274"/>
      <c r="X28" s="38"/>
    </row>
    <row r="29" spans="1:24" s="33" customFormat="1" ht="18">
      <c r="A29" s="32"/>
      <c r="G29" s="34"/>
      <c r="H29" s="34"/>
      <c r="M29" s="35"/>
      <c r="O29" s="36"/>
      <c r="R29" s="37"/>
      <c r="S29" s="274"/>
      <c r="T29" s="274"/>
      <c r="U29" s="274"/>
      <c r="V29" s="274"/>
      <c r="W29" s="274"/>
      <c r="X29" s="38"/>
    </row>
    <row r="30" spans="1:24" s="33" customFormat="1" ht="30" customHeight="1">
      <c r="A30" s="32"/>
      <c r="C30" s="34"/>
      <c r="E30" s="39"/>
      <c r="F30" s="34"/>
      <c r="G30" s="34"/>
      <c r="H30" s="34"/>
      <c r="I30" s="35"/>
      <c r="K30" s="35"/>
      <c r="M30" s="35"/>
      <c r="O30" s="36"/>
      <c r="P30" s="275" t="s">
        <v>108</v>
      </c>
      <c r="Q30" s="271"/>
      <c r="R30" s="271"/>
      <c r="S30" s="271"/>
      <c r="T30" s="271"/>
      <c r="U30" s="271"/>
      <c r="V30" s="271"/>
      <c r="W30" s="271"/>
      <c r="X30" s="38"/>
    </row>
    <row r="31" spans="1:24" s="33" customFormat="1" ht="30" customHeight="1">
      <c r="A31" s="32"/>
      <c r="C31" s="34"/>
      <c r="E31" s="39"/>
      <c r="F31" s="34"/>
      <c r="G31" s="34"/>
      <c r="H31" s="34"/>
      <c r="I31" s="35"/>
      <c r="K31" s="35"/>
      <c r="M31" s="35"/>
      <c r="O31" s="36"/>
      <c r="P31" s="271"/>
      <c r="Q31" s="271"/>
      <c r="R31" s="271"/>
      <c r="S31" s="271"/>
      <c r="T31" s="271"/>
      <c r="U31" s="271"/>
      <c r="V31" s="271"/>
      <c r="W31" s="271"/>
      <c r="X31" s="38"/>
    </row>
    <row r="32" spans="1:24" s="33" customFormat="1" ht="30" customHeight="1">
      <c r="A32" s="32"/>
      <c r="C32" s="34"/>
      <c r="E32" s="39"/>
      <c r="F32" s="34"/>
      <c r="G32" s="34"/>
      <c r="H32" s="34"/>
      <c r="I32" s="35"/>
      <c r="K32" s="35"/>
      <c r="M32" s="35"/>
      <c r="O32" s="36"/>
      <c r="P32" s="271"/>
      <c r="Q32" s="271"/>
      <c r="R32" s="271"/>
      <c r="S32" s="271"/>
      <c r="T32" s="271"/>
      <c r="U32" s="271"/>
      <c r="V32" s="271"/>
      <c r="W32" s="271"/>
      <c r="X32" s="38"/>
    </row>
    <row r="33" spans="1:24" s="33" customFormat="1" ht="30" customHeight="1">
      <c r="A33" s="32"/>
      <c r="C33" s="34"/>
      <c r="E33" s="39"/>
      <c r="F33" s="34"/>
      <c r="G33" s="34"/>
      <c r="H33" s="34"/>
      <c r="I33" s="35"/>
      <c r="K33" s="35"/>
      <c r="M33" s="35"/>
      <c r="O33" s="36"/>
      <c r="P33" s="271"/>
      <c r="Q33" s="271"/>
      <c r="R33" s="271"/>
      <c r="S33" s="271"/>
      <c r="T33" s="271"/>
      <c r="U33" s="271"/>
      <c r="V33" s="271"/>
      <c r="W33" s="271"/>
      <c r="X33" s="38"/>
    </row>
    <row r="34" spans="1:24" s="33" customFormat="1" ht="30" customHeight="1">
      <c r="A34" s="32"/>
      <c r="C34" s="34"/>
      <c r="E34" s="39"/>
      <c r="F34" s="34"/>
      <c r="G34" s="34"/>
      <c r="H34" s="34"/>
      <c r="I34" s="35"/>
      <c r="K34" s="35"/>
      <c r="M34" s="35"/>
      <c r="O34" s="36"/>
      <c r="P34" s="271"/>
      <c r="Q34" s="271"/>
      <c r="R34" s="271"/>
      <c r="S34" s="271"/>
      <c r="T34" s="271"/>
      <c r="U34" s="271"/>
      <c r="V34" s="271"/>
      <c r="W34" s="271"/>
      <c r="X34" s="38"/>
    </row>
    <row r="35" spans="1:24" s="33" customFormat="1" ht="45" customHeight="1">
      <c r="A35" s="32"/>
      <c r="C35" s="34"/>
      <c r="E35" s="39"/>
      <c r="F35" s="34"/>
      <c r="G35" s="5"/>
      <c r="H35" s="5"/>
      <c r="I35" s="12"/>
      <c r="J35" s="3"/>
      <c r="K35" s="12"/>
      <c r="L35" s="3"/>
      <c r="M35" s="12"/>
      <c r="N35" s="3"/>
      <c r="O35" s="36"/>
      <c r="P35" s="271"/>
      <c r="Q35" s="271"/>
      <c r="R35" s="271"/>
      <c r="S35" s="271"/>
      <c r="T35" s="271"/>
      <c r="U35" s="271"/>
      <c r="V35" s="271"/>
      <c r="W35" s="271"/>
      <c r="X35" s="38"/>
    </row>
    <row r="36" spans="1:24" s="33" customFormat="1" ht="33" customHeight="1">
      <c r="A36" s="32"/>
      <c r="C36" s="34"/>
      <c r="E36" s="39"/>
      <c r="F36" s="34"/>
      <c r="G36" s="5"/>
      <c r="H36" s="5"/>
      <c r="I36" s="12"/>
      <c r="J36" s="3"/>
      <c r="K36" s="12"/>
      <c r="L36" s="3"/>
      <c r="M36" s="12"/>
      <c r="N36" s="3"/>
      <c r="O36" s="36"/>
      <c r="P36" s="270" t="s">
        <v>37</v>
      </c>
      <c r="Q36" s="271"/>
      <c r="R36" s="271"/>
      <c r="S36" s="271"/>
      <c r="T36" s="271"/>
      <c r="U36" s="271"/>
      <c r="V36" s="271"/>
      <c r="W36" s="271"/>
      <c r="X36" s="38"/>
    </row>
    <row r="37" spans="1:24" s="33" customFormat="1" ht="33" customHeight="1">
      <c r="A37" s="32"/>
      <c r="C37" s="34"/>
      <c r="E37" s="39"/>
      <c r="F37" s="34"/>
      <c r="G37" s="5"/>
      <c r="H37" s="5"/>
      <c r="I37" s="12"/>
      <c r="J37" s="3"/>
      <c r="K37" s="12"/>
      <c r="L37" s="3"/>
      <c r="M37" s="12"/>
      <c r="N37" s="3"/>
      <c r="O37" s="36"/>
      <c r="P37" s="271"/>
      <c r="Q37" s="271"/>
      <c r="R37" s="271"/>
      <c r="S37" s="271"/>
      <c r="T37" s="271"/>
      <c r="U37" s="271"/>
      <c r="V37" s="271"/>
      <c r="W37" s="271"/>
      <c r="X37" s="38"/>
    </row>
    <row r="38" spans="1:24" s="33" customFormat="1" ht="33" customHeight="1">
      <c r="A38" s="32"/>
      <c r="C38" s="34"/>
      <c r="E38" s="39"/>
      <c r="F38" s="34"/>
      <c r="G38" s="5"/>
      <c r="H38" s="5"/>
      <c r="I38" s="12"/>
      <c r="J38" s="3"/>
      <c r="K38" s="12"/>
      <c r="L38" s="3"/>
      <c r="M38" s="12"/>
      <c r="N38" s="3"/>
      <c r="O38" s="36"/>
      <c r="P38" s="271"/>
      <c r="Q38" s="271"/>
      <c r="R38" s="271"/>
      <c r="S38" s="271"/>
      <c r="T38" s="271"/>
      <c r="U38" s="271"/>
      <c r="V38" s="271"/>
      <c r="W38" s="271"/>
      <c r="X38" s="38"/>
    </row>
    <row r="39" spans="1:24" s="33" customFormat="1" ht="33" customHeight="1">
      <c r="A39" s="32"/>
      <c r="C39" s="34"/>
      <c r="E39" s="39"/>
      <c r="F39" s="34"/>
      <c r="G39" s="5"/>
      <c r="H39" s="5"/>
      <c r="I39" s="12"/>
      <c r="J39" s="3"/>
      <c r="K39" s="12"/>
      <c r="L39" s="3"/>
      <c r="M39" s="12"/>
      <c r="N39" s="3"/>
      <c r="O39" s="36"/>
      <c r="P39" s="271"/>
      <c r="Q39" s="271"/>
      <c r="R39" s="271"/>
      <c r="S39" s="271"/>
      <c r="T39" s="271"/>
      <c r="U39" s="271"/>
      <c r="V39" s="271"/>
      <c r="W39" s="271"/>
      <c r="X39" s="38"/>
    </row>
    <row r="40" spans="1:24" s="33" customFormat="1" ht="33" customHeight="1">
      <c r="A40" s="32"/>
      <c r="C40" s="34"/>
      <c r="E40" s="39"/>
      <c r="F40" s="34"/>
      <c r="G40" s="5"/>
      <c r="H40" s="5"/>
      <c r="I40" s="12"/>
      <c r="J40" s="3"/>
      <c r="K40" s="12"/>
      <c r="L40" s="3"/>
      <c r="M40" s="12"/>
      <c r="N40" s="3"/>
      <c r="O40" s="36"/>
      <c r="P40" s="271"/>
      <c r="Q40" s="271"/>
      <c r="R40" s="271"/>
      <c r="S40" s="271"/>
      <c r="T40" s="271"/>
      <c r="U40" s="271"/>
      <c r="V40" s="271"/>
      <c r="W40" s="271"/>
      <c r="X40" s="38"/>
    </row>
    <row r="41" spans="16:23" ht="33" customHeight="1">
      <c r="P41" s="271"/>
      <c r="Q41" s="271"/>
      <c r="R41" s="271"/>
      <c r="S41" s="271"/>
      <c r="T41" s="271"/>
      <c r="U41" s="271"/>
      <c r="V41" s="271"/>
      <c r="W41" s="271"/>
    </row>
    <row r="42" spans="16:23" ht="33" customHeight="1">
      <c r="P42" s="271"/>
      <c r="Q42" s="271"/>
      <c r="R42" s="271"/>
      <c r="S42" s="271"/>
      <c r="T42" s="271"/>
      <c r="U42" s="271"/>
      <c r="V42" s="271"/>
      <c r="W42" s="271"/>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24 X23 O12:P21" formula="1"/>
    <ignoredError sqref="X8:X11 X6:X7 W5:W8" unlockedFormula="1"/>
    <ignoredError sqref="X15 X12 X16 X20 X18 X13:X14 X22 X21 X17 X19 W9:W23"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2008-09-02T18:38:19Z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