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15480" windowHeight="11640" tabRatio="804" activeTab="0"/>
  </bookViews>
  <sheets>
    <sheet name="01-03 Aug (we 31)" sheetId="1" r:id="rId1"/>
    <sheet name="01-03 Aug (TOP 20)" sheetId="2" r:id="rId2"/>
  </sheets>
  <definedNames>
    <definedName name="_xlnm.Print_Area" localSheetId="1">'01-03 Aug (TOP 20)'!$A$1:$W$42</definedName>
    <definedName name="_xlnm.Print_Area" localSheetId="0">'01-03 Aug (we 31)'!$A$1:$W$70</definedName>
  </definedNames>
  <calcPr fullCalcOnLoad="1"/>
</workbook>
</file>

<file path=xl/sharedStrings.xml><?xml version="1.0" encoding="utf-8"?>
<sst xmlns="http://schemas.openxmlformats.org/spreadsheetml/2006/main" count="271" uniqueCount="105">
  <si>
    <t>*Sorted according to Weekend Total G.B.O. - Hafta sonu toplam hasılat sütununa göre sıralanmıştır.</t>
  </si>
  <si>
    <t>Company</t>
  </si>
  <si>
    <t>PINEMA</t>
  </si>
  <si>
    <t>RECEP İVEDİK</t>
  </si>
  <si>
    <t>UIP</t>
  </si>
  <si>
    <t>PARAMOUNT</t>
  </si>
  <si>
    <t>FIDA FILM</t>
  </si>
  <si>
    <t>FOX</t>
  </si>
  <si>
    <t>BETA</t>
  </si>
  <si>
    <t>Last Weekend</t>
  </si>
  <si>
    <t>Distributor</t>
  </si>
  <si>
    <t>Friday</t>
  </si>
  <si>
    <t>Saturday</t>
  </si>
  <si>
    <t>Sunday</t>
  </si>
  <si>
    <t>Change</t>
  </si>
  <si>
    <t>Adm.</t>
  </si>
  <si>
    <t>WB</t>
  </si>
  <si>
    <t>WARNER BROS.</t>
  </si>
  <si>
    <t>G.B.O.</t>
  </si>
  <si>
    <t>Release
Date</t>
  </si>
  <si>
    <t># of
Prints</t>
  </si>
  <si>
    <t># of
Screen</t>
  </si>
  <si>
    <t>Weeks in Release</t>
  </si>
  <si>
    <t>Weekend Total</t>
  </si>
  <si>
    <t>OZEN</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</si>
  <si>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</si>
  <si>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</si>
  <si>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</si>
  <si>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</si>
  <si>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COUNTERFEITERS</t>
  </si>
  <si>
    <t>COLUMBIA</t>
  </si>
  <si>
    <t>Title</t>
  </si>
  <si>
    <t>Cumulative</t>
  </si>
  <si>
    <t>Scr.Avg.
(Adm.)</t>
  </si>
  <si>
    <t>Avg.
Ticket</t>
  </si>
  <si>
    <t>.</t>
  </si>
  <si>
    <t xml:space="preserve">IRON MAN </t>
  </si>
  <si>
    <t>FORBIDDEN KINGDOM</t>
  </si>
  <si>
    <t>CARAMEL</t>
  </si>
  <si>
    <t>LES FILMS DES TOURNELLES</t>
  </si>
  <si>
    <t>35 MILIM</t>
  </si>
  <si>
    <t>SINETEL FILM</t>
  </si>
  <si>
    <t>88 MINUTES</t>
  </si>
  <si>
    <t>MEDYAVIZYON</t>
  </si>
  <si>
    <t>CHIKO</t>
  </si>
  <si>
    <t>THE MATCH FACTORY</t>
  </si>
  <si>
    <t>INCREDIBLE HULK, THE</t>
  </si>
  <si>
    <t>UNIVERSAL</t>
  </si>
  <si>
    <t>HAPPENING, THE</t>
  </si>
  <si>
    <t>FRONTIER(S)</t>
  </si>
  <si>
    <t>EUROPA CORP.</t>
  </si>
  <si>
    <t>MADE OF HONOUR</t>
  </si>
  <si>
    <t>SPEED RACER</t>
  </si>
  <si>
    <t>UNTRACEABLE</t>
  </si>
  <si>
    <t>APARTMENT 1303, THE</t>
  </si>
  <si>
    <t>MADE IN EUROPE</t>
  </si>
  <si>
    <t>TEMELKURAN</t>
  </si>
  <si>
    <t>WEINSTEIN CO.</t>
  </si>
  <si>
    <t>WANTED</t>
  </si>
  <si>
    <t>ROGUE</t>
  </si>
  <si>
    <t>HANCOCK</t>
  </si>
  <si>
    <t>KUNG FU PANDA</t>
  </si>
  <si>
    <t>PATHOLOGY</t>
  </si>
  <si>
    <t>FORGETTING SARAH MARSHALL</t>
  </si>
  <si>
    <t>PLAJDA</t>
  </si>
  <si>
    <t>PLATO FILM</t>
  </si>
  <si>
    <t>DISNEY</t>
  </si>
  <si>
    <t>MEET DAVE</t>
  </si>
  <si>
    <t>BEREKETLİ TOPRAKLAR ÜZERİNDE</t>
  </si>
  <si>
    <t>IRMAK FILM</t>
  </si>
  <si>
    <t>JOURNEY TO THE CENTER OF THE EARTH</t>
  </si>
  <si>
    <t>NEW LINE</t>
  </si>
  <si>
    <t>MAMMA MIA</t>
  </si>
  <si>
    <t>LONELY HEARTS</t>
  </si>
  <si>
    <t>MARGOT AT THE WEDDING</t>
  </si>
  <si>
    <t>D PRODUCTION</t>
  </si>
  <si>
    <t>CHANTIER FILMS</t>
  </si>
  <si>
    <t>BEYAZ MELEK</t>
  </si>
  <si>
    <t>BOYUT FILM</t>
  </si>
  <si>
    <t>DARK KNIGHT</t>
  </si>
  <si>
    <t>SMART PEOPLE</t>
  </si>
  <si>
    <t>KUTSAL DAMACANA</t>
  </si>
  <si>
    <t>ORPHANAGE</t>
  </si>
  <si>
    <t>INDIANA JONES AND THE KINGDOM OF CRYSTAL SKULL</t>
  </si>
  <si>
    <t>ASTERIX AT THE OLYMPIC GAMES</t>
  </si>
  <si>
    <t>HAYATTAN KORKMA</t>
  </si>
  <si>
    <t>24 KARE</t>
  </si>
  <si>
    <t>MUMMY, THE III</t>
  </si>
  <si>
    <t>CHRONICLES OF NARNIA: PRINCE CASPIAN, THE</t>
  </si>
  <si>
    <t>YERLI FILM</t>
  </si>
  <si>
    <t>KÜÇÜK KIYAMET</t>
  </si>
  <si>
    <t>LIMON</t>
  </si>
  <si>
    <t>İLK AŞK</t>
  </si>
  <si>
    <t>TIM'S</t>
  </si>
  <si>
    <t>DEATH DEFYİNG ACTS</t>
  </si>
  <si>
    <t>PARANOID PARK</t>
  </si>
  <si>
    <t>BARBAR FILM</t>
  </si>
  <si>
    <t>OZEN-AKSOY FILM</t>
  </si>
  <si>
    <t>SINGER, THE</t>
  </si>
  <si>
    <t>WE OWN THE NIGHT</t>
  </si>
  <si>
    <t>MUSALLAT</t>
  </si>
  <si>
    <t>MIA-DADA</t>
  </si>
  <si>
    <t>SEMI PRO</t>
  </si>
  <si>
    <t>ZERO FILM</t>
  </si>
  <si>
    <t>LIST, THE</t>
  </si>
</sst>
</file>

<file path=xl/styles.xml><?xml version="1.0" encoding="utf-8"?>
<styleSheet xmlns="http://schemas.openxmlformats.org/spreadsheetml/2006/main">
  <numFmts count="47">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s>
  <fonts count="72">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20"/>
      <color indexed="61"/>
      <name val="GoudyLight"/>
      <family val="0"/>
    </font>
    <font>
      <sz val="16"/>
      <color indexed="61"/>
      <name val="GoudyLight"/>
      <family val="0"/>
    </font>
    <font>
      <sz val="10"/>
      <color indexed="9"/>
      <name val="Trebuchet MS"/>
      <family val="2"/>
    </font>
    <font>
      <sz val="10"/>
      <color indexed="9"/>
      <name val="Arial"/>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3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medium"/>
      <right style="hair"/>
      <top style="hair"/>
      <bottom style="hair"/>
    </border>
    <border>
      <left style="hair"/>
      <right style="hair"/>
      <top style="hair"/>
      <bottom style="medium"/>
    </border>
    <border>
      <left style="hair"/>
      <right style="medium"/>
      <top style="hair"/>
      <bottom style="medium"/>
    </border>
    <border>
      <left style="hair"/>
      <right>
        <color indexed="63"/>
      </right>
      <top style="hair"/>
      <bottom style="thin"/>
    </border>
    <border>
      <left style="hair"/>
      <right style="hair"/>
      <top style="medium"/>
      <bottom style="hair"/>
    </border>
    <border>
      <left style="hair"/>
      <right style="medium"/>
      <top style="hair"/>
      <bottom style="hair"/>
    </border>
    <border>
      <left style="medium"/>
      <right style="hair"/>
      <top>
        <color indexed="63"/>
      </top>
      <bottom style="hair"/>
    </border>
    <border>
      <left style="hair"/>
      <right style="hair"/>
      <top style="hair"/>
      <bottom style="thin"/>
    </border>
    <border>
      <left style="medium"/>
      <right style="hair"/>
      <top style="hair"/>
      <bottom style="thin"/>
    </border>
    <border>
      <left style="medium"/>
      <right style="hair"/>
      <top style="medium"/>
      <bottom style="hair"/>
    </border>
    <border>
      <left style="hair"/>
      <right style="medium"/>
      <top style="medium"/>
      <bottom style="hair"/>
    </border>
    <border>
      <left style="medium"/>
      <right style="hair"/>
      <top style="hair"/>
      <bottom style="medium"/>
    </border>
    <border>
      <left style="hair"/>
      <right style="medium"/>
      <top>
        <color indexed="63"/>
      </top>
      <bottom style="hair"/>
    </border>
    <border>
      <left style="hair"/>
      <right style="medium"/>
      <top style="hair"/>
      <bottom style="thin"/>
    </border>
    <border>
      <left style="hair"/>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20" borderId="5" applyNumberFormat="0" applyAlignment="0" applyProtection="0"/>
    <xf numFmtId="0" fontId="64" fillId="21" borderId="6" applyNumberFormat="0" applyAlignment="0" applyProtection="0"/>
    <xf numFmtId="0" fontId="65" fillId="20" borderId="6" applyNumberFormat="0" applyAlignment="0" applyProtection="0"/>
    <xf numFmtId="0" fontId="66" fillId="22" borderId="7" applyNumberFormat="0" applyAlignment="0" applyProtection="0"/>
    <xf numFmtId="0" fontId="67"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68" fillId="24" borderId="0" applyNumberFormat="0" applyBorder="0" applyAlignment="0" applyProtection="0"/>
    <xf numFmtId="0" fontId="0" fillId="0" borderId="0">
      <alignment/>
      <protection/>
    </xf>
    <xf numFmtId="0" fontId="0" fillId="25" borderId="8" applyNumberFormat="0" applyFont="0" applyAlignment="0" applyProtection="0"/>
    <xf numFmtId="0" fontId="6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9" fontId="0" fillId="0" borderId="0" applyFont="0" applyFill="0" applyBorder="0" applyAlignment="0" applyProtection="0"/>
  </cellStyleXfs>
  <cellXfs count="284">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0" applyFont="1" applyFill="1" applyBorder="1" applyAlignment="1" applyProtection="1">
      <alignment vertical="center"/>
      <protection/>
    </xf>
    <xf numFmtId="1" fontId="19"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right" vertical="center"/>
      <protection locked="0"/>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3"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0" fillId="0" borderId="11" xfId="0" applyFont="1" applyBorder="1" applyAlignment="1" applyProtection="1">
      <alignment horizontal="center" vertical="center"/>
      <protection/>
    </xf>
    <xf numFmtId="0" fontId="16" fillId="0" borderId="12" xfId="0" applyFont="1" applyBorder="1" applyAlignment="1" applyProtection="1">
      <alignment horizontal="center" wrapText="1"/>
      <protection/>
    </xf>
    <xf numFmtId="193" fontId="16" fillId="0" borderId="12" xfId="0" applyNumberFormat="1" applyFont="1" applyFill="1" applyBorder="1" applyAlignment="1" applyProtection="1">
      <alignment horizontal="center" wrapText="1"/>
      <protection/>
    </xf>
    <xf numFmtId="188" fontId="16" fillId="0" borderId="12" xfId="0" applyNumberFormat="1" applyFont="1" applyBorder="1" applyAlignment="1" applyProtection="1">
      <alignment horizontal="center" wrapText="1"/>
      <protection/>
    </xf>
    <xf numFmtId="193" fontId="16" fillId="0" borderId="13" xfId="0" applyNumberFormat="1" applyFont="1" applyFill="1" applyBorder="1" applyAlignment="1" applyProtection="1">
      <alignment horizontal="center" wrapText="1"/>
      <protection/>
    </xf>
    <xf numFmtId="0" fontId="21" fillId="0" borderId="0" xfId="0" applyFont="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191" fontId="16" fillId="0" borderId="12" xfId="0" applyNumberFormat="1" applyFont="1" applyBorder="1" applyAlignment="1" applyProtection="1">
      <alignment horizontal="center" wrapText="1"/>
      <protection/>
    </xf>
    <xf numFmtId="191" fontId="16" fillId="0" borderId="12" xfId="0" applyNumberFormat="1" applyFont="1" applyFill="1" applyBorder="1" applyAlignment="1" applyProtection="1">
      <alignment horizontal="center" wrapText="1"/>
      <protection/>
    </xf>
    <xf numFmtId="188" fontId="16" fillId="0" borderId="12" xfId="0" applyNumberFormat="1" applyFont="1" applyFill="1" applyBorder="1" applyAlignment="1" applyProtection="1">
      <alignment horizontal="center" wrapText="1"/>
      <protection/>
    </xf>
    <xf numFmtId="0" fontId="11" fillId="0" borderId="0" xfId="0" applyFont="1" applyFill="1" applyBorder="1" applyAlignment="1">
      <alignment horizontal="center" vertical="center"/>
    </xf>
    <xf numFmtId="0" fontId="19" fillId="0" borderId="15" xfId="0" applyFont="1" applyFill="1" applyBorder="1" applyAlignment="1" applyProtection="1">
      <alignment horizontal="right" vertical="center"/>
      <protection/>
    </xf>
    <xf numFmtId="3" fontId="21" fillId="33" borderId="16" xfId="0" applyNumberFormat="1" applyFont="1" applyFill="1" applyBorder="1" applyAlignment="1" applyProtection="1">
      <alignment horizontal="center" vertical="center"/>
      <protection/>
    </xf>
    <xf numFmtId="0" fontId="21" fillId="33" borderId="16" xfId="0" applyFont="1" applyFill="1" applyBorder="1" applyAlignment="1" applyProtection="1">
      <alignment horizontal="center" vertical="center"/>
      <protection/>
    </xf>
    <xf numFmtId="193" fontId="21" fillId="33" borderId="16" xfId="0" applyNumberFormat="1" applyFont="1" applyFill="1" applyBorder="1" applyAlignment="1" applyProtection="1">
      <alignment horizontal="center" vertical="center"/>
      <protection/>
    </xf>
    <xf numFmtId="192" fontId="21" fillId="33" borderId="16" xfId="63" applyNumberFormat="1" applyFont="1" applyFill="1" applyBorder="1" applyAlignment="1" applyProtection="1">
      <alignment horizontal="center" vertical="center"/>
      <protection/>
    </xf>
    <xf numFmtId="0" fontId="19" fillId="0" borderId="17" xfId="0" applyFont="1" applyFill="1" applyBorder="1" applyAlignment="1" applyProtection="1">
      <alignment horizontal="right" vertical="center"/>
      <protection/>
    </xf>
    <xf numFmtId="185"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center" vertical="center"/>
      <protection/>
    </xf>
    <xf numFmtId="3" fontId="24" fillId="33" borderId="16" xfId="0" applyNumberFormat="1"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191" fontId="24" fillId="33" borderId="16" xfId="0" applyNumberFormat="1" applyFont="1" applyFill="1" applyBorder="1" applyAlignment="1" applyProtection="1">
      <alignment horizontal="center" vertical="center"/>
      <protection/>
    </xf>
    <xf numFmtId="188" fontId="24" fillId="33" borderId="16" xfId="0" applyNumberFormat="1" applyFont="1" applyFill="1" applyBorder="1" applyAlignment="1" applyProtection="1">
      <alignment horizontal="right" vertical="center"/>
      <protection/>
    </xf>
    <xf numFmtId="193" fontId="24" fillId="33" borderId="16" xfId="0" applyNumberFormat="1" applyFont="1" applyFill="1" applyBorder="1" applyAlignment="1" applyProtection="1">
      <alignment horizontal="center" vertical="center"/>
      <protection/>
    </xf>
    <xf numFmtId="192" fontId="24" fillId="33" borderId="16" xfId="63" applyNumberFormat="1" applyFont="1" applyFill="1" applyBorder="1" applyAlignment="1" applyProtection="1">
      <alignment horizontal="center" vertical="center"/>
      <protection/>
    </xf>
    <xf numFmtId="190" fontId="26" fillId="0" borderId="14" xfId="0" applyNumberFormat="1" applyFont="1" applyFill="1" applyBorder="1" applyAlignment="1" applyProtection="1">
      <alignment horizontal="center" vertical="center"/>
      <protection locked="0"/>
    </xf>
    <xf numFmtId="0" fontId="26" fillId="0" borderId="14" xfId="0" applyFont="1" applyFill="1" applyBorder="1" applyAlignment="1">
      <alignment horizontal="center" vertical="center"/>
    </xf>
    <xf numFmtId="1" fontId="19" fillId="0" borderId="14" xfId="0" applyNumberFormat="1" applyFont="1" applyFill="1" applyBorder="1" applyAlignment="1" applyProtection="1">
      <alignment horizontal="right" vertical="center"/>
      <protection/>
    </xf>
    <xf numFmtId="171" fontId="4" fillId="0" borderId="14" xfId="40" applyFont="1" applyFill="1" applyBorder="1" applyAlignment="1" applyProtection="1">
      <alignment horizontal="left" vertical="center"/>
      <protection/>
    </xf>
    <xf numFmtId="190" fontId="4" fillId="0" borderId="14" xfId="0" applyNumberFormat="1" applyFont="1" applyFill="1" applyBorder="1" applyAlignment="1" applyProtection="1">
      <alignment horizontal="center" vertical="center"/>
      <protection/>
    </xf>
    <xf numFmtId="0" fontId="4" fillId="0" borderId="14" xfId="0" applyFont="1" applyFill="1" applyBorder="1" applyAlignment="1" applyProtection="1">
      <alignment vertical="center"/>
      <protection/>
    </xf>
    <xf numFmtId="0" fontId="4" fillId="0" borderId="14" xfId="0" applyNumberFormat="1" applyFont="1" applyFill="1" applyBorder="1" applyAlignment="1" applyProtection="1">
      <alignment horizontal="center" vertical="center"/>
      <protection/>
    </xf>
    <xf numFmtId="191" fontId="18"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xf>
    <xf numFmtId="191" fontId="4" fillId="0" borderId="14" xfId="0" applyNumberFormat="1" applyFont="1" applyFill="1" applyBorder="1" applyAlignment="1" applyProtection="1">
      <alignment horizontal="right" vertical="center"/>
      <protection/>
    </xf>
    <xf numFmtId="188" fontId="4" fillId="0" borderId="14" xfId="0" applyNumberFormat="1" applyFont="1" applyFill="1" applyBorder="1" applyAlignment="1" applyProtection="1">
      <alignment horizontal="right" vertical="center"/>
      <protection/>
    </xf>
    <xf numFmtId="191" fontId="17" fillId="0" borderId="14" xfId="0" applyNumberFormat="1" applyFont="1" applyFill="1" applyBorder="1" applyAlignment="1" applyProtection="1">
      <alignment horizontal="right" vertical="center"/>
      <protection/>
    </xf>
    <xf numFmtId="188" fontId="17" fillId="0" borderId="14" xfId="0" applyNumberFormat="1" applyFont="1" applyFill="1" applyBorder="1" applyAlignment="1" applyProtection="1">
      <alignment horizontal="right" vertical="center"/>
      <protection/>
    </xf>
    <xf numFmtId="191" fontId="9"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locked="0"/>
    </xf>
    <xf numFmtId="188" fontId="4" fillId="0" borderId="14" xfId="0" applyNumberFormat="1" applyFont="1" applyFill="1" applyBorder="1" applyAlignment="1" applyProtection="1">
      <alignment horizontal="right" vertical="center"/>
      <protection locked="0"/>
    </xf>
    <xf numFmtId="193" fontId="4" fillId="0" borderId="14" xfId="0" applyNumberFormat="1" applyFont="1" applyFill="1" applyBorder="1" applyAlignment="1" applyProtection="1">
      <alignment vertical="center"/>
      <protection locked="0"/>
    </xf>
    <xf numFmtId="191" fontId="4" fillId="0" borderId="14"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16"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7" fillId="0" borderId="14"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21" fillId="0" borderId="14" xfId="0" applyFont="1" applyFill="1" applyBorder="1" applyAlignment="1" applyProtection="1">
      <alignment horizontal="center" vertical="center"/>
      <protection/>
    </xf>
    <xf numFmtId="0" fontId="20" fillId="0" borderId="14" xfId="0" applyFont="1" applyFill="1" applyBorder="1" applyAlignment="1" applyProtection="1">
      <alignment horizontal="right" vertical="center"/>
      <protection/>
    </xf>
    <xf numFmtId="0" fontId="14" fillId="0" borderId="14" xfId="0" applyFont="1" applyFill="1" applyBorder="1" applyAlignment="1" applyProtection="1">
      <alignment horizontal="left" vertical="center"/>
      <protection/>
    </xf>
    <xf numFmtId="190" fontId="14" fillId="0" borderId="14" xfId="0" applyNumberFormat="1" applyFont="1" applyFill="1" applyBorder="1" applyAlignment="1" applyProtection="1">
      <alignment horizontal="center" vertical="center"/>
      <protection/>
    </xf>
    <xf numFmtId="0" fontId="14" fillId="0" borderId="14" xfId="0" applyFont="1" applyFill="1" applyBorder="1" applyAlignment="1" applyProtection="1">
      <alignment vertical="center"/>
      <protection/>
    </xf>
    <xf numFmtId="0" fontId="14" fillId="0" borderId="14" xfId="0" applyFont="1" applyFill="1" applyBorder="1" applyAlignment="1" applyProtection="1">
      <alignment horizontal="center" vertical="center"/>
      <protection/>
    </xf>
    <xf numFmtId="3" fontId="12" fillId="0" borderId="14" xfId="0" applyNumberFormat="1"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191" fontId="12" fillId="0" borderId="14" xfId="0" applyNumberFormat="1" applyFont="1" applyFill="1" applyBorder="1" applyAlignment="1" applyProtection="1">
      <alignment vertical="center"/>
      <protection/>
    </xf>
    <xf numFmtId="188" fontId="12" fillId="0" borderId="14" xfId="0" applyNumberFormat="1" applyFont="1" applyFill="1" applyBorder="1" applyAlignment="1" applyProtection="1">
      <alignment horizontal="right" vertical="center"/>
      <protection/>
    </xf>
    <xf numFmtId="193" fontId="12" fillId="0" borderId="14" xfId="0" applyNumberFormat="1" applyFont="1" applyFill="1" applyBorder="1" applyAlignment="1" applyProtection="1">
      <alignment vertical="center"/>
      <protection/>
    </xf>
    <xf numFmtId="191" fontId="12" fillId="0" borderId="14" xfId="0" applyNumberFormat="1" applyFont="1" applyFill="1" applyBorder="1" applyAlignment="1" applyProtection="1">
      <alignment horizontal="right" vertical="center"/>
      <protection/>
    </xf>
    <xf numFmtId="192" fontId="12" fillId="0" borderId="14" xfId="63" applyNumberFormat="1" applyFont="1" applyFill="1" applyBorder="1" applyAlignment="1" applyProtection="1">
      <alignment vertical="center"/>
      <protection/>
    </xf>
    <xf numFmtId="0" fontId="13" fillId="0" borderId="14" xfId="0" applyFont="1" applyFill="1" applyBorder="1" applyAlignment="1" applyProtection="1">
      <alignment vertical="center"/>
      <protection/>
    </xf>
    <xf numFmtId="0" fontId="19" fillId="0" borderId="14" xfId="0"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protection locked="0"/>
    </xf>
    <xf numFmtId="190" fontId="7" fillId="0" borderId="14"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191" fontId="7" fillId="0" borderId="14" xfId="0" applyNumberFormat="1" applyFont="1" applyFill="1" applyBorder="1" applyAlignment="1" applyProtection="1">
      <alignment vertical="center"/>
      <protection locked="0"/>
    </xf>
    <xf numFmtId="188" fontId="7" fillId="0" borderId="14" xfId="0" applyNumberFormat="1" applyFont="1" applyFill="1" applyBorder="1" applyAlignment="1" applyProtection="1">
      <alignment horizontal="right" vertical="center"/>
      <protection locked="0"/>
    </xf>
    <xf numFmtId="191" fontId="10" fillId="0" borderId="14" xfId="0" applyNumberFormat="1" applyFont="1" applyFill="1" applyBorder="1" applyAlignment="1" applyProtection="1">
      <alignment vertical="center"/>
      <protection locked="0"/>
    </xf>
    <xf numFmtId="188" fontId="10" fillId="0" borderId="14" xfId="0" applyNumberFormat="1" applyFont="1" applyFill="1" applyBorder="1" applyAlignment="1" applyProtection="1">
      <alignment horizontal="right" vertical="center"/>
      <protection locked="0"/>
    </xf>
    <xf numFmtId="193" fontId="7" fillId="0" borderId="14" xfId="0" applyNumberFormat="1"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4" xfId="0" applyFont="1" applyFill="1" applyBorder="1" applyAlignment="1">
      <alignment vertical="center"/>
    </xf>
    <xf numFmtId="0" fontId="11" fillId="0" borderId="14" xfId="0" applyFont="1" applyFill="1" applyBorder="1" applyAlignment="1">
      <alignment horizontal="center" vertical="center"/>
    </xf>
    <xf numFmtId="191" fontId="7" fillId="0" borderId="14" xfId="0" applyNumberFormat="1" applyFont="1" applyFill="1" applyBorder="1" applyAlignment="1" applyProtection="1">
      <alignment horizontal="right" vertical="center"/>
      <protection locked="0"/>
    </xf>
    <xf numFmtId="0" fontId="16" fillId="0" borderId="18"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7" fillId="0" borderId="18" xfId="0" applyFont="1" applyFill="1" applyBorder="1" applyAlignment="1" applyProtection="1">
      <alignment vertical="center"/>
      <protection locked="0"/>
    </xf>
    <xf numFmtId="0" fontId="5" fillId="0" borderId="18" xfId="0" applyFont="1" applyFill="1" applyBorder="1" applyAlignment="1" applyProtection="1">
      <alignment vertical="center"/>
      <protection locked="0"/>
    </xf>
    <xf numFmtId="0" fontId="5" fillId="0" borderId="18" xfId="0" applyFont="1" applyFill="1" applyBorder="1" applyAlignment="1" applyProtection="1">
      <alignment vertical="center" wrapText="1"/>
      <protection locked="0"/>
    </xf>
    <xf numFmtId="0" fontId="26" fillId="0" borderId="19" xfId="0" applyFont="1" applyFill="1" applyBorder="1" applyAlignment="1">
      <alignment horizontal="left" vertical="center"/>
    </xf>
    <xf numFmtId="0" fontId="19" fillId="0" borderId="15"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91" fontId="16" fillId="0" borderId="20" xfId="0" applyNumberFormat="1" applyFont="1" applyFill="1" applyBorder="1" applyAlignment="1" applyProtection="1">
      <alignment horizontal="center" vertical="center" wrapText="1"/>
      <protection/>
    </xf>
    <xf numFmtId="188" fontId="16" fillId="0" borderId="20" xfId="0" applyNumberFormat="1" applyFont="1" applyFill="1" applyBorder="1" applyAlignment="1" applyProtection="1">
      <alignment horizontal="center" vertical="center" wrapText="1"/>
      <protection/>
    </xf>
    <xf numFmtId="193" fontId="16" fillId="0" borderId="20" xfId="0" applyNumberFormat="1" applyFont="1" applyFill="1" applyBorder="1" applyAlignment="1" applyProtection="1">
      <alignment horizontal="center" vertical="center" wrapText="1"/>
      <protection/>
    </xf>
    <xf numFmtId="193" fontId="16" fillId="0" borderId="21" xfId="0" applyNumberFormat="1" applyFont="1" applyFill="1" applyBorder="1" applyAlignment="1" applyProtection="1">
      <alignment horizontal="center" vertical="center" wrapText="1"/>
      <protection/>
    </xf>
    <xf numFmtId="191"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right" vertical="center"/>
      <protection/>
    </xf>
    <xf numFmtId="0" fontId="19" fillId="0" borderId="22" xfId="0" applyFont="1" applyFill="1" applyBorder="1" applyAlignment="1" applyProtection="1">
      <alignment horizontal="right" vertical="center"/>
      <protection/>
    </xf>
    <xf numFmtId="0" fontId="26" fillId="0" borderId="16" xfId="0" applyFont="1" applyFill="1" applyBorder="1" applyAlignment="1">
      <alignment horizontal="center" vertical="center"/>
    </xf>
    <xf numFmtId="0" fontId="26" fillId="0" borderId="14" xfId="0" applyFont="1" applyFill="1" applyBorder="1" applyAlignment="1" applyProtection="1">
      <alignment horizontal="left" vertical="center"/>
      <protection locked="0"/>
    </xf>
    <xf numFmtId="0" fontId="26" fillId="0" borderId="14" xfId="0" applyFont="1" applyFill="1" applyBorder="1" applyAlignment="1" applyProtection="1">
      <alignment horizontal="center" vertical="center"/>
      <protection locked="0"/>
    </xf>
    <xf numFmtId="193" fontId="26" fillId="0" borderId="14" xfId="63" applyNumberFormat="1" applyFont="1" applyFill="1" applyBorder="1" applyAlignment="1" applyProtection="1">
      <alignment vertical="center"/>
      <protection/>
    </xf>
    <xf numFmtId="192" fontId="26" fillId="0" borderId="14" xfId="63" applyNumberFormat="1" applyFont="1" applyFill="1" applyBorder="1" applyAlignment="1" applyProtection="1">
      <alignment vertical="center"/>
      <protection/>
    </xf>
    <xf numFmtId="190" fontId="26" fillId="0" borderId="14" xfId="0" applyNumberFormat="1" applyFont="1" applyFill="1" applyBorder="1" applyAlignment="1">
      <alignment horizontal="center" vertical="center"/>
    </xf>
    <xf numFmtId="0" fontId="26" fillId="0" borderId="14" xfId="0" applyFont="1" applyFill="1" applyBorder="1" applyAlignment="1">
      <alignment horizontal="left" vertical="center"/>
    </xf>
    <xf numFmtId="0" fontId="26" fillId="0" borderId="14" xfId="0" applyNumberFormat="1" applyFont="1" applyFill="1" applyBorder="1" applyAlignment="1">
      <alignment horizontal="left" vertical="center"/>
    </xf>
    <xf numFmtId="0" fontId="26" fillId="0" borderId="14" xfId="0" applyNumberFormat="1" applyFont="1" applyFill="1" applyBorder="1" applyAlignment="1">
      <alignment horizontal="center" vertical="center"/>
    </xf>
    <xf numFmtId="0" fontId="26" fillId="0" borderId="14" xfId="0" applyNumberFormat="1" applyFont="1" applyFill="1" applyBorder="1" applyAlignment="1" applyProtection="1">
      <alignment horizontal="left" vertical="center"/>
      <protection locked="0"/>
    </xf>
    <xf numFmtId="0" fontId="26" fillId="0" borderId="14" xfId="0" applyNumberFormat="1" applyFont="1" applyFill="1" applyBorder="1" applyAlignment="1" applyProtection="1">
      <alignment horizontal="center" vertical="center"/>
      <protection locked="0"/>
    </xf>
    <xf numFmtId="190" fontId="26" fillId="0" borderId="14" xfId="50" applyNumberFormat="1" applyFont="1" applyFill="1" applyBorder="1" applyAlignment="1" applyProtection="1">
      <alignment horizontal="center" vertical="center"/>
      <protection locked="0"/>
    </xf>
    <xf numFmtId="14" fontId="26" fillId="0" borderId="14" xfId="50" applyNumberFormat="1" applyFont="1" applyFill="1" applyBorder="1" applyAlignment="1">
      <alignment horizontal="left" vertical="center"/>
      <protection/>
    </xf>
    <xf numFmtId="0" fontId="26" fillId="0" borderId="14" xfId="50" applyFont="1" applyFill="1" applyBorder="1" applyAlignment="1">
      <alignment horizontal="center" vertical="center"/>
      <protection/>
    </xf>
    <xf numFmtId="0" fontId="26" fillId="0" borderId="14" xfId="0" applyFont="1" applyFill="1" applyBorder="1" applyAlignment="1" applyProtection="1">
      <alignment horizontal="left" vertical="center"/>
      <protection/>
    </xf>
    <xf numFmtId="0" fontId="26" fillId="0" borderId="14" xfId="0" applyFont="1" applyFill="1" applyBorder="1" applyAlignment="1" applyProtection="1">
      <alignment horizontal="center" vertical="center"/>
      <protection/>
    </xf>
    <xf numFmtId="190" fontId="26" fillId="0" borderId="14" xfId="0" applyNumberFormat="1" applyFont="1" applyFill="1" applyBorder="1" applyAlignment="1" applyProtection="1">
      <alignment horizontal="center" vertical="center"/>
      <protection/>
    </xf>
    <xf numFmtId="193" fontId="26" fillId="0" borderId="23" xfId="63" applyNumberFormat="1" applyFont="1" applyFill="1" applyBorder="1" applyAlignment="1" applyProtection="1">
      <alignment vertical="center"/>
      <protection/>
    </xf>
    <xf numFmtId="192" fontId="26" fillId="0" borderId="23" xfId="63" applyNumberFormat="1" applyFont="1" applyFill="1" applyBorder="1" applyAlignment="1" applyProtection="1">
      <alignment vertical="center"/>
      <protection/>
    </xf>
    <xf numFmtId="0" fontId="26" fillId="0" borderId="19" xfId="0" applyFont="1" applyFill="1" applyBorder="1" applyAlignment="1" applyProtection="1">
      <alignment horizontal="left" vertical="center"/>
      <protection locked="0"/>
    </xf>
    <xf numFmtId="193" fontId="26" fillId="0" borderId="24" xfId="40" applyNumberFormat="1" applyFont="1" applyFill="1" applyBorder="1" applyAlignment="1" applyProtection="1">
      <alignment vertical="center"/>
      <protection locked="0"/>
    </xf>
    <xf numFmtId="0" fontId="26" fillId="0" borderId="19" xfId="0" applyFont="1" applyFill="1" applyBorder="1" applyAlignment="1">
      <alignment horizontal="left" vertical="center"/>
    </xf>
    <xf numFmtId="193" fontId="26" fillId="0" borderId="24" xfId="0" applyNumberFormat="1" applyFont="1" applyFill="1" applyBorder="1" applyAlignment="1">
      <alignment vertical="center"/>
    </xf>
    <xf numFmtId="0" fontId="26" fillId="0" borderId="19" xfId="0" applyNumberFormat="1" applyFont="1" applyFill="1" applyBorder="1" applyAlignment="1">
      <alignment horizontal="left" vertical="center"/>
    </xf>
    <xf numFmtId="0" fontId="26" fillId="0" borderId="19" xfId="0" applyNumberFormat="1" applyFont="1" applyFill="1" applyBorder="1" applyAlignment="1" applyProtection="1">
      <alignment horizontal="left" vertical="center"/>
      <protection locked="0"/>
    </xf>
    <xf numFmtId="0" fontId="26" fillId="0" borderId="19" xfId="50" applyFont="1" applyFill="1" applyBorder="1" applyAlignment="1">
      <alignment horizontal="left" vertical="center"/>
      <protection/>
    </xf>
    <xf numFmtId="0" fontId="26" fillId="0" borderId="25" xfId="0" applyFont="1" applyFill="1" applyBorder="1" applyAlignment="1">
      <alignment horizontal="left" vertical="center"/>
    </xf>
    <xf numFmtId="190" fontId="26" fillId="0" borderId="16" xfId="0" applyNumberFormat="1" applyFont="1" applyFill="1" applyBorder="1" applyAlignment="1">
      <alignment horizontal="center" vertical="center"/>
    </xf>
    <xf numFmtId="0" fontId="26" fillId="0" borderId="16" xfId="0" applyFont="1" applyFill="1" applyBorder="1" applyAlignment="1">
      <alignment horizontal="left" vertical="center"/>
    </xf>
    <xf numFmtId="192" fontId="26" fillId="0" borderId="16" xfId="63" applyNumberFormat="1" applyFont="1" applyFill="1" applyBorder="1" applyAlignment="1" applyProtection="1">
      <alignment vertical="center"/>
      <protection/>
    </xf>
    <xf numFmtId="192" fontId="26" fillId="0" borderId="26" xfId="63" applyNumberFormat="1" applyFont="1" applyFill="1" applyBorder="1" applyAlignment="1" applyProtection="1">
      <alignment vertical="center"/>
      <protection/>
    </xf>
    <xf numFmtId="190" fontId="26" fillId="0" borderId="14" xfId="0" applyNumberFormat="1" applyFont="1" applyFill="1" applyBorder="1" applyAlignment="1" applyProtection="1">
      <alignment horizontal="left" vertical="center"/>
      <protection locked="0"/>
    </xf>
    <xf numFmtId="196" fontId="26" fillId="0" borderId="14" xfId="40" applyNumberFormat="1" applyFont="1" applyFill="1" applyBorder="1" applyAlignment="1" applyProtection="1">
      <alignment vertical="center"/>
      <protection locked="0"/>
    </xf>
    <xf numFmtId="196" fontId="27" fillId="0" borderId="14" xfId="40" applyNumberFormat="1" applyFont="1" applyFill="1" applyBorder="1" applyAlignment="1" applyProtection="1">
      <alignment vertical="center"/>
      <protection/>
    </xf>
    <xf numFmtId="196" fontId="26" fillId="0" borderId="14" xfId="63" applyNumberFormat="1" applyFont="1" applyFill="1" applyBorder="1" applyAlignment="1" applyProtection="1">
      <alignment vertical="center"/>
      <protection/>
    </xf>
    <xf numFmtId="196" fontId="26" fillId="0" borderId="14" xfId="0" applyNumberFormat="1" applyFont="1" applyFill="1" applyBorder="1" applyAlignment="1">
      <alignment vertical="center"/>
    </xf>
    <xf numFmtId="196" fontId="26" fillId="0" borderId="14" xfId="40" applyNumberFormat="1" applyFont="1" applyFill="1" applyBorder="1" applyAlignment="1">
      <alignment vertical="center"/>
    </xf>
    <xf numFmtId="196" fontId="27" fillId="0" borderId="14" xfId="40" applyNumberFormat="1" applyFont="1" applyFill="1" applyBorder="1" applyAlignment="1">
      <alignment vertical="center"/>
    </xf>
    <xf numFmtId="196" fontId="26" fillId="0" borderId="14" xfId="0" applyNumberFormat="1" applyFont="1" applyFill="1" applyBorder="1" applyAlignment="1" applyProtection="1">
      <alignment vertical="center"/>
      <protection/>
    </xf>
    <xf numFmtId="196" fontId="27" fillId="0" borderId="14" xfId="0" applyNumberFormat="1" applyFont="1" applyFill="1" applyBorder="1" applyAlignment="1" applyProtection="1">
      <alignment vertical="center"/>
      <protection/>
    </xf>
    <xf numFmtId="190" fontId="26" fillId="0" borderId="14" xfId="50" applyNumberFormat="1" applyFont="1" applyFill="1" applyBorder="1" applyAlignment="1" applyProtection="1">
      <alignment horizontal="left" vertical="center"/>
      <protection locked="0"/>
    </xf>
    <xf numFmtId="196" fontId="26" fillId="0" borderId="23" xfId="63" applyNumberFormat="1" applyFont="1" applyFill="1" applyBorder="1" applyAlignment="1" applyProtection="1">
      <alignment vertical="center"/>
      <protection/>
    </xf>
    <xf numFmtId="196" fontId="27" fillId="0" borderId="20" xfId="40" applyNumberFormat="1" applyFont="1" applyFill="1" applyBorder="1" applyAlignment="1" applyProtection="1">
      <alignment vertical="center"/>
      <protection/>
    </xf>
    <xf numFmtId="196" fontId="26" fillId="0" borderId="20" xfId="40" applyNumberFormat="1" applyFont="1" applyFill="1" applyBorder="1" applyAlignment="1" applyProtection="1">
      <alignment vertical="center"/>
      <protection locked="0"/>
    </xf>
    <xf numFmtId="196" fontId="26" fillId="0" borderId="16" xfId="40" applyNumberFormat="1" applyFont="1" applyFill="1" applyBorder="1" applyAlignment="1">
      <alignment vertical="center"/>
    </xf>
    <xf numFmtId="196" fontId="27" fillId="0" borderId="16" xfId="40" applyNumberFormat="1" applyFont="1" applyFill="1" applyBorder="1" applyAlignment="1">
      <alignment vertical="center"/>
    </xf>
    <xf numFmtId="193" fontId="26" fillId="0" borderId="16" xfId="63" applyNumberFormat="1" applyFont="1" applyFill="1" applyBorder="1" applyAlignment="1" applyProtection="1">
      <alignment vertical="center"/>
      <protection/>
    </xf>
    <xf numFmtId="0" fontId="26" fillId="0" borderId="27" xfId="0" applyFont="1" applyFill="1" applyBorder="1" applyAlignment="1" applyProtection="1">
      <alignment horizontal="left" vertical="center"/>
      <protection locked="0"/>
    </xf>
    <xf numFmtId="190" fontId="26" fillId="0" borderId="26" xfId="0" applyNumberFormat="1" applyFont="1" applyFill="1" applyBorder="1" applyAlignment="1" applyProtection="1">
      <alignment horizontal="center" vertical="center"/>
      <protection locked="0"/>
    </xf>
    <xf numFmtId="0" fontId="26" fillId="0" borderId="26" xfId="0" applyFont="1" applyFill="1" applyBorder="1" applyAlignment="1" applyProtection="1">
      <alignment horizontal="left" vertical="center"/>
      <protection locked="0"/>
    </xf>
    <xf numFmtId="0" fontId="26" fillId="0" borderId="26" xfId="0" applyFont="1" applyFill="1" applyBorder="1" applyAlignment="1" applyProtection="1">
      <alignment horizontal="center" vertical="center"/>
      <protection locked="0"/>
    </xf>
    <xf numFmtId="196" fontId="26" fillId="0" borderId="26" xfId="40" applyNumberFormat="1" applyFont="1" applyFill="1" applyBorder="1" applyAlignment="1" applyProtection="1">
      <alignment vertical="center"/>
      <protection locked="0"/>
    </xf>
    <xf numFmtId="196" fontId="27" fillId="0" borderId="26" xfId="40" applyNumberFormat="1" applyFont="1" applyFill="1" applyBorder="1" applyAlignment="1" applyProtection="1">
      <alignment vertical="center"/>
      <protection/>
    </xf>
    <xf numFmtId="196" fontId="26" fillId="0" borderId="26" xfId="63" applyNumberFormat="1" applyFont="1" applyFill="1" applyBorder="1" applyAlignment="1" applyProtection="1">
      <alignment vertical="center"/>
      <protection/>
    </xf>
    <xf numFmtId="193" fontId="26" fillId="0" borderId="26" xfId="63" applyNumberFormat="1" applyFont="1" applyFill="1" applyBorder="1" applyAlignment="1" applyProtection="1">
      <alignment vertical="center"/>
      <protection/>
    </xf>
    <xf numFmtId="185" fontId="26" fillId="0" borderId="14" xfId="40" applyNumberFormat="1" applyFont="1" applyFill="1" applyBorder="1" applyAlignment="1">
      <alignment vertical="center"/>
    </xf>
    <xf numFmtId="185" fontId="27" fillId="0" borderId="14" xfId="40" applyNumberFormat="1" applyFont="1" applyFill="1" applyBorder="1" applyAlignment="1">
      <alignment vertical="center"/>
    </xf>
    <xf numFmtId="185" fontId="26" fillId="0" borderId="14" xfId="40" applyNumberFormat="1" applyFont="1" applyFill="1" applyBorder="1" applyAlignment="1" applyProtection="1">
      <alignment vertical="center"/>
      <protection locked="0"/>
    </xf>
    <xf numFmtId="185" fontId="27" fillId="0" borderId="14" xfId="40" applyNumberFormat="1" applyFont="1" applyFill="1" applyBorder="1" applyAlignment="1" applyProtection="1">
      <alignment vertical="center"/>
      <protection/>
    </xf>
    <xf numFmtId="185" fontId="26" fillId="0" borderId="14" xfId="40" applyNumberFormat="1" applyFont="1" applyFill="1" applyBorder="1" applyAlignment="1" applyProtection="1">
      <alignment vertical="center"/>
      <protection/>
    </xf>
    <xf numFmtId="185" fontId="26" fillId="0" borderId="14" xfId="0" applyNumberFormat="1" applyFont="1" applyFill="1" applyBorder="1" applyAlignment="1" applyProtection="1">
      <alignment vertical="center"/>
      <protection/>
    </xf>
    <xf numFmtId="185" fontId="27" fillId="0" borderId="14" xfId="0" applyNumberFormat="1" applyFont="1" applyFill="1" applyBorder="1" applyAlignment="1" applyProtection="1">
      <alignment vertical="center"/>
      <protection/>
    </xf>
    <xf numFmtId="185" fontId="26" fillId="0" borderId="14" xfId="0" applyNumberFormat="1" applyFont="1" applyFill="1" applyBorder="1" applyAlignment="1">
      <alignment vertical="center"/>
    </xf>
    <xf numFmtId="0" fontId="26" fillId="0" borderId="28" xfId="0" applyFont="1" applyFill="1" applyBorder="1" applyAlignment="1">
      <alignment horizontal="left" vertical="center"/>
    </xf>
    <xf numFmtId="190" fontId="26" fillId="0" borderId="23" xfId="0" applyNumberFormat="1" applyFont="1" applyFill="1" applyBorder="1" applyAlignment="1">
      <alignment horizontal="center" vertical="center"/>
    </xf>
    <xf numFmtId="0" fontId="26" fillId="0" borderId="23" xfId="0" applyFont="1" applyFill="1" applyBorder="1" applyAlignment="1">
      <alignment horizontal="left" vertical="center"/>
    </xf>
    <xf numFmtId="0" fontId="26" fillId="0" borderId="23" xfId="0" applyFont="1" applyFill="1" applyBorder="1" applyAlignment="1">
      <alignment horizontal="center" vertical="center"/>
    </xf>
    <xf numFmtId="185" fontId="26" fillId="0" borderId="23" xfId="40" applyNumberFormat="1" applyFont="1" applyFill="1" applyBorder="1" applyAlignment="1">
      <alignment vertical="center"/>
    </xf>
    <xf numFmtId="196" fontId="26" fillId="0" borderId="23" xfId="40" applyNumberFormat="1" applyFont="1" applyFill="1" applyBorder="1" applyAlignment="1">
      <alignment vertical="center"/>
    </xf>
    <xf numFmtId="185" fontId="27" fillId="0" borderId="23" xfId="40" applyNumberFormat="1" applyFont="1" applyFill="1" applyBorder="1" applyAlignment="1">
      <alignment vertical="center"/>
    </xf>
    <xf numFmtId="196" fontId="27" fillId="0" borderId="23" xfId="40" applyNumberFormat="1" applyFont="1" applyFill="1" applyBorder="1" applyAlignment="1">
      <alignment vertical="center"/>
    </xf>
    <xf numFmtId="193" fontId="26" fillId="0" borderId="29" xfId="40" applyNumberFormat="1" applyFont="1" applyFill="1" applyBorder="1" applyAlignment="1">
      <alignment vertical="center"/>
    </xf>
    <xf numFmtId="193" fontId="26" fillId="0" borderId="24" xfId="63" applyNumberFormat="1" applyFont="1" applyFill="1" applyBorder="1" applyAlignment="1" applyProtection="1">
      <alignment vertical="center"/>
      <protection/>
    </xf>
    <xf numFmtId="193" fontId="26" fillId="0" borderId="24" xfId="40" applyNumberFormat="1" applyFont="1" applyFill="1" applyBorder="1" applyAlignment="1">
      <alignment vertical="center"/>
    </xf>
    <xf numFmtId="193" fontId="26" fillId="0" borderId="24" xfId="0" applyNumberFormat="1" applyFont="1" applyFill="1" applyBorder="1" applyAlignment="1" applyProtection="1">
      <alignment vertical="center"/>
      <protection/>
    </xf>
    <xf numFmtId="0" fontId="26" fillId="0" borderId="30" xfId="0" applyFont="1" applyFill="1" applyBorder="1" applyAlignment="1" applyProtection="1">
      <alignment horizontal="left" vertical="center"/>
      <protection locked="0"/>
    </xf>
    <xf numFmtId="190" fontId="26" fillId="0" borderId="20" xfId="0" applyNumberFormat="1" applyFont="1" applyFill="1" applyBorder="1" applyAlignment="1" applyProtection="1">
      <alignment horizontal="center" vertical="center"/>
      <protection locked="0"/>
    </xf>
    <xf numFmtId="190" fontId="26" fillId="0" borderId="20" xfId="0" applyNumberFormat="1" applyFont="1" applyFill="1" applyBorder="1" applyAlignment="1" applyProtection="1">
      <alignment horizontal="left" vertical="center"/>
      <protection locked="0"/>
    </xf>
    <xf numFmtId="0" fontId="26" fillId="0" borderId="20" xfId="0" applyFont="1" applyFill="1" applyBorder="1" applyAlignment="1" applyProtection="1">
      <alignment horizontal="left" vertical="center"/>
      <protection locked="0"/>
    </xf>
    <xf numFmtId="0" fontId="26" fillId="0" borderId="20" xfId="0" applyFont="1" applyFill="1" applyBorder="1" applyAlignment="1" applyProtection="1">
      <alignment horizontal="center" vertical="center"/>
      <protection locked="0"/>
    </xf>
    <xf numFmtId="185" fontId="26" fillId="0" borderId="20" xfId="40" applyNumberFormat="1" applyFont="1" applyFill="1" applyBorder="1" applyAlignment="1" applyProtection="1">
      <alignment vertical="center"/>
      <protection locked="0"/>
    </xf>
    <xf numFmtId="185" fontId="27" fillId="0" borderId="20" xfId="40" applyNumberFormat="1" applyFont="1" applyFill="1" applyBorder="1" applyAlignment="1" applyProtection="1">
      <alignment vertical="center"/>
      <protection/>
    </xf>
    <xf numFmtId="196" fontId="26" fillId="0" borderId="20" xfId="63" applyNumberFormat="1" applyFont="1" applyFill="1" applyBorder="1" applyAlignment="1" applyProtection="1">
      <alignment vertical="center"/>
      <protection/>
    </xf>
    <xf numFmtId="193" fontId="26" fillId="0" borderId="20" xfId="63" applyNumberFormat="1" applyFont="1" applyFill="1" applyBorder="1" applyAlignment="1" applyProtection="1">
      <alignment vertical="center"/>
      <protection/>
    </xf>
    <xf numFmtId="192" fontId="26" fillId="0" borderId="20" xfId="63" applyNumberFormat="1" applyFont="1" applyFill="1" applyBorder="1" applyAlignment="1" applyProtection="1">
      <alignment vertical="center"/>
      <protection/>
    </xf>
    <xf numFmtId="193" fontId="26" fillId="0" borderId="21" xfId="40" applyNumberFormat="1" applyFont="1" applyFill="1" applyBorder="1" applyAlignment="1" applyProtection="1">
      <alignment vertical="center"/>
      <protection locked="0"/>
    </xf>
    <xf numFmtId="185" fontId="26" fillId="0" borderId="16" xfId="40" applyNumberFormat="1" applyFont="1" applyFill="1" applyBorder="1" applyAlignment="1">
      <alignment vertical="center"/>
    </xf>
    <xf numFmtId="185" fontId="27" fillId="0" borderId="16" xfId="40" applyNumberFormat="1" applyFont="1" applyFill="1" applyBorder="1" applyAlignment="1">
      <alignment vertical="center"/>
    </xf>
    <xf numFmtId="196" fontId="26" fillId="0" borderId="16" xfId="63" applyNumberFormat="1" applyFont="1" applyFill="1" applyBorder="1" applyAlignment="1" applyProtection="1">
      <alignment vertical="center"/>
      <protection/>
    </xf>
    <xf numFmtId="193" fontId="26" fillId="0" borderId="31" xfId="40" applyNumberFormat="1" applyFont="1" applyFill="1" applyBorder="1" applyAlignment="1">
      <alignment vertical="center"/>
    </xf>
    <xf numFmtId="185" fontId="26" fillId="0" borderId="26" xfId="40" applyNumberFormat="1" applyFont="1" applyFill="1" applyBorder="1" applyAlignment="1" applyProtection="1">
      <alignment vertical="center"/>
      <protection locked="0"/>
    </xf>
    <xf numFmtId="185" fontId="27" fillId="0" borderId="26" xfId="40" applyNumberFormat="1" applyFont="1" applyFill="1" applyBorder="1" applyAlignment="1" applyProtection="1">
      <alignment vertical="center"/>
      <protection/>
    </xf>
    <xf numFmtId="185" fontId="26" fillId="0" borderId="26" xfId="40" applyNumberFormat="1" applyFont="1" applyFill="1" applyBorder="1" applyAlignment="1" applyProtection="1">
      <alignment vertical="center"/>
      <protection/>
    </xf>
    <xf numFmtId="196" fontId="26" fillId="0" borderId="26" xfId="0" applyNumberFormat="1" applyFont="1" applyFill="1" applyBorder="1" applyAlignment="1">
      <alignment vertical="center"/>
    </xf>
    <xf numFmtId="193" fontId="26" fillId="0" borderId="32" xfId="63" applyNumberFormat="1" applyFont="1" applyFill="1" applyBorder="1" applyAlignment="1" applyProtection="1">
      <alignment vertical="center"/>
      <protection/>
    </xf>
    <xf numFmtId="193" fontId="26" fillId="0" borderId="21" xfId="63" applyNumberFormat="1" applyFont="1" applyFill="1" applyBorder="1" applyAlignment="1" applyProtection="1">
      <alignment vertical="center"/>
      <protection/>
    </xf>
    <xf numFmtId="0" fontId="16" fillId="0" borderId="23"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185" fontId="16" fillId="0" borderId="23" xfId="0" applyNumberFormat="1" applyFont="1" applyFill="1" applyBorder="1" applyAlignment="1" applyProtection="1">
      <alignment horizontal="center" vertical="center" wrapText="1"/>
      <protection/>
    </xf>
    <xf numFmtId="193" fontId="16" fillId="0" borderId="23" xfId="0" applyNumberFormat="1" applyFont="1" applyFill="1" applyBorder="1" applyAlignment="1" applyProtection="1">
      <alignment horizontal="center" vertical="center" wrapText="1"/>
      <protection/>
    </xf>
    <xf numFmtId="0" fontId="22" fillId="33" borderId="14" xfId="0" applyFont="1" applyFill="1" applyBorder="1" applyAlignment="1" applyProtection="1">
      <alignment horizontal="center" vertical="center"/>
      <protection/>
    </xf>
    <xf numFmtId="0" fontId="0" fillId="33" borderId="33" xfId="0" applyFill="1" applyBorder="1" applyAlignment="1">
      <alignment/>
    </xf>
    <xf numFmtId="0" fontId="16" fillId="0" borderId="20" xfId="0" applyFont="1" applyFill="1" applyBorder="1" applyAlignment="1" applyProtection="1">
      <alignment horizontal="center" vertical="center" wrapText="1"/>
      <protection/>
    </xf>
    <xf numFmtId="193" fontId="16" fillId="0" borderId="29" xfId="0" applyNumberFormat="1" applyFont="1" applyFill="1" applyBorder="1" applyAlignment="1" applyProtection="1">
      <alignment horizontal="center" vertical="center" wrapText="1"/>
      <protection/>
    </xf>
    <xf numFmtId="171" fontId="16" fillId="0" borderId="28" xfId="40" applyFont="1" applyFill="1" applyBorder="1" applyAlignment="1" applyProtection="1">
      <alignment horizontal="center" vertical="center"/>
      <protection/>
    </xf>
    <xf numFmtId="171" fontId="16" fillId="0" borderId="30" xfId="40" applyFont="1" applyFill="1" applyBorder="1" applyAlignment="1" applyProtection="1">
      <alignment horizontal="center" vertical="center"/>
      <protection/>
    </xf>
    <xf numFmtId="190" fontId="16" fillId="0" borderId="23"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1" fillId="0" borderId="14" xfId="0" applyFont="1" applyFill="1" applyBorder="1" applyAlignment="1" applyProtection="1">
      <alignment horizontal="left" vertical="center"/>
      <protection locked="0"/>
    </xf>
    <xf numFmtId="0" fontId="11" fillId="0" borderId="14" xfId="0" applyFont="1" applyFill="1" applyBorder="1" applyAlignment="1">
      <alignment horizontal="left" vertical="center"/>
    </xf>
    <xf numFmtId="0" fontId="24" fillId="33" borderId="16"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15" fillId="0" borderId="14" xfId="0" applyNumberFormat="1" applyFont="1" applyFill="1" applyBorder="1" applyAlignment="1" applyProtection="1">
      <alignment horizontal="right" vertical="center" wrapText="1"/>
      <protection locked="0"/>
    </xf>
    <xf numFmtId="0" fontId="0" fillId="0" borderId="14" xfId="0" applyFill="1" applyBorder="1" applyAlignment="1">
      <alignment horizontal="right" vertical="center" wrapText="1"/>
    </xf>
    <xf numFmtId="0" fontId="15" fillId="0" borderId="14" xfId="0" applyFont="1" applyFill="1" applyBorder="1" applyAlignment="1">
      <alignment horizontal="right" vertical="center" wrapText="1"/>
    </xf>
    <xf numFmtId="193" fontId="8" fillId="0" borderId="14" xfId="0" applyNumberFormat="1" applyFont="1" applyFill="1" applyBorder="1" applyAlignment="1" applyProtection="1">
      <alignment horizontal="right" vertical="center" wrapText="1"/>
      <protection locked="0"/>
    </xf>
    <xf numFmtId="0" fontId="15" fillId="0" borderId="0" xfId="0" applyFont="1" applyAlignment="1">
      <alignment horizontal="right" vertical="center" wrapText="1"/>
    </xf>
    <xf numFmtId="0" fontId="0" fillId="0" borderId="0" xfId="0" applyAlignment="1">
      <alignment horizontal="right" vertical="center" wrapText="1"/>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xf numFmtId="0" fontId="23" fillId="33" borderId="0" xfId="0" applyFont="1" applyFill="1" applyBorder="1" applyAlignment="1" applyProtection="1">
      <alignment horizontal="center" vertical="center"/>
      <protection/>
    </xf>
    <xf numFmtId="0" fontId="0" fillId="0" borderId="0" xfId="0" applyAlignment="1">
      <alignment/>
    </xf>
    <xf numFmtId="171" fontId="16" fillId="0" borderId="34" xfId="40" applyFont="1" applyFill="1" applyBorder="1" applyAlignment="1" applyProtection="1">
      <alignment horizontal="center" vertical="center"/>
      <protection/>
    </xf>
    <xf numFmtId="171" fontId="16" fillId="0" borderId="35" xfId="40" applyFont="1" applyFill="1" applyBorder="1" applyAlignment="1" applyProtection="1">
      <alignment horizontal="center" vertical="center"/>
      <protection/>
    </xf>
    <xf numFmtId="190" fontId="16" fillId="0" borderId="36" xfId="0" applyNumberFormat="1" applyFont="1" applyFill="1" applyBorder="1" applyAlignment="1" applyProtection="1">
      <alignment horizontal="center" vertical="center" wrapText="1"/>
      <protection/>
    </xf>
    <xf numFmtId="190" fontId="16" fillId="0" borderId="12" xfId="0" applyNumberFormat="1" applyFont="1" applyFill="1" applyBorder="1" applyAlignment="1" applyProtection="1">
      <alignment horizontal="center" vertical="center" wrapText="1"/>
      <protection/>
    </xf>
    <xf numFmtId="0" fontId="21" fillId="33" borderId="16" xfId="0" applyFont="1" applyFill="1" applyBorder="1" applyAlignment="1">
      <alignment horizontal="center" vertical="center"/>
    </xf>
    <xf numFmtId="0" fontId="21" fillId="33" borderId="16" xfId="0" applyFont="1" applyFill="1" applyBorder="1" applyAlignment="1">
      <alignment horizontal="right" vertical="center"/>
    </xf>
    <xf numFmtId="193" fontId="16" fillId="0" borderId="36" xfId="0" applyNumberFormat="1" applyFont="1" applyFill="1" applyBorder="1" applyAlignment="1" applyProtection="1">
      <alignment horizontal="center" vertical="center" wrapText="1"/>
      <protection/>
    </xf>
    <xf numFmtId="185" fontId="16" fillId="0" borderId="36" xfId="0" applyNumberFormat="1" applyFont="1" applyFill="1" applyBorder="1" applyAlignment="1" applyProtection="1">
      <alignment horizontal="center" vertical="center" wrapText="1"/>
      <protection/>
    </xf>
    <xf numFmtId="193" fontId="16" fillId="0" borderId="37" xfId="0" applyNumberFormat="1" applyFont="1" applyFill="1" applyBorder="1" applyAlignment="1" applyProtection="1">
      <alignment horizontal="center" vertical="center" wrapText="1"/>
      <protection/>
    </xf>
    <xf numFmtId="0" fontId="16" fillId="0" borderId="36"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Sayfa1"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94595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6735425" y="0"/>
          <a:ext cx="26955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9440525" cy="10953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695325</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6535400" y="390525"/>
          <a:ext cx="2752725" cy="68580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31
</a:t>
          </a:r>
          <a:r>
            <a:rPr lang="en-US" cap="none" sz="2000" b="0" i="0" u="none" baseline="0">
              <a:solidFill>
                <a:srgbClr val="FFFFFF"/>
              </a:solidFill>
              <a:latin typeface="Impact"/>
              <a:ea typeface="Impact"/>
              <a:cs typeface="Impact"/>
            </a:rPr>
            <a:t>01-03 AUG'</a:t>
          </a:r>
          <a:r>
            <a:rPr lang="en-US" cap="none" sz="1600" b="0" i="0" u="none" baseline="0">
              <a:solidFill>
                <a:srgbClr val="FFFFFF"/>
              </a:solidFill>
              <a:latin typeface="Impact"/>
              <a:ea typeface="Impact"/>
              <a:cs typeface="Impact"/>
            </a:rPr>
            <a:t> 2008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32588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8362950" y="0"/>
          <a:ext cx="27146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106013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724775" y="0"/>
          <a:ext cx="28479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1059180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 Box 7"/>
        <xdr:cNvSpPr txBox="1">
          <a:spLocks noChangeArrowheads="1"/>
        </xdr:cNvSpPr>
      </xdr:nvSpPr>
      <xdr:spPr>
        <a:xfrm>
          <a:off x="8572500" y="409575"/>
          <a:ext cx="19240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106013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724775" y="0"/>
          <a:ext cx="28479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10591800" cy="1038225"/>
        </a:xfrm>
        <a:prstGeom prst="rect">
          <a:avLst/>
        </a:prstGeom>
        <a:solidFill>
          <a:srgbClr val="993366"/>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8620125" y="390525"/>
          <a:ext cx="1895475"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WEEKEND:31
</a:t>
          </a:r>
          <a:r>
            <a:rPr lang="en-US" cap="none" sz="1200" b="0" i="0" u="none" baseline="0">
              <a:solidFill>
                <a:srgbClr val="FFFFFF"/>
              </a:solidFill>
              <a:latin typeface="Impact"/>
              <a:ea typeface="Impact"/>
              <a:cs typeface="Impact"/>
            </a:rPr>
            <a:t>01-03 AUG'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70"/>
  <sheetViews>
    <sheetView tabSelected="1" zoomScale="60" zoomScaleNormal="60" zoomScalePageLayoutView="0" workbookViewId="0" topLeftCell="B1">
      <selection activeCell="B3" sqref="B3:B4"/>
    </sheetView>
  </sheetViews>
  <sheetFormatPr defaultColWidth="39.8515625" defaultRowHeight="12.75"/>
  <cols>
    <col min="1" max="1" width="3.57421875" style="118" customWidth="1"/>
    <col min="2" max="2" width="51.8515625" style="119" bestFit="1" customWidth="1"/>
    <col min="3" max="3" width="9.8515625" style="120" customWidth="1"/>
    <col min="4" max="4" width="16.00390625" style="102" customWidth="1"/>
    <col min="5" max="5" width="26.28125" style="102" bestFit="1" customWidth="1"/>
    <col min="6" max="6" width="6.8515625" style="121" bestFit="1" customWidth="1"/>
    <col min="7" max="7" width="8.7109375" style="121" bestFit="1" customWidth="1"/>
    <col min="8" max="8" width="10.7109375" style="121" customWidth="1"/>
    <col min="9" max="9" width="11.421875" style="122" bestFit="1" customWidth="1"/>
    <col min="10" max="10" width="8.140625" style="123" bestFit="1" customWidth="1"/>
    <col min="11" max="11" width="11.421875" style="122" bestFit="1" customWidth="1"/>
    <col min="12" max="12" width="8.140625" style="123" bestFit="1" customWidth="1"/>
    <col min="13" max="13" width="11.421875" style="122" bestFit="1" customWidth="1"/>
    <col min="14" max="14" width="8.140625" style="123" bestFit="1" customWidth="1"/>
    <col min="15" max="15" width="16.28125" style="124" bestFit="1" customWidth="1"/>
    <col min="16" max="16" width="11.00390625" style="125" bestFit="1" customWidth="1"/>
    <col min="17" max="17" width="10.28125" style="123" bestFit="1" customWidth="1"/>
    <col min="18" max="18" width="7.421875" style="126" bestFit="1" customWidth="1"/>
    <col min="19" max="19" width="11.421875" style="130" bestFit="1" customWidth="1"/>
    <col min="20" max="20" width="10.00390625" style="102" bestFit="1" customWidth="1"/>
    <col min="21" max="21" width="14.421875" style="122" bestFit="1" customWidth="1"/>
    <col min="22" max="22" width="11.00390625" style="123" bestFit="1" customWidth="1"/>
    <col min="23" max="23" width="7.421875" style="126" bestFit="1" customWidth="1"/>
    <col min="24" max="24" width="39.8515625" style="103" customWidth="1"/>
    <col min="25" max="27" width="39.8515625" style="102" customWidth="1"/>
    <col min="28" max="28" width="2.00390625" style="102" bestFit="1" customWidth="1"/>
    <col min="29" max="16384" width="39.8515625" style="102" customWidth="1"/>
  </cols>
  <sheetData>
    <row r="1" spans="1:23" s="98" customFormat="1" ht="99" customHeight="1">
      <c r="A1" s="82"/>
      <c r="B1" s="83"/>
      <c r="C1" s="84"/>
      <c r="D1" s="85"/>
      <c r="E1" s="85"/>
      <c r="F1" s="86"/>
      <c r="G1" s="86"/>
      <c r="H1" s="86"/>
      <c r="I1" s="87"/>
      <c r="J1" s="88"/>
      <c r="K1" s="89"/>
      <c r="L1" s="90"/>
      <c r="M1" s="91"/>
      <c r="N1" s="92"/>
      <c r="O1" s="93"/>
      <c r="P1" s="94"/>
      <c r="Q1" s="95"/>
      <c r="R1" s="96"/>
      <c r="S1" s="97"/>
      <c r="U1" s="97"/>
      <c r="V1" s="95"/>
      <c r="W1" s="96"/>
    </row>
    <row r="2" spans="1:23" s="99" customFormat="1" ht="27.75" thickBot="1">
      <c r="A2" s="247" t="s">
        <v>27</v>
      </c>
      <c r="B2" s="248"/>
      <c r="C2" s="248"/>
      <c r="D2" s="248"/>
      <c r="E2" s="248"/>
      <c r="F2" s="248"/>
      <c r="G2" s="248"/>
      <c r="H2" s="248"/>
      <c r="I2" s="248"/>
      <c r="J2" s="248"/>
      <c r="K2" s="248"/>
      <c r="L2" s="248"/>
      <c r="M2" s="248"/>
      <c r="N2" s="248"/>
      <c r="O2" s="248"/>
      <c r="P2" s="248"/>
      <c r="Q2" s="248"/>
      <c r="R2" s="248"/>
      <c r="S2" s="248"/>
      <c r="T2" s="248"/>
      <c r="U2" s="248"/>
      <c r="V2" s="248"/>
      <c r="W2" s="248"/>
    </row>
    <row r="3" spans="1:24" s="100" customFormat="1" ht="20.25" customHeight="1">
      <c r="A3" s="137"/>
      <c r="B3" s="251" t="s">
        <v>31</v>
      </c>
      <c r="C3" s="253" t="s">
        <v>19</v>
      </c>
      <c r="D3" s="243" t="s">
        <v>10</v>
      </c>
      <c r="E3" s="243" t="s">
        <v>1</v>
      </c>
      <c r="F3" s="243" t="s">
        <v>20</v>
      </c>
      <c r="G3" s="243" t="s">
        <v>21</v>
      </c>
      <c r="H3" s="243" t="s">
        <v>22</v>
      </c>
      <c r="I3" s="245" t="s">
        <v>11</v>
      </c>
      <c r="J3" s="245"/>
      <c r="K3" s="245" t="s">
        <v>12</v>
      </c>
      <c r="L3" s="245"/>
      <c r="M3" s="245" t="s">
        <v>13</v>
      </c>
      <c r="N3" s="245"/>
      <c r="O3" s="246" t="s">
        <v>23</v>
      </c>
      <c r="P3" s="246"/>
      <c r="Q3" s="246"/>
      <c r="R3" s="246"/>
      <c r="S3" s="245" t="s">
        <v>9</v>
      </c>
      <c r="T3" s="245"/>
      <c r="U3" s="246" t="s">
        <v>32</v>
      </c>
      <c r="V3" s="246"/>
      <c r="W3" s="250"/>
      <c r="X3" s="131"/>
    </row>
    <row r="4" spans="1:24" s="100" customFormat="1" ht="52.5" customHeight="1" thickBot="1">
      <c r="A4" s="138"/>
      <c r="B4" s="252"/>
      <c r="C4" s="254"/>
      <c r="D4" s="244"/>
      <c r="E4" s="244"/>
      <c r="F4" s="249"/>
      <c r="G4" s="249"/>
      <c r="H4" s="249"/>
      <c r="I4" s="140" t="s">
        <v>18</v>
      </c>
      <c r="J4" s="141" t="s">
        <v>15</v>
      </c>
      <c r="K4" s="140" t="s">
        <v>18</v>
      </c>
      <c r="L4" s="141" t="s">
        <v>15</v>
      </c>
      <c r="M4" s="140" t="s">
        <v>18</v>
      </c>
      <c r="N4" s="141" t="s">
        <v>15</v>
      </c>
      <c r="O4" s="140" t="s">
        <v>18</v>
      </c>
      <c r="P4" s="141" t="s">
        <v>15</v>
      </c>
      <c r="Q4" s="141" t="s">
        <v>33</v>
      </c>
      <c r="R4" s="142" t="s">
        <v>34</v>
      </c>
      <c r="S4" s="140" t="s">
        <v>18</v>
      </c>
      <c r="T4" s="139" t="s">
        <v>14</v>
      </c>
      <c r="U4" s="140" t="s">
        <v>18</v>
      </c>
      <c r="V4" s="141" t="s">
        <v>15</v>
      </c>
      <c r="W4" s="143" t="s">
        <v>34</v>
      </c>
      <c r="X4" s="131"/>
    </row>
    <row r="5" spans="1:24" s="100" customFormat="1" ht="15">
      <c r="A5" s="66">
        <v>1</v>
      </c>
      <c r="B5" s="210" t="s">
        <v>87</v>
      </c>
      <c r="C5" s="211">
        <v>39661</v>
      </c>
      <c r="D5" s="212" t="s">
        <v>4</v>
      </c>
      <c r="E5" s="212" t="s">
        <v>47</v>
      </c>
      <c r="F5" s="213">
        <v>148</v>
      </c>
      <c r="G5" s="213">
        <v>260</v>
      </c>
      <c r="H5" s="213">
        <v>1</v>
      </c>
      <c r="I5" s="214">
        <v>236895</v>
      </c>
      <c r="J5" s="215">
        <v>26728</v>
      </c>
      <c r="K5" s="214">
        <v>314803</v>
      </c>
      <c r="L5" s="215">
        <v>34760</v>
      </c>
      <c r="M5" s="214">
        <v>354140</v>
      </c>
      <c r="N5" s="215">
        <v>40077</v>
      </c>
      <c r="O5" s="216">
        <f>+M5+K5+I5</f>
        <v>905838</v>
      </c>
      <c r="P5" s="217">
        <f>+N5+L5+J5</f>
        <v>101565</v>
      </c>
      <c r="Q5" s="188">
        <f aca="true" t="shared" si="0" ref="Q5:Q52">IF(O5&lt;&gt;0,P5/G5,"")</f>
        <v>390.63461538461536</v>
      </c>
      <c r="R5" s="164">
        <f aca="true" t="shared" si="1" ref="R5:R52">IF(O5&lt;&gt;0,O5/P5,"")</f>
        <v>8.918800767981097</v>
      </c>
      <c r="S5" s="214"/>
      <c r="T5" s="165">
        <f aca="true" t="shared" si="2" ref="T5:T52">IF(S5&lt;&gt;0,-(S5-O5)/S5,"")</f>
      </c>
      <c r="U5" s="214">
        <v>905838</v>
      </c>
      <c r="V5" s="215">
        <v>101565</v>
      </c>
      <c r="W5" s="218">
        <f>+U5/V5</f>
        <v>8.918800767981097</v>
      </c>
      <c r="X5" s="131"/>
    </row>
    <row r="6" spans="1:24" s="100" customFormat="1" ht="15">
      <c r="A6" s="66">
        <v>2</v>
      </c>
      <c r="B6" s="166" t="s">
        <v>79</v>
      </c>
      <c r="C6" s="80">
        <v>39654</v>
      </c>
      <c r="D6" s="178" t="s">
        <v>16</v>
      </c>
      <c r="E6" s="148" t="s">
        <v>17</v>
      </c>
      <c r="F6" s="149">
        <v>158</v>
      </c>
      <c r="G6" s="149">
        <v>236</v>
      </c>
      <c r="H6" s="149">
        <v>2</v>
      </c>
      <c r="I6" s="204">
        <v>123720</v>
      </c>
      <c r="J6" s="179">
        <v>12815</v>
      </c>
      <c r="K6" s="204">
        <v>168594</v>
      </c>
      <c r="L6" s="179">
        <v>16882</v>
      </c>
      <c r="M6" s="204">
        <v>168545</v>
      </c>
      <c r="N6" s="179">
        <v>17431</v>
      </c>
      <c r="O6" s="205">
        <f>+I6+K6+M6</f>
        <v>460859</v>
      </c>
      <c r="P6" s="180">
        <f>+J6+L6+N6</f>
        <v>47128</v>
      </c>
      <c r="Q6" s="181">
        <f t="shared" si="0"/>
        <v>199.6949152542373</v>
      </c>
      <c r="R6" s="150">
        <f t="shared" si="1"/>
        <v>9.778878798166694</v>
      </c>
      <c r="S6" s="204">
        <v>962552</v>
      </c>
      <c r="T6" s="151">
        <f t="shared" si="2"/>
        <v>-0.5212113215701594</v>
      </c>
      <c r="U6" s="204">
        <v>1960025</v>
      </c>
      <c r="V6" s="179">
        <v>215769</v>
      </c>
      <c r="W6" s="167">
        <f>U6/V6</f>
        <v>9.083904546065469</v>
      </c>
      <c r="X6" s="131"/>
    </row>
    <row r="7" spans="1:24" s="101" customFormat="1" ht="18">
      <c r="A7" s="146">
        <v>3</v>
      </c>
      <c r="B7" s="194" t="s">
        <v>70</v>
      </c>
      <c r="C7" s="195">
        <v>39647</v>
      </c>
      <c r="D7" s="196" t="s">
        <v>43</v>
      </c>
      <c r="E7" s="196" t="s">
        <v>71</v>
      </c>
      <c r="F7" s="197">
        <v>108</v>
      </c>
      <c r="G7" s="197">
        <v>108</v>
      </c>
      <c r="H7" s="197">
        <v>3</v>
      </c>
      <c r="I7" s="237">
        <v>84922</v>
      </c>
      <c r="J7" s="198">
        <v>7727</v>
      </c>
      <c r="K7" s="237">
        <v>136235.5</v>
      </c>
      <c r="L7" s="198">
        <v>11766</v>
      </c>
      <c r="M7" s="237">
        <v>147929.5</v>
      </c>
      <c r="N7" s="198">
        <v>13192</v>
      </c>
      <c r="O7" s="238">
        <f>I7+K7+M7</f>
        <v>369087</v>
      </c>
      <c r="P7" s="199">
        <f>J7+L7+N7</f>
        <v>32685</v>
      </c>
      <c r="Q7" s="200">
        <f t="shared" si="0"/>
        <v>302.6388888888889</v>
      </c>
      <c r="R7" s="201">
        <f t="shared" si="1"/>
        <v>11.29224414869206</v>
      </c>
      <c r="S7" s="237">
        <v>497968</v>
      </c>
      <c r="T7" s="177">
        <f t="shared" si="2"/>
        <v>-0.2588138193618867</v>
      </c>
      <c r="U7" s="239">
        <v>2420455.5</v>
      </c>
      <c r="V7" s="240">
        <v>237985</v>
      </c>
      <c r="W7" s="241">
        <f>IF(U7&lt;&gt;0,U7/V7,"")</f>
        <v>10.170622098031389</v>
      </c>
      <c r="X7" s="132"/>
    </row>
    <row r="8" spans="1:24" s="101" customFormat="1" ht="18">
      <c r="A8" s="71">
        <v>4</v>
      </c>
      <c r="B8" s="173" t="s">
        <v>72</v>
      </c>
      <c r="C8" s="174">
        <v>39647</v>
      </c>
      <c r="D8" s="175" t="s">
        <v>4</v>
      </c>
      <c r="E8" s="175" t="s">
        <v>47</v>
      </c>
      <c r="F8" s="147">
        <v>45</v>
      </c>
      <c r="G8" s="147">
        <v>45</v>
      </c>
      <c r="H8" s="147">
        <v>3</v>
      </c>
      <c r="I8" s="233">
        <v>19353</v>
      </c>
      <c r="J8" s="191">
        <v>1801</v>
      </c>
      <c r="K8" s="233">
        <v>28194</v>
      </c>
      <c r="L8" s="191">
        <v>2532</v>
      </c>
      <c r="M8" s="233">
        <v>32572</v>
      </c>
      <c r="N8" s="191">
        <v>2958</v>
      </c>
      <c r="O8" s="234">
        <f aca="true" t="shared" si="3" ref="O8:P11">+M8+K8+I8</f>
        <v>80119</v>
      </c>
      <c r="P8" s="192">
        <f t="shared" si="3"/>
        <v>7291</v>
      </c>
      <c r="Q8" s="235">
        <f t="shared" si="0"/>
        <v>162.0222222222222</v>
      </c>
      <c r="R8" s="193">
        <f t="shared" si="1"/>
        <v>10.98875325744068</v>
      </c>
      <c r="S8" s="233">
        <v>106113</v>
      </c>
      <c r="T8" s="176">
        <f t="shared" si="2"/>
        <v>-0.2449652728694882</v>
      </c>
      <c r="U8" s="233">
        <v>529218</v>
      </c>
      <c r="V8" s="191">
        <v>50526</v>
      </c>
      <c r="W8" s="236">
        <f>+U8/V8</f>
        <v>10.47417171357321</v>
      </c>
      <c r="X8" s="132"/>
    </row>
    <row r="9" spans="1:24" s="101" customFormat="1" ht="18">
      <c r="A9" s="66">
        <v>5</v>
      </c>
      <c r="B9" s="168" t="s">
        <v>88</v>
      </c>
      <c r="C9" s="152">
        <v>39640</v>
      </c>
      <c r="D9" s="153" t="s">
        <v>4</v>
      </c>
      <c r="E9" s="153" t="s">
        <v>66</v>
      </c>
      <c r="F9" s="81">
        <v>137</v>
      </c>
      <c r="G9" s="81">
        <v>129</v>
      </c>
      <c r="H9" s="81">
        <v>4</v>
      </c>
      <c r="I9" s="202">
        <v>18769</v>
      </c>
      <c r="J9" s="183">
        <v>2416</v>
      </c>
      <c r="K9" s="202">
        <v>28257</v>
      </c>
      <c r="L9" s="183">
        <v>3360</v>
      </c>
      <c r="M9" s="202">
        <v>29998</v>
      </c>
      <c r="N9" s="183">
        <v>3620</v>
      </c>
      <c r="O9" s="203">
        <f t="shared" si="3"/>
        <v>77024</v>
      </c>
      <c r="P9" s="184">
        <f t="shared" si="3"/>
        <v>9396</v>
      </c>
      <c r="Q9" s="181">
        <f t="shared" si="0"/>
        <v>72.83720930232558</v>
      </c>
      <c r="R9" s="150">
        <f t="shared" si="1"/>
        <v>8.197530864197532</v>
      </c>
      <c r="S9" s="202">
        <v>116234</v>
      </c>
      <c r="T9" s="151">
        <f t="shared" si="2"/>
        <v>-0.3373367517249686</v>
      </c>
      <c r="U9" s="202">
        <v>1374348</v>
      </c>
      <c r="V9" s="183">
        <v>174096</v>
      </c>
      <c r="W9" s="220">
        <f>+U9/V9</f>
        <v>7.894196305486628</v>
      </c>
      <c r="X9" s="132"/>
    </row>
    <row r="10" spans="1:25" ht="18">
      <c r="A10" s="66">
        <v>6</v>
      </c>
      <c r="B10" s="168" t="s">
        <v>61</v>
      </c>
      <c r="C10" s="152">
        <v>39633</v>
      </c>
      <c r="D10" s="153" t="s">
        <v>4</v>
      </c>
      <c r="E10" s="153" t="s">
        <v>5</v>
      </c>
      <c r="F10" s="81">
        <v>123</v>
      </c>
      <c r="G10" s="81">
        <v>119</v>
      </c>
      <c r="H10" s="81">
        <v>5</v>
      </c>
      <c r="I10" s="202">
        <v>11671</v>
      </c>
      <c r="J10" s="183">
        <v>1898</v>
      </c>
      <c r="K10" s="202">
        <v>19910</v>
      </c>
      <c r="L10" s="183">
        <v>3035</v>
      </c>
      <c r="M10" s="202">
        <v>21015</v>
      </c>
      <c r="N10" s="183">
        <v>3253</v>
      </c>
      <c r="O10" s="203">
        <f t="shared" si="3"/>
        <v>52596</v>
      </c>
      <c r="P10" s="184">
        <f t="shared" si="3"/>
        <v>8186</v>
      </c>
      <c r="Q10" s="181">
        <f t="shared" si="0"/>
        <v>68.78991596638656</v>
      </c>
      <c r="R10" s="150">
        <f t="shared" si="1"/>
        <v>6.425116051795749</v>
      </c>
      <c r="S10" s="202">
        <v>82362</v>
      </c>
      <c r="T10" s="151">
        <f t="shared" si="2"/>
        <v>-0.361404531215852</v>
      </c>
      <c r="U10" s="202">
        <v>1314305</v>
      </c>
      <c r="V10" s="183">
        <v>171953</v>
      </c>
      <c r="W10" s="220">
        <f>+U10/V10</f>
        <v>7.6433967421330244</v>
      </c>
      <c r="X10" s="133"/>
      <c r="Y10" s="103"/>
    </row>
    <row r="11" spans="1:24" s="98" customFormat="1" ht="18">
      <c r="A11" s="71">
        <v>7</v>
      </c>
      <c r="B11" s="168" t="s">
        <v>80</v>
      </c>
      <c r="C11" s="152">
        <v>39654</v>
      </c>
      <c r="D11" s="153" t="s">
        <v>4</v>
      </c>
      <c r="E11" s="153" t="s">
        <v>47</v>
      </c>
      <c r="F11" s="81">
        <v>35</v>
      </c>
      <c r="G11" s="81">
        <v>35</v>
      </c>
      <c r="H11" s="81">
        <v>2</v>
      </c>
      <c r="I11" s="202">
        <v>10945</v>
      </c>
      <c r="J11" s="183">
        <v>1017</v>
      </c>
      <c r="K11" s="202">
        <v>14942</v>
      </c>
      <c r="L11" s="183">
        <v>1387</v>
      </c>
      <c r="M11" s="202">
        <v>16947</v>
      </c>
      <c r="N11" s="183">
        <v>1568</v>
      </c>
      <c r="O11" s="203">
        <f t="shared" si="3"/>
        <v>42834</v>
      </c>
      <c r="P11" s="184">
        <f t="shared" si="3"/>
        <v>3972</v>
      </c>
      <c r="Q11" s="181">
        <f t="shared" si="0"/>
        <v>113.48571428571428</v>
      </c>
      <c r="R11" s="150">
        <f t="shared" si="1"/>
        <v>10.783987915407854</v>
      </c>
      <c r="S11" s="202">
        <v>53878</v>
      </c>
      <c r="T11" s="151">
        <f t="shared" si="2"/>
        <v>-0.20498162515312374</v>
      </c>
      <c r="U11" s="202">
        <v>133028</v>
      </c>
      <c r="V11" s="183">
        <v>13274</v>
      </c>
      <c r="W11" s="220">
        <f>+U11/V11</f>
        <v>10.021696549645924</v>
      </c>
      <c r="X11" s="134"/>
    </row>
    <row r="12" spans="1:24" s="98" customFormat="1" ht="18">
      <c r="A12" s="66">
        <v>8</v>
      </c>
      <c r="B12" s="166" t="s">
        <v>60</v>
      </c>
      <c r="C12" s="80">
        <v>39633</v>
      </c>
      <c r="D12" s="178" t="s">
        <v>16</v>
      </c>
      <c r="E12" s="148" t="s">
        <v>30</v>
      </c>
      <c r="F12" s="149">
        <v>142</v>
      </c>
      <c r="G12" s="149">
        <v>66</v>
      </c>
      <c r="H12" s="149">
        <v>5</v>
      </c>
      <c r="I12" s="204">
        <v>13054</v>
      </c>
      <c r="J12" s="179">
        <v>1794</v>
      </c>
      <c r="K12" s="204">
        <v>13283</v>
      </c>
      <c r="L12" s="179">
        <v>1873</v>
      </c>
      <c r="M12" s="204">
        <v>15321</v>
      </c>
      <c r="N12" s="179">
        <v>2150</v>
      </c>
      <c r="O12" s="205">
        <f>+I12+K12+M12</f>
        <v>41658</v>
      </c>
      <c r="P12" s="180">
        <f>+J12+L12+N12</f>
        <v>5817</v>
      </c>
      <c r="Q12" s="181">
        <f t="shared" si="0"/>
        <v>88.13636363636364</v>
      </c>
      <c r="R12" s="150">
        <f t="shared" si="1"/>
        <v>7.161423414130995</v>
      </c>
      <c r="S12" s="204">
        <v>120048</v>
      </c>
      <c r="T12" s="151">
        <f t="shared" si="2"/>
        <v>-0.6529888044782087</v>
      </c>
      <c r="U12" s="204">
        <v>2457739</v>
      </c>
      <c r="V12" s="179">
        <v>300127</v>
      </c>
      <c r="W12" s="167">
        <f>U12/V12</f>
        <v>8.188996658081413</v>
      </c>
      <c r="X12" s="135"/>
    </row>
    <row r="13" spans="1:24" s="98" customFormat="1" ht="18">
      <c r="A13" s="66">
        <v>9</v>
      </c>
      <c r="B13" s="168" t="s">
        <v>58</v>
      </c>
      <c r="C13" s="152">
        <v>39626</v>
      </c>
      <c r="D13" s="153" t="s">
        <v>4</v>
      </c>
      <c r="E13" s="153" t="s">
        <v>47</v>
      </c>
      <c r="F13" s="81">
        <v>118</v>
      </c>
      <c r="G13" s="81">
        <v>79</v>
      </c>
      <c r="H13" s="81">
        <v>6</v>
      </c>
      <c r="I13" s="202">
        <v>8954</v>
      </c>
      <c r="J13" s="183">
        <v>1429</v>
      </c>
      <c r="K13" s="202">
        <v>13146</v>
      </c>
      <c r="L13" s="183">
        <v>2060</v>
      </c>
      <c r="M13" s="202">
        <v>16337</v>
      </c>
      <c r="N13" s="183">
        <v>2593</v>
      </c>
      <c r="O13" s="203">
        <f>+M13+K13+I13</f>
        <v>38437</v>
      </c>
      <c r="P13" s="184">
        <f>+N13+L13+J13</f>
        <v>6082</v>
      </c>
      <c r="Q13" s="181">
        <f t="shared" si="0"/>
        <v>76.9873417721519</v>
      </c>
      <c r="R13" s="150">
        <f t="shared" si="1"/>
        <v>6.319796119697468</v>
      </c>
      <c r="S13" s="202">
        <v>79655</v>
      </c>
      <c r="T13" s="151">
        <f t="shared" si="2"/>
        <v>-0.5174565312911933</v>
      </c>
      <c r="U13" s="202">
        <v>2319995</v>
      </c>
      <c r="V13" s="183">
        <v>279552</v>
      </c>
      <c r="W13" s="220">
        <f>+U13/V13</f>
        <v>8.2989747882326</v>
      </c>
      <c r="X13" s="135"/>
    </row>
    <row r="14" spans="1:24" s="98" customFormat="1" ht="18">
      <c r="A14" s="71">
        <v>10</v>
      </c>
      <c r="B14" s="166" t="s">
        <v>77</v>
      </c>
      <c r="C14" s="80">
        <v>39402</v>
      </c>
      <c r="D14" s="148" t="s">
        <v>43</v>
      </c>
      <c r="E14" s="148" t="s">
        <v>78</v>
      </c>
      <c r="F14" s="149">
        <v>165</v>
      </c>
      <c r="G14" s="149">
        <v>4</v>
      </c>
      <c r="H14" s="149">
        <v>34</v>
      </c>
      <c r="I14" s="204">
        <v>4992</v>
      </c>
      <c r="J14" s="179">
        <v>1664</v>
      </c>
      <c r="K14" s="204">
        <v>9978</v>
      </c>
      <c r="L14" s="179">
        <v>3326</v>
      </c>
      <c r="M14" s="204">
        <v>9978</v>
      </c>
      <c r="N14" s="179">
        <v>3326</v>
      </c>
      <c r="O14" s="205">
        <f>I14+K14+M14</f>
        <v>24948</v>
      </c>
      <c r="P14" s="180">
        <f>J14+L14+N14</f>
        <v>8316</v>
      </c>
      <c r="Q14" s="181">
        <f t="shared" si="0"/>
        <v>2079</v>
      </c>
      <c r="R14" s="150">
        <f t="shared" si="1"/>
        <v>3</v>
      </c>
      <c r="S14" s="204">
        <v>111672</v>
      </c>
      <c r="T14" s="151">
        <f t="shared" si="2"/>
        <v>-0.776595744680851</v>
      </c>
      <c r="U14" s="206">
        <v>14579672.5</v>
      </c>
      <c r="V14" s="182">
        <v>2008927</v>
      </c>
      <c r="W14" s="219">
        <f>IF(U14&lt;&gt;0,U14/V14,"")</f>
        <v>7.257442654710699</v>
      </c>
      <c r="X14" s="135"/>
    </row>
    <row r="15" spans="1:24" s="98" customFormat="1" ht="18">
      <c r="A15" s="66">
        <v>11</v>
      </c>
      <c r="B15" s="136" t="s">
        <v>67</v>
      </c>
      <c r="C15" s="152">
        <v>39640</v>
      </c>
      <c r="D15" s="153" t="s">
        <v>24</v>
      </c>
      <c r="E15" s="153" t="s">
        <v>7</v>
      </c>
      <c r="F15" s="81">
        <v>50</v>
      </c>
      <c r="G15" s="81">
        <v>48</v>
      </c>
      <c r="H15" s="81">
        <v>4</v>
      </c>
      <c r="I15" s="202">
        <v>3292.5</v>
      </c>
      <c r="J15" s="183">
        <v>520</v>
      </c>
      <c r="K15" s="202">
        <v>5569.5</v>
      </c>
      <c r="L15" s="183">
        <v>842</v>
      </c>
      <c r="M15" s="202">
        <v>6540.5</v>
      </c>
      <c r="N15" s="183">
        <v>1025</v>
      </c>
      <c r="O15" s="203">
        <f>I15+K15+M15</f>
        <v>15402.5</v>
      </c>
      <c r="P15" s="184">
        <f>J15+L15+N15</f>
        <v>2387</v>
      </c>
      <c r="Q15" s="181">
        <f t="shared" si="0"/>
        <v>49.729166666666664</v>
      </c>
      <c r="R15" s="150">
        <f t="shared" si="1"/>
        <v>6.452660242982824</v>
      </c>
      <c r="S15" s="202">
        <v>53155</v>
      </c>
      <c r="T15" s="151">
        <f t="shared" si="2"/>
        <v>-0.7102342206753833</v>
      </c>
      <c r="U15" s="202">
        <v>335518</v>
      </c>
      <c r="V15" s="183">
        <v>41949</v>
      </c>
      <c r="W15" s="169">
        <f>U15/V15</f>
        <v>7.9982359531812435</v>
      </c>
      <c r="X15" s="135"/>
    </row>
    <row r="16" spans="1:24" s="98" customFormat="1" ht="18">
      <c r="A16" s="66">
        <v>12</v>
      </c>
      <c r="B16" s="170" t="s">
        <v>73</v>
      </c>
      <c r="C16" s="152">
        <v>39678</v>
      </c>
      <c r="D16" s="154" t="s">
        <v>40</v>
      </c>
      <c r="E16" s="154" t="s">
        <v>41</v>
      </c>
      <c r="F16" s="155">
        <v>18</v>
      </c>
      <c r="G16" s="155">
        <v>18</v>
      </c>
      <c r="H16" s="155">
        <v>3</v>
      </c>
      <c r="I16" s="202">
        <v>2067</v>
      </c>
      <c r="J16" s="183">
        <v>255</v>
      </c>
      <c r="K16" s="202">
        <v>3707.5</v>
      </c>
      <c r="L16" s="183">
        <v>428</v>
      </c>
      <c r="M16" s="202">
        <v>4337</v>
      </c>
      <c r="N16" s="183">
        <v>506</v>
      </c>
      <c r="O16" s="203">
        <f>SUM(I16+K16+M16)</f>
        <v>10111.5</v>
      </c>
      <c r="P16" s="184">
        <f>J16+L16+N16</f>
        <v>1189</v>
      </c>
      <c r="Q16" s="181">
        <f t="shared" si="0"/>
        <v>66.05555555555556</v>
      </c>
      <c r="R16" s="150">
        <f t="shared" si="1"/>
        <v>8.504205214465937</v>
      </c>
      <c r="S16" s="202"/>
      <c r="T16" s="151">
        <f t="shared" si="2"/>
      </c>
      <c r="U16" s="202">
        <v>80307.5</v>
      </c>
      <c r="V16" s="183">
        <v>8039</v>
      </c>
      <c r="W16" s="169">
        <f>U16/V16</f>
        <v>9.989737529543476</v>
      </c>
      <c r="X16" s="135"/>
    </row>
    <row r="17" spans="1:24" s="98" customFormat="1" ht="18">
      <c r="A17" s="71">
        <v>13</v>
      </c>
      <c r="B17" s="171" t="s">
        <v>62</v>
      </c>
      <c r="C17" s="80">
        <v>39633</v>
      </c>
      <c r="D17" s="156" t="s">
        <v>2</v>
      </c>
      <c r="E17" s="156" t="s">
        <v>75</v>
      </c>
      <c r="F17" s="157">
        <v>28</v>
      </c>
      <c r="G17" s="157">
        <v>26</v>
      </c>
      <c r="H17" s="157">
        <v>5</v>
      </c>
      <c r="I17" s="204">
        <v>1783</v>
      </c>
      <c r="J17" s="179">
        <v>328</v>
      </c>
      <c r="K17" s="204">
        <v>2752</v>
      </c>
      <c r="L17" s="179">
        <v>451</v>
      </c>
      <c r="M17" s="204">
        <v>3090</v>
      </c>
      <c r="N17" s="179">
        <v>514</v>
      </c>
      <c r="O17" s="205">
        <f>+I17+K17+M17</f>
        <v>7625</v>
      </c>
      <c r="P17" s="180">
        <f>+J17+L17+N17</f>
        <v>1293</v>
      </c>
      <c r="Q17" s="181">
        <f t="shared" si="0"/>
        <v>49.73076923076923</v>
      </c>
      <c r="R17" s="150">
        <f t="shared" si="1"/>
        <v>5.8971384377416864</v>
      </c>
      <c r="S17" s="204">
        <v>7351</v>
      </c>
      <c r="T17" s="151">
        <f t="shared" si="2"/>
        <v>0.037273840293837575</v>
      </c>
      <c r="U17" s="204">
        <v>236829</v>
      </c>
      <c r="V17" s="179">
        <v>27969</v>
      </c>
      <c r="W17" s="169">
        <f>U17/V17</f>
        <v>8.467553362651508</v>
      </c>
      <c r="X17" s="135"/>
    </row>
    <row r="18" spans="1:24" s="98" customFormat="1" ht="18">
      <c r="A18" s="66">
        <v>14</v>
      </c>
      <c r="B18" s="172" t="s">
        <v>74</v>
      </c>
      <c r="C18" s="158">
        <v>39647</v>
      </c>
      <c r="D18" s="187" t="s">
        <v>89</v>
      </c>
      <c r="E18" s="159" t="s">
        <v>75</v>
      </c>
      <c r="F18" s="160">
        <v>5</v>
      </c>
      <c r="G18" s="160">
        <v>5</v>
      </c>
      <c r="H18" s="160">
        <v>3</v>
      </c>
      <c r="I18" s="202">
        <v>1242.5</v>
      </c>
      <c r="J18" s="183">
        <v>144</v>
      </c>
      <c r="K18" s="202">
        <v>1691</v>
      </c>
      <c r="L18" s="183">
        <v>193</v>
      </c>
      <c r="M18" s="202">
        <v>1646.5</v>
      </c>
      <c r="N18" s="183">
        <v>185</v>
      </c>
      <c r="O18" s="203">
        <f>I18+K18+M18</f>
        <v>4580</v>
      </c>
      <c r="P18" s="184">
        <f>J18+L18+N18</f>
        <v>522</v>
      </c>
      <c r="Q18" s="181">
        <f t="shared" si="0"/>
        <v>104.4</v>
      </c>
      <c r="R18" s="150">
        <f t="shared" si="1"/>
        <v>8.773946360153257</v>
      </c>
      <c r="S18" s="202">
        <v>3273.5</v>
      </c>
      <c r="T18" s="151">
        <f t="shared" si="2"/>
        <v>0.3991140980601802</v>
      </c>
      <c r="U18" s="202">
        <v>32408</v>
      </c>
      <c r="V18" s="183">
        <v>3437</v>
      </c>
      <c r="W18" s="169">
        <f>U18/V18</f>
        <v>9.429153331393657</v>
      </c>
      <c r="X18" s="135"/>
    </row>
    <row r="19" spans="1:24" s="98" customFormat="1" ht="18">
      <c r="A19" s="66">
        <v>15</v>
      </c>
      <c r="B19" s="166" t="s">
        <v>51</v>
      </c>
      <c r="C19" s="80">
        <v>39619</v>
      </c>
      <c r="D19" s="178" t="s">
        <v>16</v>
      </c>
      <c r="E19" s="148" t="s">
        <v>30</v>
      </c>
      <c r="F19" s="149">
        <v>57</v>
      </c>
      <c r="G19" s="149">
        <v>10</v>
      </c>
      <c r="H19" s="149">
        <v>7</v>
      </c>
      <c r="I19" s="204">
        <v>1091</v>
      </c>
      <c r="J19" s="179">
        <v>156</v>
      </c>
      <c r="K19" s="204">
        <v>1260</v>
      </c>
      <c r="L19" s="179">
        <v>171</v>
      </c>
      <c r="M19" s="204">
        <v>2206</v>
      </c>
      <c r="N19" s="179">
        <v>389</v>
      </c>
      <c r="O19" s="205">
        <f>+I19+K19+M19</f>
        <v>4557</v>
      </c>
      <c r="P19" s="180">
        <f>+J19+L19+N19</f>
        <v>716</v>
      </c>
      <c r="Q19" s="181">
        <f t="shared" si="0"/>
        <v>71.6</v>
      </c>
      <c r="R19" s="150">
        <f t="shared" si="1"/>
        <v>6.364525139664805</v>
      </c>
      <c r="S19" s="204">
        <v>1808</v>
      </c>
      <c r="T19" s="151">
        <f t="shared" si="2"/>
        <v>1.5204646017699115</v>
      </c>
      <c r="U19" s="204">
        <v>551355</v>
      </c>
      <c r="V19" s="179">
        <v>60779</v>
      </c>
      <c r="W19" s="169">
        <f>U19/V19</f>
        <v>9.071472054492506</v>
      </c>
      <c r="X19" s="134"/>
    </row>
    <row r="20" spans="1:24" s="98" customFormat="1" ht="18">
      <c r="A20" s="71">
        <v>16</v>
      </c>
      <c r="B20" s="168" t="s">
        <v>63</v>
      </c>
      <c r="C20" s="152">
        <v>39633</v>
      </c>
      <c r="D20" s="153" t="s">
        <v>4</v>
      </c>
      <c r="E20" s="153" t="s">
        <v>47</v>
      </c>
      <c r="F20" s="81">
        <v>36</v>
      </c>
      <c r="G20" s="81">
        <v>15</v>
      </c>
      <c r="H20" s="81">
        <v>5</v>
      </c>
      <c r="I20" s="202">
        <v>964</v>
      </c>
      <c r="J20" s="183">
        <v>160</v>
      </c>
      <c r="K20" s="202">
        <v>1135</v>
      </c>
      <c r="L20" s="183">
        <v>175</v>
      </c>
      <c r="M20" s="202">
        <v>1531</v>
      </c>
      <c r="N20" s="183">
        <v>234</v>
      </c>
      <c r="O20" s="203">
        <f>+M20+K20+I20</f>
        <v>3630</v>
      </c>
      <c r="P20" s="184">
        <f>+N20+L20+J20</f>
        <v>569</v>
      </c>
      <c r="Q20" s="181">
        <f t="shared" si="0"/>
        <v>37.93333333333333</v>
      </c>
      <c r="R20" s="150">
        <f t="shared" si="1"/>
        <v>6.3796133567662565</v>
      </c>
      <c r="S20" s="202">
        <v>6163</v>
      </c>
      <c r="T20" s="151">
        <f t="shared" si="2"/>
        <v>-0.4110011358104819</v>
      </c>
      <c r="U20" s="202">
        <v>200341</v>
      </c>
      <c r="V20" s="183">
        <v>23479</v>
      </c>
      <c r="W20" s="220">
        <f>+U20/V20</f>
        <v>8.532773968226927</v>
      </c>
      <c r="X20" s="134"/>
    </row>
    <row r="21" spans="1:24" s="98" customFormat="1" ht="18">
      <c r="A21" s="66">
        <v>17</v>
      </c>
      <c r="B21" s="166" t="s">
        <v>59</v>
      </c>
      <c r="C21" s="80">
        <v>39626</v>
      </c>
      <c r="D21" s="148" t="s">
        <v>43</v>
      </c>
      <c r="E21" s="148" t="s">
        <v>57</v>
      </c>
      <c r="F21" s="149">
        <v>48</v>
      </c>
      <c r="G21" s="149">
        <v>14</v>
      </c>
      <c r="H21" s="149">
        <v>6</v>
      </c>
      <c r="I21" s="204">
        <v>655</v>
      </c>
      <c r="J21" s="179">
        <v>106</v>
      </c>
      <c r="K21" s="204">
        <v>1164</v>
      </c>
      <c r="L21" s="179">
        <v>184</v>
      </c>
      <c r="M21" s="204">
        <v>1015</v>
      </c>
      <c r="N21" s="179">
        <v>156</v>
      </c>
      <c r="O21" s="205">
        <f>I21+K21+M21</f>
        <v>2834</v>
      </c>
      <c r="P21" s="180">
        <f>J21+L21+N21</f>
        <v>446</v>
      </c>
      <c r="Q21" s="181">
        <f t="shared" si="0"/>
        <v>31.857142857142858</v>
      </c>
      <c r="R21" s="150">
        <f t="shared" si="1"/>
        <v>6.354260089686099</v>
      </c>
      <c r="S21" s="204">
        <v>1771.5</v>
      </c>
      <c r="T21" s="151">
        <f t="shared" si="2"/>
        <v>0.5997742026531189</v>
      </c>
      <c r="U21" s="206">
        <v>94084.5</v>
      </c>
      <c r="V21" s="182">
        <v>12416</v>
      </c>
      <c r="W21" s="219">
        <f>IF(U21&lt;&gt;0,U21/V21,"")</f>
        <v>7.577682023195877</v>
      </c>
      <c r="X21" s="134"/>
    </row>
    <row r="22" spans="1:24" s="98" customFormat="1" ht="18">
      <c r="A22" s="66">
        <v>18</v>
      </c>
      <c r="B22" s="170" t="s">
        <v>54</v>
      </c>
      <c r="C22" s="152">
        <v>39619</v>
      </c>
      <c r="D22" s="154" t="s">
        <v>40</v>
      </c>
      <c r="E22" s="154" t="s">
        <v>40</v>
      </c>
      <c r="F22" s="155">
        <v>20</v>
      </c>
      <c r="G22" s="155">
        <v>10</v>
      </c>
      <c r="H22" s="155">
        <v>7</v>
      </c>
      <c r="I22" s="202">
        <v>659</v>
      </c>
      <c r="J22" s="183">
        <v>118</v>
      </c>
      <c r="K22" s="202">
        <v>662</v>
      </c>
      <c r="L22" s="183">
        <v>116</v>
      </c>
      <c r="M22" s="202">
        <v>987</v>
      </c>
      <c r="N22" s="183">
        <v>173</v>
      </c>
      <c r="O22" s="203">
        <f>SUM(I22+K22+M22)</f>
        <v>2308</v>
      </c>
      <c r="P22" s="184">
        <f>J22+L22+N22</f>
        <v>407</v>
      </c>
      <c r="Q22" s="181">
        <f t="shared" si="0"/>
        <v>40.7</v>
      </c>
      <c r="R22" s="150">
        <f t="shared" si="1"/>
        <v>5.670761670761671</v>
      </c>
      <c r="S22" s="202"/>
      <c r="T22" s="151">
        <f t="shared" si="2"/>
      </c>
      <c r="U22" s="202">
        <v>152723</v>
      </c>
      <c r="V22" s="183">
        <v>20369</v>
      </c>
      <c r="W22" s="169">
        <f>U22/V22</f>
        <v>7.4978153075752365</v>
      </c>
      <c r="X22" s="134"/>
    </row>
    <row r="23" spans="1:24" s="98" customFormat="1" ht="18">
      <c r="A23" s="71">
        <v>19</v>
      </c>
      <c r="B23" s="166" t="s">
        <v>90</v>
      </c>
      <c r="C23" s="80">
        <v>39073</v>
      </c>
      <c r="D23" s="148" t="s">
        <v>43</v>
      </c>
      <c r="E23" s="148" t="s">
        <v>91</v>
      </c>
      <c r="F23" s="149">
        <v>112</v>
      </c>
      <c r="G23" s="149">
        <v>1</v>
      </c>
      <c r="H23" s="149">
        <v>29</v>
      </c>
      <c r="I23" s="204">
        <v>282</v>
      </c>
      <c r="J23" s="179">
        <v>94</v>
      </c>
      <c r="K23" s="204">
        <v>750</v>
      </c>
      <c r="L23" s="179">
        <v>250</v>
      </c>
      <c r="M23" s="204">
        <v>750</v>
      </c>
      <c r="N23" s="179">
        <v>250</v>
      </c>
      <c r="O23" s="205">
        <f>I23+K23+M23</f>
        <v>1782</v>
      </c>
      <c r="P23" s="180">
        <f>J23+L23+N23</f>
        <v>594</v>
      </c>
      <c r="Q23" s="181">
        <f t="shared" si="0"/>
        <v>594</v>
      </c>
      <c r="R23" s="150">
        <f t="shared" si="1"/>
        <v>3</v>
      </c>
      <c r="S23" s="204"/>
      <c r="T23" s="151">
        <f t="shared" si="2"/>
      </c>
      <c r="U23" s="206">
        <v>2777457</v>
      </c>
      <c r="V23" s="182">
        <v>383749</v>
      </c>
      <c r="W23" s="219">
        <f>IF(U23&lt;&gt;0,U23/V23,"")</f>
        <v>7.237691824604103</v>
      </c>
      <c r="X23" s="134"/>
    </row>
    <row r="24" spans="1:24" s="98" customFormat="1" ht="18">
      <c r="A24" s="66">
        <v>20</v>
      </c>
      <c r="B24" s="166" t="s">
        <v>92</v>
      </c>
      <c r="C24" s="80">
        <v>39038</v>
      </c>
      <c r="D24" s="148" t="s">
        <v>43</v>
      </c>
      <c r="E24" s="148" t="s">
        <v>93</v>
      </c>
      <c r="F24" s="149">
        <v>109</v>
      </c>
      <c r="G24" s="149">
        <v>1</v>
      </c>
      <c r="H24" s="149">
        <v>21</v>
      </c>
      <c r="I24" s="204">
        <v>282</v>
      </c>
      <c r="J24" s="179">
        <v>94</v>
      </c>
      <c r="K24" s="204">
        <v>750</v>
      </c>
      <c r="L24" s="179">
        <v>250</v>
      </c>
      <c r="M24" s="204">
        <v>750</v>
      </c>
      <c r="N24" s="179">
        <v>250</v>
      </c>
      <c r="O24" s="205">
        <f>I24+K24+M24</f>
        <v>1782</v>
      </c>
      <c r="P24" s="180">
        <f>J24+L24+N24</f>
        <v>594</v>
      </c>
      <c r="Q24" s="181">
        <f t="shared" si="0"/>
        <v>594</v>
      </c>
      <c r="R24" s="150">
        <f t="shared" si="1"/>
        <v>3</v>
      </c>
      <c r="S24" s="204"/>
      <c r="T24" s="151">
        <f t="shared" si="2"/>
      </c>
      <c r="U24" s="204">
        <v>2004867</v>
      </c>
      <c r="V24" s="179">
        <v>268499</v>
      </c>
      <c r="W24" s="219">
        <f>IF(U24&lt;&gt;0,U24/V24,"")</f>
        <v>7.466944010964659</v>
      </c>
      <c r="X24" s="134"/>
    </row>
    <row r="25" spans="1:24" s="98" customFormat="1" ht="18">
      <c r="A25" s="66">
        <v>21</v>
      </c>
      <c r="B25" s="172" t="s">
        <v>49</v>
      </c>
      <c r="C25" s="163">
        <v>39612</v>
      </c>
      <c r="D25" s="161" t="s">
        <v>76</v>
      </c>
      <c r="E25" s="161" t="s">
        <v>50</v>
      </c>
      <c r="F25" s="162">
        <v>25</v>
      </c>
      <c r="G25" s="162">
        <v>6</v>
      </c>
      <c r="H25" s="162">
        <v>8</v>
      </c>
      <c r="I25" s="207">
        <v>338</v>
      </c>
      <c r="J25" s="185">
        <v>61</v>
      </c>
      <c r="K25" s="207">
        <v>556</v>
      </c>
      <c r="L25" s="185">
        <v>99</v>
      </c>
      <c r="M25" s="207">
        <v>736</v>
      </c>
      <c r="N25" s="185">
        <v>131</v>
      </c>
      <c r="O25" s="208">
        <f>SUM(I25+K25+M25)</f>
        <v>1630</v>
      </c>
      <c r="P25" s="186">
        <f>SUM(J25+L25+N25)</f>
        <v>291</v>
      </c>
      <c r="Q25" s="181">
        <f t="shared" si="0"/>
        <v>48.5</v>
      </c>
      <c r="R25" s="150">
        <f t="shared" si="1"/>
        <v>5.601374570446735</v>
      </c>
      <c r="S25" s="207">
        <v>5025</v>
      </c>
      <c r="T25" s="151">
        <f t="shared" si="2"/>
        <v>-0.6756218905472637</v>
      </c>
      <c r="U25" s="207">
        <v>179192</v>
      </c>
      <c r="V25" s="185">
        <v>24577</v>
      </c>
      <c r="W25" s="221">
        <f>U25/V25</f>
        <v>7.2910444724742645</v>
      </c>
      <c r="X25" s="134"/>
    </row>
    <row r="26" spans="1:24" s="98" customFormat="1" ht="18">
      <c r="A26" s="71">
        <v>22</v>
      </c>
      <c r="B26" s="168" t="s">
        <v>46</v>
      </c>
      <c r="C26" s="152">
        <v>39612</v>
      </c>
      <c r="D26" s="153" t="s">
        <v>4</v>
      </c>
      <c r="E26" s="153" t="s">
        <v>47</v>
      </c>
      <c r="F26" s="81">
        <v>115</v>
      </c>
      <c r="G26" s="81">
        <v>11</v>
      </c>
      <c r="H26" s="81">
        <v>8</v>
      </c>
      <c r="I26" s="202">
        <v>320</v>
      </c>
      <c r="J26" s="183">
        <v>60</v>
      </c>
      <c r="K26" s="202">
        <v>619</v>
      </c>
      <c r="L26" s="183">
        <v>110</v>
      </c>
      <c r="M26" s="202">
        <v>687</v>
      </c>
      <c r="N26" s="183">
        <v>117</v>
      </c>
      <c r="O26" s="203">
        <f>+M26+K26+I26</f>
        <v>1626</v>
      </c>
      <c r="P26" s="184">
        <f>+N26+L26+J26</f>
        <v>287</v>
      </c>
      <c r="Q26" s="181">
        <f t="shared" si="0"/>
        <v>26.09090909090909</v>
      </c>
      <c r="R26" s="150">
        <f t="shared" si="1"/>
        <v>5.665505226480836</v>
      </c>
      <c r="S26" s="202">
        <v>4635</v>
      </c>
      <c r="T26" s="151">
        <f t="shared" si="2"/>
        <v>-0.6491909385113268</v>
      </c>
      <c r="U26" s="202">
        <v>1572749</v>
      </c>
      <c r="V26" s="183">
        <v>206165</v>
      </c>
      <c r="W26" s="220">
        <f>+U26/V26</f>
        <v>7.62859360221182</v>
      </c>
      <c r="X26" s="134"/>
    </row>
    <row r="27" spans="1:24" s="98" customFormat="1" ht="18">
      <c r="A27" s="66">
        <v>23</v>
      </c>
      <c r="B27" s="166" t="s">
        <v>44</v>
      </c>
      <c r="C27" s="80">
        <v>39598</v>
      </c>
      <c r="D27" s="148" t="s">
        <v>43</v>
      </c>
      <c r="E27" s="148" t="s">
        <v>45</v>
      </c>
      <c r="F27" s="149">
        <v>33</v>
      </c>
      <c r="G27" s="149">
        <v>4</v>
      </c>
      <c r="H27" s="149">
        <v>10</v>
      </c>
      <c r="I27" s="204">
        <v>155</v>
      </c>
      <c r="J27" s="179">
        <v>43</v>
      </c>
      <c r="K27" s="204">
        <v>600</v>
      </c>
      <c r="L27" s="179">
        <v>200</v>
      </c>
      <c r="M27" s="204">
        <v>621</v>
      </c>
      <c r="N27" s="179">
        <v>203</v>
      </c>
      <c r="O27" s="205">
        <f>I27+K27+M27</f>
        <v>1376</v>
      </c>
      <c r="P27" s="180">
        <f>J27+L27+N27</f>
        <v>446</v>
      </c>
      <c r="Q27" s="181">
        <f t="shared" si="0"/>
        <v>111.5</v>
      </c>
      <c r="R27" s="150">
        <f t="shared" si="1"/>
        <v>3.085201793721973</v>
      </c>
      <c r="S27" s="204">
        <v>309</v>
      </c>
      <c r="T27" s="151">
        <f t="shared" si="2"/>
        <v>3.453074433656958</v>
      </c>
      <c r="U27" s="206">
        <v>49650</v>
      </c>
      <c r="V27" s="182">
        <v>6070</v>
      </c>
      <c r="W27" s="219">
        <f>IF(U27&lt;&gt;0,U27/V27,"")</f>
        <v>8.179571663920923</v>
      </c>
      <c r="X27" s="134"/>
    </row>
    <row r="28" spans="1:24" s="98" customFormat="1" ht="18">
      <c r="A28" s="66">
        <v>24</v>
      </c>
      <c r="B28" s="136" t="s">
        <v>48</v>
      </c>
      <c r="C28" s="152">
        <v>39612</v>
      </c>
      <c r="D28" s="153" t="s">
        <v>24</v>
      </c>
      <c r="E28" s="153" t="s">
        <v>7</v>
      </c>
      <c r="F28" s="81">
        <v>50</v>
      </c>
      <c r="G28" s="81">
        <v>2</v>
      </c>
      <c r="H28" s="81">
        <v>8</v>
      </c>
      <c r="I28" s="202">
        <v>235</v>
      </c>
      <c r="J28" s="183">
        <v>33</v>
      </c>
      <c r="K28" s="202">
        <v>602</v>
      </c>
      <c r="L28" s="183">
        <v>77</v>
      </c>
      <c r="M28" s="202">
        <v>419</v>
      </c>
      <c r="N28" s="183">
        <v>51</v>
      </c>
      <c r="O28" s="203">
        <f>I28+K28+M28</f>
        <v>1256</v>
      </c>
      <c r="P28" s="184">
        <f>J28+L28+N28</f>
        <v>161</v>
      </c>
      <c r="Q28" s="181">
        <f t="shared" si="0"/>
        <v>80.5</v>
      </c>
      <c r="R28" s="150">
        <f t="shared" si="1"/>
        <v>7.801242236024844</v>
      </c>
      <c r="S28" s="202">
        <v>15378.5</v>
      </c>
      <c r="T28" s="151">
        <f t="shared" si="2"/>
        <v>-0.9183275351952401</v>
      </c>
      <c r="U28" s="202">
        <v>846888</v>
      </c>
      <c r="V28" s="183">
        <v>100157</v>
      </c>
      <c r="W28" s="169">
        <f>U28/V28</f>
        <v>8.455604700620027</v>
      </c>
      <c r="X28" s="134"/>
    </row>
    <row r="29" spans="1:24" s="98" customFormat="1" ht="18">
      <c r="A29" s="71">
        <v>25</v>
      </c>
      <c r="B29" s="166" t="s">
        <v>52</v>
      </c>
      <c r="C29" s="80">
        <v>39619</v>
      </c>
      <c r="D29" s="178" t="s">
        <v>16</v>
      </c>
      <c r="E29" s="148" t="s">
        <v>17</v>
      </c>
      <c r="F29" s="149">
        <v>67</v>
      </c>
      <c r="G29" s="149">
        <v>10</v>
      </c>
      <c r="H29" s="149">
        <v>7</v>
      </c>
      <c r="I29" s="204">
        <v>377</v>
      </c>
      <c r="J29" s="179">
        <v>69</v>
      </c>
      <c r="K29" s="204">
        <v>490</v>
      </c>
      <c r="L29" s="179">
        <v>92</v>
      </c>
      <c r="M29" s="204">
        <v>385</v>
      </c>
      <c r="N29" s="179">
        <v>73</v>
      </c>
      <c r="O29" s="205">
        <f>+I29+K29+M29</f>
        <v>1252</v>
      </c>
      <c r="P29" s="180">
        <f>+J29+L29+N29</f>
        <v>234</v>
      </c>
      <c r="Q29" s="181">
        <f t="shared" si="0"/>
        <v>23.4</v>
      </c>
      <c r="R29" s="150">
        <f t="shared" si="1"/>
        <v>5.35042735042735</v>
      </c>
      <c r="S29" s="204">
        <v>3452</v>
      </c>
      <c r="T29" s="151">
        <f t="shared" si="2"/>
        <v>-0.6373117033603708</v>
      </c>
      <c r="U29" s="204">
        <v>275169</v>
      </c>
      <c r="V29" s="179">
        <v>33527</v>
      </c>
      <c r="W29" s="167">
        <f>U29/V29</f>
        <v>8.207385092611924</v>
      </c>
      <c r="X29" s="134"/>
    </row>
    <row r="30" spans="1:24" s="98" customFormat="1" ht="18">
      <c r="A30" s="66">
        <v>26</v>
      </c>
      <c r="B30" s="171" t="s">
        <v>82</v>
      </c>
      <c r="C30" s="80">
        <v>39598</v>
      </c>
      <c r="D30" s="156" t="s">
        <v>2</v>
      </c>
      <c r="E30" s="156" t="s">
        <v>75</v>
      </c>
      <c r="F30" s="157">
        <v>6</v>
      </c>
      <c r="G30" s="157">
        <v>6</v>
      </c>
      <c r="H30" s="157">
        <v>10</v>
      </c>
      <c r="I30" s="204">
        <v>190</v>
      </c>
      <c r="J30" s="179">
        <v>37</v>
      </c>
      <c r="K30" s="204">
        <v>343</v>
      </c>
      <c r="L30" s="179">
        <v>70</v>
      </c>
      <c r="M30" s="204">
        <v>565</v>
      </c>
      <c r="N30" s="179">
        <v>111</v>
      </c>
      <c r="O30" s="205">
        <f>+I30+K30+M30</f>
        <v>1098</v>
      </c>
      <c r="P30" s="180">
        <f>+J30+L30+N30</f>
        <v>218</v>
      </c>
      <c r="Q30" s="181">
        <f t="shared" si="0"/>
        <v>36.333333333333336</v>
      </c>
      <c r="R30" s="150">
        <f t="shared" si="1"/>
        <v>5.036697247706422</v>
      </c>
      <c r="S30" s="204">
        <v>1406</v>
      </c>
      <c r="T30" s="151">
        <f t="shared" si="2"/>
        <v>-0.21906116642958748</v>
      </c>
      <c r="U30" s="204">
        <v>65815</v>
      </c>
      <c r="V30" s="179">
        <v>7177</v>
      </c>
      <c r="W30" s="219">
        <f>U30/V30</f>
        <v>9.170266127908597</v>
      </c>
      <c r="X30" s="134"/>
    </row>
    <row r="31" spans="1:24" s="98" customFormat="1" ht="18">
      <c r="A31" s="66">
        <v>27</v>
      </c>
      <c r="B31" s="168" t="s">
        <v>36</v>
      </c>
      <c r="C31" s="152">
        <v>39570</v>
      </c>
      <c r="D31" s="153" t="s">
        <v>4</v>
      </c>
      <c r="E31" s="153" t="s">
        <v>5</v>
      </c>
      <c r="F31" s="81">
        <v>140</v>
      </c>
      <c r="G31" s="81">
        <v>4</v>
      </c>
      <c r="H31" s="81">
        <v>13</v>
      </c>
      <c r="I31" s="202">
        <v>136</v>
      </c>
      <c r="J31" s="183">
        <v>23</v>
      </c>
      <c r="K31" s="202">
        <v>140</v>
      </c>
      <c r="L31" s="183">
        <v>23</v>
      </c>
      <c r="M31" s="202">
        <v>555</v>
      </c>
      <c r="N31" s="183">
        <v>165</v>
      </c>
      <c r="O31" s="203">
        <f>+M31+K31+I31</f>
        <v>831</v>
      </c>
      <c r="P31" s="184">
        <f>+N31+L31+J31</f>
        <v>211</v>
      </c>
      <c r="Q31" s="181">
        <f t="shared" si="0"/>
        <v>52.75</v>
      </c>
      <c r="R31" s="150">
        <f t="shared" si="1"/>
        <v>3.938388625592417</v>
      </c>
      <c r="S31" s="202">
        <v>524</v>
      </c>
      <c r="T31" s="151">
        <f t="shared" si="2"/>
        <v>0.5858778625954199</v>
      </c>
      <c r="U31" s="202">
        <v>2067414</v>
      </c>
      <c r="V31" s="183">
        <v>256627</v>
      </c>
      <c r="W31" s="220">
        <f>+U31/V31</f>
        <v>8.056104774634003</v>
      </c>
      <c r="X31" s="134"/>
    </row>
    <row r="32" spans="1:24" s="98" customFormat="1" ht="18">
      <c r="A32" s="71">
        <v>28</v>
      </c>
      <c r="B32" s="168" t="s">
        <v>53</v>
      </c>
      <c r="C32" s="152">
        <v>39619</v>
      </c>
      <c r="D32" s="153" t="s">
        <v>4</v>
      </c>
      <c r="E32" s="153" t="s">
        <v>6</v>
      </c>
      <c r="F32" s="81">
        <v>64</v>
      </c>
      <c r="G32" s="81">
        <v>2</v>
      </c>
      <c r="H32" s="81">
        <v>7</v>
      </c>
      <c r="I32" s="202">
        <v>148</v>
      </c>
      <c r="J32" s="183">
        <v>29</v>
      </c>
      <c r="K32" s="202">
        <v>231</v>
      </c>
      <c r="L32" s="183">
        <v>45</v>
      </c>
      <c r="M32" s="202">
        <v>265</v>
      </c>
      <c r="N32" s="183">
        <v>52</v>
      </c>
      <c r="O32" s="203">
        <f>+M32+K32+I32</f>
        <v>644</v>
      </c>
      <c r="P32" s="184">
        <f>+N32+L32+J32</f>
        <v>126</v>
      </c>
      <c r="Q32" s="181">
        <f t="shared" si="0"/>
        <v>63</v>
      </c>
      <c r="R32" s="150">
        <f t="shared" si="1"/>
        <v>5.111111111111111</v>
      </c>
      <c r="S32" s="202">
        <v>891</v>
      </c>
      <c r="T32" s="151">
        <f t="shared" si="2"/>
        <v>-0.2772166105499439</v>
      </c>
      <c r="U32" s="202">
        <v>237914</v>
      </c>
      <c r="V32" s="183">
        <v>29779</v>
      </c>
      <c r="W32" s="220">
        <f>+U32/V32</f>
        <v>7.989321333825851</v>
      </c>
      <c r="X32" s="134"/>
    </row>
    <row r="33" spans="1:24" s="98" customFormat="1" ht="18">
      <c r="A33" s="66">
        <v>29</v>
      </c>
      <c r="B33" s="170" t="s">
        <v>84</v>
      </c>
      <c r="C33" s="152">
        <v>39479</v>
      </c>
      <c r="D33" s="154" t="s">
        <v>40</v>
      </c>
      <c r="E33" s="154" t="s">
        <v>75</v>
      </c>
      <c r="F33" s="155">
        <v>80</v>
      </c>
      <c r="G33" s="155">
        <v>1</v>
      </c>
      <c r="H33" s="155">
        <v>21</v>
      </c>
      <c r="I33" s="202">
        <v>169.72</v>
      </c>
      <c r="J33" s="183">
        <v>34</v>
      </c>
      <c r="K33" s="202">
        <v>169.72</v>
      </c>
      <c r="L33" s="183">
        <v>34</v>
      </c>
      <c r="M33" s="202">
        <v>169.72</v>
      </c>
      <c r="N33" s="183">
        <v>34</v>
      </c>
      <c r="O33" s="203">
        <f>SUM(I33+K33+M33)</f>
        <v>509.15999999999997</v>
      </c>
      <c r="P33" s="184">
        <f>J33+L33+N33</f>
        <v>102</v>
      </c>
      <c r="Q33" s="181">
        <f t="shared" si="0"/>
        <v>102</v>
      </c>
      <c r="R33" s="150">
        <f t="shared" si="1"/>
        <v>4.991764705882352</v>
      </c>
      <c r="S33" s="202"/>
      <c r="T33" s="151">
        <f t="shared" si="2"/>
      </c>
      <c r="U33" s="202">
        <v>1189224.19</v>
      </c>
      <c r="V33" s="183">
        <v>144718</v>
      </c>
      <c r="W33" s="169">
        <f>U33/V33</f>
        <v>8.217527812711618</v>
      </c>
      <c r="X33" s="134"/>
    </row>
    <row r="34" spans="1:24" s="98" customFormat="1" ht="18">
      <c r="A34" s="66">
        <v>30</v>
      </c>
      <c r="B34" s="171" t="s">
        <v>94</v>
      </c>
      <c r="C34" s="80">
        <v>39605</v>
      </c>
      <c r="D34" s="156" t="s">
        <v>2</v>
      </c>
      <c r="E34" s="156" t="s">
        <v>75</v>
      </c>
      <c r="F34" s="157">
        <v>20</v>
      </c>
      <c r="G34" s="157">
        <v>3</v>
      </c>
      <c r="H34" s="157">
        <v>9</v>
      </c>
      <c r="I34" s="204">
        <v>93</v>
      </c>
      <c r="J34" s="179">
        <v>16</v>
      </c>
      <c r="K34" s="204">
        <v>112</v>
      </c>
      <c r="L34" s="179">
        <v>21</v>
      </c>
      <c r="M34" s="204">
        <v>294</v>
      </c>
      <c r="N34" s="179">
        <v>46</v>
      </c>
      <c r="O34" s="205">
        <f>+I34+K34+M34</f>
        <v>499</v>
      </c>
      <c r="P34" s="180">
        <f>+J34+L34+N34</f>
        <v>83</v>
      </c>
      <c r="Q34" s="181">
        <f t="shared" si="0"/>
        <v>27.666666666666668</v>
      </c>
      <c r="R34" s="150">
        <f t="shared" si="1"/>
        <v>6.0120481927710845</v>
      </c>
      <c r="S34" s="204">
        <v>1951</v>
      </c>
      <c r="T34" s="151">
        <f t="shared" si="2"/>
        <v>-0.7442337262942081</v>
      </c>
      <c r="U34" s="204">
        <v>163096</v>
      </c>
      <c r="V34" s="179">
        <v>18194</v>
      </c>
      <c r="W34" s="219">
        <f>U34/V34</f>
        <v>8.96427393646257</v>
      </c>
      <c r="X34" s="134"/>
    </row>
    <row r="35" spans="1:24" s="98" customFormat="1" ht="18">
      <c r="A35" s="71">
        <v>31</v>
      </c>
      <c r="B35" s="136" t="s">
        <v>55</v>
      </c>
      <c r="C35" s="152">
        <v>39619</v>
      </c>
      <c r="D35" s="153" t="s">
        <v>24</v>
      </c>
      <c r="E35" s="153" t="s">
        <v>56</v>
      </c>
      <c r="F35" s="81">
        <v>6</v>
      </c>
      <c r="G35" s="81">
        <v>4</v>
      </c>
      <c r="H35" s="81">
        <v>7</v>
      </c>
      <c r="I35" s="202">
        <v>141</v>
      </c>
      <c r="J35" s="183">
        <v>32</v>
      </c>
      <c r="K35" s="202">
        <v>161</v>
      </c>
      <c r="L35" s="183">
        <v>38</v>
      </c>
      <c r="M35" s="202">
        <v>185</v>
      </c>
      <c r="N35" s="183">
        <v>41</v>
      </c>
      <c r="O35" s="203">
        <f>I35+K35+M35</f>
        <v>487</v>
      </c>
      <c r="P35" s="184">
        <f>J35+L35+N35</f>
        <v>111</v>
      </c>
      <c r="Q35" s="181">
        <f t="shared" si="0"/>
        <v>27.75</v>
      </c>
      <c r="R35" s="150">
        <f t="shared" si="1"/>
        <v>4.387387387387387</v>
      </c>
      <c r="S35" s="202">
        <v>570</v>
      </c>
      <c r="T35" s="151">
        <f t="shared" si="2"/>
        <v>-0.1456140350877193</v>
      </c>
      <c r="U35" s="209">
        <v>17288</v>
      </c>
      <c r="V35" s="182">
        <v>2298</v>
      </c>
      <c r="W35" s="169">
        <f>U35/V35</f>
        <v>7.523063533507398</v>
      </c>
      <c r="X35" s="134"/>
    </row>
    <row r="36" spans="1:24" s="98" customFormat="1" ht="18">
      <c r="A36" s="66">
        <v>32</v>
      </c>
      <c r="B36" s="170" t="s">
        <v>64</v>
      </c>
      <c r="C36" s="152">
        <v>39507</v>
      </c>
      <c r="D36" s="154" t="s">
        <v>40</v>
      </c>
      <c r="E36" s="154" t="s">
        <v>65</v>
      </c>
      <c r="F36" s="155">
        <v>130</v>
      </c>
      <c r="G36" s="155">
        <v>1</v>
      </c>
      <c r="H36" s="155">
        <v>21</v>
      </c>
      <c r="I36" s="202">
        <v>470</v>
      </c>
      <c r="J36" s="183">
        <v>47</v>
      </c>
      <c r="K36" s="202">
        <v>0</v>
      </c>
      <c r="L36" s="183">
        <v>0</v>
      </c>
      <c r="M36" s="202">
        <v>0</v>
      </c>
      <c r="N36" s="183">
        <v>0</v>
      </c>
      <c r="O36" s="203">
        <f>SUM(I36+K36+M36)</f>
        <v>470</v>
      </c>
      <c r="P36" s="184">
        <f>J36+L36+N36</f>
        <v>47</v>
      </c>
      <c r="Q36" s="181">
        <f t="shared" si="0"/>
        <v>47</v>
      </c>
      <c r="R36" s="150">
        <f t="shared" si="1"/>
        <v>10</v>
      </c>
      <c r="S36" s="202"/>
      <c r="T36" s="151">
        <f t="shared" si="2"/>
      </c>
      <c r="U36" s="202">
        <v>1526145.18</v>
      </c>
      <c r="V36" s="183">
        <v>214465</v>
      </c>
      <c r="W36" s="169">
        <f>U36/V36</f>
        <v>7.116057072249551</v>
      </c>
      <c r="X36" s="134"/>
    </row>
    <row r="37" spans="1:24" s="98" customFormat="1" ht="18">
      <c r="A37" s="66">
        <v>33</v>
      </c>
      <c r="B37" s="168" t="s">
        <v>83</v>
      </c>
      <c r="C37" s="152">
        <v>39591</v>
      </c>
      <c r="D37" s="153" t="s">
        <v>4</v>
      </c>
      <c r="E37" s="153" t="s">
        <v>5</v>
      </c>
      <c r="F37" s="81">
        <v>192</v>
      </c>
      <c r="G37" s="81">
        <v>3</v>
      </c>
      <c r="H37" s="81">
        <v>11</v>
      </c>
      <c r="I37" s="202">
        <v>139</v>
      </c>
      <c r="J37" s="183">
        <v>23</v>
      </c>
      <c r="K37" s="202">
        <v>124</v>
      </c>
      <c r="L37" s="183">
        <v>21</v>
      </c>
      <c r="M37" s="202">
        <v>184</v>
      </c>
      <c r="N37" s="183">
        <v>30</v>
      </c>
      <c r="O37" s="203">
        <f>+M37+K37+I37</f>
        <v>447</v>
      </c>
      <c r="P37" s="184">
        <f>+N37+L37+J37</f>
        <v>74</v>
      </c>
      <c r="Q37" s="181">
        <f t="shared" si="0"/>
        <v>24.666666666666668</v>
      </c>
      <c r="R37" s="150">
        <f t="shared" si="1"/>
        <v>6.04054054054054</v>
      </c>
      <c r="S37" s="202">
        <v>1113</v>
      </c>
      <c r="T37" s="151">
        <f t="shared" si="2"/>
        <v>-0.5983827493261455</v>
      </c>
      <c r="U37" s="202">
        <v>2645920</v>
      </c>
      <c r="V37" s="183">
        <v>322233</v>
      </c>
      <c r="W37" s="220">
        <f>+U37/V37</f>
        <v>8.211201211545683</v>
      </c>
      <c r="X37" s="134"/>
    </row>
    <row r="38" spans="1:24" s="98" customFormat="1" ht="18">
      <c r="A38" s="71">
        <v>34</v>
      </c>
      <c r="B38" s="170" t="s">
        <v>95</v>
      </c>
      <c r="C38" s="152">
        <v>39528</v>
      </c>
      <c r="D38" s="154" t="s">
        <v>40</v>
      </c>
      <c r="E38" s="154" t="s">
        <v>96</v>
      </c>
      <c r="F38" s="155">
        <v>10</v>
      </c>
      <c r="G38" s="155">
        <v>1</v>
      </c>
      <c r="H38" s="155">
        <v>14</v>
      </c>
      <c r="I38" s="202">
        <v>60</v>
      </c>
      <c r="J38" s="183">
        <v>12</v>
      </c>
      <c r="K38" s="202">
        <v>135</v>
      </c>
      <c r="L38" s="183">
        <v>27</v>
      </c>
      <c r="M38" s="202">
        <v>105</v>
      </c>
      <c r="N38" s="183">
        <v>21</v>
      </c>
      <c r="O38" s="203">
        <f>SUM(I38+K38+M38)</f>
        <v>300</v>
      </c>
      <c r="P38" s="184">
        <f>J38+L38+N38</f>
        <v>60</v>
      </c>
      <c r="Q38" s="181">
        <f t="shared" si="0"/>
        <v>60</v>
      </c>
      <c r="R38" s="150">
        <f t="shared" si="1"/>
        <v>5</v>
      </c>
      <c r="S38" s="202"/>
      <c r="T38" s="151">
        <f t="shared" si="2"/>
      </c>
      <c r="U38" s="202">
        <v>39762.02</v>
      </c>
      <c r="V38" s="183">
        <v>4955</v>
      </c>
      <c r="W38" s="169">
        <f aca="true" t="shared" si="4" ref="W38:W48">U38/V38</f>
        <v>8.024625630676084</v>
      </c>
      <c r="X38" s="134"/>
    </row>
    <row r="39" spans="1:24" s="98" customFormat="1" ht="18">
      <c r="A39" s="66">
        <v>35</v>
      </c>
      <c r="B39" s="136" t="s">
        <v>3</v>
      </c>
      <c r="C39" s="152">
        <v>39500</v>
      </c>
      <c r="D39" s="153" t="s">
        <v>24</v>
      </c>
      <c r="E39" s="153" t="s">
        <v>97</v>
      </c>
      <c r="F39" s="81">
        <v>230</v>
      </c>
      <c r="G39" s="81">
        <v>5</v>
      </c>
      <c r="H39" s="81">
        <v>24</v>
      </c>
      <c r="I39" s="202">
        <v>76</v>
      </c>
      <c r="J39" s="183">
        <v>16</v>
      </c>
      <c r="K39" s="202">
        <v>124</v>
      </c>
      <c r="L39" s="183">
        <v>29</v>
      </c>
      <c r="M39" s="202">
        <v>93</v>
      </c>
      <c r="N39" s="183">
        <v>27</v>
      </c>
      <c r="O39" s="203">
        <f>I39+K39+M39</f>
        <v>293</v>
      </c>
      <c r="P39" s="184">
        <f>J39+L39+N39</f>
        <v>72</v>
      </c>
      <c r="Q39" s="181">
        <f t="shared" si="0"/>
        <v>14.4</v>
      </c>
      <c r="R39" s="150">
        <f t="shared" si="1"/>
        <v>4.069444444444445</v>
      </c>
      <c r="S39" s="202">
        <v>410</v>
      </c>
      <c r="T39" s="151">
        <f t="shared" si="2"/>
        <v>-0.28536585365853656</v>
      </c>
      <c r="U39" s="209">
        <v>30157912.5</v>
      </c>
      <c r="V39" s="182">
        <v>4297431</v>
      </c>
      <c r="W39" s="169">
        <f t="shared" si="4"/>
        <v>7.017660667501119</v>
      </c>
      <c r="X39" s="134"/>
    </row>
    <row r="40" spans="1:24" s="98" customFormat="1" ht="18">
      <c r="A40" s="66">
        <v>36</v>
      </c>
      <c r="B40" s="166">
        <v>21</v>
      </c>
      <c r="C40" s="80">
        <v>39605</v>
      </c>
      <c r="D40" s="178" t="s">
        <v>16</v>
      </c>
      <c r="E40" s="148" t="s">
        <v>30</v>
      </c>
      <c r="F40" s="149">
        <v>60</v>
      </c>
      <c r="G40" s="149">
        <v>2</v>
      </c>
      <c r="H40" s="149">
        <v>9</v>
      </c>
      <c r="I40" s="204">
        <v>75</v>
      </c>
      <c r="J40" s="179">
        <v>13</v>
      </c>
      <c r="K40" s="204">
        <v>106</v>
      </c>
      <c r="L40" s="179">
        <v>19</v>
      </c>
      <c r="M40" s="204">
        <v>104</v>
      </c>
      <c r="N40" s="179">
        <v>17</v>
      </c>
      <c r="O40" s="205">
        <f>+I40+K40+M40</f>
        <v>285</v>
      </c>
      <c r="P40" s="180">
        <f>+J40+L40+N40</f>
        <v>49</v>
      </c>
      <c r="Q40" s="181">
        <f t="shared" si="0"/>
        <v>24.5</v>
      </c>
      <c r="R40" s="150">
        <f t="shared" si="1"/>
        <v>5.816326530612245</v>
      </c>
      <c r="S40" s="204">
        <v>511</v>
      </c>
      <c r="T40" s="151">
        <f t="shared" si="2"/>
        <v>-0.44227005870841485</v>
      </c>
      <c r="U40" s="204">
        <v>716985</v>
      </c>
      <c r="V40" s="179">
        <v>81883</v>
      </c>
      <c r="W40" s="167">
        <f t="shared" si="4"/>
        <v>8.756213133373228</v>
      </c>
      <c r="X40" s="134"/>
    </row>
    <row r="41" spans="1:24" s="98" customFormat="1" ht="18">
      <c r="A41" s="71">
        <v>37</v>
      </c>
      <c r="B41" s="170" t="s">
        <v>98</v>
      </c>
      <c r="C41" s="152">
        <v>39577</v>
      </c>
      <c r="D41" s="154" t="s">
        <v>40</v>
      </c>
      <c r="E41" s="154" t="s">
        <v>41</v>
      </c>
      <c r="F41" s="155">
        <v>10</v>
      </c>
      <c r="G41" s="155">
        <v>2</v>
      </c>
      <c r="H41" s="155">
        <v>11</v>
      </c>
      <c r="I41" s="202">
        <v>44</v>
      </c>
      <c r="J41" s="183">
        <v>7</v>
      </c>
      <c r="K41" s="202">
        <v>70</v>
      </c>
      <c r="L41" s="183">
        <v>10</v>
      </c>
      <c r="M41" s="202">
        <v>94</v>
      </c>
      <c r="N41" s="183">
        <v>13</v>
      </c>
      <c r="O41" s="203">
        <f>SUM(I41+K41+M41)</f>
        <v>208</v>
      </c>
      <c r="P41" s="184">
        <f>J41+L41+N41</f>
        <v>30</v>
      </c>
      <c r="Q41" s="181">
        <f t="shared" si="0"/>
        <v>15</v>
      </c>
      <c r="R41" s="150">
        <f t="shared" si="1"/>
        <v>6.933333333333334</v>
      </c>
      <c r="S41" s="202"/>
      <c r="T41" s="151">
        <f t="shared" si="2"/>
      </c>
      <c r="U41" s="202">
        <v>31853.63</v>
      </c>
      <c r="V41" s="183">
        <v>4206</v>
      </c>
      <c r="W41" s="169">
        <f t="shared" si="4"/>
        <v>7.573378506894913</v>
      </c>
      <c r="X41" s="134"/>
    </row>
    <row r="42" spans="1:24" s="98" customFormat="1" ht="18">
      <c r="A42" s="66">
        <v>38</v>
      </c>
      <c r="B42" s="172" t="s">
        <v>38</v>
      </c>
      <c r="C42" s="163">
        <v>39577</v>
      </c>
      <c r="D42" s="161" t="s">
        <v>76</v>
      </c>
      <c r="E42" s="161" t="s">
        <v>39</v>
      </c>
      <c r="F42" s="162">
        <v>11</v>
      </c>
      <c r="G42" s="162">
        <v>1</v>
      </c>
      <c r="H42" s="162">
        <v>13</v>
      </c>
      <c r="I42" s="207">
        <v>24</v>
      </c>
      <c r="J42" s="185">
        <v>4</v>
      </c>
      <c r="K42" s="207">
        <v>121</v>
      </c>
      <c r="L42" s="185">
        <v>20</v>
      </c>
      <c r="M42" s="207">
        <v>24</v>
      </c>
      <c r="N42" s="185">
        <v>4</v>
      </c>
      <c r="O42" s="208">
        <f>SUM(I42+K42+M42)</f>
        <v>169</v>
      </c>
      <c r="P42" s="186">
        <f>SUM(J42+L42+N42)</f>
        <v>28</v>
      </c>
      <c r="Q42" s="181">
        <f t="shared" si="0"/>
        <v>28</v>
      </c>
      <c r="R42" s="150">
        <f t="shared" si="1"/>
        <v>6.035714285714286</v>
      </c>
      <c r="S42" s="207">
        <v>180</v>
      </c>
      <c r="T42" s="151">
        <f t="shared" si="2"/>
        <v>-0.06111111111111111</v>
      </c>
      <c r="U42" s="207">
        <v>95987</v>
      </c>
      <c r="V42" s="185">
        <v>10243</v>
      </c>
      <c r="W42" s="221">
        <f t="shared" si="4"/>
        <v>9.370985062969833</v>
      </c>
      <c r="X42" s="134"/>
    </row>
    <row r="43" spans="1:24" s="98" customFormat="1" ht="18">
      <c r="A43" s="66">
        <v>39</v>
      </c>
      <c r="B43" s="170" t="s">
        <v>85</v>
      </c>
      <c r="C43" s="152">
        <v>39514</v>
      </c>
      <c r="D43" s="154" t="s">
        <v>40</v>
      </c>
      <c r="E43" s="154" t="s">
        <v>86</v>
      </c>
      <c r="F43" s="155">
        <v>59</v>
      </c>
      <c r="G43" s="155">
        <v>1</v>
      </c>
      <c r="H43" s="155">
        <v>15</v>
      </c>
      <c r="I43" s="202">
        <v>51</v>
      </c>
      <c r="J43" s="183">
        <v>11</v>
      </c>
      <c r="K43" s="202">
        <v>57</v>
      </c>
      <c r="L43" s="183">
        <v>12</v>
      </c>
      <c r="M43" s="202">
        <v>54</v>
      </c>
      <c r="N43" s="183">
        <v>12</v>
      </c>
      <c r="O43" s="203">
        <f>SUM(I43+K43+M43)</f>
        <v>162</v>
      </c>
      <c r="P43" s="184">
        <f>J43+L43+N43</f>
        <v>35</v>
      </c>
      <c r="Q43" s="181">
        <f t="shared" si="0"/>
        <v>35</v>
      </c>
      <c r="R43" s="150">
        <f t="shared" si="1"/>
        <v>4.628571428571429</v>
      </c>
      <c r="S43" s="202"/>
      <c r="T43" s="151">
        <f t="shared" si="2"/>
      </c>
      <c r="U43" s="202">
        <v>183211.82</v>
      </c>
      <c r="V43" s="183">
        <v>27196</v>
      </c>
      <c r="W43" s="169">
        <f t="shared" si="4"/>
        <v>6.736719370495662</v>
      </c>
      <c r="X43" s="134"/>
    </row>
    <row r="44" spans="1:24" s="98" customFormat="1" ht="18">
      <c r="A44" s="71">
        <v>40</v>
      </c>
      <c r="B44" s="172" t="s">
        <v>29</v>
      </c>
      <c r="C44" s="163">
        <v>39535</v>
      </c>
      <c r="D44" s="161" t="s">
        <v>76</v>
      </c>
      <c r="E44" s="161" t="s">
        <v>8</v>
      </c>
      <c r="F44" s="162">
        <v>10</v>
      </c>
      <c r="G44" s="162">
        <v>1</v>
      </c>
      <c r="H44" s="162">
        <v>19</v>
      </c>
      <c r="I44" s="207">
        <v>42</v>
      </c>
      <c r="J44" s="185">
        <v>7</v>
      </c>
      <c r="K44" s="207">
        <v>42</v>
      </c>
      <c r="L44" s="185">
        <v>7</v>
      </c>
      <c r="M44" s="207">
        <v>59</v>
      </c>
      <c r="N44" s="185">
        <v>9</v>
      </c>
      <c r="O44" s="208">
        <f>SUM(I44+K44+M44)</f>
        <v>143</v>
      </c>
      <c r="P44" s="186">
        <f>J44+L44+N44</f>
        <v>23</v>
      </c>
      <c r="Q44" s="181">
        <f t="shared" si="0"/>
        <v>23</v>
      </c>
      <c r="R44" s="150">
        <f t="shared" si="1"/>
        <v>6.217391304347826</v>
      </c>
      <c r="S44" s="207">
        <v>114</v>
      </c>
      <c r="T44" s="151">
        <f t="shared" si="2"/>
        <v>0.2543859649122807</v>
      </c>
      <c r="U44" s="207">
        <v>196973</v>
      </c>
      <c r="V44" s="185">
        <v>23360</v>
      </c>
      <c r="W44" s="221">
        <f t="shared" si="4"/>
        <v>8.432063356164383</v>
      </c>
      <c r="X44" s="134"/>
    </row>
    <row r="45" spans="1:24" s="98" customFormat="1" ht="18">
      <c r="A45" s="66">
        <v>41</v>
      </c>
      <c r="B45" s="171" t="s">
        <v>37</v>
      </c>
      <c r="C45" s="80">
        <v>39577</v>
      </c>
      <c r="D45" s="156" t="s">
        <v>2</v>
      </c>
      <c r="E45" s="156" t="s">
        <v>2</v>
      </c>
      <c r="F45" s="157">
        <v>85</v>
      </c>
      <c r="G45" s="157">
        <v>1</v>
      </c>
      <c r="H45" s="157">
        <v>13</v>
      </c>
      <c r="I45" s="204">
        <v>30</v>
      </c>
      <c r="J45" s="179">
        <v>6</v>
      </c>
      <c r="K45" s="204">
        <v>25</v>
      </c>
      <c r="L45" s="179">
        <v>5</v>
      </c>
      <c r="M45" s="204">
        <v>50</v>
      </c>
      <c r="N45" s="179">
        <v>10</v>
      </c>
      <c r="O45" s="205">
        <f>+I45+K45+M45</f>
        <v>105</v>
      </c>
      <c r="P45" s="180">
        <f>+J45+L45+N45</f>
        <v>21</v>
      </c>
      <c r="Q45" s="181">
        <f t="shared" si="0"/>
        <v>21</v>
      </c>
      <c r="R45" s="150">
        <f t="shared" si="1"/>
        <v>5</v>
      </c>
      <c r="S45" s="204">
        <v>165</v>
      </c>
      <c r="T45" s="151">
        <f t="shared" si="2"/>
        <v>-0.36363636363636365</v>
      </c>
      <c r="U45" s="204">
        <v>1476473</v>
      </c>
      <c r="V45" s="179">
        <v>183157</v>
      </c>
      <c r="W45" s="219">
        <f t="shared" si="4"/>
        <v>8.061242540552641</v>
      </c>
      <c r="X45" s="134"/>
    </row>
    <row r="46" spans="1:24" s="98" customFormat="1" ht="18">
      <c r="A46" s="66">
        <v>42</v>
      </c>
      <c r="B46" s="171" t="s">
        <v>99</v>
      </c>
      <c r="C46" s="80">
        <v>39465</v>
      </c>
      <c r="D46" s="156" t="s">
        <v>2</v>
      </c>
      <c r="E46" s="156" t="s">
        <v>2</v>
      </c>
      <c r="F46" s="157">
        <v>16</v>
      </c>
      <c r="G46" s="157">
        <v>1</v>
      </c>
      <c r="H46" s="157">
        <v>27</v>
      </c>
      <c r="I46" s="204">
        <v>21</v>
      </c>
      <c r="J46" s="179">
        <v>3</v>
      </c>
      <c r="K46" s="204">
        <v>18</v>
      </c>
      <c r="L46" s="179">
        <v>2</v>
      </c>
      <c r="M46" s="204">
        <v>64</v>
      </c>
      <c r="N46" s="179">
        <v>8</v>
      </c>
      <c r="O46" s="205">
        <f>+I46+K46+M46</f>
        <v>103</v>
      </c>
      <c r="P46" s="180">
        <f>+J46+L46+N46</f>
        <v>13</v>
      </c>
      <c r="Q46" s="181">
        <f t="shared" si="0"/>
        <v>13</v>
      </c>
      <c r="R46" s="150">
        <f t="shared" si="1"/>
        <v>7.923076923076923</v>
      </c>
      <c r="S46" s="204">
        <v>100</v>
      </c>
      <c r="T46" s="151">
        <f t="shared" si="2"/>
        <v>0.03</v>
      </c>
      <c r="U46" s="204">
        <v>153691</v>
      </c>
      <c r="V46" s="179">
        <v>15598</v>
      </c>
      <c r="W46" s="219">
        <f t="shared" si="4"/>
        <v>9.853250416720092</v>
      </c>
      <c r="X46" s="134"/>
    </row>
    <row r="47" spans="1:24" s="98" customFormat="1" ht="18">
      <c r="A47" s="71">
        <v>43</v>
      </c>
      <c r="B47" s="136" t="s">
        <v>100</v>
      </c>
      <c r="C47" s="152">
        <v>39402</v>
      </c>
      <c r="D47" s="153" t="s">
        <v>24</v>
      </c>
      <c r="E47" s="153" t="s">
        <v>101</v>
      </c>
      <c r="F47" s="81">
        <v>125</v>
      </c>
      <c r="G47" s="81">
        <v>1</v>
      </c>
      <c r="H47" s="81">
        <v>23</v>
      </c>
      <c r="I47" s="202">
        <v>24</v>
      </c>
      <c r="J47" s="183">
        <v>4</v>
      </c>
      <c r="K47" s="202">
        <v>18</v>
      </c>
      <c r="L47" s="183">
        <v>3</v>
      </c>
      <c r="M47" s="202">
        <v>54</v>
      </c>
      <c r="N47" s="183">
        <v>9</v>
      </c>
      <c r="O47" s="203">
        <f>I47+K47+M47</f>
        <v>96</v>
      </c>
      <c r="P47" s="184">
        <f>J47+L47+N47</f>
        <v>16</v>
      </c>
      <c r="Q47" s="181">
        <f t="shared" si="0"/>
        <v>16</v>
      </c>
      <c r="R47" s="150">
        <f t="shared" si="1"/>
        <v>6</v>
      </c>
      <c r="S47" s="202">
        <v>180</v>
      </c>
      <c r="T47" s="151">
        <f t="shared" si="2"/>
        <v>-0.4666666666666667</v>
      </c>
      <c r="U47" s="209">
        <v>2094414.75</v>
      </c>
      <c r="V47" s="182">
        <v>301054</v>
      </c>
      <c r="W47" s="169">
        <f t="shared" si="4"/>
        <v>6.956940449221734</v>
      </c>
      <c r="X47" s="134"/>
    </row>
    <row r="48" spans="1:25" s="98" customFormat="1" ht="18">
      <c r="A48" s="66">
        <v>44</v>
      </c>
      <c r="B48" s="170" t="s">
        <v>42</v>
      </c>
      <c r="C48" s="152">
        <v>39598</v>
      </c>
      <c r="D48" s="154" t="s">
        <v>40</v>
      </c>
      <c r="E48" s="154" t="s">
        <v>41</v>
      </c>
      <c r="F48" s="155">
        <v>61</v>
      </c>
      <c r="G48" s="155">
        <v>1</v>
      </c>
      <c r="H48" s="155">
        <v>10</v>
      </c>
      <c r="I48" s="202">
        <v>35</v>
      </c>
      <c r="J48" s="183">
        <v>7</v>
      </c>
      <c r="K48" s="202">
        <v>15</v>
      </c>
      <c r="L48" s="183">
        <v>3</v>
      </c>
      <c r="M48" s="202">
        <v>35</v>
      </c>
      <c r="N48" s="183">
        <v>7</v>
      </c>
      <c r="O48" s="203">
        <f>SUM(I48+K48+M48)</f>
        <v>85</v>
      </c>
      <c r="P48" s="184">
        <f>J48+L48+N48</f>
        <v>17</v>
      </c>
      <c r="Q48" s="181">
        <f t="shared" si="0"/>
        <v>17</v>
      </c>
      <c r="R48" s="150">
        <f t="shared" si="1"/>
        <v>5</v>
      </c>
      <c r="S48" s="202"/>
      <c r="T48" s="151">
        <f t="shared" si="2"/>
      </c>
      <c r="U48" s="202">
        <v>506455.41</v>
      </c>
      <c r="V48" s="183">
        <v>60629</v>
      </c>
      <c r="W48" s="169">
        <f t="shared" si="4"/>
        <v>8.353352521070775</v>
      </c>
      <c r="X48" s="134"/>
      <c r="Y48" s="103"/>
    </row>
    <row r="49" spans="1:25" s="98" customFormat="1" ht="18">
      <c r="A49" s="66">
        <v>45</v>
      </c>
      <c r="B49" s="166" t="s">
        <v>68</v>
      </c>
      <c r="C49" s="80">
        <v>39570</v>
      </c>
      <c r="D49" s="148" t="s">
        <v>43</v>
      </c>
      <c r="E49" s="148" t="s">
        <v>69</v>
      </c>
      <c r="F49" s="149">
        <v>3</v>
      </c>
      <c r="G49" s="149">
        <v>2</v>
      </c>
      <c r="H49" s="149">
        <v>13</v>
      </c>
      <c r="I49" s="204">
        <v>0</v>
      </c>
      <c r="J49" s="179">
        <v>0</v>
      </c>
      <c r="K49" s="204">
        <v>33</v>
      </c>
      <c r="L49" s="179">
        <v>6</v>
      </c>
      <c r="M49" s="204">
        <v>40</v>
      </c>
      <c r="N49" s="179">
        <v>8</v>
      </c>
      <c r="O49" s="205">
        <f>I49+K49+M49</f>
        <v>73</v>
      </c>
      <c r="P49" s="180">
        <f>J49+L49+N49</f>
        <v>14</v>
      </c>
      <c r="Q49" s="181">
        <f t="shared" si="0"/>
        <v>7</v>
      </c>
      <c r="R49" s="150">
        <f t="shared" si="1"/>
        <v>5.214285714285714</v>
      </c>
      <c r="S49" s="204">
        <v>169</v>
      </c>
      <c r="T49" s="151">
        <f t="shared" si="2"/>
        <v>-0.5680473372781065</v>
      </c>
      <c r="U49" s="206">
        <v>22892</v>
      </c>
      <c r="V49" s="182">
        <v>2868</v>
      </c>
      <c r="W49" s="219">
        <f>IF(U49&lt;&gt;0,U49/V49,"")</f>
        <v>7.98186889818689</v>
      </c>
      <c r="X49" s="134"/>
      <c r="Y49" s="103"/>
    </row>
    <row r="50" spans="1:25" s="98" customFormat="1" ht="18">
      <c r="A50" s="71">
        <v>46</v>
      </c>
      <c r="B50" s="171" t="s">
        <v>102</v>
      </c>
      <c r="C50" s="80">
        <v>39563</v>
      </c>
      <c r="D50" s="156" t="s">
        <v>2</v>
      </c>
      <c r="E50" s="156" t="s">
        <v>75</v>
      </c>
      <c r="F50" s="157">
        <v>25</v>
      </c>
      <c r="G50" s="157">
        <v>1</v>
      </c>
      <c r="H50" s="157">
        <v>15</v>
      </c>
      <c r="I50" s="204">
        <v>21</v>
      </c>
      <c r="J50" s="179">
        <v>7</v>
      </c>
      <c r="K50" s="204">
        <v>15</v>
      </c>
      <c r="L50" s="179">
        <v>5</v>
      </c>
      <c r="M50" s="204">
        <v>19</v>
      </c>
      <c r="N50" s="179">
        <v>6</v>
      </c>
      <c r="O50" s="205">
        <f>+I50+K50+M50</f>
        <v>55</v>
      </c>
      <c r="P50" s="180">
        <f>+J50+L50+N50</f>
        <v>18</v>
      </c>
      <c r="Q50" s="181">
        <f t="shared" si="0"/>
        <v>18</v>
      </c>
      <c r="R50" s="150">
        <f t="shared" si="1"/>
        <v>3.0555555555555554</v>
      </c>
      <c r="S50" s="204">
        <v>131</v>
      </c>
      <c r="T50" s="151">
        <f t="shared" si="2"/>
        <v>-0.5801526717557252</v>
      </c>
      <c r="U50" s="204">
        <v>67031</v>
      </c>
      <c r="V50" s="179">
        <v>7565</v>
      </c>
      <c r="W50" s="219">
        <f>U50/V50</f>
        <v>8.860674157303372</v>
      </c>
      <c r="X50" s="134"/>
      <c r="Y50" s="103"/>
    </row>
    <row r="51" spans="1:25" s="98" customFormat="1" ht="18">
      <c r="A51" s="66">
        <v>47</v>
      </c>
      <c r="B51" s="136" t="s">
        <v>81</v>
      </c>
      <c r="C51" s="152">
        <v>39437</v>
      </c>
      <c r="D51" s="153" t="s">
        <v>24</v>
      </c>
      <c r="E51" s="153" t="s">
        <v>103</v>
      </c>
      <c r="F51" s="81">
        <v>156</v>
      </c>
      <c r="G51" s="81">
        <v>1</v>
      </c>
      <c r="H51" s="81">
        <v>22</v>
      </c>
      <c r="I51" s="202">
        <v>6</v>
      </c>
      <c r="J51" s="183">
        <v>2</v>
      </c>
      <c r="K51" s="202">
        <v>6</v>
      </c>
      <c r="L51" s="183">
        <v>2</v>
      </c>
      <c r="M51" s="202">
        <v>18</v>
      </c>
      <c r="N51" s="183">
        <v>6</v>
      </c>
      <c r="O51" s="203">
        <f>SUM(I51+K51+M51)</f>
        <v>30</v>
      </c>
      <c r="P51" s="184">
        <f>SUM(J51+L51+N51)</f>
        <v>10</v>
      </c>
      <c r="Q51" s="181">
        <f t="shared" si="0"/>
        <v>10</v>
      </c>
      <c r="R51" s="150">
        <f t="shared" si="1"/>
        <v>3</v>
      </c>
      <c r="S51" s="202">
        <v>340</v>
      </c>
      <c r="T51" s="151">
        <f t="shared" si="2"/>
        <v>-0.9117647058823529</v>
      </c>
      <c r="U51" s="202">
        <v>4513290.5</v>
      </c>
      <c r="V51" s="183">
        <v>627369</v>
      </c>
      <c r="W51" s="169">
        <f>U51/V51</f>
        <v>7.193996675003068</v>
      </c>
      <c r="X51" s="134"/>
      <c r="Y51" s="103"/>
    </row>
    <row r="52" spans="1:25" s="98" customFormat="1" ht="18.75" thickBot="1">
      <c r="A52" s="66">
        <v>48</v>
      </c>
      <c r="B52" s="222" t="s">
        <v>104</v>
      </c>
      <c r="C52" s="223">
        <v>39584</v>
      </c>
      <c r="D52" s="224" t="s">
        <v>16</v>
      </c>
      <c r="E52" s="225" t="s">
        <v>6</v>
      </c>
      <c r="F52" s="226">
        <v>70</v>
      </c>
      <c r="G52" s="226">
        <v>1</v>
      </c>
      <c r="H52" s="226">
        <v>8</v>
      </c>
      <c r="I52" s="227">
        <v>0</v>
      </c>
      <c r="J52" s="190">
        <v>0</v>
      </c>
      <c r="K52" s="227">
        <v>12</v>
      </c>
      <c r="L52" s="190">
        <v>2</v>
      </c>
      <c r="M52" s="227">
        <v>0</v>
      </c>
      <c r="N52" s="190">
        <v>0</v>
      </c>
      <c r="O52" s="228">
        <f>+I52+K52+M52</f>
        <v>12</v>
      </c>
      <c r="P52" s="189">
        <f>+J52+L52+N52</f>
        <v>2</v>
      </c>
      <c r="Q52" s="229">
        <f t="shared" si="0"/>
        <v>2</v>
      </c>
      <c r="R52" s="230">
        <f t="shared" si="1"/>
        <v>6</v>
      </c>
      <c r="S52" s="227"/>
      <c r="T52" s="231">
        <f t="shared" si="2"/>
      </c>
      <c r="U52" s="227">
        <v>336434</v>
      </c>
      <c r="V52" s="190">
        <v>39580</v>
      </c>
      <c r="W52" s="232">
        <f>U52/V52</f>
        <v>8.50010106114199</v>
      </c>
      <c r="X52" s="134"/>
      <c r="Y52" s="103"/>
    </row>
    <row r="53" spans="1:28" s="104" customFormat="1" ht="15">
      <c r="A53" s="61"/>
      <c r="B53" s="257" t="s">
        <v>28</v>
      </c>
      <c r="C53" s="258"/>
      <c r="D53" s="259"/>
      <c r="E53" s="259"/>
      <c r="F53" s="74">
        <f>SUM(F5:F52)</f>
        <v>3521</v>
      </c>
      <c r="G53" s="74">
        <f>SUM(G5:G52)</f>
        <v>1308</v>
      </c>
      <c r="H53" s="75"/>
      <c r="I53" s="76"/>
      <c r="J53" s="77"/>
      <c r="K53" s="76"/>
      <c r="L53" s="77"/>
      <c r="M53" s="76"/>
      <c r="N53" s="77"/>
      <c r="O53" s="144">
        <f>SUM(O5:O52)</f>
        <v>2162256.16</v>
      </c>
      <c r="P53" s="145">
        <f>SUM(P5:P52)</f>
        <v>241954</v>
      </c>
      <c r="Q53" s="77">
        <f>O53/G53</f>
        <v>1653.1010397553518</v>
      </c>
      <c r="R53" s="78">
        <f>O53/P53</f>
        <v>8.936641510369741</v>
      </c>
      <c r="S53" s="76"/>
      <c r="T53" s="79"/>
      <c r="U53" s="76"/>
      <c r="V53" s="77"/>
      <c r="W53" s="78"/>
      <c r="AB53" s="104" t="s">
        <v>35</v>
      </c>
    </row>
    <row r="54" spans="1:24" s="108" customFormat="1" ht="18">
      <c r="A54" s="105"/>
      <c r="B54" s="106"/>
      <c r="C54" s="107"/>
      <c r="F54" s="109"/>
      <c r="G54" s="110"/>
      <c r="H54" s="111"/>
      <c r="I54" s="112"/>
      <c r="J54" s="113"/>
      <c r="K54" s="112"/>
      <c r="L54" s="113"/>
      <c r="M54" s="112"/>
      <c r="N54" s="113"/>
      <c r="O54" s="112"/>
      <c r="P54" s="113"/>
      <c r="Q54" s="113"/>
      <c r="R54" s="114"/>
      <c r="S54" s="115"/>
      <c r="T54" s="116"/>
      <c r="U54" s="115"/>
      <c r="V54" s="113"/>
      <c r="W54" s="114"/>
      <c r="X54" s="117"/>
    </row>
    <row r="55" spans="4:23" ht="18">
      <c r="D55" s="255"/>
      <c r="E55" s="256"/>
      <c r="F55" s="256"/>
      <c r="G55" s="256"/>
      <c r="S55" s="263" t="s">
        <v>0</v>
      </c>
      <c r="T55" s="263"/>
      <c r="U55" s="263"/>
      <c r="V55" s="263"/>
      <c r="W55" s="263"/>
    </row>
    <row r="56" spans="4:23" ht="18">
      <c r="D56" s="127"/>
      <c r="E56" s="128"/>
      <c r="F56" s="129"/>
      <c r="G56" s="129"/>
      <c r="S56" s="263"/>
      <c r="T56" s="263"/>
      <c r="U56" s="263"/>
      <c r="V56" s="263"/>
      <c r="W56" s="263"/>
    </row>
    <row r="57" spans="19:23" ht="18">
      <c r="S57" s="263"/>
      <c r="T57" s="263"/>
      <c r="U57" s="263"/>
      <c r="V57" s="263"/>
      <c r="W57" s="263"/>
    </row>
    <row r="58" spans="16:23" ht="18">
      <c r="P58" s="260" t="s">
        <v>25</v>
      </c>
      <c r="Q58" s="261"/>
      <c r="R58" s="261"/>
      <c r="S58" s="261"/>
      <c r="T58" s="261"/>
      <c r="U58" s="261"/>
      <c r="V58" s="261"/>
      <c r="W58" s="261"/>
    </row>
    <row r="59" spans="16:23" ht="18">
      <c r="P59" s="261"/>
      <c r="Q59" s="261"/>
      <c r="R59" s="261"/>
      <c r="S59" s="261"/>
      <c r="T59" s="261"/>
      <c r="U59" s="261"/>
      <c r="V59" s="261"/>
      <c r="W59" s="261"/>
    </row>
    <row r="60" spans="16:23" ht="18">
      <c r="P60" s="261"/>
      <c r="Q60" s="261"/>
      <c r="R60" s="261"/>
      <c r="S60" s="261"/>
      <c r="T60" s="261"/>
      <c r="U60" s="261"/>
      <c r="V60" s="261"/>
      <c r="W60" s="261"/>
    </row>
    <row r="61" spans="16:23" ht="18">
      <c r="P61" s="261"/>
      <c r="Q61" s="261"/>
      <c r="R61" s="261"/>
      <c r="S61" s="261"/>
      <c r="T61" s="261"/>
      <c r="U61" s="261"/>
      <c r="V61" s="261"/>
      <c r="W61" s="261"/>
    </row>
    <row r="62" spans="16:23" ht="18">
      <c r="P62" s="261"/>
      <c r="Q62" s="261"/>
      <c r="R62" s="261"/>
      <c r="S62" s="261"/>
      <c r="T62" s="261"/>
      <c r="U62" s="261"/>
      <c r="V62" s="261"/>
      <c r="W62" s="261"/>
    </row>
    <row r="63" spans="16:23" ht="18">
      <c r="P63" s="261"/>
      <c r="Q63" s="261"/>
      <c r="R63" s="261"/>
      <c r="S63" s="261"/>
      <c r="T63" s="261"/>
      <c r="U63" s="261"/>
      <c r="V63" s="261"/>
      <c r="W63" s="261"/>
    </row>
    <row r="64" spans="16:23" ht="18">
      <c r="P64" s="262" t="s">
        <v>26</v>
      </c>
      <c r="Q64" s="261"/>
      <c r="R64" s="261"/>
      <c r="S64" s="261"/>
      <c r="T64" s="261"/>
      <c r="U64" s="261"/>
      <c r="V64" s="261"/>
      <c r="W64" s="261"/>
    </row>
    <row r="65" spans="16:23" ht="18">
      <c r="P65" s="261"/>
      <c r="Q65" s="261"/>
      <c r="R65" s="261"/>
      <c r="S65" s="261"/>
      <c r="T65" s="261"/>
      <c r="U65" s="261"/>
      <c r="V65" s="261"/>
      <c r="W65" s="261"/>
    </row>
    <row r="66" spans="16:23" ht="18">
      <c r="P66" s="261"/>
      <c r="Q66" s="261"/>
      <c r="R66" s="261"/>
      <c r="S66" s="261"/>
      <c r="T66" s="261"/>
      <c r="U66" s="261"/>
      <c r="V66" s="261"/>
      <c r="W66" s="261"/>
    </row>
    <row r="67" spans="16:23" ht="18">
      <c r="P67" s="261"/>
      <c r="Q67" s="261"/>
      <c r="R67" s="261"/>
      <c r="S67" s="261"/>
      <c r="T67" s="261"/>
      <c r="U67" s="261"/>
      <c r="V67" s="261"/>
      <c r="W67" s="261"/>
    </row>
    <row r="68" spans="16:23" ht="18">
      <c r="P68" s="261"/>
      <c r="Q68" s="261"/>
      <c r="R68" s="261"/>
      <c r="S68" s="261"/>
      <c r="T68" s="261"/>
      <c r="U68" s="261"/>
      <c r="V68" s="261"/>
      <c r="W68" s="261"/>
    </row>
    <row r="69" spans="16:23" ht="18">
      <c r="P69" s="261"/>
      <c r="Q69" s="261"/>
      <c r="R69" s="261"/>
      <c r="S69" s="261"/>
      <c r="T69" s="261"/>
      <c r="U69" s="261"/>
      <c r="V69" s="261"/>
      <c r="W69" s="261"/>
    </row>
    <row r="70" spans="16:23" ht="18">
      <c r="P70" s="261"/>
      <c r="Q70" s="261"/>
      <c r="R70" s="261"/>
      <c r="S70" s="261"/>
      <c r="T70" s="261"/>
      <c r="U70" s="261"/>
      <c r="V70" s="261"/>
      <c r="W70" s="261"/>
    </row>
  </sheetData>
  <sheetProtection/>
  <mergeCells count="19">
    <mergeCell ref="P58:W63"/>
    <mergeCell ref="P64:W70"/>
    <mergeCell ref="S55:W57"/>
    <mergeCell ref="B3:B4"/>
    <mergeCell ref="C3:C4"/>
    <mergeCell ref="E3:E4"/>
    <mergeCell ref="H3:H4"/>
    <mergeCell ref="D55:G55"/>
    <mergeCell ref="B53:E53"/>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r:id="rId2"/>
  <ignoredErrors>
    <ignoredError sqref="X6:X7 X44:X47 X20 X37:X40 X41:X43 W6:W11 W40" unlockedFormula="1"/>
    <ignoredError sqref="X19 X48 X12 X49:X50 X8 X9:X11 W12:W15 W20:W39 W52" formula="1" unlockedFormula="1"/>
    <ignoredError sqref="O12:R42 O49:P51 O48:P48 W49:W51"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PageLayoutView="0" workbookViewId="0" topLeftCell="A1">
      <selection activeCell="B3" sqref="B3:B4"/>
    </sheetView>
  </sheetViews>
  <sheetFormatPr defaultColWidth="39.8515625" defaultRowHeight="12.75"/>
  <cols>
    <col min="1" max="1" width="3.421875" style="30" bestFit="1" customWidth="1"/>
    <col min="2" max="2" width="43.8515625" style="3" bestFit="1" customWidth="1"/>
    <col min="3" max="3" width="9.421875" style="5" customWidth="1"/>
    <col min="4" max="4" width="14.140625" style="3" customWidth="1"/>
    <col min="5" max="5" width="18.140625" style="4" hidden="1" customWidth="1"/>
    <col min="6" max="6" width="6.28125" style="5" hidden="1" customWidth="1"/>
    <col min="7" max="7" width="8.140625" style="5" customWidth="1"/>
    <col min="8" max="8" width="9.57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5.00390625" style="14" bestFit="1" customWidth="1"/>
    <col min="16" max="16" width="10.28125" style="3" bestFit="1" customWidth="1"/>
    <col min="17" max="17" width="10.7109375" style="3" hidden="1" customWidth="1"/>
    <col min="18" max="18" width="7.7109375" style="16" hidden="1" customWidth="1"/>
    <col min="19" max="19" width="12.140625" style="15" hidden="1" customWidth="1"/>
    <col min="20" max="20" width="9.57421875" style="3" bestFit="1" customWidth="1"/>
    <col min="21" max="21" width="16.28125" style="12" bestFit="1" customWidth="1"/>
    <col min="22" max="22" width="11.8515625" style="13" bestFit="1" customWidth="1"/>
    <col min="23" max="23" width="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70" t="s">
        <v>27</v>
      </c>
      <c r="B2" s="271"/>
      <c r="C2" s="271"/>
      <c r="D2" s="271"/>
      <c r="E2" s="271"/>
      <c r="F2" s="271"/>
      <c r="G2" s="271"/>
      <c r="H2" s="271"/>
      <c r="I2" s="271"/>
      <c r="J2" s="271"/>
      <c r="K2" s="271"/>
      <c r="L2" s="271"/>
      <c r="M2" s="271"/>
      <c r="N2" s="271"/>
      <c r="O2" s="271"/>
      <c r="P2" s="271"/>
      <c r="Q2" s="271"/>
      <c r="R2" s="271"/>
      <c r="S2" s="271"/>
      <c r="T2" s="271"/>
      <c r="U2" s="271"/>
      <c r="V2" s="271"/>
      <c r="W2" s="271"/>
    </row>
    <row r="3" spans="1:23" s="29" customFormat="1" ht="16.5" customHeight="1">
      <c r="A3" s="31"/>
      <c r="B3" s="272" t="s">
        <v>31</v>
      </c>
      <c r="C3" s="274" t="s">
        <v>19</v>
      </c>
      <c r="D3" s="281" t="s">
        <v>10</v>
      </c>
      <c r="E3" s="281" t="s">
        <v>1</v>
      </c>
      <c r="F3" s="281" t="s">
        <v>20</v>
      </c>
      <c r="G3" s="281" t="s">
        <v>21</v>
      </c>
      <c r="H3" s="281" t="s">
        <v>22</v>
      </c>
      <c r="I3" s="279" t="s">
        <v>11</v>
      </c>
      <c r="J3" s="279"/>
      <c r="K3" s="279" t="s">
        <v>12</v>
      </c>
      <c r="L3" s="279"/>
      <c r="M3" s="279" t="s">
        <v>13</v>
      </c>
      <c r="N3" s="279"/>
      <c r="O3" s="278" t="s">
        <v>23</v>
      </c>
      <c r="P3" s="278"/>
      <c r="Q3" s="278"/>
      <c r="R3" s="278"/>
      <c r="S3" s="279" t="s">
        <v>9</v>
      </c>
      <c r="T3" s="279"/>
      <c r="U3" s="278" t="s">
        <v>32</v>
      </c>
      <c r="V3" s="278"/>
      <c r="W3" s="280"/>
    </row>
    <row r="4" spans="1:23" s="29" customFormat="1" ht="37.5" customHeight="1" thickBot="1">
      <c r="A4" s="55"/>
      <c r="B4" s="273"/>
      <c r="C4" s="275"/>
      <c r="D4" s="283"/>
      <c r="E4" s="283"/>
      <c r="F4" s="282"/>
      <c r="G4" s="282"/>
      <c r="H4" s="282"/>
      <c r="I4" s="62" t="s">
        <v>18</v>
      </c>
      <c r="J4" s="58" t="s">
        <v>15</v>
      </c>
      <c r="K4" s="62" t="s">
        <v>18</v>
      </c>
      <c r="L4" s="58" t="s">
        <v>15</v>
      </c>
      <c r="M4" s="62" t="s">
        <v>18</v>
      </c>
      <c r="N4" s="58" t="s">
        <v>15</v>
      </c>
      <c r="O4" s="63" t="s">
        <v>18</v>
      </c>
      <c r="P4" s="64" t="s">
        <v>15</v>
      </c>
      <c r="Q4" s="64" t="s">
        <v>33</v>
      </c>
      <c r="R4" s="57" t="s">
        <v>34</v>
      </c>
      <c r="S4" s="62" t="s">
        <v>18</v>
      </c>
      <c r="T4" s="56" t="s">
        <v>14</v>
      </c>
      <c r="U4" s="62" t="s">
        <v>18</v>
      </c>
      <c r="V4" s="58" t="s">
        <v>15</v>
      </c>
      <c r="W4" s="59" t="s">
        <v>34</v>
      </c>
    </row>
    <row r="5" spans="1:24" s="6" customFormat="1" ht="15.75" customHeight="1">
      <c r="A5" s="66">
        <v>1</v>
      </c>
      <c r="B5" s="210" t="s">
        <v>87</v>
      </c>
      <c r="C5" s="211">
        <v>39661</v>
      </c>
      <c r="D5" s="212" t="s">
        <v>4</v>
      </c>
      <c r="E5" s="212" t="s">
        <v>47</v>
      </c>
      <c r="F5" s="213">
        <v>148</v>
      </c>
      <c r="G5" s="213">
        <v>260</v>
      </c>
      <c r="H5" s="213">
        <v>1</v>
      </c>
      <c r="I5" s="214">
        <v>236895</v>
      </c>
      <c r="J5" s="215">
        <v>26728</v>
      </c>
      <c r="K5" s="214">
        <v>314803</v>
      </c>
      <c r="L5" s="215">
        <v>34760</v>
      </c>
      <c r="M5" s="214">
        <v>354140</v>
      </c>
      <c r="N5" s="215">
        <v>40077</v>
      </c>
      <c r="O5" s="216">
        <f>+M5+K5+I5</f>
        <v>905838</v>
      </c>
      <c r="P5" s="217">
        <f>+N5+L5+J5</f>
        <v>101565</v>
      </c>
      <c r="Q5" s="188">
        <f aca="true" t="shared" si="0" ref="Q5:Q24">IF(O5&lt;&gt;0,P5/G5,"")</f>
        <v>390.63461538461536</v>
      </c>
      <c r="R5" s="164">
        <f aca="true" t="shared" si="1" ref="R5:R24">IF(O5&lt;&gt;0,O5/P5,"")</f>
        <v>8.918800767981097</v>
      </c>
      <c r="S5" s="214"/>
      <c r="T5" s="165">
        <f aca="true" t="shared" si="2" ref="T5:T24">IF(S5&lt;&gt;0,-(S5-O5)/S5,"")</f>
      </c>
      <c r="U5" s="214">
        <v>905838</v>
      </c>
      <c r="V5" s="215">
        <v>101565</v>
      </c>
      <c r="W5" s="218">
        <f>+U5/V5</f>
        <v>8.918800767981097</v>
      </c>
      <c r="X5" s="29"/>
    </row>
    <row r="6" spans="1:24" s="6" customFormat="1" ht="16.5" customHeight="1">
      <c r="A6" s="66">
        <v>2</v>
      </c>
      <c r="B6" s="166" t="s">
        <v>79</v>
      </c>
      <c r="C6" s="80">
        <v>39654</v>
      </c>
      <c r="D6" s="178" t="s">
        <v>16</v>
      </c>
      <c r="E6" s="148" t="s">
        <v>17</v>
      </c>
      <c r="F6" s="149">
        <v>158</v>
      </c>
      <c r="G6" s="149">
        <v>236</v>
      </c>
      <c r="H6" s="149">
        <v>2</v>
      </c>
      <c r="I6" s="204">
        <v>123720</v>
      </c>
      <c r="J6" s="179">
        <v>12815</v>
      </c>
      <c r="K6" s="204">
        <v>168594</v>
      </c>
      <c r="L6" s="179">
        <v>16882</v>
      </c>
      <c r="M6" s="204">
        <v>168545</v>
      </c>
      <c r="N6" s="179">
        <v>17431</v>
      </c>
      <c r="O6" s="205">
        <f>+I6+K6+M6</f>
        <v>460859</v>
      </c>
      <c r="P6" s="180">
        <f>+J6+L6+N6</f>
        <v>47128</v>
      </c>
      <c r="Q6" s="181">
        <f t="shared" si="0"/>
        <v>199.6949152542373</v>
      </c>
      <c r="R6" s="150">
        <f t="shared" si="1"/>
        <v>9.778878798166694</v>
      </c>
      <c r="S6" s="204">
        <v>962552</v>
      </c>
      <c r="T6" s="151">
        <f t="shared" si="2"/>
        <v>-0.5212113215701594</v>
      </c>
      <c r="U6" s="204">
        <v>1960025</v>
      </c>
      <c r="V6" s="179">
        <v>215769</v>
      </c>
      <c r="W6" s="167">
        <f>U6/V6</f>
        <v>9.083904546065469</v>
      </c>
      <c r="X6" s="29"/>
    </row>
    <row r="7" spans="1:24" s="6" customFormat="1" ht="15.75" customHeight="1">
      <c r="A7" s="146">
        <v>3</v>
      </c>
      <c r="B7" s="194" t="s">
        <v>70</v>
      </c>
      <c r="C7" s="195">
        <v>39647</v>
      </c>
      <c r="D7" s="196" t="s">
        <v>43</v>
      </c>
      <c r="E7" s="196" t="s">
        <v>71</v>
      </c>
      <c r="F7" s="197">
        <v>108</v>
      </c>
      <c r="G7" s="197">
        <v>108</v>
      </c>
      <c r="H7" s="197">
        <v>3</v>
      </c>
      <c r="I7" s="237">
        <v>84922</v>
      </c>
      <c r="J7" s="198">
        <v>7727</v>
      </c>
      <c r="K7" s="237">
        <v>136235.5</v>
      </c>
      <c r="L7" s="198">
        <v>11766</v>
      </c>
      <c r="M7" s="237">
        <v>147929.5</v>
      </c>
      <c r="N7" s="198">
        <v>13192</v>
      </c>
      <c r="O7" s="238">
        <f>I7+K7+M7</f>
        <v>369087</v>
      </c>
      <c r="P7" s="199">
        <f>J7+L7+N7</f>
        <v>32685</v>
      </c>
      <c r="Q7" s="200">
        <f t="shared" si="0"/>
        <v>302.6388888888889</v>
      </c>
      <c r="R7" s="201">
        <f t="shared" si="1"/>
        <v>11.29224414869206</v>
      </c>
      <c r="S7" s="237">
        <v>497968</v>
      </c>
      <c r="T7" s="177">
        <f t="shared" si="2"/>
        <v>-0.2588138193618867</v>
      </c>
      <c r="U7" s="239">
        <v>2420455.5</v>
      </c>
      <c r="V7" s="240">
        <v>237985</v>
      </c>
      <c r="W7" s="241">
        <f>IF(U7&lt;&gt;0,U7/V7,"")</f>
        <v>10.170622098031389</v>
      </c>
      <c r="X7" s="7"/>
    </row>
    <row r="8" spans="1:25" s="9" customFormat="1" ht="15.75" customHeight="1">
      <c r="A8" s="71">
        <v>4</v>
      </c>
      <c r="B8" s="173" t="s">
        <v>72</v>
      </c>
      <c r="C8" s="174">
        <v>39647</v>
      </c>
      <c r="D8" s="175" t="s">
        <v>4</v>
      </c>
      <c r="E8" s="175" t="s">
        <v>47</v>
      </c>
      <c r="F8" s="147">
        <v>45</v>
      </c>
      <c r="G8" s="147">
        <v>45</v>
      </c>
      <c r="H8" s="147">
        <v>3</v>
      </c>
      <c r="I8" s="233">
        <v>19353</v>
      </c>
      <c r="J8" s="191">
        <v>1801</v>
      </c>
      <c r="K8" s="233">
        <v>28194</v>
      </c>
      <c r="L8" s="191">
        <v>2532</v>
      </c>
      <c r="M8" s="233">
        <v>32572</v>
      </c>
      <c r="N8" s="191">
        <v>2958</v>
      </c>
      <c r="O8" s="234">
        <f aca="true" t="shared" si="3" ref="O8:P11">+M8+K8+I8</f>
        <v>80119</v>
      </c>
      <c r="P8" s="192">
        <f t="shared" si="3"/>
        <v>7291</v>
      </c>
      <c r="Q8" s="235">
        <f t="shared" si="0"/>
        <v>162.0222222222222</v>
      </c>
      <c r="R8" s="193">
        <f t="shared" si="1"/>
        <v>10.98875325744068</v>
      </c>
      <c r="S8" s="233">
        <v>106113</v>
      </c>
      <c r="T8" s="176">
        <f t="shared" si="2"/>
        <v>-0.2449652728694882</v>
      </c>
      <c r="U8" s="233">
        <v>529218</v>
      </c>
      <c r="V8" s="191">
        <v>50526</v>
      </c>
      <c r="W8" s="236">
        <f>+U8/V8</f>
        <v>10.47417171357321</v>
      </c>
      <c r="X8" s="7"/>
      <c r="Y8" s="8"/>
    </row>
    <row r="9" spans="1:24" s="10" customFormat="1" ht="15.75" customHeight="1">
      <c r="A9" s="66">
        <v>5</v>
      </c>
      <c r="B9" s="168" t="s">
        <v>88</v>
      </c>
      <c r="C9" s="152">
        <v>39640</v>
      </c>
      <c r="D9" s="153" t="s">
        <v>4</v>
      </c>
      <c r="E9" s="153" t="s">
        <v>66</v>
      </c>
      <c r="F9" s="81">
        <v>137</v>
      </c>
      <c r="G9" s="81">
        <v>129</v>
      </c>
      <c r="H9" s="81">
        <v>4</v>
      </c>
      <c r="I9" s="202">
        <v>18769</v>
      </c>
      <c r="J9" s="183">
        <v>2416</v>
      </c>
      <c r="K9" s="202">
        <v>28257</v>
      </c>
      <c r="L9" s="183">
        <v>3360</v>
      </c>
      <c r="M9" s="202">
        <v>29998</v>
      </c>
      <c r="N9" s="183">
        <v>3620</v>
      </c>
      <c r="O9" s="203">
        <f t="shared" si="3"/>
        <v>77024</v>
      </c>
      <c r="P9" s="184">
        <f t="shared" si="3"/>
        <v>9396</v>
      </c>
      <c r="Q9" s="181">
        <f t="shared" si="0"/>
        <v>72.83720930232558</v>
      </c>
      <c r="R9" s="150">
        <f t="shared" si="1"/>
        <v>8.197530864197532</v>
      </c>
      <c r="S9" s="202">
        <v>116234</v>
      </c>
      <c r="T9" s="151">
        <f t="shared" si="2"/>
        <v>-0.3373367517249686</v>
      </c>
      <c r="U9" s="202">
        <v>1374348</v>
      </c>
      <c r="V9" s="183">
        <v>174096</v>
      </c>
      <c r="W9" s="220">
        <f>+U9/V9</f>
        <v>7.894196305486628</v>
      </c>
      <c r="X9" s="7"/>
    </row>
    <row r="10" spans="1:24" s="10" customFormat="1" ht="15.75" customHeight="1">
      <c r="A10" s="66">
        <v>6</v>
      </c>
      <c r="B10" s="168" t="s">
        <v>61</v>
      </c>
      <c r="C10" s="152">
        <v>39633</v>
      </c>
      <c r="D10" s="153" t="s">
        <v>4</v>
      </c>
      <c r="E10" s="153" t="s">
        <v>5</v>
      </c>
      <c r="F10" s="81">
        <v>123</v>
      </c>
      <c r="G10" s="81">
        <v>119</v>
      </c>
      <c r="H10" s="81">
        <v>5</v>
      </c>
      <c r="I10" s="202">
        <v>11671</v>
      </c>
      <c r="J10" s="183">
        <v>1898</v>
      </c>
      <c r="K10" s="202">
        <v>19910</v>
      </c>
      <c r="L10" s="183">
        <v>3035</v>
      </c>
      <c r="M10" s="202">
        <v>21015</v>
      </c>
      <c r="N10" s="183">
        <v>3253</v>
      </c>
      <c r="O10" s="203">
        <f t="shared" si="3"/>
        <v>52596</v>
      </c>
      <c r="P10" s="184">
        <f t="shared" si="3"/>
        <v>8186</v>
      </c>
      <c r="Q10" s="181">
        <f t="shared" si="0"/>
        <v>68.78991596638656</v>
      </c>
      <c r="R10" s="150">
        <f t="shared" si="1"/>
        <v>6.425116051795749</v>
      </c>
      <c r="S10" s="202">
        <v>82362</v>
      </c>
      <c r="T10" s="151">
        <f t="shared" si="2"/>
        <v>-0.361404531215852</v>
      </c>
      <c r="U10" s="202">
        <v>1314305</v>
      </c>
      <c r="V10" s="183">
        <v>171953</v>
      </c>
      <c r="W10" s="220">
        <f>+U10/V10</f>
        <v>7.6433967421330244</v>
      </c>
      <c r="X10" s="9"/>
    </row>
    <row r="11" spans="1:24" s="10" customFormat="1" ht="15.75" customHeight="1">
      <c r="A11" s="66">
        <v>7</v>
      </c>
      <c r="B11" s="168" t="s">
        <v>80</v>
      </c>
      <c r="C11" s="152">
        <v>39654</v>
      </c>
      <c r="D11" s="153" t="s">
        <v>4</v>
      </c>
      <c r="E11" s="153" t="s">
        <v>47</v>
      </c>
      <c r="F11" s="81">
        <v>35</v>
      </c>
      <c r="G11" s="81">
        <v>35</v>
      </c>
      <c r="H11" s="81">
        <v>2</v>
      </c>
      <c r="I11" s="202">
        <v>10945</v>
      </c>
      <c r="J11" s="183">
        <v>1017</v>
      </c>
      <c r="K11" s="202">
        <v>14942</v>
      </c>
      <c r="L11" s="183">
        <v>1387</v>
      </c>
      <c r="M11" s="202">
        <v>16947</v>
      </c>
      <c r="N11" s="183">
        <v>1568</v>
      </c>
      <c r="O11" s="203">
        <f t="shared" si="3"/>
        <v>42834</v>
      </c>
      <c r="P11" s="184">
        <f t="shared" si="3"/>
        <v>3972</v>
      </c>
      <c r="Q11" s="181">
        <f t="shared" si="0"/>
        <v>113.48571428571428</v>
      </c>
      <c r="R11" s="150">
        <f t="shared" si="1"/>
        <v>10.783987915407854</v>
      </c>
      <c r="S11" s="202">
        <v>53878</v>
      </c>
      <c r="T11" s="151">
        <f t="shared" si="2"/>
        <v>-0.20498162515312374</v>
      </c>
      <c r="U11" s="202">
        <v>133028</v>
      </c>
      <c r="V11" s="183">
        <v>13274</v>
      </c>
      <c r="W11" s="220">
        <f>+U11/V11</f>
        <v>10.021696549645924</v>
      </c>
      <c r="X11" s="8"/>
    </row>
    <row r="12" spans="1:25" s="10" customFormat="1" ht="15.75" customHeight="1">
      <c r="A12" s="66">
        <v>8</v>
      </c>
      <c r="B12" s="166" t="s">
        <v>60</v>
      </c>
      <c r="C12" s="80">
        <v>39633</v>
      </c>
      <c r="D12" s="178" t="s">
        <v>16</v>
      </c>
      <c r="E12" s="148" t="s">
        <v>30</v>
      </c>
      <c r="F12" s="149">
        <v>142</v>
      </c>
      <c r="G12" s="149">
        <v>66</v>
      </c>
      <c r="H12" s="149">
        <v>5</v>
      </c>
      <c r="I12" s="204">
        <v>13054</v>
      </c>
      <c r="J12" s="179">
        <v>1794</v>
      </c>
      <c r="K12" s="204">
        <v>13283</v>
      </c>
      <c r="L12" s="179">
        <v>1873</v>
      </c>
      <c r="M12" s="204">
        <v>15321</v>
      </c>
      <c r="N12" s="179">
        <v>2150</v>
      </c>
      <c r="O12" s="205">
        <f>+I12+K12+M12</f>
        <v>41658</v>
      </c>
      <c r="P12" s="180">
        <f>+J12+L12+N12</f>
        <v>5817</v>
      </c>
      <c r="Q12" s="181">
        <f t="shared" si="0"/>
        <v>88.13636363636364</v>
      </c>
      <c r="R12" s="150">
        <f t="shared" si="1"/>
        <v>7.161423414130995</v>
      </c>
      <c r="S12" s="204">
        <v>120048</v>
      </c>
      <c r="T12" s="151">
        <f t="shared" si="2"/>
        <v>-0.6529888044782087</v>
      </c>
      <c r="U12" s="204">
        <v>2457739</v>
      </c>
      <c r="V12" s="179">
        <v>300127</v>
      </c>
      <c r="W12" s="167">
        <f>U12/V12</f>
        <v>8.188996658081413</v>
      </c>
      <c r="X12" s="11"/>
      <c r="Y12" s="8"/>
    </row>
    <row r="13" spans="1:25" s="10" customFormat="1" ht="15.75" customHeight="1">
      <c r="A13" s="66">
        <v>9</v>
      </c>
      <c r="B13" s="168" t="s">
        <v>58</v>
      </c>
      <c r="C13" s="152">
        <v>39626</v>
      </c>
      <c r="D13" s="153" t="s">
        <v>4</v>
      </c>
      <c r="E13" s="153" t="s">
        <v>47</v>
      </c>
      <c r="F13" s="81">
        <v>118</v>
      </c>
      <c r="G13" s="81">
        <v>79</v>
      </c>
      <c r="H13" s="81">
        <v>6</v>
      </c>
      <c r="I13" s="202">
        <v>8954</v>
      </c>
      <c r="J13" s="183">
        <v>1429</v>
      </c>
      <c r="K13" s="202">
        <v>13146</v>
      </c>
      <c r="L13" s="183">
        <v>2060</v>
      </c>
      <c r="M13" s="202">
        <v>16337</v>
      </c>
      <c r="N13" s="183">
        <v>2593</v>
      </c>
      <c r="O13" s="203">
        <f>+M13+K13+I13</f>
        <v>38437</v>
      </c>
      <c r="P13" s="184">
        <f>+N13+L13+J13</f>
        <v>6082</v>
      </c>
      <c r="Q13" s="181">
        <f t="shared" si="0"/>
        <v>76.9873417721519</v>
      </c>
      <c r="R13" s="150">
        <f t="shared" si="1"/>
        <v>6.319796119697468</v>
      </c>
      <c r="S13" s="202">
        <v>79655</v>
      </c>
      <c r="T13" s="151">
        <f t="shared" si="2"/>
        <v>-0.5174565312911933</v>
      </c>
      <c r="U13" s="202">
        <v>2319995</v>
      </c>
      <c r="V13" s="183">
        <v>279552</v>
      </c>
      <c r="W13" s="220">
        <f>+U13/V13</f>
        <v>8.2989747882326</v>
      </c>
      <c r="X13" s="8"/>
      <c r="Y13" s="8"/>
    </row>
    <row r="14" spans="1:25" s="10" customFormat="1" ht="15.75" customHeight="1">
      <c r="A14" s="66">
        <v>10</v>
      </c>
      <c r="B14" s="166" t="s">
        <v>77</v>
      </c>
      <c r="C14" s="80">
        <v>39402</v>
      </c>
      <c r="D14" s="148" t="s">
        <v>43</v>
      </c>
      <c r="E14" s="148" t="s">
        <v>78</v>
      </c>
      <c r="F14" s="149">
        <v>165</v>
      </c>
      <c r="G14" s="149">
        <v>4</v>
      </c>
      <c r="H14" s="149">
        <v>34</v>
      </c>
      <c r="I14" s="204">
        <v>4992</v>
      </c>
      <c r="J14" s="179">
        <v>1664</v>
      </c>
      <c r="K14" s="204">
        <v>9978</v>
      </c>
      <c r="L14" s="179">
        <v>3326</v>
      </c>
      <c r="M14" s="204">
        <v>9978</v>
      </c>
      <c r="N14" s="179">
        <v>3326</v>
      </c>
      <c r="O14" s="205">
        <f>I14+K14+M14</f>
        <v>24948</v>
      </c>
      <c r="P14" s="180">
        <f>J14+L14+N14</f>
        <v>8316</v>
      </c>
      <c r="Q14" s="181">
        <f t="shared" si="0"/>
        <v>2079</v>
      </c>
      <c r="R14" s="150">
        <f t="shared" si="1"/>
        <v>3</v>
      </c>
      <c r="S14" s="204">
        <v>111672</v>
      </c>
      <c r="T14" s="151">
        <f t="shared" si="2"/>
        <v>-0.776595744680851</v>
      </c>
      <c r="U14" s="206">
        <v>14579672.5</v>
      </c>
      <c r="V14" s="182">
        <v>2008927</v>
      </c>
      <c r="W14" s="219">
        <f>IF(U14&lt;&gt;0,U14/V14,"")</f>
        <v>7.257442654710699</v>
      </c>
      <c r="X14" s="8"/>
      <c r="Y14" s="8"/>
    </row>
    <row r="15" spans="1:25" s="10" customFormat="1" ht="15.75" customHeight="1">
      <c r="A15" s="66">
        <v>11</v>
      </c>
      <c r="B15" s="136" t="s">
        <v>67</v>
      </c>
      <c r="C15" s="152">
        <v>39640</v>
      </c>
      <c r="D15" s="153" t="s">
        <v>24</v>
      </c>
      <c r="E15" s="153" t="s">
        <v>7</v>
      </c>
      <c r="F15" s="81">
        <v>50</v>
      </c>
      <c r="G15" s="81">
        <v>48</v>
      </c>
      <c r="H15" s="81">
        <v>4</v>
      </c>
      <c r="I15" s="202">
        <v>3292.5</v>
      </c>
      <c r="J15" s="183">
        <v>520</v>
      </c>
      <c r="K15" s="202">
        <v>5569.5</v>
      </c>
      <c r="L15" s="183">
        <v>842</v>
      </c>
      <c r="M15" s="202">
        <v>6540.5</v>
      </c>
      <c r="N15" s="183">
        <v>1025</v>
      </c>
      <c r="O15" s="203">
        <f>I15+K15+M15</f>
        <v>15402.5</v>
      </c>
      <c r="P15" s="184">
        <f>J15+L15+N15</f>
        <v>2387</v>
      </c>
      <c r="Q15" s="181">
        <f t="shared" si="0"/>
        <v>49.729166666666664</v>
      </c>
      <c r="R15" s="150">
        <f t="shared" si="1"/>
        <v>6.452660242982824</v>
      </c>
      <c r="S15" s="202">
        <v>53155</v>
      </c>
      <c r="T15" s="151">
        <f t="shared" si="2"/>
        <v>-0.7102342206753833</v>
      </c>
      <c r="U15" s="202">
        <v>335518</v>
      </c>
      <c r="V15" s="183">
        <v>41949</v>
      </c>
      <c r="W15" s="169">
        <f>U15/V15</f>
        <v>7.9982359531812435</v>
      </c>
      <c r="X15" s="8"/>
      <c r="Y15" s="8"/>
    </row>
    <row r="16" spans="1:25" s="10" customFormat="1" ht="15.75" customHeight="1">
      <c r="A16" s="66">
        <v>12</v>
      </c>
      <c r="B16" s="170" t="s">
        <v>73</v>
      </c>
      <c r="C16" s="152">
        <v>39678</v>
      </c>
      <c r="D16" s="154" t="s">
        <v>40</v>
      </c>
      <c r="E16" s="154" t="s">
        <v>41</v>
      </c>
      <c r="F16" s="155">
        <v>18</v>
      </c>
      <c r="G16" s="155">
        <v>18</v>
      </c>
      <c r="H16" s="155">
        <v>3</v>
      </c>
      <c r="I16" s="202">
        <v>2067</v>
      </c>
      <c r="J16" s="183">
        <v>255</v>
      </c>
      <c r="K16" s="202">
        <v>3707.5</v>
      </c>
      <c r="L16" s="183">
        <v>428</v>
      </c>
      <c r="M16" s="202">
        <v>4337</v>
      </c>
      <c r="N16" s="183">
        <v>506</v>
      </c>
      <c r="O16" s="203">
        <f>SUM(I16+K16+M16)</f>
        <v>10111.5</v>
      </c>
      <c r="P16" s="184">
        <f>J16+L16+N16</f>
        <v>1189</v>
      </c>
      <c r="Q16" s="181">
        <f t="shared" si="0"/>
        <v>66.05555555555556</v>
      </c>
      <c r="R16" s="150">
        <f t="shared" si="1"/>
        <v>8.504205214465937</v>
      </c>
      <c r="S16" s="202"/>
      <c r="T16" s="151">
        <f t="shared" si="2"/>
      </c>
      <c r="U16" s="202">
        <v>80307.5</v>
      </c>
      <c r="V16" s="183">
        <v>8039</v>
      </c>
      <c r="W16" s="169">
        <f>U16/V16</f>
        <v>9.989737529543476</v>
      </c>
      <c r="X16" s="8"/>
      <c r="Y16" s="8"/>
    </row>
    <row r="17" spans="1:25" s="10" customFormat="1" ht="15.75" customHeight="1">
      <c r="A17" s="66">
        <v>13</v>
      </c>
      <c r="B17" s="171" t="s">
        <v>62</v>
      </c>
      <c r="C17" s="80">
        <v>39633</v>
      </c>
      <c r="D17" s="156" t="s">
        <v>2</v>
      </c>
      <c r="E17" s="156" t="s">
        <v>75</v>
      </c>
      <c r="F17" s="157">
        <v>28</v>
      </c>
      <c r="G17" s="157">
        <v>26</v>
      </c>
      <c r="H17" s="157">
        <v>5</v>
      </c>
      <c r="I17" s="204">
        <v>1783</v>
      </c>
      <c r="J17" s="179">
        <v>328</v>
      </c>
      <c r="K17" s="204">
        <v>2752</v>
      </c>
      <c r="L17" s="179">
        <v>451</v>
      </c>
      <c r="M17" s="204">
        <v>3090</v>
      </c>
      <c r="N17" s="179">
        <v>514</v>
      </c>
      <c r="O17" s="205">
        <f>+I17+K17+M17</f>
        <v>7625</v>
      </c>
      <c r="P17" s="180">
        <f>+J17+L17+N17</f>
        <v>1293</v>
      </c>
      <c r="Q17" s="181">
        <f t="shared" si="0"/>
        <v>49.73076923076923</v>
      </c>
      <c r="R17" s="150">
        <f t="shared" si="1"/>
        <v>5.8971384377416864</v>
      </c>
      <c r="S17" s="204">
        <v>7351</v>
      </c>
      <c r="T17" s="151">
        <f t="shared" si="2"/>
        <v>0.037273840293837575</v>
      </c>
      <c r="U17" s="204">
        <v>236829</v>
      </c>
      <c r="V17" s="179">
        <v>27969</v>
      </c>
      <c r="W17" s="169">
        <f>U17/V17</f>
        <v>8.467553362651508</v>
      </c>
      <c r="X17" s="8"/>
      <c r="Y17" s="8"/>
    </row>
    <row r="18" spans="1:25" s="10" customFormat="1" ht="15.75" customHeight="1">
      <c r="A18" s="66">
        <v>14</v>
      </c>
      <c r="B18" s="172" t="s">
        <v>74</v>
      </c>
      <c r="C18" s="158">
        <v>39647</v>
      </c>
      <c r="D18" s="187" t="s">
        <v>89</v>
      </c>
      <c r="E18" s="159" t="s">
        <v>75</v>
      </c>
      <c r="F18" s="160">
        <v>5</v>
      </c>
      <c r="G18" s="160">
        <v>5</v>
      </c>
      <c r="H18" s="160">
        <v>3</v>
      </c>
      <c r="I18" s="202">
        <v>1242.5</v>
      </c>
      <c r="J18" s="183">
        <v>144</v>
      </c>
      <c r="K18" s="202">
        <v>1691</v>
      </c>
      <c r="L18" s="183">
        <v>193</v>
      </c>
      <c r="M18" s="202">
        <v>1646.5</v>
      </c>
      <c r="N18" s="183">
        <v>185</v>
      </c>
      <c r="O18" s="203">
        <f>I18+K18+M18</f>
        <v>4580</v>
      </c>
      <c r="P18" s="184">
        <f>J18+L18+N18</f>
        <v>522</v>
      </c>
      <c r="Q18" s="181">
        <f t="shared" si="0"/>
        <v>104.4</v>
      </c>
      <c r="R18" s="150">
        <f t="shared" si="1"/>
        <v>8.773946360153257</v>
      </c>
      <c r="S18" s="202">
        <v>3273.5</v>
      </c>
      <c r="T18" s="151">
        <f t="shared" si="2"/>
        <v>0.3991140980601802</v>
      </c>
      <c r="U18" s="202">
        <v>32408</v>
      </c>
      <c r="V18" s="183">
        <v>3437</v>
      </c>
      <c r="W18" s="169">
        <f>U18/V18</f>
        <v>9.429153331393657</v>
      </c>
      <c r="X18" s="8"/>
      <c r="Y18" s="8"/>
    </row>
    <row r="19" spans="1:25" s="10" customFormat="1" ht="15.75" customHeight="1">
      <c r="A19" s="66">
        <v>15</v>
      </c>
      <c r="B19" s="166" t="s">
        <v>51</v>
      </c>
      <c r="C19" s="80">
        <v>39619</v>
      </c>
      <c r="D19" s="178" t="s">
        <v>16</v>
      </c>
      <c r="E19" s="148" t="s">
        <v>30</v>
      </c>
      <c r="F19" s="149">
        <v>57</v>
      </c>
      <c r="G19" s="149">
        <v>10</v>
      </c>
      <c r="H19" s="149">
        <v>7</v>
      </c>
      <c r="I19" s="204">
        <v>1091</v>
      </c>
      <c r="J19" s="179">
        <v>156</v>
      </c>
      <c r="K19" s="204">
        <v>1260</v>
      </c>
      <c r="L19" s="179">
        <v>171</v>
      </c>
      <c r="M19" s="204">
        <v>2206</v>
      </c>
      <c r="N19" s="179">
        <v>389</v>
      </c>
      <c r="O19" s="205">
        <f>+I19+K19+M19</f>
        <v>4557</v>
      </c>
      <c r="P19" s="180">
        <f>+J19+L19+N19</f>
        <v>716</v>
      </c>
      <c r="Q19" s="181">
        <f t="shared" si="0"/>
        <v>71.6</v>
      </c>
      <c r="R19" s="150">
        <f t="shared" si="1"/>
        <v>6.364525139664805</v>
      </c>
      <c r="S19" s="204">
        <v>1808</v>
      </c>
      <c r="T19" s="151">
        <f t="shared" si="2"/>
        <v>1.5204646017699115</v>
      </c>
      <c r="U19" s="204">
        <v>551355</v>
      </c>
      <c r="V19" s="179">
        <v>60779</v>
      </c>
      <c r="W19" s="169">
        <f>U19/V19</f>
        <v>9.071472054492506</v>
      </c>
      <c r="X19" s="8"/>
      <c r="Y19" s="8"/>
    </row>
    <row r="20" spans="1:25" s="10" customFormat="1" ht="15.75" customHeight="1">
      <c r="A20" s="66">
        <v>16</v>
      </c>
      <c r="B20" s="168" t="s">
        <v>63</v>
      </c>
      <c r="C20" s="152">
        <v>39633</v>
      </c>
      <c r="D20" s="153" t="s">
        <v>4</v>
      </c>
      <c r="E20" s="153" t="s">
        <v>47</v>
      </c>
      <c r="F20" s="81">
        <v>36</v>
      </c>
      <c r="G20" s="81">
        <v>15</v>
      </c>
      <c r="H20" s="81">
        <v>5</v>
      </c>
      <c r="I20" s="202">
        <v>964</v>
      </c>
      <c r="J20" s="183">
        <v>160</v>
      </c>
      <c r="K20" s="202">
        <v>1135</v>
      </c>
      <c r="L20" s="183">
        <v>175</v>
      </c>
      <c r="M20" s="202">
        <v>1531</v>
      </c>
      <c r="N20" s="183">
        <v>234</v>
      </c>
      <c r="O20" s="203">
        <f>+M20+K20+I20</f>
        <v>3630</v>
      </c>
      <c r="P20" s="184">
        <f>+N20+L20+J20</f>
        <v>569</v>
      </c>
      <c r="Q20" s="181">
        <f t="shared" si="0"/>
        <v>37.93333333333333</v>
      </c>
      <c r="R20" s="150">
        <f t="shared" si="1"/>
        <v>6.3796133567662565</v>
      </c>
      <c r="S20" s="202">
        <v>6163</v>
      </c>
      <c r="T20" s="151">
        <f t="shared" si="2"/>
        <v>-0.4110011358104819</v>
      </c>
      <c r="U20" s="202">
        <v>200341</v>
      </c>
      <c r="V20" s="183">
        <v>23479</v>
      </c>
      <c r="W20" s="220">
        <f>+U20/V20</f>
        <v>8.532773968226927</v>
      </c>
      <c r="X20" s="8"/>
      <c r="Y20" s="8"/>
    </row>
    <row r="21" spans="1:24" s="10" customFormat="1" ht="15.75" customHeight="1">
      <c r="A21" s="66">
        <v>17</v>
      </c>
      <c r="B21" s="166" t="s">
        <v>59</v>
      </c>
      <c r="C21" s="80">
        <v>39626</v>
      </c>
      <c r="D21" s="148" t="s">
        <v>43</v>
      </c>
      <c r="E21" s="148" t="s">
        <v>57</v>
      </c>
      <c r="F21" s="149">
        <v>48</v>
      </c>
      <c r="G21" s="149">
        <v>14</v>
      </c>
      <c r="H21" s="149">
        <v>6</v>
      </c>
      <c r="I21" s="204">
        <v>655</v>
      </c>
      <c r="J21" s="179">
        <v>106</v>
      </c>
      <c r="K21" s="204">
        <v>1164</v>
      </c>
      <c r="L21" s="179">
        <v>184</v>
      </c>
      <c r="M21" s="204">
        <v>1015</v>
      </c>
      <c r="N21" s="179">
        <v>156</v>
      </c>
      <c r="O21" s="205">
        <f>I21+K21+M21</f>
        <v>2834</v>
      </c>
      <c r="P21" s="180">
        <f>J21+L21+N21</f>
        <v>446</v>
      </c>
      <c r="Q21" s="181">
        <f t="shared" si="0"/>
        <v>31.857142857142858</v>
      </c>
      <c r="R21" s="150">
        <f t="shared" si="1"/>
        <v>6.354260089686099</v>
      </c>
      <c r="S21" s="204">
        <v>1771.5</v>
      </c>
      <c r="T21" s="151">
        <f t="shared" si="2"/>
        <v>0.5997742026531189</v>
      </c>
      <c r="U21" s="206">
        <v>94084.5</v>
      </c>
      <c r="V21" s="182">
        <v>12416</v>
      </c>
      <c r="W21" s="219">
        <f>IF(U21&lt;&gt;0,U21/V21,"")</f>
        <v>7.577682023195877</v>
      </c>
      <c r="X21" s="8"/>
    </row>
    <row r="22" spans="1:24" s="10" customFormat="1" ht="15.75" customHeight="1">
      <c r="A22" s="66">
        <v>18</v>
      </c>
      <c r="B22" s="170" t="s">
        <v>54</v>
      </c>
      <c r="C22" s="152">
        <v>39619</v>
      </c>
      <c r="D22" s="154" t="s">
        <v>40</v>
      </c>
      <c r="E22" s="154" t="s">
        <v>40</v>
      </c>
      <c r="F22" s="155">
        <v>20</v>
      </c>
      <c r="G22" s="155">
        <v>10</v>
      </c>
      <c r="H22" s="155">
        <v>7</v>
      </c>
      <c r="I22" s="202">
        <v>659</v>
      </c>
      <c r="J22" s="183">
        <v>118</v>
      </c>
      <c r="K22" s="202">
        <v>662</v>
      </c>
      <c r="L22" s="183">
        <v>116</v>
      </c>
      <c r="M22" s="202">
        <v>987</v>
      </c>
      <c r="N22" s="183">
        <v>173</v>
      </c>
      <c r="O22" s="203">
        <f>SUM(I22+K22+M22)</f>
        <v>2308</v>
      </c>
      <c r="P22" s="184">
        <f>J22+L22+N22</f>
        <v>407</v>
      </c>
      <c r="Q22" s="181">
        <f t="shared" si="0"/>
        <v>40.7</v>
      </c>
      <c r="R22" s="150">
        <f t="shared" si="1"/>
        <v>5.670761670761671</v>
      </c>
      <c r="S22" s="202"/>
      <c r="T22" s="151">
        <f t="shared" si="2"/>
      </c>
      <c r="U22" s="202">
        <v>152723</v>
      </c>
      <c r="V22" s="183">
        <v>20369</v>
      </c>
      <c r="W22" s="169">
        <f>U22/V22</f>
        <v>7.4978153075752365</v>
      </c>
      <c r="X22" s="8"/>
    </row>
    <row r="23" spans="1:24" s="10" customFormat="1" ht="15.75" customHeight="1">
      <c r="A23" s="66">
        <v>19</v>
      </c>
      <c r="B23" s="166" t="s">
        <v>90</v>
      </c>
      <c r="C23" s="80">
        <v>39073</v>
      </c>
      <c r="D23" s="148" t="s">
        <v>43</v>
      </c>
      <c r="E23" s="148" t="s">
        <v>91</v>
      </c>
      <c r="F23" s="149">
        <v>112</v>
      </c>
      <c r="G23" s="149">
        <v>1</v>
      </c>
      <c r="H23" s="149">
        <v>29</v>
      </c>
      <c r="I23" s="204">
        <v>282</v>
      </c>
      <c r="J23" s="179">
        <v>94</v>
      </c>
      <c r="K23" s="204">
        <v>750</v>
      </c>
      <c r="L23" s="179">
        <v>250</v>
      </c>
      <c r="M23" s="204">
        <v>750</v>
      </c>
      <c r="N23" s="179">
        <v>250</v>
      </c>
      <c r="O23" s="205">
        <f>I23+K23+M23</f>
        <v>1782</v>
      </c>
      <c r="P23" s="180">
        <f>J23+L23+N23</f>
        <v>594</v>
      </c>
      <c r="Q23" s="181">
        <f t="shared" si="0"/>
        <v>594</v>
      </c>
      <c r="R23" s="150">
        <f t="shared" si="1"/>
        <v>3</v>
      </c>
      <c r="S23" s="204"/>
      <c r="T23" s="151">
        <f t="shared" si="2"/>
      </c>
      <c r="U23" s="206">
        <v>2777457</v>
      </c>
      <c r="V23" s="182">
        <v>383749</v>
      </c>
      <c r="W23" s="219">
        <f>IF(U23&lt;&gt;0,U23/V23,"")</f>
        <v>7.237691824604103</v>
      </c>
      <c r="X23" s="8"/>
    </row>
    <row r="24" spans="1:24" s="10" customFormat="1" ht="18.75" thickBot="1">
      <c r="A24" s="66">
        <v>20</v>
      </c>
      <c r="B24" s="222" t="s">
        <v>92</v>
      </c>
      <c r="C24" s="223">
        <v>39038</v>
      </c>
      <c r="D24" s="225" t="s">
        <v>43</v>
      </c>
      <c r="E24" s="225" t="s">
        <v>93</v>
      </c>
      <c r="F24" s="226">
        <v>109</v>
      </c>
      <c r="G24" s="226">
        <v>1</v>
      </c>
      <c r="H24" s="226">
        <v>21</v>
      </c>
      <c r="I24" s="227">
        <v>282</v>
      </c>
      <c r="J24" s="190">
        <v>94</v>
      </c>
      <c r="K24" s="227">
        <v>750</v>
      </c>
      <c r="L24" s="190">
        <v>250</v>
      </c>
      <c r="M24" s="227">
        <v>750</v>
      </c>
      <c r="N24" s="190">
        <v>250</v>
      </c>
      <c r="O24" s="228">
        <f>I24+K24+M24</f>
        <v>1782</v>
      </c>
      <c r="P24" s="189">
        <f>J24+L24+N24</f>
        <v>594</v>
      </c>
      <c r="Q24" s="229">
        <f t="shared" si="0"/>
        <v>594</v>
      </c>
      <c r="R24" s="230">
        <f t="shared" si="1"/>
        <v>3</v>
      </c>
      <c r="S24" s="227"/>
      <c r="T24" s="231">
        <f t="shared" si="2"/>
      </c>
      <c r="U24" s="227">
        <v>2004867</v>
      </c>
      <c r="V24" s="190">
        <v>268499</v>
      </c>
      <c r="W24" s="242">
        <f>IF(U24&lt;&gt;0,U24/V24,"")</f>
        <v>7.466944010964659</v>
      </c>
      <c r="X24" s="8"/>
    </row>
    <row r="25" spans="1:28" s="60" customFormat="1" ht="15">
      <c r="A25" s="61"/>
      <c r="B25" s="276" t="s">
        <v>28</v>
      </c>
      <c r="C25" s="276"/>
      <c r="D25" s="277"/>
      <c r="E25" s="277"/>
      <c r="F25" s="67"/>
      <c r="G25" s="67">
        <f>SUM(G5:G24)</f>
        <v>1229</v>
      </c>
      <c r="H25" s="68"/>
      <c r="I25" s="72"/>
      <c r="J25" s="73"/>
      <c r="K25" s="72"/>
      <c r="L25" s="73"/>
      <c r="M25" s="72"/>
      <c r="N25" s="73"/>
      <c r="O25" s="72">
        <f>SUM(O5:O24)</f>
        <v>2148012</v>
      </c>
      <c r="P25" s="73">
        <f>SUM(P5:P24)</f>
        <v>239155</v>
      </c>
      <c r="Q25" s="73">
        <f>O25/G25</f>
        <v>1747.7721724979658</v>
      </c>
      <c r="R25" s="69">
        <f>O25/P25</f>
        <v>8.98167297359453</v>
      </c>
      <c r="S25" s="72"/>
      <c r="T25" s="70"/>
      <c r="U25" s="72"/>
      <c r="V25" s="73"/>
      <c r="W25" s="69"/>
      <c r="AB25" s="60" t="s">
        <v>35</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66"/>
      <c r="E27" s="267"/>
      <c r="F27" s="267"/>
      <c r="G27" s="267"/>
      <c r="H27" s="34"/>
      <c r="I27" s="35"/>
      <c r="K27" s="35"/>
      <c r="M27" s="35"/>
      <c r="O27" s="36"/>
      <c r="R27" s="37"/>
      <c r="S27" s="268" t="s">
        <v>0</v>
      </c>
      <c r="T27" s="268"/>
      <c r="U27" s="268"/>
      <c r="V27" s="268"/>
      <c r="W27" s="268"/>
      <c r="X27" s="38"/>
    </row>
    <row r="28" spans="1:24" s="33" customFormat="1" ht="18">
      <c r="A28" s="32"/>
      <c r="B28" s="9"/>
      <c r="C28" s="52"/>
      <c r="D28" s="53"/>
      <c r="E28" s="54"/>
      <c r="F28" s="54"/>
      <c r="G28" s="65"/>
      <c r="H28" s="34"/>
      <c r="M28" s="35"/>
      <c r="O28" s="36"/>
      <c r="R28" s="37"/>
      <c r="S28" s="268"/>
      <c r="T28" s="268"/>
      <c r="U28" s="268"/>
      <c r="V28" s="268"/>
      <c r="W28" s="268"/>
      <c r="X28" s="38"/>
    </row>
    <row r="29" spans="1:24" s="33" customFormat="1" ht="18">
      <c r="A29" s="32"/>
      <c r="G29" s="34"/>
      <c r="H29" s="34"/>
      <c r="M29" s="35"/>
      <c r="O29" s="36"/>
      <c r="R29" s="37"/>
      <c r="S29" s="268"/>
      <c r="T29" s="268"/>
      <c r="U29" s="268"/>
      <c r="V29" s="268"/>
      <c r="W29" s="268"/>
      <c r="X29" s="38"/>
    </row>
    <row r="30" spans="1:24" s="33" customFormat="1" ht="30" customHeight="1">
      <c r="A30" s="32"/>
      <c r="C30" s="34"/>
      <c r="E30" s="39"/>
      <c r="F30" s="34"/>
      <c r="G30" s="34"/>
      <c r="H30" s="34"/>
      <c r="I30" s="35"/>
      <c r="K30" s="35"/>
      <c r="M30" s="35"/>
      <c r="O30" s="36"/>
      <c r="P30" s="269" t="s">
        <v>25</v>
      </c>
      <c r="Q30" s="265"/>
      <c r="R30" s="265"/>
      <c r="S30" s="265"/>
      <c r="T30" s="265"/>
      <c r="U30" s="265"/>
      <c r="V30" s="265"/>
      <c r="W30" s="265"/>
      <c r="X30" s="38"/>
    </row>
    <row r="31" spans="1:24" s="33" customFormat="1" ht="30" customHeight="1">
      <c r="A31" s="32"/>
      <c r="C31" s="34"/>
      <c r="E31" s="39"/>
      <c r="F31" s="34"/>
      <c r="G31" s="34"/>
      <c r="H31" s="34"/>
      <c r="I31" s="35"/>
      <c r="K31" s="35"/>
      <c r="M31" s="35"/>
      <c r="O31" s="36"/>
      <c r="P31" s="265"/>
      <c r="Q31" s="265"/>
      <c r="R31" s="265"/>
      <c r="S31" s="265"/>
      <c r="T31" s="265"/>
      <c r="U31" s="265"/>
      <c r="V31" s="265"/>
      <c r="W31" s="265"/>
      <c r="X31" s="38"/>
    </row>
    <row r="32" spans="1:24" s="33" customFormat="1" ht="30" customHeight="1">
      <c r="A32" s="32"/>
      <c r="C32" s="34"/>
      <c r="E32" s="39"/>
      <c r="F32" s="34"/>
      <c r="G32" s="34"/>
      <c r="H32" s="34"/>
      <c r="I32" s="35"/>
      <c r="K32" s="35"/>
      <c r="M32" s="35"/>
      <c r="O32" s="36"/>
      <c r="P32" s="265"/>
      <c r="Q32" s="265"/>
      <c r="R32" s="265"/>
      <c r="S32" s="265"/>
      <c r="T32" s="265"/>
      <c r="U32" s="265"/>
      <c r="V32" s="265"/>
      <c r="W32" s="265"/>
      <c r="X32" s="38"/>
    </row>
    <row r="33" spans="1:24" s="33" customFormat="1" ht="30" customHeight="1">
      <c r="A33" s="32"/>
      <c r="C33" s="34"/>
      <c r="E33" s="39"/>
      <c r="F33" s="34"/>
      <c r="G33" s="34"/>
      <c r="H33" s="34"/>
      <c r="I33" s="35"/>
      <c r="K33" s="35"/>
      <c r="M33" s="35"/>
      <c r="O33" s="36"/>
      <c r="P33" s="265"/>
      <c r="Q33" s="265"/>
      <c r="R33" s="265"/>
      <c r="S33" s="265"/>
      <c r="T33" s="265"/>
      <c r="U33" s="265"/>
      <c r="V33" s="265"/>
      <c r="W33" s="265"/>
      <c r="X33" s="38"/>
    </row>
    <row r="34" spans="1:24" s="33" customFormat="1" ht="30" customHeight="1">
      <c r="A34" s="32"/>
      <c r="C34" s="34"/>
      <c r="E34" s="39"/>
      <c r="F34" s="34"/>
      <c r="G34" s="34"/>
      <c r="H34" s="34"/>
      <c r="I34" s="35"/>
      <c r="K34" s="35"/>
      <c r="M34" s="35"/>
      <c r="O34" s="36"/>
      <c r="P34" s="265"/>
      <c r="Q34" s="265"/>
      <c r="R34" s="265"/>
      <c r="S34" s="265"/>
      <c r="T34" s="265"/>
      <c r="U34" s="265"/>
      <c r="V34" s="265"/>
      <c r="W34" s="265"/>
      <c r="X34" s="38"/>
    </row>
    <row r="35" spans="1:24" s="33" customFormat="1" ht="45" customHeight="1">
      <c r="A35" s="32"/>
      <c r="C35" s="34"/>
      <c r="E35" s="39"/>
      <c r="F35" s="34"/>
      <c r="G35" s="5"/>
      <c r="H35" s="5"/>
      <c r="I35" s="12"/>
      <c r="J35" s="3"/>
      <c r="K35" s="12"/>
      <c r="L35" s="3"/>
      <c r="M35" s="12"/>
      <c r="N35" s="3"/>
      <c r="O35" s="36"/>
      <c r="P35" s="265"/>
      <c r="Q35" s="265"/>
      <c r="R35" s="265"/>
      <c r="S35" s="265"/>
      <c r="T35" s="265"/>
      <c r="U35" s="265"/>
      <c r="V35" s="265"/>
      <c r="W35" s="265"/>
      <c r="X35" s="38"/>
    </row>
    <row r="36" spans="1:24" s="33" customFormat="1" ht="33" customHeight="1">
      <c r="A36" s="32"/>
      <c r="C36" s="34"/>
      <c r="E36" s="39"/>
      <c r="F36" s="34"/>
      <c r="G36" s="5"/>
      <c r="H36" s="5"/>
      <c r="I36" s="12"/>
      <c r="J36" s="3"/>
      <c r="K36" s="12"/>
      <c r="L36" s="3"/>
      <c r="M36" s="12"/>
      <c r="N36" s="3"/>
      <c r="O36" s="36"/>
      <c r="P36" s="264" t="s">
        <v>26</v>
      </c>
      <c r="Q36" s="265"/>
      <c r="R36" s="265"/>
      <c r="S36" s="265"/>
      <c r="T36" s="265"/>
      <c r="U36" s="265"/>
      <c r="V36" s="265"/>
      <c r="W36" s="265"/>
      <c r="X36" s="38"/>
    </row>
    <row r="37" spans="1:24" s="33" customFormat="1" ht="33" customHeight="1">
      <c r="A37" s="32"/>
      <c r="C37" s="34"/>
      <c r="E37" s="39"/>
      <c r="F37" s="34"/>
      <c r="G37" s="5"/>
      <c r="H37" s="5"/>
      <c r="I37" s="12"/>
      <c r="J37" s="3"/>
      <c r="K37" s="12"/>
      <c r="L37" s="3"/>
      <c r="M37" s="12"/>
      <c r="N37" s="3"/>
      <c r="O37" s="36"/>
      <c r="P37" s="265"/>
      <c r="Q37" s="265"/>
      <c r="R37" s="265"/>
      <c r="S37" s="265"/>
      <c r="T37" s="265"/>
      <c r="U37" s="265"/>
      <c r="V37" s="265"/>
      <c r="W37" s="265"/>
      <c r="X37" s="38"/>
    </row>
    <row r="38" spans="1:24" s="33" customFormat="1" ht="33" customHeight="1">
      <c r="A38" s="32"/>
      <c r="C38" s="34"/>
      <c r="E38" s="39"/>
      <c r="F38" s="34"/>
      <c r="G38" s="5"/>
      <c r="H38" s="5"/>
      <c r="I38" s="12"/>
      <c r="J38" s="3"/>
      <c r="K38" s="12"/>
      <c r="L38" s="3"/>
      <c r="M38" s="12"/>
      <c r="N38" s="3"/>
      <c r="O38" s="36"/>
      <c r="P38" s="265"/>
      <c r="Q38" s="265"/>
      <c r="R38" s="265"/>
      <c r="S38" s="265"/>
      <c r="T38" s="265"/>
      <c r="U38" s="265"/>
      <c r="V38" s="265"/>
      <c r="W38" s="265"/>
      <c r="X38" s="38"/>
    </row>
    <row r="39" spans="1:24" s="33" customFormat="1" ht="33" customHeight="1">
      <c r="A39" s="32"/>
      <c r="C39" s="34"/>
      <c r="E39" s="39"/>
      <c r="F39" s="34"/>
      <c r="G39" s="5"/>
      <c r="H39" s="5"/>
      <c r="I39" s="12"/>
      <c r="J39" s="3"/>
      <c r="K39" s="12"/>
      <c r="L39" s="3"/>
      <c r="M39" s="12"/>
      <c r="N39" s="3"/>
      <c r="O39" s="36"/>
      <c r="P39" s="265"/>
      <c r="Q39" s="265"/>
      <c r="R39" s="265"/>
      <c r="S39" s="265"/>
      <c r="T39" s="265"/>
      <c r="U39" s="265"/>
      <c r="V39" s="265"/>
      <c r="W39" s="265"/>
      <c r="X39" s="38"/>
    </row>
    <row r="40" spans="1:24" s="33" customFormat="1" ht="33" customHeight="1">
      <c r="A40" s="32"/>
      <c r="C40" s="34"/>
      <c r="E40" s="39"/>
      <c r="F40" s="34"/>
      <c r="G40" s="5"/>
      <c r="H40" s="5"/>
      <c r="I40" s="12"/>
      <c r="J40" s="3"/>
      <c r="K40" s="12"/>
      <c r="L40" s="3"/>
      <c r="M40" s="12"/>
      <c r="N40" s="3"/>
      <c r="O40" s="36"/>
      <c r="P40" s="265"/>
      <c r="Q40" s="265"/>
      <c r="R40" s="265"/>
      <c r="S40" s="265"/>
      <c r="T40" s="265"/>
      <c r="U40" s="265"/>
      <c r="V40" s="265"/>
      <c r="W40" s="265"/>
      <c r="X40" s="38"/>
    </row>
    <row r="41" spans="16:23" ht="33" customHeight="1">
      <c r="P41" s="265"/>
      <c r="Q41" s="265"/>
      <c r="R41" s="265"/>
      <c r="S41" s="265"/>
      <c r="T41" s="265"/>
      <c r="U41" s="265"/>
      <c r="V41" s="265"/>
      <c r="W41" s="265"/>
    </row>
    <row r="42" spans="16:23" ht="33" customHeight="1">
      <c r="P42" s="265"/>
      <c r="Q42" s="265"/>
      <c r="R42" s="265"/>
      <c r="S42" s="265"/>
      <c r="T42" s="265"/>
      <c r="U42" s="265"/>
      <c r="V42" s="265"/>
      <c r="W42" s="265"/>
    </row>
  </sheetData>
  <sheetProtection/>
  <mergeCells count="20">
    <mergeCell ref="D3:D4"/>
    <mergeCell ref="E3:E4"/>
    <mergeCell ref="F3:F4"/>
    <mergeCell ref="S3:T3"/>
    <mergeCell ref="U3:W3"/>
    <mergeCell ref="H3:H4"/>
    <mergeCell ref="G3:G4"/>
    <mergeCell ref="M3:N3"/>
    <mergeCell ref="K3:L3"/>
    <mergeCell ref="I3:J3"/>
    <mergeCell ref="P36:W42"/>
    <mergeCell ref="D27:G27"/>
    <mergeCell ref="S27:W29"/>
    <mergeCell ref="P30:W35"/>
    <mergeCell ref="A2:W2"/>
    <mergeCell ref="B3:B4"/>
    <mergeCell ref="C3:C4"/>
    <mergeCell ref="B25:C25"/>
    <mergeCell ref="D25:E25"/>
    <mergeCell ref="O3:R3"/>
  </mergeCells>
  <printOptions/>
  <pageMargins left="0.17" right="0.12" top="0.82" bottom="0.39" header="0.5" footer="0.32"/>
  <pageSetup orientation="portrait" paperSize="9" scale="70"/>
  <ignoredErrors>
    <ignoredError sqref="X24 X23 O12:P24" formula="1"/>
    <ignoredError sqref="X6:X11 W6:W11" unlockedFormula="1"/>
    <ignoredError sqref="X15 X12 X16 X20 X18:X19 X13:X14 X22 X21 X17 W12:W22"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2008-08-06T05:12:52Z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