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15480" windowHeight="11640" tabRatio="804" activeTab="0"/>
  </bookViews>
  <sheets>
    <sheet name="11 - 13 Jul (we 28)" sheetId="1" r:id="rId1"/>
    <sheet name="11 - 13 Jul (TOP 20)" sheetId="2" r:id="rId2"/>
  </sheets>
  <definedNames>
    <definedName name="_xlnm.Print_Area" localSheetId="1">'11 - 13 Jul (TOP 20)'!$A$1:$W$42</definedName>
    <definedName name="_xlnm.Print_Area" localSheetId="0">'11 - 13 Jul (we 28)'!$A$1:$W$89</definedName>
  </definedNames>
  <calcPr fullCalcOnLoad="1"/>
</workbook>
</file>

<file path=xl/sharedStrings.xml><?xml version="1.0" encoding="utf-8"?>
<sst xmlns="http://schemas.openxmlformats.org/spreadsheetml/2006/main" count="326" uniqueCount="131">
  <si>
    <t>ONE MISSED CALL</t>
  </si>
  <si>
    <t>*Sorted according to Weekend Total G.B.O. - Hafta sonu toplam hasılat sütununa göre sıralanmıştır.</t>
  </si>
  <si>
    <t>Company</t>
  </si>
  <si>
    <t>PINEMA</t>
  </si>
  <si>
    <t>POSTA</t>
  </si>
  <si>
    <t>RECEP İVEDİK</t>
  </si>
  <si>
    <t>FILMA</t>
  </si>
  <si>
    <t>UIP</t>
  </si>
  <si>
    <t>PARAMOUNT</t>
  </si>
  <si>
    <t>FIDA FILM</t>
  </si>
  <si>
    <t>TMC</t>
  </si>
  <si>
    <t>FOX</t>
  </si>
  <si>
    <t>BETA</t>
  </si>
  <si>
    <t>CELLULOID DREAMS</t>
  </si>
  <si>
    <t>BIR FILM</t>
  </si>
  <si>
    <t>Last Weekend</t>
  </si>
  <si>
    <t>Distributor</t>
  </si>
  <si>
    <t>Friday</t>
  </si>
  <si>
    <t>Saturday</t>
  </si>
  <si>
    <t>Sunday</t>
  </si>
  <si>
    <t>Change</t>
  </si>
  <si>
    <t>Adm.</t>
  </si>
  <si>
    <t>WB</t>
  </si>
  <si>
    <t>WARNER BROS.</t>
  </si>
  <si>
    <t>G.B.O.</t>
  </si>
  <si>
    <t>Release
Date</t>
  </si>
  <si>
    <t># of
Prints</t>
  </si>
  <si>
    <t># of
Screen</t>
  </si>
  <si>
    <t>Weeks in Release</t>
  </si>
  <si>
    <t>Weekend Total</t>
  </si>
  <si>
    <t>TIGLON</t>
  </si>
  <si>
    <t>OZEN</t>
  </si>
  <si>
    <t>CHANTIER</t>
  </si>
  <si>
    <t>RUINS, THE</t>
  </si>
  <si>
    <t>FERMAT'S ROOM</t>
  </si>
  <si>
    <t>A+ FILM</t>
  </si>
  <si>
    <t>NOCTURNA</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</si>
  <si>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</si>
  <si>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</si>
  <si>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</si>
  <si>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</si>
  <si>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D PRODUCTIONS</t>
  </si>
  <si>
    <t>DRAGON HUNTERS</t>
  </si>
  <si>
    <t>COUNTERFEITERS</t>
  </si>
  <si>
    <t>VANTAGE POINT</t>
  </si>
  <si>
    <t>COLUMBIA</t>
  </si>
  <si>
    <t>OZEN-AKSOY</t>
  </si>
  <si>
    <t>Title</t>
  </si>
  <si>
    <t>Cumulative</t>
  </si>
  <si>
    <t>Scr.Avg.
(Adm.)</t>
  </si>
  <si>
    <t>Avg.
Ticket</t>
  </si>
  <si>
    <t>.</t>
  </si>
  <si>
    <t xml:space="preserve">IRON MAN </t>
  </si>
  <si>
    <t>FOOL'S GOLD</t>
  </si>
  <si>
    <t>WAZ</t>
  </si>
  <si>
    <t>FORBIDDEN KINGDOM</t>
  </si>
  <si>
    <t>WHAT HAPPENS IN VEGAS</t>
  </si>
  <si>
    <t>CARAMEL</t>
  </si>
  <si>
    <t>LES FILMS DES TOURNELLES</t>
  </si>
  <si>
    <t>A.E. FILM</t>
  </si>
  <si>
    <t>THREE ROBBERS, THE</t>
  </si>
  <si>
    <t>WICKER PARK</t>
  </si>
  <si>
    <t>LAKESHORE</t>
  </si>
  <si>
    <t>INDIANA JONES AND THE KINGDOM OF CRYSTAL SKULL</t>
  </si>
  <si>
    <t>SMA</t>
  </si>
  <si>
    <t>OTHER BOLEYN GIRL, THE</t>
  </si>
  <si>
    <t>35 MILIM</t>
  </si>
  <si>
    <t>SINETEL FILM</t>
  </si>
  <si>
    <t xml:space="preserve">O...ÇOCUKLARI </t>
  </si>
  <si>
    <t>SEX AND THE CITY</t>
  </si>
  <si>
    <t>88 MINUTES</t>
  </si>
  <si>
    <t>FUNNY GAMES</t>
  </si>
  <si>
    <t>SUKIYAKI WESTERN DJANGO</t>
  </si>
  <si>
    <t>SUPERHERO</t>
  </si>
  <si>
    <t>DEATH DEFYING ACTS</t>
  </si>
  <si>
    <t>MEDYAVIZYON</t>
  </si>
  <si>
    <t>ORFANATO, EL</t>
  </si>
  <si>
    <t>CHIKO</t>
  </si>
  <si>
    <t>THE MATCH FACTORY</t>
  </si>
  <si>
    <t>INCREDIBLE HULK, THE</t>
  </si>
  <si>
    <t>UNIVERSAL</t>
  </si>
  <si>
    <t>HAPPENING, THE</t>
  </si>
  <si>
    <t>FRONTIER(S)</t>
  </si>
  <si>
    <t>EUROPA CORP.</t>
  </si>
  <si>
    <t>SECOND WIND, THE</t>
  </si>
  <si>
    <t>MADE OF HONOUR</t>
  </si>
  <si>
    <t>SPEED RACER</t>
  </si>
  <si>
    <t>UNTRACEABLE</t>
  </si>
  <si>
    <t>APARTMENT 1303, THE</t>
  </si>
  <si>
    <t>MADE IN EUROPE</t>
  </si>
  <si>
    <t>TEMELKURAN</t>
  </si>
  <si>
    <t>BUDDHA COLLAPSED OUT OF SHAME</t>
  </si>
  <si>
    <t>WILD BUNCH</t>
  </si>
  <si>
    <t>AWAKE</t>
  </si>
  <si>
    <t>WEINSTEIN CO.</t>
  </si>
  <si>
    <t>WANTED</t>
  </si>
  <si>
    <t>ROGUE</t>
  </si>
  <si>
    <t>IT HAD TO BE YOU</t>
  </si>
  <si>
    <t>HANCOCK</t>
  </si>
  <si>
    <t>KUNG FU PANDA</t>
  </si>
  <si>
    <t>PATHOLOGY</t>
  </si>
  <si>
    <t>FORGETTING SARAH MARSHALL</t>
  </si>
  <si>
    <t>KABADAYI</t>
  </si>
  <si>
    <t>FIDA FILM-FILMACASS</t>
  </si>
  <si>
    <t>ÇILGIN DERSANE KAMPTA</t>
  </si>
  <si>
    <t>SON DERS</t>
  </si>
  <si>
    <t>RENKLER SANAT</t>
  </si>
  <si>
    <t>SEMUM</t>
  </si>
  <si>
    <t>CALINOS</t>
  </si>
  <si>
    <t>PLAJDA</t>
  </si>
  <si>
    <t>PLATO FILM</t>
  </si>
  <si>
    <t>MY BLUEBERRY NIGHTS</t>
  </si>
  <si>
    <t>CHRONICLES OF NARNIA: PRINCE CASPIAN, THE</t>
  </si>
  <si>
    <t>DISNEY</t>
  </si>
  <si>
    <t>MEET DAVE</t>
  </si>
  <si>
    <t>AKSOY FILM</t>
  </si>
  <si>
    <t>WINX CLUB: SECRET OF THE LOST KINGDOM, THE</t>
  </si>
  <si>
    <t>WAVE, THE</t>
  </si>
  <si>
    <t>UMUT SANAT</t>
  </si>
  <si>
    <t>BANK JOB</t>
  </si>
  <si>
    <t>TAKEN</t>
  </si>
  <si>
    <t>DEATH AT A FUNERAL</t>
  </si>
  <si>
    <t>AUGUST RUSH</t>
  </si>
  <si>
    <t>PERİ TOZU</t>
  </si>
  <si>
    <t>CENNET</t>
  </si>
  <si>
    <t>NEVER BACK DOWN</t>
  </si>
  <si>
    <t>TROPA DE ELITE</t>
  </si>
  <si>
    <t>BEREKETLİ TOPRAKLAR ÜZERİNDE</t>
  </si>
  <si>
    <t>IRMAK FILM</t>
  </si>
  <si>
    <t>ROMULUS MY FATHER</t>
  </si>
  <si>
    <t>KARAKEDI FILM</t>
  </si>
</sst>
</file>

<file path=xl/styles.xml><?xml version="1.0" encoding="utf-8"?>
<styleSheet xmlns="http://schemas.openxmlformats.org/spreadsheetml/2006/main">
  <numFmts count="47">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s>
  <fonts count="71">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20"/>
      <color indexed="61"/>
      <name val="GoudyLight"/>
      <family val="0"/>
    </font>
    <font>
      <sz val="16"/>
      <color indexed="61"/>
      <name val="GoudyLight"/>
      <family val="0"/>
    </font>
    <font>
      <sz val="10"/>
      <color indexed="9"/>
      <name val="Trebuchet MS"/>
      <family val="2"/>
    </font>
    <font>
      <sz val="10"/>
      <color indexed="9"/>
      <name val="Arial"/>
      <family val="0"/>
    </font>
    <font>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3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color indexed="63"/>
      </right>
      <top style="hair"/>
      <bottom style="medium"/>
    </border>
    <border>
      <left style="hair"/>
      <right style="hair"/>
      <top style="hair"/>
      <bottom style="medium"/>
    </border>
    <border>
      <left>
        <color indexed="63"/>
      </left>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hair"/>
      <right>
        <color indexed="63"/>
      </right>
      <top style="hair"/>
      <bottom style="thin"/>
    </border>
    <border>
      <left style="medium"/>
      <right style="hair"/>
      <top>
        <color indexed="63"/>
      </top>
      <bottom style="hair"/>
    </border>
    <border>
      <left style="hair"/>
      <right style="medium"/>
      <top>
        <color indexed="63"/>
      </top>
      <bottom style="hair"/>
    </border>
    <border>
      <left style="hair"/>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67" fillId="24" borderId="0" applyNumberFormat="0" applyBorder="0" applyAlignment="0" applyProtection="0"/>
    <xf numFmtId="0" fontId="0" fillId="25" borderId="8" applyNumberFormat="0" applyFont="0" applyAlignment="0" applyProtection="0"/>
    <xf numFmtId="0" fontId="6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9" fontId="0" fillId="0" borderId="0" applyFont="0" applyFill="0" applyBorder="0" applyAlignment="0" applyProtection="0"/>
  </cellStyleXfs>
  <cellXfs count="222">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0" applyFont="1" applyFill="1" applyBorder="1" applyAlignment="1" applyProtection="1">
      <alignment vertical="center"/>
      <protection/>
    </xf>
    <xf numFmtId="1" fontId="19"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right" vertical="center"/>
      <protection locked="0"/>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2"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0" fillId="0" borderId="11" xfId="0" applyFont="1" applyBorder="1" applyAlignment="1" applyProtection="1">
      <alignment horizontal="center" vertical="center"/>
      <protection/>
    </xf>
    <xf numFmtId="0" fontId="16" fillId="0" borderId="12" xfId="0" applyFont="1" applyBorder="1" applyAlignment="1" applyProtection="1">
      <alignment horizontal="center" wrapText="1"/>
      <protection/>
    </xf>
    <xf numFmtId="193" fontId="16" fillId="0" borderId="12" xfId="0" applyNumberFormat="1" applyFont="1" applyFill="1" applyBorder="1" applyAlignment="1" applyProtection="1">
      <alignment horizontal="center" wrapText="1"/>
      <protection/>
    </xf>
    <xf numFmtId="188" fontId="16" fillId="0" borderId="12" xfId="0" applyNumberFormat="1" applyFont="1" applyBorder="1" applyAlignment="1" applyProtection="1">
      <alignment horizontal="center" wrapText="1"/>
      <protection/>
    </xf>
    <xf numFmtId="193" fontId="16" fillId="0" borderId="13" xfId="0" applyNumberFormat="1" applyFont="1" applyFill="1" applyBorder="1" applyAlignment="1" applyProtection="1">
      <alignment horizontal="center" wrapText="1"/>
      <protection/>
    </xf>
    <xf numFmtId="0" fontId="21" fillId="0" borderId="0" xfId="0" applyFont="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191" fontId="16" fillId="0" borderId="12" xfId="0" applyNumberFormat="1" applyFont="1" applyBorder="1" applyAlignment="1" applyProtection="1">
      <alignment horizontal="center" wrapText="1"/>
      <protection/>
    </xf>
    <xf numFmtId="191" fontId="16" fillId="0" borderId="12" xfId="0" applyNumberFormat="1" applyFont="1" applyFill="1" applyBorder="1" applyAlignment="1" applyProtection="1">
      <alignment horizontal="center" wrapText="1"/>
      <protection/>
    </xf>
    <xf numFmtId="188" fontId="16" fillId="0" borderId="12" xfId="0" applyNumberFormat="1" applyFont="1" applyFill="1" applyBorder="1" applyAlignment="1" applyProtection="1">
      <alignment horizontal="center" wrapText="1"/>
      <protection/>
    </xf>
    <xf numFmtId="0" fontId="11" fillId="0" borderId="0" xfId="0" applyFont="1" applyFill="1" applyBorder="1" applyAlignment="1">
      <alignment horizontal="center" vertical="center"/>
    </xf>
    <xf numFmtId="0" fontId="19" fillId="0" borderId="15" xfId="0" applyFont="1" applyFill="1" applyBorder="1" applyAlignment="1" applyProtection="1">
      <alignment horizontal="right" vertical="center"/>
      <protection/>
    </xf>
    <xf numFmtId="3" fontId="21" fillId="33" borderId="16" xfId="0" applyNumberFormat="1" applyFont="1" applyFill="1" applyBorder="1" applyAlignment="1" applyProtection="1">
      <alignment horizontal="center" vertical="center"/>
      <protection/>
    </xf>
    <xf numFmtId="0" fontId="21" fillId="33" borderId="16" xfId="0" applyFont="1" applyFill="1" applyBorder="1" applyAlignment="1" applyProtection="1">
      <alignment horizontal="center" vertical="center"/>
      <protection/>
    </xf>
    <xf numFmtId="193" fontId="21" fillId="33" borderId="16" xfId="0" applyNumberFormat="1" applyFont="1" applyFill="1" applyBorder="1" applyAlignment="1" applyProtection="1">
      <alignment horizontal="center" vertical="center"/>
      <protection/>
    </xf>
    <xf numFmtId="192" fontId="21" fillId="33" borderId="16" xfId="62" applyNumberFormat="1" applyFont="1" applyFill="1" applyBorder="1" applyAlignment="1" applyProtection="1">
      <alignment horizontal="center" vertical="center"/>
      <protection/>
    </xf>
    <xf numFmtId="0" fontId="19" fillId="0" borderId="17" xfId="0" applyFont="1" applyFill="1" applyBorder="1" applyAlignment="1" applyProtection="1">
      <alignment horizontal="right" vertical="center"/>
      <protection/>
    </xf>
    <xf numFmtId="185"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center" vertical="center"/>
      <protection/>
    </xf>
    <xf numFmtId="3" fontId="24" fillId="33" borderId="16" xfId="0" applyNumberFormat="1"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191" fontId="24" fillId="33" borderId="16" xfId="0" applyNumberFormat="1" applyFont="1" applyFill="1" applyBorder="1" applyAlignment="1" applyProtection="1">
      <alignment horizontal="center" vertical="center"/>
      <protection/>
    </xf>
    <xf numFmtId="188" fontId="24" fillId="33" borderId="16" xfId="0" applyNumberFormat="1" applyFont="1" applyFill="1" applyBorder="1" applyAlignment="1" applyProtection="1">
      <alignment horizontal="right" vertical="center"/>
      <protection/>
    </xf>
    <xf numFmtId="193" fontId="24" fillId="33" borderId="16" xfId="0" applyNumberFormat="1" applyFont="1" applyFill="1" applyBorder="1" applyAlignment="1" applyProtection="1">
      <alignment horizontal="center" vertical="center"/>
      <protection/>
    </xf>
    <xf numFmtId="192" fontId="24" fillId="33" borderId="16" xfId="62" applyNumberFormat="1" applyFont="1" applyFill="1" applyBorder="1" applyAlignment="1" applyProtection="1">
      <alignment horizontal="center" vertical="center"/>
      <protection/>
    </xf>
    <xf numFmtId="0" fontId="19" fillId="0" borderId="18" xfId="0" applyFont="1" applyFill="1" applyBorder="1" applyAlignment="1" applyProtection="1">
      <alignment horizontal="right" vertical="center"/>
      <protection/>
    </xf>
    <xf numFmtId="190" fontId="26" fillId="0" borderId="14" xfId="0" applyNumberFormat="1" applyFont="1" applyFill="1" applyBorder="1" applyAlignment="1" applyProtection="1">
      <alignment horizontal="center" vertical="center"/>
      <protection locked="0"/>
    </xf>
    <xf numFmtId="14" fontId="26" fillId="0" borderId="14" xfId="0" applyNumberFormat="1" applyFont="1" applyFill="1" applyBorder="1" applyAlignment="1">
      <alignment horizontal="left" vertical="center"/>
    </xf>
    <xf numFmtId="0" fontId="26" fillId="0" borderId="14" xfId="0" applyFont="1" applyFill="1" applyBorder="1" applyAlignment="1">
      <alignment horizontal="center" vertical="center"/>
    </xf>
    <xf numFmtId="185" fontId="26" fillId="0" borderId="14" xfId="40" applyNumberFormat="1" applyFont="1" applyFill="1" applyBorder="1" applyAlignment="1">
      <alignment horizontal="right"/>
    </xf>
    <xf numFmtId="196" fontId="26" fillId="0" borderId="14" xfId="40" applyNumberFormat="1" applyFont="1" applyFill="1" applyBorder="1" applyAlignment="1">
      <alignment horizontal="right"/>
    </xf>
    <xf numFmtId="2" fontId="26" fillId="0" borderId="14" xfId="40" applyNumberFormat="1" applyFont="1" applyFill="1" applyBorder="1" applyAlignment="1">
      <alignment horizontal="right"/>
    </xf>
    <xf numFmtId="192" fontId="26" fillId="0" borderId="14" xfId="62" applyNumberFormat="1" applyFont="1" applyFill="1" applyBorder="1" applyAlignment="1" applyProtection="1">
      <alignment horizontal="right" vertical="center"/>
      <protection/>
    </xf>
    <xf numFmtId="1" fontId="19" fillId="0" borderId="14" xfId="0" applyNumberFormat="1" applyFont="1" applyFill="1" applyBorder="1" applyAlignment="1" applyProtection="1">
      <alignment horizontal="right" vertical="center"/>
      <protection/>
    </xf>
    <xf numFmtId="171" fontId="4" fillId="0" borderId="14" xfId="40" applyFont="1" applyFill="1" applyBorder="1" applyAlignment="1" applyProtection="1">
      <alignment horizontal="left" vertical="center"/>
      <protection/>
    </xf>
    <xf numFmtId="190" fontId="4" fillId="0" borderId="14" xfId="0" applyNumberFormat="1" applyFont="1" applyFill="1" applyBorder="1" applyAlignment="1" applyProtection="1">
      <alignment horizontal="center" vertical="center"/>
      <protection/>
    </xf>
    <xf numFmtId="0" fontId="4" fillId="0" borderId="14" xfId="0" applyFont="1" applyFill="1" applyBorder="1" applyAlignment="1" applyProtection="1">
      <alignment vertical="center"/>
      <protection/>
    </xf>
    <xf numFmtId="0" fontId="4" fillId="0" borderId="14" xfId="0" applyNumberFormat="1" applyFont="1" applyFill="1" applyBorder="1" applyAlignment="1" applyProtection="1">
      <alignment horizontal="center" vertical="center"/>
      <protection/>
    </xf>
    <xf numFmtId="191" fontId="18"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xf>
    <xf numFmtId="191" fontId="4" fillId="0" borderId="14" xfId="0" applyNumberFormat="1" applyFont="1" applyFill="1" applyBorder="1" applyAlignment="1" applyProtection="1">
      <alignment horizontal="right" vertical="center"/>
      <protection/>
    </xf>
    <xf numFmtId="188" fontId="4" fillId="0" borderId="14" xfId="0" applyNumberFormat="1" applyFont="1" applyFill="1" applyBorder="1" applyAlignment="1" applyProtection="1">
      <alignment horizontal="right" vertical="center"/>
      <protection/>
    </xf>
    <xf numFmtId="191" fontId="17" fillId="0" borderId="14" xfId="0" applyNumberFormat="1" applyFont="1" applyFill="1" applyBorder="1" applyAlignment="1" applyProtection="1">
      <alignment horizontal="right" vertical="center"/>
      <protection/>
    </xf>
    <xf numFmtId="188" fontId="17" fillId="0" borderId="14" xfId="0" applyNumberFormat="1" applyFont="1" applyFill="1" applyBorder="1" applyAlignment="1" applyProtection="1">
      <alignment horizontal="right" vertical="center"/>
      <protection/>
    </xf>
    <xf numFmtId="191" fontId="9"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locked="0"/>
    </xf>
    <xf numFmtId="188" fontId="4" fillId="0" borderId="14" xfId="0" applyNumberFormat="1" applyFont="1" applyFill="1" applyBorder="1" applyAlignment="1" applyProtection="1">
      <alignment horizontal="right" vertical="center"/>
      <protection locked="0"/>
    </xf>
    <xf numFmtId="193" fontId="4" fillId="0" borderId="14" xfId="0" applyNumberFormat="1" applyFont="1" applyFill="1" applyBorder="1" applyAlignment="1" applyProtection="1">
      <alignment vertical="center"/>
      <protection locked="0"/>
    </xf>
    <xf numFmtId="191" fontId="4" fillId="0" borderId="14"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16"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7" fillId="0" borderId="14"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21" fillId="0" borderId="14" xfId="0" applyFont="1" applyFill="1" applyBorder="1" applyAlignment="1" applyProtection="1">
      <alignment horizontal="center" vertical="center"/>
      <protection/>
    </xf>
    <xf numFmtId="0" fontId="20" fillId="0" borderId="14" xfId="0" applyFont="1" applyFill="1" applyBorder="1" applyAlignment="1" applyProtection="1">
      <alignment horizontal="right" vertical="center"/>
      <protection/>
    </xf>
    <xf numFmtId="0" fontId="14" fillId="0" borderId="14" xfId="0" applyFont="1" applyFill="1" applyBorder="1" applyAlignment="1" applyProtection="1">
      <alignment horizontal="left" vertical="center"/>
      <protection/>
    </xf>
    <xf numFmtId="190" fontId="14" fillId="0" borderId="14" xfId="0" applyNumberFormat="1" applyFont="1" applyFill="1" applyBorder="1" applyAlignment="1" applyProtection="1">
      <alignment horizontal="center" vertical="center"/>
      <protection/>
    </xf>
    <xf numFmtId="0" fontId="14" fillId="0" borderId="14" xfId="0" applyFont="1" applyFill="1" applyBorder="1" applyAlignment="1" applyProtection="1">
      <alignment vertical="center"/>
      <protection/>
    </xf>
    <xf numFmtId="0" fontId="14" fillId="0" borderId="14" xfId="0" applyFont="1" applyFill="1" applyBorder="1" applyAlignment="1" applyProtection="1">
      <alignment horizontal="center" vertical="center"/>
      <protection/>
    </xf>
    <xf numFmtId="3" fontId="12" fillId="0" borderId="14" xfId="0" applyNumberFormat="1"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191" fontId="12" fillId="0" borderId="14" xfId="0" applyNumberFormat="1" applyFont="1" applyFill="1" applyBorder="1" applyAlignment="1" applyProtection="1">
      <alignment vertical="center"/>
      <protection/>
    </xf>
    <xf numFmtId="188" fontId="12" fillId="0" borderId="14" xfId="0" applyNumberFormat="1" applyFont="1" applyFill="1" applyBorder="1" applyAlignment="1" applyProtection="1">
      <alignment horizontal="right" vertical="center"/>
      <protection/>
    </xf>
    <xf numFmtId="193" fontId="12" fillId="0" borderId="14" xfId="0" applyNumberFormat="1" applyFont="1" applyFill="1" applyBorder="1" applyAlignment="1" applyProtection="1">
      <alignment vertical="center"/>
      <protection/>
    </xf>
    <xf numFmtId="191" fontId="12" fillId="0" borderId="14" xfId="0" applyNumberFormat="1" applyFont="1" applyFill="1" applyBorder="1" applyAlignment="1" applyProtection="1">
      <alignment horizontal="right" vertical="center"/>
      <protection/>
    </xf>
    <xf numFmtId="192" fontId="12" fillId="0" borderId="14" xfId="62" applyNumberFormat="1" applyFont="1" applyFill="1" applyBorder="1" applyAlignment="1" applyProtection="1">
      <alignment vertical="center"/>
      <protection/>
    </xf>
    <xf numFmtId="0" fontId="13" fillId="0" borderId="14" xfId="0" applyFont="1" applyFill="1" applyBorder="1" applyAlignment="1" applyProtection="1">
      <alignment vertical="center"/>
      <protection/>
    </xf>
    <xf numFmtId="0" fontId="19" fillId="0" borderId="14" xfId="0"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protection locked="0"/>
    </xf>
    <xf numFmtId="190" fontId="7" fillId="0" borderId="14"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191" fontId="7" fillId="0" borderId="14" xfId="0" applyNumberFormat="1" applyFont="1" applyFill="1" applyBorder="1" applyAlignment="1" applyProtection="1">
      <alignment vertical="center"/>
      <protection locked="0"/>
    </xf>
    <xf numFmtId="188" fontId="7" fillId="0" borderId="14" xfId="0" applyNumberFormat="1" applyFont="1" applyFill="1" applyBorder="1" applyAlignment="1" applyProtection="1">
      <alignment horizontal="right" vertical="center"/>
      <protection locked="0"/>
    </xf>
    <xf numFmtId="191" fontId="10" fillId="0" borderId="14" xfId="0" applyNumberFormat="1" applyFont="1" applyFill="1" applyBorder="1" applyAlignment="1" applyProtection="1">
      <alignment vertical="center"/>
      <protection locked="0"/>
    </xf>
    <xf numFmtId="188" fontId="10" fillId="0" borderId="14" xfId="0" applyNumberFormat="1" applyFont="1" applyFill="1" applyBorder="1" applyAlignment="1" applyProtection="1">
      <alignment horizontal="right" vertical="center"/>
      <protection locked="0"/>
    </xf>
    <xf numFmtId="193" fontId="7" fillId="0" borderId="14" xfId="0" applyNumberFormat="1"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4" xfId="0" applyFont="1" applyFill="1" applyBorder="1" applyAlignment="1">
      <alignment vertical="center"/>
    </xf>
    <xf numFmtId="0" fontId="11" fillId="0" borderId="14" xfId="0" applyFont="1" applyFill="1" applyBorder="1" applyAlignment="1">
      <alignment horizontal="center" vertical="center"/>
    </xf>
    <xf numFmtId="191" fontId="7" fillId="0" borderId="14" xfId="0" applyNumberFormat="1" applyFont="1" applyFill="1" applyBorder="1" applyAlignment="1" applyProtection="1">
      <alignment horizontal="right" vertical="center"/>
      <protection locked="0"/>
    </xf>
    <xf numFmtId="190" fontId="26" fillId="0" borderId="19" xfId="0" applyNumberFormat="1" applyFont="1" applyFill="1" applyBorder="1" applyAlignment="1" applyProtection="1">
      <alignment horizontal="center" vertical="center"/>
      <protection locked="0"/>
    </xf>
    <xf numFmtId="14" fontId="26" fillId="0" borderId="19" xfId="0" applyNumberFormat="1" applyFont="1" applyFill="1" applyBorder="1" applyAlignment="1">
      <alignment horizontal="left" vertical="center"/>
    </xf>
    <xf numFmtId="0" fontId="26" fillId="0" borderId="19" xfId="0" applyFont="1" applyFill="1" applyBorder="1" applyAlignment="1">
      <alignment horizontal="center" vertical="center"/>
    </xf>
    <xf numFmtId="185" fontId="26" fillId="0" borderId="19" xfId="40" applyNumberFormat="1" applyFont="1" applyFill="1" applyBorder="1" applyAlignment="1">
      <alignment horizontal="right"/>
    </xf>
    <xf numFmtId="196" fontId="26" fillId="0" borderId="19" xfId="40" applyNumberFormat="1" applyFont="1" applyFill="1" applyBorder="1" applyAlignment="1">
      <alignment horizontal="right"/>
    </xf>
    <xf numFmtId="2" fontId="26" fillId="0" borderId="19" xfId="40" applyNumberFormat="1" applyFont="1" applyFill="1" applyBorder="1" applyAlignment="1">
      <alignment horizontal="right"/>
    </xf>
    <xf numFmtId="192" fontId="26" fillId="0" borderId="19" xfId="62" applyNumberFormat="1" applyFont="1" applyFill="1" applyBorder="1" applyAlignment="1" applyProtection="1">
      <alignment horizontal="right" vertical="center"/>
      <protection/>
    </xf>
    <xf numFmtId="0" fontId="16" fillId="0" borderId="20"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7" fillId="0" borderId="20" xfId="0" applyFont="1" applyFill="1" applyBorder="1" applyAlignment="1" applyProtection="1">
      <alignment vertical="center"/>
      <protection locked="0"/>
    </xf>
    <xf numFmtId="0" fontId="5" fillId="0" borderId="20" xfId="0" applyFont="1" applyFill="1" applyBorder="1" applyAlignment="1" applyProtection="1">
      <alignment vertical="center"/>
      <protection locked="0"/>
    </xf>
    <xf numFmtId="0" fontId="5" fillId="0" borderId="20" xfId="0" applyFont="1" applyFill="1" applyBorder="1" applyAlignment="1" applyProtection="1">
      <alignment vertical="center" wrapText="1"/>
      <protection locked="0"/>
    </xf>
    <xf numFmtId="0" fontId="26" fillId="0" borderId="21" xfId="0" applyFont="1" applyFill="1" applyBorder="1" applyAlignment="1">
      <alignment horizontal="left" vertical="center"/>
    </xf>
    <xf numFmtId="190" fontId="26" fillId="0" borderId="22" xfId="0" applyNumberFormat="1" applyFont="1" applyFill="1" applyBorder="1" applyAlignment="1" applyProtection="1">
      <alignment horizontal="center" vertical="center"/>
      <protection locked="0"/>
    </xf>
    <xf numFmtId="14" fontId="26" fillId="0" borderId="22" xfId="0" applyNumberFormat="1" applyFont="1" applyFill="1" applyBorder="1" applyAlignment="1">
      <alignment horizontal="left" vertical="center"/>
    </xf>
    <xf numFmtId="0" fontId="26" fillId="0" borderId="22" xfId="0" applyFont="1" applyFill="1" applyBorder="1" applyAlignment="1">
      <alignment horizontal="center" vertical="center"/>
    </xf>
    <xf numFmtId="185" fontId="26" fillId="0" borderId="22" xfId="40" applyNumberFormat="1" applyFont="1" applyFill="1" applyBorder="1" applyAlignment="1">
      <alignment horizontal="right"/>
    </xf>
    <xf numFmtId="196" fontId="26" fillId="0" borderId="22" xfId="40" applyNumberFormat="1" applyFont="1" applyFill="1" applyBorder="1" applyAlignment="1">
      <alignment horizontal="right"/>
    </xf>
    <xf numFmtId="2" fontId="26" fillId="0" borderId="22" xfId="40" applyNumberFormat="1" applyFont="1" applyFill="1" applyBorder="1" applyAlignment="1">
      <alignment horizontal="right"/>
    </xf>
    <xf numFmtId="192" fontId="26" fillId="0" borderId="22" xfId="62" applyNumberFormat="1" applyFont="1" applyFill="1" applyBorder="1" applyAlignment="1" applyProtection="1">
      <alignment horizontal="right" vertical="center"/>
      <protection/>
    </xf>
    <xf numFmtId="2" fontId="26" fillId="0" borderId="23" xfId="40" applyNumberFormat="1" applyFont="1" applyFill="1" applyBorder="1" applyAlignment="1">
      <alignment horizontal="right"/>
    </xf>
    <xf numFmtId="0" fontId="26" fillId="0" borderId="24" xfId="0" applyFont="1" applyFill="1" applyBorder="1" applyAlignment="1">
      <alignment horizontal="left" vertical="center"/>
    </xf>
    <xf numFmtId="2" fontId="26" fillId="0" borderId="25" xfId="40" applyNumberFormat="1" applyFont="1" applyFill="1" applyBorder="1" applyAlignment="1">
      <alignment horizontal="right"/>
    </xf>
    <xf numFmtId="0" fontId="26" fillId="0" borderId="26" xfId="0" applyFont="1" applyFill="1" applyBorder="1" applyAlignment="1">
      <alignment horizontal="left" vertical="center"/>
    </xf>
    <xf numFmtId="2" fontId="26" fillId="0" borderId="27" xfId="40" applyNumberFormat="1" applyFont="1" applyFill="1" applyBorder="1" applyAlignment="1">
      <alignment horizontal="right"/>
    </xf>
    <xf numFmtId="0" fontId="19" fillId="0" borderId="15"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wrapText="1"/>
      <protection/>
    </xf>
    <xf numFmtId="191" fontId="16" fillId="0" borderId="19" xfId="0" applyNumberFormat="1" applyFont="1" applyFill="1" applyBorder="1" applyAlignment="1" applyProtection="1">
      <alignment horizontal="center" vertical="center" wrapText="1"/>
      <protection/>
    </xf>
    <xf numFmtId="188" fontId="16" fillId="0" borderId="19" xfId="0" applyNumberFormat="1" applyFont="1" applyFill="1" applyBorder="1" applyAlignment="1" applyProtection="1">
      <alignment horizontal="center" vertical="center" wrapText="1"/>
      <protection/>
    </xf>
    <xf numFmtId="193" fontId="16" fillId="0" borderId="19" xfId="0" applyNumberFormat="1" applyFont="1" applyFill="1" applyBorder="1" applyAlignment="1" applyProtection="1">
      <alignment horizontal="center" vertical="center" wrapText="1"/>
      <protection/>
    </xf>
    <xf numFmtId="193" fontId="16" fillId="0" borderId="27" xfId="0" applyNumberFormat="1" applyFont="1" applyFill="1" applyBorder="1" applyAlignment="1" applyProtection="1">
      <alignment horizontal="center" vertical="center" wrapText="1"/>
      <protection/>
    </xf>
    <xf numFmtId="191"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right" vertical="center"/>
      <protection/>
    </xf>
    <xf numFmtId="0" fontId="19" fillId="0" borderId="28" xfId="0" applyFont="1" applyFill="1" applyBorder="1" applyAlignment="1" applyProtection="1">
      <alignment horizontal="right" vertical="center"/>
      <protection/>
    </xf>
    <xf numFmtId="0" fontId="26" fillId="0" borderId="29" xfId="0" applyFont="1" applyFill="1" applyBorder="1" applyAlignment="1">
      <alignment horizontal="left" vertical="center"/>
    </xf>
    <xf numFmtId="190" fontId="26" fillId="0" borderId="16" xfId="0" applyNumberFormat="1" applyFont="1" applyFill="1" applyBorder="1" applyAlignment="1" applyProtection="1">
      <alignment horizontal="center" vertical="center"/>
      <protection locked="0"/>
    </xf>
    <xf numFmtId="14" fontId="26" fillId="0" borderId="16" xfId="0" applyNumberFormat="1" applyFont="1" applyFill="1" applyBorder="1" applyAlignment="1">
      <alignment horizontal="left" vertical="center"/>
    </xf>
    <xf numFmtId="0" fontId="26" fillId="0" borderId="16" xfId="0" applyFont="1" applyFill="1" applyBorder="1" applyAlignment="1">
      <alignment horizontal="center" vertical="center"/>
    </xf>
    <xf numFmtId="185" fontId="26" fillId="0" borderId="16" xfId="40" applyNumberFormat="1" applyFont="1" applyFill="1" applyBorder="1" applyAlignment="1">
      <alignment horizontal="right"/>
    </xf>
    <xf numFmtId="196" fontId="26" fillId="0" borderId="16" xfId="40" applyNumberFormat="1" applyFont="1" applyFill="1" applyBorder="1" applyAlignment="1">
      <alignment horizontal="right"/>
    </xf>
    <xf numFmtId="2" fontId="26" fillId="0" borderId="16" xfId="40" applyNumberFormat="1" applyFont="1" applyFill="1" applyBorder="1" applyAlignment="1">
      <alignment horizontal="right"/>
    </xf>
    <xf numFmtId="192" fontId="26" fillId="0" borderId="16" xfId="62" applyNumberFormat="1" applyFont="1" applyFill="1" applyBorder="1" applyAlignment="1" applyProtection="1">
      <alignment horizontal="right" vertical="center"/>
      <protection/>
    </xf>
    <xf numFmtId="2" fontId="26" fillId="0" borderId="30" xfId="40" applyNumberFormat="1" applyFont="1" applyFill="1" applyBorder="1" applyAlignment="1">
      <alignment horizontal="right"/>
    </xf>
    <xf numFmtId="193" fontId="16" fillId="0" borderId="22" xfId="0" applyNumberFormat="1" applyFont="1" applyFill="1" applyBorder="1" applyAlignment="1" applyProtection="1">
      <alignment horizontal="center" vertical="center" wrapText="1"/>
      <protection/>
    </xf>
    <xf numFmtId="193" fontId="16" fillId="0" borderId="23" xfId="0" applyNumberFormat="1" applyFont="1" applyFill="1" applyBorder="1" applyAlignment="1" applyProtection="1">
      <alignment horizontal="center" vertical="center" wrapText="1"/>
      <protection/>
    </xf>
    <xf numFmtId="171" fontId="16" fillId="0" borderId="21" xfId="40" applyFont="1" applyFill="1" applyBorder="1" applyAlignment="1" applyProtection="1">
      <alignment horizontal="center" vertical="center"/>
      <protection/>
    </xf>
    <xf numFmtId="171" fontId="16" fillId="0" borderId="26" xfId="40" applyFont="1" applyFill="1" applyBorder="1" applyAlignment="1" applyProtection="1">
      <alignment horizontal="center" vertical="center"/>
      <protection/>
    </xf>
    <xf numFmtId="190" fontId="16" fillId="0" borderId="22" xfId="0" applyNumberFormat="1" applyFont="1" applyFill="1" applyBorder="1" applyAlignment="1" applyProtection="1">
      <alignment horizontal="center" vertical="center" wrapText="1"/>
      <protection/>
    </xf>
    <xf numFmtId="190" fontId="16" fillId="0" borderId="19" xfId="0" applyNumberFormat="1" applyFont="1" applyFill="1" applyBorder="1" applyAlignment="1" applyProtection="1">
      <alignment horizontal="center" vertical="center" wrapText="1"/>
      <protection/>
    </xf>
    <xf numFmtId="0" fontId="16" fillId="0" borderId="22" xfId="0" applyFont="1" applyFill="1" applyBorder="1" applyAlignment="1" applyProtection="1">
      <alignment horizontal="center" vertical="center" wrapText="1"/>
      <protection/>
    </xf>
    <xf numFmtId="0" fontId="16" fillId="0" borderId="19"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wrapText="1"/>
      <protection/>
    </xf>
    <xf numFmtId="185" fontId="16" fillId="0" borderId="22" xfId="0" applyNumberFormat="1" applyFont="1" applyFill="1" applyBorder="1" applyAlignment="1" applyProtection="1">
      <alignment horizontal="center" vertical="center" wrapText="1"/>
      <protection/>
    </xf>
    <xf numFmtId="0" fontId="11" fillId="0" borderId="14" xfId="0" applyFont="1" applyFill="1" applyBorder="1" applyAlignment="1" applyProtection="1">
      <alignment horizontal="left" vertical="center"/>
      <protection locked="0"/>
    </xf>
    <xf numFmtId="0" fontId="11" fillId="0" borderId="14" xfId="0" applyFont="1" applyFill="1" applyBorder="1" applyAlignment="1">
      <alignment horizontal="left" vertical="center"/>
    </xf>
    <xf numFmtId="0" fontId="24" fillId="33" borderId="16"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15" fillId="0" borderId="14" xfId="0" applyNumberFormat="1" applyFont="1" applyFill="1" applyBorder="1" applyAlignment="1" applyProtection="1">
      <alignment horizontal="right" vertical="center" wrapText="1"/>
      <protection locked="0"/>
    </xf>
    <xf numFmtId="0" fontId="0" fillId="0" borderId="14" xfId="0" applyFill="1" applyBorder="1" applyAlignment="1">
      <alignment horizontal="right" vertical="center" wrapText="1"/>
    </xf>
    <xf numFmtId="0" fontId="15" fillId="0" borderId="14" xfId="0" applyFont="1" applyFill="1" applyBorder="1" applyAlignment="1">
      <alignment horizontal="right" vertical="center" wrapText="1"/>
    </xf>
    <xf numFmtId="193" fontId="8" fillId="0" borderId="14" xfId="0" applyNumberFormat="1" applyFont="1" applyFill="1" applyBorder="1" applyAlignment="1" applyProtection="1">
      <alignment horizontal="right" vertical="center" wrapText="1"/>
      <protection locked="0"/>
    </xf>
    <xf numFmtId="0" fontId="22" fillId="33" borderId="14" xfId="0" applyFont="1" applyFill="1" applyBorder="1" applyAlignment="1" applyProtection="1">
      <alignment horizontal="center" vertical="center"/>
      <protection/>
    </xf>
    <xf numFmtId="0" fontId="0" fillId="33" borderId="31" xfId="0" applyFill="1" applyBorder="1" applyAlignment="1">
      <alignment/>
    </xf>
    <xf numFmtId="0" fontId="15" fillId="0" borderId="0" xfId="0" applyFont="1" applyAlignment="1">
      <alignment horizontal="right" vertical="center" wrapText="1"/>
    </xf>
    <xf numFmtId="0" fontId="0" fillId="0" borderId="0" xfId="0" applyAlignment="1">
      <alignment horizontal="right" vertical="center" wrapText="1"/>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xf numFmtId="0" fontId="23" fillId="33" borderId="0" xfId="0" applyFont="1" applyFill="1" applyBorder="1" applyAlignment="1" applyProtection="1">
      <alignment horizontal="center" vertical="center"/>
      <protection/>
    </xf>
    <xf numFmtId="0" fontId="0" fillId="0" borderId="0" xfId="0" applyAlignment="1">
      <alignment/>
    </xf>
    <xf numFmtId="171" fontId="16" fillId="0" borderId="32" xfId="40" applyFont="1" applyFill="1" applyBorder="1" applyAlignment="1" applyProtection="1">
      <alignment horizontal="center" vertical="center"/>
      <protection/>
    </xf>
    <xf numFmtId="171" fontId="16" fillId="0" borderId="33" xfId="40" applyFont="1" applyFill="1" applyBorder="1" applyAlignment="1" applyProtection="1">
      <alignment horizontal="center" vertical="center"/>
      <protection/>
    </xf>
    <xf numFmtId="190" fontId="16" fillId="0" borderId="34" xfId="0" applyNumberFormat="1" applyFont="1" applyFill="1" applyBorder="1" applyAlignment="1" applyProtection="1">
      <alignment horizontal="center" vertical="center" wrapText="1"/>
      <protection/>
    </xf>
    <xf numFmtId="190" fontId="16" fillId="0" borderId="12" xfId="0" applyNumberFormat="1" applyFont="1" applyFill="1" applyBorder="1" applyAlignment="1" applyProtection="1">
      <alignment horizontal="center" vertical="center" wrapText="1"/>
      <protection/>
    </xf>
    <xf numFmtId="0" fontId="21" fillId="33" borderId="16" xfId="0" applyFont="1" applyFill="1" applyBorder="1" applyAlignment="1">
      <alignment horizontal="center" vertical="center"/>
    </xf>
    <xf numFmtId="0" fontId="21" fillId="33" borderId="16" xfId="0" applyFont="1" applyFill="1" applyBorder="1" applyAlignment="1">
      <alignment horizontal="right" vertical="center"/>
    </xf>
    <xf numFmtId="193" fontId="16" fillId="0" borderId="34" xfId="0" applyNumberFormat="1" applyFont="1" applyFill="1" applyBorder="1" applyAlignment="1" applyProtection="1">
      <alignment horizontal="center" vertical="center" wrapText="1"/>
      <protection/>
    </xf>
    <xf numFmtId="185" fontId="16" fillId="0" borderId="34" xfId="0" applyNumberFormat="1" applyFont="1" applyFill="1" applyBorder="1" applyAlignment="1" applyProtection="1">
      <alignment horizontal="center" vertical="center" wrapText="1"/>
      <protection/>
    </xf>
    <xf numFmtId="193" fontId="16" fillId="0" borderId="35" xfId="0" applyNumberFormat="1" applyFont="1" applyFill="1" applyBorder="1" applyAlignment="1" applyProtection="1">
      <alignment horizontal="center" vertical="center" wrapText="1"/>
      <protection/>
    </xf>
    <xf numFmtId="0" fontId="16" fillId="0" borderId="34"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3642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373350" y="0"/>
          <a:ext cx="29813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345150" cy="10953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695325</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4925675" y="390525"/>
          <a:ext cx="3286125" cy="68580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28
</a:t>
          </a:r>
          <a:r>
            <a:rPr lang="en-US" cap="none" sz="2000" b="0" i="0" u="none" baseline="0">
              <a:solidFill>
                <a:srgbClr val="FFFFFF"/>
              </a:solidFill>
              <a:latin typeface="Impact"/>
              <a:ea typeface="Impact"/>
              <a:cs typeface="Impact"/>
            </a:rPr>
            <a:t>11 - 13 JUL'</a:t>
          </a:r>
          <a:r>
            <a:rPr lang="en-US" cap="none" sz="1600" b="0" i="0" u="none" baseline="0">
              <a:solidFill>
                <a:srgbClr val="FFFFFF"/>
              </a:solidFill>
              <a:latin typeface="Impact"/>
              <a:ea typeface="Impact"/>
              <a:cs typeface="Impact"/>
            </a:rPr>
            <a:t> 2008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0300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134225" y="0"/>
          <a:ext cx="27146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3726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000875" y="0"/>
          <a:ext cx="23431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36307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 Box 7"/>
        <xdr:cNvSpPr txBox="1">
          <a:spLocks noChangeArrowheads="1"/>
        </xdr:cNvSpPr>
      </xdr:nvSpPr>
      <xdr:spPr>
        <a:xfrm>
          <a:off x="7343775" y="409575"/>
          <a:ext cx="19240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3726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000875" y="0"/>
          <a:ext cx="23431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363075" cy="1038225"/>
        </a:xfrm>
        <a:prstGeom prst="rect">
          <a:avLst/>
        </a:prstGeom>
        <a:solidFill>
          <a:srgbClr val="993366"/>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7391400" y="390525"/>
          <a:ext cx="1895475"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28
</a:t>
          </a:r>
          <a:r>
            <a:rPr lang="en-US" cap="none" sz="1200" b="0" i="0" u="none" baseline="0">
              <a:solidFill>
                <a:srgbClr val="FFFFFF"/>
              </a:solidFill>
              <a:latin typeface="Impact"/>
              <a:ea typeface="Impact"/>
              <a:cs typeface="Impact"/>
            </a:rPr>
            <a:t>11 - 13 JUL'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89"/>
  <sheetViews>
    <sheetView tabSelected="1" zoomScale="60" zoomScaleNormal="60" zoomScalePageLayoutView="0" workbookViewId="0" topLeftCell="A1">
      <selection activeCell="B5" sqref="B5"/>
    </sheetView>
  </sheetViews>
  <sheetFormatPr defaultColWidth="39.8515625" defaultRowHeight="12.75"/>
  <cols>
    <col min="1" max="1" width="3.57421875" style="124" customWidth="1"/>
    <col min="2" max="2" width="37.8515625" style="125" customWidth="1"/>
    <col min="3" max="3" width="9.8515625" style="126" customWidth="1"/>
    <col min="4" max="4" width="11.28125" style="108" customWidth="1"/>
    <col min="5" max="5" width="15.421875" style="108" customWidth="1"/>
    <col min="6" max="6" width="7.140625" style="127" bestFit="1" customWidth="1"/>
    <col min="7" max="7" width="9.00390625" style="127" bestFit="1" customWidth="1"/>
    <col min="8" max="8" width="10.28125" style="127" customWidth="1"/>
    <col min="9" max="9" width="13.28125" style="128" bestFit="1" customWidth="1"/>
    <col min="10" max="10" width="9.140625" style="129" bestFit="1" customWidth="1"/>
    <col min="11" max="11" width="13.28125" style="128" bestFit="1" customWidth="1"/>
    <col min="12" max="12" width="9.140625" style="129" bestFit="1" customWidth="1"/>
    <col min="13" max="13" width="13.28125" style="128" bestFit="1" customWidth="1"/>
    <col min="14" max="14" width="9.140625" style="129" bestFit="1" customWidth="1"/>
    <col min="15" max="15" width="15.28125" style="130" customWidth="1"/>
    <col min="16" max="16" width="10.140625" style="131" customWidth="1"/>
    <col min="17" max="17" width="8.7109375" style="129" customWidth="1"/>
    <col min="18" max="18" width="7.57421875" style="132" customWidth="1"/>
    <col min="19" max="19" width="15.140625" style="136" bestFit="1" customWidth="1"/>
    <col min="20" max="20" width="10.28125" style="108" bestFit="1" customWidth="1"/>
    <col min="21" max="21" width="16.7109375" style="128" bestFit="1" customWidth="1"/>
    <col min="22" max="22" width="12.7109375" style="129" bestFit="1" customWidth="1"/>
    <col min="23" max="23" width="7.140625" style="132" bestFit="1" customWidth="1"/>
    <col min="24" max="24" width="39.8515625" style="109" customWidth="1"/>
    <col min="25" max="27" width="39.8515625" style="108" customWidth="1"/>
    <col min="28" max="28" width="2.00390625" style="108" bestFit="1" customWidth="1"/>
    <col min="29" max="16384" width="39.8515625" style="108" customWidth="1"/>
  </cols>
  <sheetData>
    <row r="1" spans="1:23" s="104" customFormat="1" ht="99" customHeight="1">
      <c r="A1" s="88"/>
      <c r="B1" s="89"/>
      <c r="C1" s="90"/>
      <c r="D1" s="91"/>
      <c r="E1" s="91"/>
      <c r="F1" s="92"/>
      <c r="G1" s="92"/>
      <c r="H1" s="92"/>
      <c r="I1" s="93"/>
      <c r="J1" s="94"/>
      <c r="K1" s="95"/>
      <c r="L1" s="96"/>
      <c r="M1" s="97"/>
      <c r="N1" s="98"/>
      <c r="O1" s="99"/>
      <c r="P1" s="100"/>
      <c r="Q1" s="101"/>
      <c r="R1" s="102"/>
      <c r="S1" s="103"/>
      <c r="U1" s="103"/>
      <c r="V1" s="101"/>
      <c r="W1" s="102"/>
    </row>
    <row r="2" spans="1:23" s="105" customFormat="1" ht="27.75" thickBot="1">
      <c r="A2" s="200" t="s">
        <v>39</v>
      </c>
      <c r="B2" s="201"/>
      <c r="C2" s="201"/>
      <c r="D2" s="201"/>
      <c r="E2" s="201"/>
      <c r="F2" s="201"/>
      <c r="G2" s="201"/>
      <c r="H2" s="201"/>
      <c r="I2" s="201"/>
      <c r="J2" s="201"/>
      <c r="K2" s="201"/>
      <c r="L2" s="201"/>
      <c r="M2" s="201"/>
      <c r="N2" s="201"/>
      <c r="O2" s="201"/>
      <c r="P2" s="201"/>
      <c r="Q2" s="201"/>
      <c r="R2" s="201"/>
      <c r="S2" s="201"/>
      <c r="T2" s="201"/>
      <c r="U2" s="201"/>
      <c r="V2" s="201"/>
      <c r="W2" s="201"/>
    </row>
    <row r="3" spans="1:24" s="106" customFormat="1" ht="20.25" customHeight="1">
      <c r="A3" s="162"/>
      <c r="B3" s="183" t="s">
        <v>47</v>
      </c>
      <c r="C3" s="185" t="s">
        <v>25</v>
      </c>
      <c r="D3" s="187" t="s">
        <v>16</v>
      </c>
      <c r="E3" s="187" t="s">
        <v>2</v>
      </c>
      <c r="F3" s="187" t="s">
        <v>26</v>
      </c>
      <c r="G3" s="187" t="s">
        <v>27</v>
      </c>
      <c r="H3" s="187" t="s">
        <v>28</v>
      </c>
      <c r="I3" s="190" t="s">
        <v>17</v>
      </c>
      <c r="J3" s="190"/>
      <c r="K3" s="190" t="s">
        <v>18</v>
      </c>
      <c r="L3" s="190"/>
      <c r="M3" s="190" t="s">
        <v>19</v>
      </c>
      <c r="N3" s="190"/>
      <c r="O3" s="181" t="s">
        <v>29</v>
      </c>
      <c r="P3" s="181"/>
      <c r="Q3" s="181"/>
      <c r="R3" s="181"/>
      <c r="S3" s="190" t="s">
        <v>15</v>
      </c>
      <c r="T3" s="190"/>
      <c r="U3" s="181" t="s">
        <v>48</v>
      </c>
      <c r="V3" s="181"/>
      <c r="W3" s="182"/>
      <c r="X3" s="144"/>
    </row>
    <row r="4" spans="1:24" s="106" customFormat="1" ht="52.5" customHeight="1" thickBot="1">
      <c r="A4" s="163"/>
      <c r="B4" s="184"/>
      <c r="C4" s="186"/>
      <c r="D4" s="188"/>
      <c r="E4" s="188"/>
      <c r="F4" s="189"/>
      <c r="G4" s="189"/>
      <c r="H4" s="189"/>
      <c r="I4" s="165" t="s">
        <v>24</v>
      </c>
      <c r="J4" s="166" t="s">
        <v>21</v>
      </c>
      <c r="K4" s="165" t="s">
        <v>24</v>
      </c>
      <c r="L4" s="166" t="s">
        <v>21</v>
      </c>
      <c r="M4" s="165" t="s">
        <v>24</v>
      </c>
      <c r="N4" s="166" t="s">
        <v>21</v>
      </c>
      <c r="O4" s="165" t="s">
        <v>24</v>
      </c>
      <c r="P4" s="166" t="s">
        <v>21</v>
      </c>
      <c r="Q4" s="166" t="s">
        <v>49</v>
      </c>
      <c r="R4" s="167" t="s">
        <v>50</v>
      </c>
      <c r="S4" s="165" t="s">
        <v>24</v>
      </c>
      <c r="T4" s="164" t="s">
        <v>20</v>
      </c>
      <c r="U4" s="165" t="s">
        <v>24</v>
      </c>
      <c r="V4" s="166" t="s">
        <v>21</v>
      </c>
      <c r="W4" s="168" t="s">
        <v>50</v>
      </c>
      <c r="X4" s="144"/>
    </row>
    <row r="5" spans="1:24" s="106" customFormat="1" ht="15">
      <c r="A5" s="66">
        <v>1</v>
      </c>
      <c r="B5" s="149" t="s">
        <v>112</v>
      </c>
      <c r="C5" s="150">
        <v>39640</v>
      </c>
      <c r="D5" s="151" t="s">
        <v>7</v>
      </c>
      <c r="E5" s="151" t="s">
        <v>113</v>
      </c>
      <c r="F5" s="152">
        <v>137</v>
      </c>
      <c r="G5" s="152">
        <v>190</v>
      </c>
      <c r="H5" s="152">
        <v>1</v>
      </c>
      <c r="I5" s="153">
        <v>141085</v>
      </c>
      <c r="J5" s="154">
        <v>16679</v>
      </c>
      <c r="K5" s="153">
        <v>169482</v>
      </c>
      <c r="L5" s="154">
        <v>19459</v>
      </c>
      <c r="M5" s="153">
        <v>161616</v>
      </c>
      <c r="N5" s="154">
        <v>18882</v>
      </c>
      <c r="O5" s="153">
        <f>+M5+K5+I5</f>
        <v>472183</v>
      </c>
      <c r="P5" s="154">
        <f>+N5+L5+J5</f>
        <v>55020</v>
      </c>
      <c r="Q5" s="154">
        <f aca="true" t="shared" si="0" ref="Q5:Q13">IF(O5&lt;&gt;0,P5/G5,"")</f>
        <v>289.57894736842104</v>
      </c>
      <c r="R5" s="155">
        <f aca="true" t="shared" si="1" ref="R5:R13">IF(O5&lt;&gt;0,O5/P5,"")</f>
        <v>8.582024718284261</v>
      </c>
      <c r="S5" s="153"/>
      <c r="T5" s="156">
        <f aca="true" t="shared" si="2" ref="T5:T13">IF(S5&lt;&gt;0,-(S5-O5)/S5,"")</f>
      </c>
      <c r="U5" s="153">
        <v>472183</v>
      </c>
      <c r="V5" s="154">
        <v>55020</v>
      </c>
      <c r="W5" s="157">
        <f>+U5/V5</f>
        <v>8.582024718284261</v>
      </c>
      <c r="X5" s="144"/>
    </row>
    <row r="6" spans="1:24" s="106" customFormat="1" ht="15">
      <c r="A6" s="66">
        <v>2</v>
      </c>
      <c r="B6" s="158" t="s">
        <v>98</v>
      </c>
      <c r="C6" s="81">
        <v>39633</v>
      </c>
      <c r="D6" s="82" t="s">
        <v>22</v>
      </c>
      <c r="E6" s="82" t="s">
        <v>45</v>
      </c>
      <c r="F6" s="83">
        <v>142</v>
      </c>
      <c r="G6" s="83">
        <v>203</v>
      </c>
      <c r="H6" s="83">
        <v>2</v>
      </c>
      <c r="I6" s="84">
        <v>97336</v>
      </c>
      <c r="J6" s="85">
        <v>11060</v>
      </c>
      <c r="K6" s="84">
        <v>138279</v>
      </c>
      <c r="L6" s="85">
        <v>14797</v>
      </c>
      <c r="M6" s="84">
        <v>152613</v>
      </c>
      <c r="N6" s="85">
        <v>16723</v>
      </c>
      <c r="O6" s="84">
        <f>+I6+K6+M6</f>
        <v>388228</v>
      </c>
      <c r="P6" s="85">
        <f>+J6+L6+N6</f>
        <v>42580</v>
      </c>
      <c r="Q6" s="85">
        <f t="shared" si="0"/>
        <v>209.7536945812808</v>
      </c>
      <c r="R6" s="86">
        <f t="shared" si="1"/>
        <v>9.117613903240958</v>
      </c>
      <c r="S6" s="84">
        <v>769213</v>
      </c>
      <c r="T6" s="87">
        <f t="shared" si="2"/>
        <v>-0.49529194124384274</v>
      </c>
      <c r="U6" s="84">
        <v>1587878</v>
      </c>
      <c r="V6" s="85">
        <v>186481</v>
      </c>
      <c r="W6" s="159">
        <f>U6/V6</f>
        <v>8.514958628492984</v>
      </c>
      <c r="X6" s="144"/>
    </row>
    <row r="7" spans="1:24" s="107" customFormat="1" ht="18.75" thickBot="1">
      <c r="A7" s="80">
        <v>3</v>
      </c>
      <c r="B7" s="160" t="s">
        <v>95</v>
      </c>
      <c r="C7" s="137">
        <v>39626</v>
      </c>
      <c r="D7" s="138" t="s">
        <v>7</v>
      </c>
      <c r="E7" s="138" t="s">
        <v>80</v>
      </c>
      <c r="F7" s="139">
        <v>118</v>
      </c>
      <c r="G7" s="139">
        <v>118</v>
      </c>
      <c r="H7" s="139">
        <v>3</v>
      </c>
      <c r="I7" s="140">
        <v>49055</v>
      </c>
      <c r="J7" s="141">
        <v>5443</v>
      </c>
      <c r="K7" s="140">
        <v>73297</v>
      </c>
      <c r="L7" s="141">
        <v>7701</v>
      </c>
      <c r="M7" s="140">
        <v>82743</v>
      </c>
      <c r="N7" s="141">
        <v>8897</v>
      </c>
      <c r="O7" s="140">
        <f>+M7+K7+I7</f>
        <v>205095</v>
      </c>
      <c r="P7" s="141">
        <f>+N7+L7+J7</f>
        <v>22041</v>
      </c>
      <c r="Q7" s="141">
        <f t="shared" si="0"/>
        <v>186.78813559322035</v>
      </c>
      <c r="R7" s="142">
        <f t="shared" si="1"/>
        <v>9.305158568123044</v>
      </c>
      <c r="S7" s="140">
        <v>300932</v>
      </c>
      <c r="T7" s="143">
        <f t="shared" si="2"/>
        <v>-0.3184672949370622</v>
      </c>
      <c r="U7" s="140">
        <v>1749692</v>
      </c>
      <c r="V7" s="141">
        <v>205344</v>
      </c>
      <c r="W7" s="161">
        <f>+U7/V7</f>
        <v>8.520784634564437</v>
      </c>
      <c r="X7" s="145"/>
    </row>
    <row r="8" spans="1:24" s="107" customFormat="1" ht="18">
      <c r="A8" s="71">
        <v>4</v>
      </c>
      <c r="B8" s="172" t="s">
        <v>99</v>
      </c>
      <c r="C8" s="173">
        <v>39633</v>
      </c>
      <c r="D8" s="174" t="s">
        <v>7</v>
      </c>
      <c r="E8" s="174" t="s">
        <v>8</v>
      </c>
      <c r="F8" s="175">
        <v>123</v>
      </c>
      <c r="G8" s="175">
        <v>123</v>
      </c>
      <c r="H8" s="175">
        <v>2</v>
      </c>
      <c r="I8" s="176">
        <v>48026</v>
      </c>
      <c r="J8" s="177">
        <v>5994</v>
      </c>
      <c r="K8" s="176">
        <v>75969</v>
      </c>
      <c r="L8" s="177">
        <v>8576</v>
      </c>
      <c r="M8" s="176">
        <v>72184</v>
      </c>
      <c r="N8" s="177">
        <v>8198</v>
      </c>
      <c r="O8" s="176">
        <f>+M8+K8+I8</f>
        <v>196179</v>
      </c>
      <c r="P8" s="177">
        <f>+N8+L8+J8</f>
        <v>22768</v>
      </c>
      <c r="Q8" s="177">
        <f t="shared" si="0"/>
        <v>185.10569105691056</v>
      </c>
      <c r="R8" s="178">
        <f t="shared" si="1"/>
        <v>8.61643534785664</v>
      </c>
      <c r="S8" s="176">
        <v>334465</v>
      </c>
      <c r="T8" s="179">
        <f t="shared" si="2"/>
        <v>-0.41345432257485837</v>
      </c>
      <c r="U8" s="176">
        <v>762212</v>
      </c>
      <c r="V8" s="177">
        <v>94570</v>
      </c>
      <c r="W8" s="180">
        <f>+U8/V8</f>
        <v>8.059765253251559</v>
      </c>
      <c r="X8" s="145"/>
    </row>
    <row r="9" spans="1:24" s="107" customFormat="1" ht="18">
      <c r="A9" s="66">
        <v>5</v>
      </c>
      <c r="B9" s="158" t="s">
        <v>114</v>
      </c>
      <c r="C9" s="81">
        <v>39640</v>
      </c>
      <c r="D9" s="82" t="s">
        <v>31</v>
      </c>
      <c r="E9" s="82" t="s">
        <v>11</v>
      </c>
      <c r="F9" s="83">
        <v>50</v>
      </c>
      <c r="G9" s="83">
        <v>49</v>
      </c>
      <c r="H9" s="83">
        <v>1</v>
      </c>
      <c r="I9" s="84">
        <v>25927.5</v>
      </c>
      <c r="J9" s="85">
        <v>2544</v>
      </c>
      <c r="K9" s="84">
        <v>36452.5</v>
      </c>
      <c r="L9" s="85">
        <v>3661</v>
      </c>
      <c r="M9" s="84">
        <v>44729</v>
      </c>
      <c r="N9" s="85">
        <v>4360</v>
      </c>
      <c r="O9" s="84">
        <f>I9+K9+M9</f>
        <v>107109</v>
      </c>
      <c r="P9" s="85">
        <f>J9+L9+N9</f>
        <v>10565</v>
      </c>
      <c r="Q9" s="85">
        <f t="shared" si="0"/>
        <v>215.6122448979592</v>
      </c>
      <c r="R9" s="86">
        <f t="shared" si="1"/>
        <v>10.138097491717936</v>
      </c>
      <c r="S9" s="84"/>
      <c r="T9" s="87">
        <f t="shared" si="2"/>
      </c>
      <c r="U9" s="84">
        <v>107109</v>
      </c>
      <c r="V9" s="85">
        <v>10565</v>
      </c>
      <c r="W9" s="159">
        <f>+U9/V9</f>
        <v>10.138097491717936</v>
      </c>
      <c r="X9" s="145"/>
    </row>
    <row r="10" spans="1:25" ht="18">
      <c r="A10" s="66">
        <v>6</v>
      </c>
      <c r="B10" s="158" t="s">
        <v>100</v>
      </c>
      <c r="C10" s="81">
        <v>39633</v>
      </c>
      <c r="D10" s="82" t="s">
        <v>3</v>
      </c>
      <c r="E10" s="82" t="s">
        <v>41</v>
      </c>
      <c r="F10" s="83">
        <v>28</v>
      </c>
      <c r="G10" s="83">
        <v>28</v>
      </c>
      <c r="H10" s="83">
        <v>2</v>
      </c>
      <c r="I10" s="84">
        <v>10794</v>
      </c>
      <c r="J10" s="85">
        <v>1019</v>
      </c>
      <c r="K10" s="84">
        <v>16372</v>
      </c>
      <c r="L10" s="85">
        <v>1532</v>
      </c>
      <c r="M10" s="84">
        <v>21066</v>
      </c>
      <c r="N10" s="85">
        <v>1916</v>
      </c>
      <c r="O10" s="84">
        <f>+I10+K10+M10</f>
        <v>48232</v>
      </c>
      <c r="P10" s="85">
        <f>+J10+L10+N10</f>
        <v>4467</v>
      </c>
      <c r="Q10" s="85">
        <f t="shared" si="0"/>
        <v>159.53571428571428</v>
      </c>
      <c r="R10" s="86">
        <f t="shared" si="1"/>
        <v>10.797403178867249</v>
      </c>
      <c r="S10" s="84">
        <v>60436</v>
      </c>
      <c r="T10" s="87">
        <f t="shared" si="2"/>
        <v>-0.20193262293996955</v>
      </c>
      <c r="U10" s="84">
        <v>150632</v>
      </c>
      <c r="V10" s="85">
        <v>15794</v>
      </c>
      <c r="W10" s="159">
        <f>U10/V10</f>
        <v>9.537292642775737</v>
      </c>
      <c r="X10" s="146"/>
      <c r="Y10" s="109"/>
    </row>
    <row r="11" spans="1:24" s="104" customFormat="1" ht="18">
      <c r="A11" s="71">
        <v>7</v>
      </c>
      <c r="B11" s="158" t="s">
        <v>101</v>
      </c>
      <c r="C11" s="81">
        <v>39633</v>
      </c>
      <c r="D11" s="82" t="s">
        <v>7</v>
      </c>
      <c r="E11" s="82" t="s">
        <v>80</v>
      </c>
      <c r="F11" s="83">
        <v>36</v>
      </c>
      <c r="G11" s="83">
        <v>36</v>
      </c>
      <c r="H11" s="83">
        <v>2</v>
      </c>
      <c r="I11" s="84">
        <v>10716</v>
      </c>
      <c r="J11" s="85">
        <v>1056</v>
      </c>
      <c r="K11" s="84">
        <v>15144</v>
      </c>
      <c r="L11" s="85">
        <v>1402</v>
      </c>
      <c r="M11" s="84">
        <v>16431</v>
      </c>
      <c r="N11" s="85">
        <v>1524</v>
      </c>
      <c r="O11" s="84">
        <f>+M11+K11+I11</f>
        <v>42291</v>
      </c>
      <c r="P11" s="85">
        <f>+N11+L11+J11</f>
        <v>3982</v>
      </c>
      <c r="Q11" s="85">
        <f t="shared" si="0"/>
        <v>110.61111111111111</v>
      </c>
      <c r="R11" s="86">
        <f t="shared" si="1"/>
        <v>10.62054244098443</v>
      </c>
      <c r="S11" s="84">
        <v>48215</v>
      </c>
      <c r="T11" s="87">
        <f t="shared" si="2"/>
        <v>-0.12286632790625324</v>
      </c>
      <c r="U11" s="84">
        <v>127190</v>
      </c>
      <c r="V11" s="85">
        <v>13201</v>
      </c>
      <c r="W11" s="159">
        <f>+U11/V11</f>
        <v>9.634876145746535</v>
      </c>
      <c r="X11" s="147"/>
    </row>
    <row r="12" spans="1:24" s="104" customFormat="1" ht="18">
      <c r="A12" s="66">
        <v>8</v>
      </c>
      <c r="B12" s="158" t="s">
        <v>79</v>
      </c>
      <c r="C12" s="81">
        <v>39612</v>
      </c>
      <c r="D12" s="82" t="s">
        <v>7</v>
      </c>
      <c r="E12" s="82" t="s">
        <v>80</v>
      </c>
      <c r="F12" s="83">
        <v>115</v>
      </c>
      <c r="G12" s="83">
        <v>80</v>
      </c>
      <c r="H12" s="83">
        <v>5</v>
      </c>
      <c r="I12" s="84">
        <v>8289</v>
      </c>
      <c r="J12" s="85">
        <v>1509</v>
      </c>
      <c r="K12" s="84">
        <v>10955</v>
      </c>
      <c r="L12" s="85">
        <v>1964</v>
      </c>
      <c r="M12" s="84">
        <v>14099</v>
      </c>
      <c r="N12" s="85">
        <v>2479</v>
      </c>
      <c r="O12" s="84">
        <f>+M12+K12+I12</f>
        <v>33343</v>
      </c>
      <c r="P12" s="85">
        <f>+N12+L12+J12</f>
        <v>5952</v>
      </c>
      <c r="Q12" s="85">
        <f t="shared" si="0"/>
        <v>74.4</v>
      </c>
      <c r="R12" s="86">
        <f t="shared" si="1"/>
        <v>5.60198252688172</v>
      </c>
      <c r="S12" s="84">
        <v>61842</v>
      </c>
      <c r="T12" s="87">
        <f t="shared" si="2"/>
        <v>-0.4608356780181754</v>
      </c>
      <c r="U12" s="84">
        <v>1491707</v>
      </c>
      <c r="V12" s="85">
        <v>191072</v>
      </c>
      <c r="W12" s="159">
        <f>+U12/V12</f>
        <v>7.807041324736225</v>
      </c>
      <c r="X12" s="148"/>
    </row>
    <row r="13" spans="1:24" s="104" customFormat="1" ht="18">
      <c r="A13" s="66">
        <v>9</v>
      </c>
      <c r="B13" s="158" t="s">
        <v>81</v>
      </c>
      <c r="C13" s="81">
        <v>39612</v>
      </c>
      <c r="D13" s="82" t="s">
        <v>31</v>
      </c>
      <c r="E13" s="82" t="s">
        <v>11</v>
      </c>
      <c r="F13" s="83">
        <v>50</v>
      </c>
      <c r="G13" s="83">
        <v>49</v>
      </c>
      <c r="H13" s="83">
        <v>5</v>
      </c>
      <c r="I13" s="84">
        <v>4523.5</v>
      </c>
      <c r="J13" s="85">
        <v>746</v>
      </c>
      <c r="K13" s="84">
        <v>6855.5</v>
      </c>
      <c r="L13" s="85">
        <v>1035</v>
      </c>
      <c r="M13" s="84">
        <v>8454.5</v>
      </c>
      <c r="N13" s="85">
        <v>1279</v>
      </c>
      <c r="O13" s="84">
        <f aca="true" t="shared" si="3" ref="O13:P15">I13+K13+M13</f>
        <v>19833.5</v>
      </c>
      <c r="P13" s="85">
        <f t="shared" si="3"/>
        <v>3060</v>
      </c>
      <c r="Q13" s="85">
        <f t="shared" si="0"/>
        <v>62.44897959183673</v>
      </c>
      <c r="R13" s="86">
        <f t="shared" si="1"/>
        <v>6.481535947712418</v>
      </c>
      <c r="S13" s="84">
        <v>34795</v>
      </c>
      <c r="T13" s="87">
        <f t="shared" si="2"/>
        <v>-0.429989941083489</v>
      </c>
      <c r="U13" s="84">
        <v>788460.5</v>
      </c>
      <c r="V13" s="85">
        <v>90199</v>
      </c>
      <c r="W13" s="159">
        <f>+U13/V13</f>
        <v>8.741344139070279</v>
      </c>
      <c r="X13" s="148"/>
    </row>
    <row r="14" spans="1:24" s="104" customFormat="1" ht="18">
      <c r="A14" s="71">
        <v>10</v>
      </c>
      <c r="B14" s="158" t="s">
        <v>68</v>
      </c>
      <c r="C14" s="81">
        <v>39584</v>
      </c>
      <c r="D14" s="82" t="s">
        <v>64</v>
      </c>
      <c r="E14" s="82" t="s">
        <v>64</v>
      </c>
      <c r="F14" s="83">
        <v>167</v>
      </c>
      <c r="G14" s="83">
        <v>58</v>
      </c>
      <c r="H14" s="83">
        <v>9</v>
      </c>
      <c r="I14" s="84">
        <v>3665</v>
      </c>
      <c r="J14" s="85">
        <v>503</v>
      </c>
      <c r="K14" s="84">
        <v>5230</v>
      </c>
      <c r="L14" s="85">
        <v>671</v>
      </c>
      <c r="M14" s="84">
        <v>6440</v>
      </c>
      <c r="N14" s="85">
        <v>818</v>
      </c>
      <c r="O14" s="84">
        <f t="shared" si="3"/>
        <v>15335</v>
      </c>
      <c r="P14" s="85">
        <f t="shared" si="3"/>
        <v>1992</v>
      </c>
      <c r="Q14" s="85">
        <f>+P14/G14</f>
        <v>34.3448275862069</v>
      </c>
      <c r="R14" s="86">
        <f>+O14/P14</f>
        <v>7.698293172690763</v>
      </c>
      <c r="S14" s="84">
        <v>22583.25</v>
      </c>
      <c r="T14" s="87">
        <f>(+S14-O14)/S14</f>
        <v>0.3209569039000144</v>
      </c>
      <c r="U14" s="84">
        <v>5249988.095</v>
      </c>
      <c r="V14" s="85">
        <v>702325.61</v>
      </c>
      <c r="W14" s="159">
        <f>U14/V14</f>
        <v>7.475148307634688</v>
      </c>
      <c r="X14" s="148"/>
    </row>
    <row r="15" spans="1:24" s="104" customFormat="1" ht="18">
      <c r="A15" s="66">
        <v>11</v>
      </c>
      <c r="B15" s="158" t="s">
        <v>5</v>
      </c>
      <c r="C15" s="81">
        <v>39500</v>
      </c>
      <c r="D15" s="82" t="s">
        <v>31</v>
      </c>
      <c r="E15" s="82" t="s">
        <v>46</v>
      </c>
      <c r="F15" s="83">
        <v>230</v>
      </c>
      <c r="G15" s="83">
        <v>9</v>
      </c>
      <c r="H15" s="83">
        <v>21</v>
      </c>
      <c r="I15" s="84">
        <v>2489</v>
      </c>
      <c r="J15" s="85">
        <v>797</v>
      </c>
      <c r="K15" s="84">
        <v>3774</v>
      </c>
      <c r="L15" s="85">
        <v>1225</v>
      </c>
      <c r="M15" s="84">
        <v>4928.5</v>
      </c>
      <c r="N15" s="85">
        <v>1593</v>
      </c>
      <c r="O15" s="84">
        <f t="shared" si="3"/>
        <v>11191.5</v>
      </c>
      <c r="P15" s="85">
        <f t="shared" si="3"/>
        <v>3615</v>
      </c>
      <c r="Q15" s="85">
        <f>IF(O15&lt;&gt;0,P15/G15,"")</f>
        <v>401.6666666666667</v>
      </c>
      <c r="R15" s="86">
        <f>IF(O15&lt;&gt;0,O15/P15,"")</f>
        <v>3.095850622406639</v>
      </c>
      <c r="S15" s="84">
        <v>13195</v>
      </c>
      <c r="T15" s="87">
        <f>IF(S15&lt;&gt;0,-(S15-O15)/S15,"")</f>
        <v>-0.15183781735505875</v>
      </c>
      <c r="U15" s="84">
        <v>30150151.5</v>
      </c>
      <c r="V15" s="85">
        <v>4295177</v>
      </c>
      <c r="W15" s="159">
        <f>+U15/V15</f>
        <v>7.019536447508449</v>
      </c>
      <c r="X15" s="148"/>
    </row>
    <row r="16" spans="1:24" s="104" customFormat="1" ht="18">
      <c r="A16" s="66">
        <v>12</v>
      </c>
      <c r="B16" s="158" t="s">
        <v>88</v>
      </c>
      <c r="C16" s="81">
        <v>39619</v>
      </c>
      <c r="D16" s="82" t="s">
        <v>66</v>
      </c>
      <c r="E16" s="82" t="s">
        <v>66</v>
      </c>
      <c r="F16" s="83">
        <v>20</v>
      </c>
      <c r="G16" s="83">
        <v>20</v>
      </c>
      <c r="H16" s="83">
        <v>4</v>
      </c>
      <c r="I16" s="84">
        <v>2371.5</v>
      </c>
      <c r="J16" s="85">
        <v>360</v>
      </c>
      <c r="K16" s="84">
        <v>3429</v>
      </c>
      <c r="L16" s="85">
        <v>496</v>
      </c>
      <c r="M16" s="84">
        <v>5052</v>
      </c>
      <c r="N16" s="85">
        <v>705</v>
      </c>
      <c r="O16" s="84">
        <f>SUM(I16+K16+M16)</f>
        <v>10852.5</v>
      </c>
      <c r="P16" s="85">
        <f>J16+L16+N16</f>
        <v>1561</v>
      </c>
      <c r="Q16" s="85">
        <f>+P16/G16</f>
        <v>78.05</v>
      </c>
      <c r="R16" s="86">
        <f>+O16/P16</f>
        <v>6.952274183215887</v>
      </c>
      <c r="S16" s="84"/>
      <c r="T16" s="87"/>
      <c r="U16" s="84">
        <v>112992</v>
      </c>
      <c r="V16" s="85">
        <v>13531</v>
      </c>
      <c r="W16" s="159">
        <f>U16/V16</f>
        <v>8.350602320597147</v>
      </c>
      <c r="X16" s="148"/>
    </row>
    <row r="17" spans="1:24" s="104" customFormat="1" ht="18">
      <c r="A17" s="71">
        <v>13</v>
      </c>
      <c r="B17" s="158" t="s">
        <v>85</v>
      </c>
      <c r="C17" s="81">
        <v>39619</v>
      </c>
      <c r="D17" s="82" t="s">
        <v>22</v>
      </c>
      <c r="E17" s="82" t="s">
        <v>45</v>
      </c>
      <c r="F17" s="83">
        <v>57</v>
      </c>
      <c r="G17" s="83">
        <v>26</v>
      </c>
      <c r="H17" s="83">
        <v>4</v>
      </c>
      <c r="I17" s="84">
        <v>2569</v>
      </c>
      <c r="J17" s="85">
        <v>357</v>
      </c>
      <c r="K17" s="84">
        <v>3735</v>
      </c>
      <c r="L17" s="85">
        <v>478</v>
      </c>
      <c r="M17" s="84">
        <v>4253</v>
      </c>
      <c r="N17" s="85">
        <v>561</v>
      </c>
      <c r="O17" s="84">
        <f>+I17+K17+M17</f>
        <v>10557</v>
      </c>
      <c r="P17" s="85">
        <f>+J17+L17+N17</f>
        <v>1396</v>
      </c>
      <c r="Q17" s="85">
        <f>IF(O17&lt;&gt;0,P17/G17,"")</f>
        <v>53.69230769230769</v>
      </c>
      <c r="R17" s="86">
        <f>IF(O17&lt;&gt;0,O17/P17,"")</f>
        <v>7.562320916905444</v>
      </c>
      <c r="S17" s="84">
        <v>48273</v>
      </c>
      <c r="T17" s="87">
        <f aca="true" t="shared" si="4" ref="T17:T24">IF(S17&lt;&gt;0,-(S17-O17)/S17,"")</f>
        <v>-0.7813063203032751</v>
      </c>
      <c r="U17" s="84">
        <v>511541</v>
      </c>
      <c r="V17" s="85">
        <v>54283</v>
      </c>
      <c r="W17" s="159">
        <f>U17/V17</f>
        <v>9.423594863953724</v>
      </c>
      <c r="X17" s="148"/>
    </row>
    <row r="18" spans="1:24" s="104" customFormat="1" ht="18">
      <c r="A18" s="66">
        <v>14</v>
      </c>
      <c r="B18" s="158" t="s">
        <v>87</v>
      </c>
      <c r="C18" s="81">
        <v>39619</v>
      </c>
      <c r="D18" s="82" t="s">
        <v>7</v>
      </c>
      <c r="E18" s="82" t="s">
        <v>9</v>
      </c>
      <c r="F18" s="83">
        <v>64</v>
      </c>
      <c r="G18" s="83">
        <v>45</v>
      </c>
      <c r="H18" s="83">
        <v>4</v>
      </c>
      <c r="I18" s="84">
        <v>2627</v>
      </c>
      <c r="J18" s="85">
        <v>470</v>
      </c>
      <c r="K18" s="84">
        <v>3196</v>
      </c>
      <c r="L18" s="85">
        <v>555</v>
      </c>
      <c r="M18" s="84">
        <v>3966</v>
      </c>
      <c r="N18" s="85">
        <v>683</v>
      </c>
      <c r="O18" s="84">
        <f>+M18+K18+I18</f>
        <v>9789</v>
      </c>
      <c r="P18" s="85">
        <f>+N18+L18+J18</f>
        <v>1708</v>
      </c>
      <c r="Q18" s="85">
        <f>IF(O18&lt;&gt;0,P18/G18,"")</f>
        <v>37.955555555555556</v>
      </c>
      <c r="R18" s="86">
        <f>IF(O18&lt;&gt;0,O18/P18,"")</f>
        <v>5.731264637002342</v>
      </c>
      <c r="S18" s="84">
        <v>11062</v>
      </c>
      <c r="T18" s="87">
        <f t="shared" si="4"/>
        <v>-0.11507864762249141</v>
      </c>
      <c r="U18" s="84">
        <v>217185</v>
      </c>
      <c r="V18" s="85">
        <v>25992</v>
      </c>
      <c r="W18" s="159">
        <f>+U18/V18</f>
        <v>8.35584025854109</v>
      </c>
      <c r="X18" s="148"/>
    </row>
    <row r="19" spans="1:24" s="104" customFormat="1" ht="18">
      <c r="A19" s="66">
        <v>15</v>
      </c>
      <c r="B19" s="158">
        <v>120</v>
      </c>
      <c r="C19" s="81">
        <v>39493</v>
      </c>
      <c r="D19" s="82" t="s">
        <v>31</v>
      </c>
      <c r="E19" s="82" t="s">
        <v>4</v>
      </c>
      <c r="F19" s="83">
        <v>179</v>
      </c>
      <c r="G19" s="83">
        <v>2</v>
      </c>
      <c r="H19" s="83">
        <v>22</v>
      </c>
      <c r="I19" s="84">
        <v>1976</v>
      </c>
      <c r="J19" s="85">
        <v>654</v>
      </c>
      <c r="K19" s="84">
        <v>2414</v>
      </c>
      <c r="L19" s="85">
        <v>802</v>
      </c>
      <c r="M19" s="84">
        <v>2724.5</v>
      </c>
      <c r="N19" s="85">
        <v>908</v>
      </c>
      <c r="O19" s="84">
        <f>SUM(I19+K19+M19)</f>
        <v>7114.5</v>
      </c>
      <c r="P19" s="85">
        <f>SUM(J19+L19+N19)</f>
        <v>2364</v>
      </c>
      <c r="Q19" s="85">
        <f>IF(O19&lt;&gt;0,P19/G19,"")</f>
        <v>1182</v>
      </c>
      <c r="R19" s="86">
        <f>IF(O19&lt;&gt;0,O19/P19,"")</f>
        <v>3.0095177664974617</v>
      </c>
      <c r="S19" s="84">
        <v>12152</v>
      </c>
      <c r="T19" s="87">
        <f t="shared" si="4"/>
        <v>-0.4145408163265306</v>
      </c>
      <c r="U19" s="84">
        <v>4741778.5</v>
      </c>
      <c r="V19" s="85">
        <v>953160</v>
      </c>
      <c r="W19" s="159">
        <f>+U19/V19</f>
        <v>4.974798040203114</v>
      </c>
      <c r="X19" s="147"/>
    </row>
    <row r="20" spans="1:24" s="104" customFormat="1" ht="18">
      <c r="A20" s="71">
        <v>16</v>
      </c>
      <c r="B20" s="158" t="s">
        <v>86</v>
      </c>
      <c r="C20" s="81">
        <v>39619</v>
      </c>
      <c r="D20" s="82" t="s">
        <v>22</v>
      </c>
      <c r="E20" s="82" t="s">
        <v>23</v>
      </c>
      <c r="F20" s="83">
        <v>67</v>
      </c>
      <c r="G20" s="83">
        <v>33</v>
      </c>
      <c r="H20" s="83">
        <v>4</v>
      </c>
      <c r="I20" s="84">
        <v>1229</v>
      </c>
      <c r="J20" s="85">
        <v>174</v>
      </c>
      <c r="K20" s="84">
        <v>2583</v>
      </c>
      <c r="L20" s="85">
        <v>330</v>
      </c>
      <c r="M20" s="84">
        <v>2932</v>
      </c>
      <c r="N20" s="85">
        <v>410</v>
      </c>
      <c r="O20" s="84">
        <f>+I20+K20+M20</f>
        <v>6744</v>
      </c>
      <c r="P20" s="85">
        <f>+J20+L20+N20</f>
        <v>914</v>
      </c>
      <c r="Q20" s="85">
        <f>IF(O20&lt;&gt;0,P20/G20,"")</f>
        <v>27.696969696969695</v>
      </c>
      <c r="R20" s="86">
        <f>IF(O20&lt;&gt;0,O20/P20,"")</f>
        <v>7.378555798687089</v>
      </c>
      <c r="S20" s="84">
        <v>10371</v>
      </c>
      <c r="T20" s="87">
        <f t="shared" si="4"/>
        <v>-0.3497251952560023</v>
      </c>
      <c r="U20" s="84">
        <v>247808</v>
      </c>
      <c r="V20" s="85">
        <v>28549</v>
      </c>
      <c r="W20" s="159">
        <f>U20/V20</f>
        <v>8.680093873690847</v>
      </c>
      <c r="X20" s="147"/>
    </row>
    <row r="21" spans="1:24" s="104" customFormat="1" ht="18">
      <c r="A21" s="66">
        <v>17</v>
      </c>
      <c r="B21" s="158" t="s">
        <v>82</v>
      </c>
      <c r="C21" s="81">
        <v>39612</v>
      </c>
      <c r="D21" s="82" t="s">
        <v>32</v>
      </c>
      <c r="E21" s="82" t="s">
        <v>83</v>
      </c>
      <c r="F21" s="83">
        <v>25</v>
      </c>
      <c r="G21" s="83">
        <v>25</v>
      </c>
      <c r="H21" s="83">
        <v>5</v>
      </c>
      <c r="I21" s="84">
        <v>1707</v>
      </c>
      <c r="J21" s="85">
        <v>321</v>
      </c>
      <c r="K21" s="84">
        <v>2232</v>
      </c>
      <c r="L21" s="85">
        <v>403</v>
      </c>
      <c r="M21" s="84">
        <v>2649</v>
      </c>
      <c r="N21" s="85">
        <v>471</v>
      </c>
      <c r="O21" s="84">
        <f>SUM(I21+K21+M21)</f>
        <v>6588</v>
      </c>
      <c r="P21" s="85">
        <f>SUM(J21+L21+N21)</f>
        <v>1195</v>
      </c>
      <c r="Q21" s="85">
        <f>P21/G21</f>
        <v>47.8</v>
      </c>
      <c r="R21" s="86">
        <f>O21/P21</f>
        <v>5.512970711297071</v>
      </c>
      <c r="S21" s="84">
        <f>SUM(M21+O21+Q21)</f>
        <v>9284.8</v>
      </c>
      <c r="T21" s="87">
        <f t="shared" si="4"/>
        <v>-0.2904532138549026</v>
      </c>
      <c r="U21" s="84">
        <v>148706</v>
      </c>
      <c r="V21" s="85">
        <v>18793</v>
      </c>
      <c r="W21" s="159">
        <f>U21/V21</f>
        <v>7.91283988719204</v>
      </c>
      <c r="X21" s="147"/>
    </row>
    <row r="22" spans="1:24" s="104" customFormat="1" ht="18">
      <c r="A22" s="66">
        <v>18</v>
      </c>
      <c r="B22" s="158" t="s">
        <v>69</v>
      </c>
      <c r="C22" s="81">
        <v>39598</v>
      </c>
      <c r="D22" s="82" t="s">
        <v>7</v>
      </c>
      <c r="E22" s="82" t="s">
        <v>9</v>
      </c>
      <c r="F22" s="83">
        <v>122</v>
      </c>
      <c r="G22" s="83">
        <v>6</v>
      </c>
      <c r="H22" s="83">
        <v>7</v>
      </c>
      <c r="I22" s="84">
        <v>726</v>
      </c>
      <c r="J22" s="85">
        <v>178</v>
      </c>
      <c r="K22" s="84">
        <v>1017</v>
      </c>
      <c r="L22" s="85">
        <v>209</v>
      </c>
      <c r="M22" s="84">
        <v>3074</v>
      </c>
      <c r="N22" s="85">
        <v>412</v>
      </c>
      <c r="O22" s="84">
        <f>+M22+K22+I22</f>
        <v>4817</v>
      </c>
      <c r="P22" s="85">
        <f>+N22+L22+J22</f>
        <v>799</v>
      </c>
      <c r="Q22" s="85">
        <f>IF(O22&lt;&gt;0,P22/G22,"")</f>
        <v>133.16666666666666</v>
      </c>
      <c r="R22" s="86">
        <f>IF(O22&lt;&gt;0,O22/P22,"")</f>
        <v>6.028785982478098</v>
      </c>
      <c r="S22" s="84">
        <v>3132</v>
      </c>
      <c r="T22" s="87">
        <f t="shared" si="4"/>
        <v>0.5379948914431673</v>
      </c>
      <c r="U22" s="84">
        <v>1547316</v>
      </c>
      <c r="V22" s="85">
        <v>159869</v>
      </c>
      <c r="W22" s="159">
        <f>+U22/V22</f>
        <v>9.678649394191494</v>
      </c>
      <c r="X22" s="147"/>
    </row>
    <row r="23" spans="1:24" s="104" customFormat="1" ht="18">
      <c r="A23" s="71">
        <v>19</v>
      </c>
      <c r="B23" s="158" t="s">
        <v>96</v>
      </c>
      <c r="C23" s="81">
        <v>39626</v>
      </c>
      <c r="D23" s="82" t="s">
        <v>75</v>
      </c>
      <c r="E23" s="82" t="s">
        <v>94</v>
      </c>
      <c r="F23" s="83">
        <v>48</v>
      </c>
      <c r="G23" s="83">
        <v>16</v>
      </c>
      <c r="H23" s="83">
        <v>3</v>
      </c>
      <c r="I23" s="84">
        <v>1213</v>
      </c>
      <c r="J23" s="85">
        <v>175</v>
      </c>
      <c r="K23" s="84">
        <v>1451.5</v>
      </c>
      <c r="L23" s="85">
        <v>190</v>
      </c>
      <c r="M23" s="84">
        <v>2079</v>
      </c>
      <c r="N23" s="85">
        <v>274</v>
      </c>
      <c r="O23" s="84">
        <f>I23+K23+M23</f>
        <v>4743.5</v>
      </c>
      <c r="P23" s="85">
        <f>J23+L23+N23</f>
        <v>639</v>
      </c>
      <c r="Q23" s="85">
        <f>IF(O23&lt;&gt;0,P23/G23,"")</f>
        <v>39.9375</v>
      </c>
      <c r="R23" s="86">
        <f>IF(O23&lt;&gt;0,O23/P23,"")</f>
        <v>7.423317683881064</v>
      </c>
      <c r="S23" s="84">
        <v>10251</v>
      </c>
      <c r="T23" s="87">
        <f t="shared" si="4"/>
        <v>-0.5372646571066237</v>
      </c>
      <c r="U23" s="84">
        <v>81421</v>
      </c>
      <c r="V23" s="85">
        <v>10158</v>
      </c>
      <c r="W23" s="159">
        <f>IF(U23&lt;&gt;0,U23/V23,"")</f>
        <v>8.015455798385508</v>
      </c>
      <c r="X23" s="147"/>
    </row>
    <row r="24" spans="1:24" s="104" customFormat="1" ht="18">
      <c r="A24" s="66">
        <v>20</v>
      </c>
      <c r="B24" s="158" t="s">
        <v>104</v>
      </c>
      <c r="C24" s="81">
        <v>39458</v>
      </c>
      <c r="D24" s="82" t="s">
        <v>31</v>
      </c>
      <c r="E24" s="82" t="s">
        <v>115</v>
      </c>
      <c r="F24" s="83">
        <v>213</v>
      </c>
      <c r="G24" s="83">
        <v>1</v>
      </c>
      <c r="H24" s="83">
        <v>16</v>
      </c>
      <c r="I24" s="84">
        <v>1133</v>
      </c>
      <c r="J24" s="85">
        <v>284</v>
      </c>
      <c r="K24" s="84">
        <v>1080</v>
      </c>
      <c r="L24" s="85">
        <v>270</v>
      </c>
      <c r="M24" s="84">
        <v>1400</v>
      </c>
      <c r="N24" s="85">
        <v>350</v>
      </c>
      <c r="O24" s="84">
        <f>SUM(I24+K24+M24)</f>
        <v>3613</v>
      </c>
      <c r="P24" s="85">
        <f>SUM(J24+L24+N24)</f>
        <v>904</v>
      </c>
      <c r="Q24" s="85">
        <f>IF(O24&lt;&gt;0,P24/G24,"")</f>
        <v>904</v>
      </c>
      <c r="R24" s="86">
        <f>IF(O24&lt;&gt;0,O24/P24,"")</f>
        <v>3.9966814159292037</v>
      </c>
      <c r="S24" s="84">
        <v>3613</v>
      </c>
      <c r="T24" s="87">
        <f t="shared" si="4"/>
        <v>0</v>
      </c>
      <c r="U24" s="84">
        <v>6295311</v>
      </c>
      <c r="V24" s="85">
        <v>894026</v>
      </c>
      <c r="W24" s="159">
        <f>+U24/V24</f>
        <v>7.0415301120996485</v>
      </c>
      <c r="X24" s="147"/>
    </row>
    <row r="25" spans="1:24" s="104" customFormat="1" ht="18">
      <c r="A25" s="66">
        <v>21</v>
      </c>
      <c r="B25" s="158" t="s">
        <v>97</v>
      </c>
      <c r="C25" s="81">
        <v>39626</v>
      </c>
      <c r="D25" s="82" t="s">
        <v>14</v>
      </c>
      <c r="E25" s="82" t="s">
        <v>6</v>
      </c>
      <c r="F25" s="83">
        <v>17</v>
      </c>
      <c r="G25" s="83">
        <v>14</v>
      </c>
      <c r="H25" s="83">
        <v>3</v>
      </c>
      <c r="I25" s="84">
        <v>684.5</v>
      </c>
      <c r="J25" s="85">
        <v>87</v>
      </c>
      <c r="K25" s="84">
        <v>1107</v>
      </c>
      <c r="L25" s="85">
        <v>142</v>
      </c>
      <c r="M25" s="84">
        <v>1664.5</v>
      </c>
      <c r="N25" s="85">
        <v>205</v>
      </c>
      <c r="O25" s="84">
        <v>3456</v>
      </c>
      <c r="P25" s="85">
        <v>434</v>
      </c>
      <c r="Q25" s="85">
        <v>31</v>
      </c>
      <c r="R25" s="86">
        <v>7.9631336405529956</v>
      </c>
      <c r="S25" s="84">
        <v>7827.5</v>
      </c>
      <c r="T25" s="87">
        <v>-0.5584797189396359</v>
      </c>
      <c r="U25" s="84">
        <v>51814</v>
      </c>
      <c r="V25" s="85">
        <v>5382</v>
      </c>
      <c r="W25" s="159">
        <v>9.627276105536975</v>
      </c>
      <c r="X25" s="147"/>
    </row>
    <row r="26" spans="1:24" s="104" customFormat="1" ht="18">
      <c r="A26" s="71">
        <v>22</v>
      </c>
      <c r="B26" s="158" t="s">
        <v>34</v>
      </c>
      <c r="C26" s="81">
        <v>39549</v>
      </c>
      <c r="D26" s="82" t="s">
        <v>14</v>
      </c>
      <c r="E26" s="82" t="s">
        <v>35</v>
      </c>
      <c r="F26" s="83">
        <v>4</v>
      </c>
      <c r="G26" s="83">
        <v>4</v>
      </c>
      <c r="H26" s="83">
        <v>14</v>
      </c>
      <c r="I26" s="84">
        <v>650</v>
      </c>
      <c r="J26" s="85">
        <v>78</v>
      </c>
      <c r="K26" s="84">
        <v>1051</v>
      </c>
      <c r="L26" s="85">
        <v>120</v>
      </c>
      <c r="M26" s="84">
        <v>1356</v>
      </c>
      <c r="N26" s="85">
        <v>149</v>
      </c>
      <c r="O26" s="84">
        <v>3057</v>
      </c>
      <c r="P26" s="85">
        <v>347</v>
      </c>
      <c r="Q26" s="85">
        <v>86.75</v>
      </c>
      <c r="R26" s="86">
        <v>8.809798270893372</v>
      </c>
      <c r="S26" s="84">
        <v>555</v>
      </c>
      <c r="T26" s="87">
        <v>4.508108108108108</v>
      </c>
      <c r="U26" s="84">
        <v>85635.5</v>
      </c>
      <c r="V26" s="85">
        <v>12139</v>
      </c>
      <c r="W26" s="159">
        <v>7.054576159485954</v>
      </c>
      <c r="X26" s="147"/>
    </row>
    <row r="27" spans="1:24" s="104" customFormat="1" ht="18">
      <c r="A27" s="66">
        <v>23</v>
      </c>
      <c r="B27" s="158" t="s">
        <v>54</v>
      </c>
      <c r="C27" s="81">
        <v>39570</v>
      </c>
      <c r="D27" s="82" t="s">
        <v>14</v>
      </c>
      <c r="E27" s="82" t="s">
        <v>30</v>
      </c>
      <c r="F27" s="83">
        <v>20</v>
      </c>
      <c r="G27" s="83">
        <v>14</v>
      </c>
      <c r="H27" s="83">
        <v>11</v>
      </c>
      <c r="I27" s="84">
        <v>836</v>
      </c>
      <c r="J27" s="85">
        <v>145</v>
      </c>
      <c r="K27" s="84">
        <v>941</v>
      </c>
      <c r="L27" s="85">
        <v>166</v>
      </c>
      <c r="M27" s="84">
        <v>1169</v>
      </c>
      <c r="N27" s="85">
        <v>210</v>
      </c>
      <c r="O27" s="84">
        <v>2946</v>
      </c>
      <c r="P27" s="85">
        <v>521</v>
      </c>
      <c r="Q27" s="85">
        <v>37.214285714285715</v>
      </c>
      <c r="R27" s="86">
        <v>5.654510556621881</v>
      </c>
      <c r="S27" s="84">
        <v>2971</v>
      </c>
      <c r="T27" s="87">
        <v>-0.00841467519353753</v>
      </c>
      <c r="U27" s="84">
        <v>365056</v>
      </c>
      <c r="V27" s="85">
        <v>48853</v>
      </c>
      <c r="W27" s="159">
        <v>7.472540069187153</v>
      </c>
      <c r="X27" s="147"/>
    </row>
    <row r="28" spans="1:24" s="104" customFormat="1" ht="18">
      <c r="A28" s="66">
        <v>24</v>
      </c>
      <c r="B28" s="158" t="s">
        <v>63</v>
      </c>
      <c r="C28" s="81">
        <v>39591</v>
      </c>
      <c r="D28" s="82" t="s">
        <v>7</v>
      </c>
      <c r="E28" s="82" t="s">
        <v>8</v>
      </c>
      <c r="F28" s="83">
        <v>192</v>
      </c>
      <c r="G28" s="83">
        <v>19</v>
      </c>
      <c r="H28" s="83">
        <v>8</v>
      </c>
      <c r="I28" s="84">
        <v>767</v>
      </c>
      <c r="J28" s="85">
        <v>134</v>
      </c>
      <c r="K28" s="84">
        <v>687</v>
      </c>
      <c r="L28" s="85">
        <v>121</v>
      </c>
      <c r="M28" s="84">
        <v>802</v>
      </c>
      <c r="N28" s="85">
        <v>136</v>
      </c>
      <c r="O28" s="84">
        <f>+M28+K28+I28</f>
        <v>2256</v>
      </c>
      <c r="P28" s="85">
        <f>+N28+L28+J28</f>
        <v>391</v>
      </c>
      <c r="Q28" s="85">
        <f>IF(O28&lt;&gt;0,P28/G28,"")</f>
        <v>20.57894736842105</v>
      </c>
      <c r="R28" s="86">
        <f>IF(O28&lt;&gt;0,O28/P28,"")</f>
        <v>5.7698209718670075</v>
      </c>
      <c r="S28" s="84">
        <v>7029</v>
      </c>
      <c r="T28" s="87">
        <f>IF(S28&lt;&gt;0,-(S28-O28)/S28,"")</f>
        <v>-0.6790439607341016</v>
      </c>
      <c r="U28" s="84">
        <v>2619657</v>
      </c>
      <c r="V28" s="85">
        <v>316295</v>
      </c>
      <c r="W28" s="159">
        <f>+U28/V28</f>
        <v>8.282321883052214</v>
      </c>
      <c r="X28" s="147"/>
    </row>
    <row r="29" spans="1:24" s="104" customFormat="1" ht="18">
      <c r="A29" s="71">
        <v>25</v>
      </c>
      <c r="B29" s="158">
        <v>21</v>
      </c>
      <c r="C29" s="81">
        <v>39605</v>
      </c>
      <c r="D29" s="82" t="s">
        <v>22</v>
      </c>
      <c r="E29" s="82" t="s">
        <v>45</v>
      </c>
      <c r="F29" s="83">
        <v>60</v>
      </c>
      <c r="G29" s="83">
        <v>18</v>
      </c>
      <c r="H29" s="83">
        <v>6</v>
      </c>
      <c r="I29" s="84">
        <v>542</v>
      </c>
      <c r="J29" s="85">
        <v>103</v>
      </c>
      <c r="K29" s="84">
        <v>784</v>
      </c>
      <c r="L29" s="85">
        <v>148</v>
      </c>
      <c r="M29" s="84">
        <v>834</v>
      </c>
      <c r="N29" s="85">
        <v>156</v>
      </c>
      <c r="O29" s="84">
        <f>+I29+K29+M29</f>
        <v>2160</v>
      </c>
      <c r="P29" s="85">
        <f>+J29+L29+N29</f>
        <v>407</v>
      </c>
      <c r="Q29" s="85">
        <f>IF(O29&lt;&gt;0,P29/G29,"")</f>
        <v>22.61111111111111</v>
      </c>
      <c r="R29" s="86">
        <f>IF(O29&lt;&gt;0,O29/P29,"")</f>
        <v>5.3071253071253075</v>
      </c>
      <c r="S29" s="84">
        <v>7581</v>
      </c>
      <c r="T29" s="87">
        <f>IF(S29&lt;&gt;0,-(S29-O29)/S29,"")</f>
        <v>-0.7150771666007123</v>
      </c>
      <c r="U29" s="84">
        <v>713193</v>
      </c>
      <c r="V29" s="85">
        <v>81135</v>
      </c>
      <c r="W29" s="159">
        <f>U29/V29</f>
        <v>8.790201515991866</v>
      </c>
      <c r="X29" s="147"/>
    </row>
    <row r="30" spans="1:24" s="104" customFormat="1" ht="18">
      <c r="A30" s="66">
        <v>26</v>
      </c>
      <c r="B30" s="158" t="s">
        <v>71</v>
      </c>
      <c r="C30" s="81">
        <v>39598</v>
      </c>
      <c r="D30" s="82" t="s">
        <v>14</v>
      </c>
      <c r="E30" s="82" t="s">
        <v>13</v>
      </c>
      <c r="F30" s="83">
        <v>38</v>
      </c>
      <c r="G30" s="83">
        <v>13</v>
      </c>
      <c r="H30" s="83">
        <v>7</v>
      </c>
      <c r="I30" s="84">
        <v>314</v>
      </c>
      <c r="J30" s="85">
        <v>51</v>
      </c>
      <c r="K30" s="84">
        <v>674.5</v>
      </c>
      <c r="L30" s="85">
        <v>117</v>
      </c>
      <c r="M30" s="84">
        <v>1170</v>
      </c>
      <c r="N30" s="85">
        <v>197</v>
      </c>
      <c r="O30" s="84">
        <v>2158.5</v>
      </c>
      <c r="P30" s="85">
        <v>365</v>
      </c>
      <c r="Q30" s="85">
        <v>28.076923076923077</v>
      </c>
      <c r="R30" s="86">
        <v>5.913698630136986</v>
      </c>
      <c r="S30" s="84">
        <v>3366.5</v>
      </c>
      <c r="T30" s="87">
        <v>-0.35882964503193227</v>
      </c>
      <c r="U30" s="84">
        <v>248395</v>
      </c>
      <c r="V30" s="85">
        <v>30944</v>
      </c>
      <c r="W30" s="159">
        <v>8.027242761116856</v>
      </c>
      <c r="X30" s="147"/>
    </row>
    <row r="31" spans="1:24" s="104" customFormat="1" ht="18">
      <c r="A31" s="66">
        <v>27</v>
      </c>
      <c r="B31" s="158" t="s">
        <v>74</v>
      </c>
      <c r="C31" s="81">
        <v>39605</v>
      </c>
      <c r="D31" s="82" t="s">
        <v>3</v>
      </c>
      <c r="E31" s="82" t="s">
        <v>41</v>
      </c>
      <c r="F31" s="83">
        <v>20</v>
      </c>
      <c r="G31" s="83">
        <v>12</v>
      </c>
      <c r="H31" s="83">
        <v>6</v>
      </c>
      <c r="I31" s="84">
        <v>243</v>
      </c>
      <c r="J31" s="85">
        <v>37</v>
      </c>
      <c r="K31" s="84">
        <v>506</v>
      </c>
      <c r="L31" s="85">
        <v>83</v>
      </c>
      <c r="M31" s="84">
        <v>548</v>
      </c>
      <c r="N31" s="85">
        <v>84</v>
      </c>
      <c r="O31" s="84">
        <f>+I31+K31+M31</f>
        <v>1297</v>
      </c>
      <c r="P31" s="85">
        <f>+J31+L31+N31</f>
        <v>204</v>
      </c>
      <c r="Q31" s="85">
        <f>IF(O31&lt;&gt;0,P31/G31,"")</f>
        <v>17</v>
      </c>
      <c r="R31" s="86">
        <f>IF(O31&lt;&gt;0,O31/P31,"")</f>
        <v>6.357843137254902</v>
      </c>
      <c r="S31" s="84">
        <v>2259</v>
      </c>
      <c r="T31" s="87">
        <f>IF(S31&lt;&gt;0,-(S31-O31)/S31,"")</f>
        <v>-0.4258521469676848</v>
      </c>
      <c r="U31" s="84">
        <v>156014</v>
      </c>
      <c r="V31" s="85">
        <v>16877</v>
      </c>
      <c r="W31" s="159">
        <f>U31/V31</f>
        <v>9.244178467737157</v>
      </c>
      <c r="X31" s="147"/>
    </row>
    <row r="32" spans="1:24" s="104" customFormat="1" ht="18">
      <c r="A32" s="71">
        <v>28</v>
      </c>
      <c r="B32" s="158" t="s">
        <v>73</v>
      </c>
      <c r="C32" s="81">
        <v>39605</v>
      </c>
      <c r="D32" s="82" t="s">
        <v>7</v>
      </c>
      <c r="E32" s="82" t="s">
        <v>10</v>
      </c>
      <c r="F32" s="83">
        <v>60</v>
      </c>
      <c r="G32" s="83">
        <v>8</v>
      </c>
      <c r="H32" s="83">
        <v>6</v>
      </c>
      <c r="I32" s="84">
        <v>356</v>
      </c>
      <c r="J32" s="85">
        <v>69</v>
      </c>
      <c r="K32" s="84">
        <v>254</v>
      </c>
      <c r="L32" s="85">
        <v>50</v>
      </c>
      <c r="M32" s="84">
        <v>646</v>
      </c>
      <c r="N32" s="85">
        <v>124</v>
      </c>
      <c r="O32" s="84">
        <f>+M32+K32+I32</f>
        <v>1256</v>
      </c>
      <c r="P32" s="85">
        <f>+N32+L32+J32</f>
        <v>243</v>
      </c>
      <c r="Q32" s="85">
        <f>IF(O32&lt;&gt;0,P32/G32,"")</f>
        <v>30.375</v>
      </c>
      <c r="R32" s="86">
        <f>IF(O32&lt;&gt;0,O32/P32,"")</f>
        <v>5.1687242798353905</v>
      </c>
      <c r="S32" s="84">
        <v>4967</v>
      </c>
      <c r="T32" s="87">
        <f>IF(S32&lt;&gt;0,-(S32-O32)/S32,"")</f>
        <v>-0.7471310650291927</v>
      </c>
      <c r="U32" s="84">
        <v>596666</v>
      </c>
      <c r="V32" s="85">
        <v>74629</v>
      </c>
      <c r="W32" s="159">
        <f>+U32/V32</f>
        <v>7.995095740261829</v>
      </c>
      <c r="X32" s="147"/>
    </row>
    <row r="33" spans="1:24" s="104" customFormat="1" ht="18">
      <c r="A33" s="66">
        <v>29</v>
      </c>
      <c r="B33" s="158" t="s">
        <v>56</v>
      </c>
      <c r="C33" s="81">
        <v>39577</v>
      </c>
      <c r="D33" s="82" t="s">
        <v>31</v>
      </c>
      <c r="E33" s="82" t="s">
        <v>11</v>
      </c>
      <c r="F33" s="83">
        <v>50</v>
      </c>
      <c r="G33" s="83">
        <v>4</v>
      </c>
      <c r="H33" s="83">
        <v>10</v>
      </c>
      <c r="I33" s="84">
        <v>366</v>
      </c>
      <c r="J33" s="85">
        <v>52</v>
      </c>
      <c r="K33" s="84">
        <v>378</v>
      </c>
      <c r="L33" s="85">
        <v>54</v>
      </c>
      <c r="M33" s="84">
        <v>442</v>
      </c>
      <c r="N33" s="85">
        <v>65</v>
      </c>
      <c r="O33" s="84">
        <f>I33+K33+M33</f>
        <v>1186</v>
      </c>
      <c r="P33" s="85">
        <f>J33+L33+N33</f>
        <v>171</v>
      </c>
      <c r="Q33" s="85">
        <f>IF(O33&lt;&gt;0,P33/G33,"")</f>
        <v>42.75</v>
      </c>
      <c r="R33" s="86">
        <f>IF(O33&lt;&gt;0,O33/P33,"")</f>
        <v>6.935672514619883</v>
      </c>
      <c r="S33" s="84">
        <v>1620</v>
      </c>
      <c r="T33" s="87">
        <f>IF(S33&lt;&gt;0,-(S33-O33)/S33,"")</f>
        <v>-0.2679012345679012</v>
      </c>
      <c r="U33" s="84">
        <v>814983</v>
      </c>
      <c r="V33" s="85">
        <v>92859</v>
      </c>
      <c r="W33" s="159">
        <f>+U33/V33</f>
        <v>8.776564468710626</v>
      </c>
      <c r="X33" s="147"/>
    </row>
    <row r="34" spans="1:24" s="104" customFormat="1" ht="18">
      <c r="A34" s="66">
        <v>30</v>
      </c>
      <c r="B34" s="158" t="s">
        <v>65</v>
      </c>
      <c r="C34" s="81">
        <v>39591</v>
      </c>
      <c r="D34" s="82" t="s">
        <v>14</v>
      </c>
      <c r="E34" s="82" t="s">
        <v>30</v>
      </c>
      <c r="F34" s="83">
        <v>40</v>
      </c>
      <c r="G34" s="83">
        <v>8</v>
      </c>
      <c r="H34" s="83">
        <v>8</v>
      </c>
      <c r="I34" s="84">
        <v>297</v>
      </c>
      <c r="J34" s="85">
        <v>50</v>
      </c>
      <c r="K34" s="84">
        <v>424</v>
      </c>
      <c r="L34" s="85">
        <v>63</v>
      </c>
      <c r="M34" s="84">
        <v>331</v>
      </c>
      <c r="N34" s="85">
        <v>51</v>
      </c>
      <c r="O34" s="84">
        <v>1052</v>
      </c>
      <c r="P34" s="85">
        <v>164</v>
      </c>
      <c r="Q34" s="85">
        <v>20.5</v>
      </c>
      <c r="R34" s="86">
        <v>6.414634146341464</v>
      </c>
      <c r="S34" s="84">
        <v>5745.5</v>
      </c>
      <c r="T34" s="87">
        <v>-0.8169001827517187</v>
      </c>
      <c r="U34" s="84">
        <v>686548</v>
      </c>
      <c r="V34" s="85">
        <v>76151</v>
      </c>
      <c r="W34" s="159">
        <v>9.01561371485601</v>
      </c>
      <c r="X34" s="147"/>
    </row>
    <row r="35" spans="1:24" s="104" customFormat="1" ht="18">
      <c r="A35" s="71">
        <v>31</v>
      </c>
      <c r="B35" s="158" t="s">
        <v>52</v>
      </c>
      <c r="C35" s="81">
        <v>39570</v>
      </c>
      <c r="D35" s="82" t="s">
        <v>7</v>
      </c>
      <c r="E35" s="82" t="s">
        <v>8</v>
      </c>
      <c r="F35" s="83">
        <v>140</v>
      </c>
      <c r="G35" s="83">
        <v>7</v>
      </c>
      <c r="H35" s="83">
        <v>10</v>
      </c>
      <c r="I35" s="84">
        <v>306</v>
      </c>
      <c r="J35" s="85">
        <v>53</v>
      </c>
      <c r="K35" s="84">
        <v>331</v>
      </c>
      <c r="L35" s="85">
        <v>55</v>
      </c>
      <c r="M35" s="84">
        <v>368</v>
      </c>
      <c r="N35" s="85">
        <v>65</v>
      </c>
      <c r="O35" s="84">
        <f>+M35+K35+I35</f>
        <v>1005</v>
      </c>
      <c r="P35" s="85">
        <f>+N35+L35+J35</f>
        <v>173</v>
      </c>
      <c r="Q35" s="85">
        <f>IF(O35&lt;&gt;0,P35/G35,"")</f>
        <v>24.714285714285715</v>
      </c>
      <c r="R35" s="86">
        <f>IF(O35&lt;&gt;0,O35/P35,"")</f>
        <v>5.809248554913295</v>
      </c>
      <c r="S35" s="84">
        <v>843</v>
      </c>
      <c r="T35" s="87">
        <f>IF(S35&lt;&gt;0,-(S35-O35)/S35,"")</f>
        <v>0.19217081850533807</v>
      </c>
      <c r="U35" s="84">
        <v>2063274</v>
      </c>
      <c r="V35" s="85">
        <v>255816</v>
      </c>
      <c r="W35" s="159">
        <f>+U35/V35</f>
        <v>8.065461112674734</v>
      </c>
      <c r="X35" s="147"/>
    </row>
    <row r="36" spans="1:24" s="104" customFormat="1" ht="18">
      <c r="A36" s="66">
        <v>32</v>
      </c>
      <c r="B36" s="158" t="s">
        <v>102</v>
      </c>
      <c r="C36" s="81">
        <v>39430</v>
      </c>
      <c r="D36" s="82" t="s">
        <v>7</v>
      </c>
      <c r="E36" s="82" t="s">
        <v>103</v>
      </c>
      <c r="F36" s="83">
        <v>242</v>
      </c>
      <c r="G36" s="83">
        <v>1</v>
      </c>
      <c r="H36" s="83">
        <v>31</v>
      </c>
      <c r="I36" s="84">
        <v>0</v>
      </c>
      <c r="J36" s="85">
        <v>0</v>
      </c>
      <c r="K36" s="84">
        <v>0</v>
      </c>
      <c r="L36" s="85">
        <v>0</v>
      </c>
      <c r="M36" s="84">
        <v>1000</v>
      </c>
      <c r="N36" s="85">
        <v>3020</v>
      </c>
      <c r="O36" s="84">
        <f>+M36+K36+I36</f>
        <v>1000</v>
      </c>
      <c r="P36" s="85">
        <f>+N36+L36+J36</f>
        <v>3020</v>
      </c>
      <c r="Q36" s="85">
        <f>IF(O36&lt;&gt;0,P36/G36,"")</f>
        <v>3020</v>
      </c>
      <c r="R36" s="86">
        <f>IF(O36&lt;&gt;0,O36/P36,"")</f>
        <v>0.33112582781456956</v>
      </c>
      <c r="S36" s="84">
        <v>4454</v>
      </c>
      <c r="T36" s="87">
        <f>IF(S36&lt;&gt;0,-(S36-O36)/S36,"")</f>
        <v>-0.775482712168837</v>
      </c>
      <c r="U36" s="84">
        <v>15307915</v>
      </c>
      <c r="V36" s="85">
        <v>1994168</v>
      </c>
      <c r="W36" s="159">
        <f>+U36/V36</f>
        <v>7.676341712433456</v>
      </c>
      <c r="X36" s="147"/>
    </row>
    <row r="37" spans="1:24" s="104" customFormat="1" ht="18">
      <c r="A37" s="66">
        <v>33</v>
      </c>
      <c r="B37" s="158" t="s">
        <v>89</v>
      </c>
      <c r="C37" s="81">
        <v>39619</v>
      </c>
      <c r="D37" s="82" t="s">
        <v>31</v>
      </c>
      <c r="E37" s="82" t="s">
        <v>90</v>
      </c>
      <c r="F37" s="83">
        <v>6</v>
      </c>
      <c r="G37" s="83">
        <v>6</v>
      </c>
      <c r="H37" s="83">
        <v>4</v>
      </c>
      <c r="I37" s="84">
        <v>204</v>
      </c>
      <c r="J37" s="85">
        <v>31</v>
      </c>
      <c r="K37" s="84">
        <v>298</v>
      </c>
      <c r="L37" s="85">
        <v>45</v>
      </c>
      <c r="M37" s="84">
        <v>472</v>
      </c>
      <c r="N37" s="85">
        <v>67</v>
      </c>
      <c r="O37" s="84">
        <f>I37+K37+M37</f>
        <v>974</v>
      </c>
      <c r="P37" s="85">
        <f>J37+L37+N37</f>
        <v>143</v>
      </c>
      <c r="Q37" s="85">
        <f>IF(O37&lt;&gt;0,P37/G37,"")</f>
        <v>23.833333333333332</v>
      </c>
      <c r="R37" s="86">
        <f>IF(O37&lt;&gt;0,O37/P37,"")</f>
        <v>6.811188811188811</v>
      </c>
      <c r="S37" s="84">
        <v>909</v>
      </c>
      <c r="T37" s="87">
        <f>IF(S37&lt;&gt;0,-(S37-O37)/S37,"")</f>
        <v>0.07150715071507151</v>
      </c>
      <c r="U37" s="84">
        <v>14107</v>
      </c>
      <c r="V37" s="85">
        <v>1718</v>
      </c>
      <c r="W37" s="159">
        <f>+U37/V37</f>
        <v>8.21129220023283</v>
      </c>
      <c r="X37" s="147"/>
    </row>
    <row r="38" spans="1:24" s="104" customFormat="1" ht="18">
      <c r="A38" s="71">
        <v>34</v>
      </c>
      <c r="B38" s="158" t="s">
        <v>116</v>
      </c>
      <c r="C38" s="81">
        <v>39500</v>
      </c>
      <c r="D38" s="82" t="s">
        <v>14</v>
      </c>
      <c r="E38" s="82" t="s">
        <v>6</v>
      </c>
      <c r="F38" s="83">
        <v>100</v>
      </c>
      <c r="G38" s="83">
        <v>4</v>
      </c>
      <c r="H38" s="83">
        <v>21</v>
      </c>
      <c r="I38" s="84">
        <v>303</v>
      </c>
      <c r="J38" s="85">
        <v>79</v>
      </c>
      <c r="K38" s="84">
        <v>298.5</v>
      </c>
      <c r="L38" s="85">
        <v>76</v>
      </c>
      <c r="M38" s="84">
        <v>324</v>
      </c>
      <c r="N38" s="85">
        <v>84</v>
      </c>
      <c r="O38" s="84">
        <v>925.5</v>
      </c>
      <c r="P38" s="85">
        <v>239</v>
      </c>
      <c r="Q38" s="85">
        <v>59.75</v>
      </c>
      <c r="R38" s="86">
        <v>3.8723849372384938</v>
      </c>
      <c r="S38" s="84">
        <v>413</v>
      </c>
      <c r="T38" s="87">
        <v>1.2409200968523002</v>
      </c>
      <c r="U38" s="84">
        <v>1742320</v>
      </c>
      <c r="V38" s="85">
        <v>236242</v>
      </c>
      <c r="W38" s="159">
        <v>7.375149211401868</v>
      </c>
      <c r="X38" s="147"/>
    </row>
    <row r="39" spans="1:24" s="104" customFormat="1" ht="18">
      <c r="A39" s="66">
        <v>35</v>
      </c>
      <c r="B39" s="158" t="s">
        <v>76</v>
      </c>
      <c r="C39" s="81">
        <v>39598</v>
      </c>
      <c r="D39" s="82" t="s">
        <v>3</v>
      </c>
      <c r="E39" s="82" t="s">
        <v>41</v>
      </c>
      <c r="F39" s="83">
        <v>6</v>
      </c>
      <c r="G39" s="83">
        <v>6</v>
      </c>
      <c r="H39" s="83">
        <v>7</v>
      </c>
      <c r="I39" s="84">
        <v>223</v>
      </c>
      <c r="J39" s="85">
        <v>42</v>
      </c>
      <c r="K39" s="84">
        <v>243</v>
      </c>
      <c r="L39" s="85">
        <v>44</v>
      </c>
      <c r="M39" s="84">
        <v>257</v>
      </c>
      <c r="N39" s="85">
        <v>46</v>
      </c>
      <c r="O39" s="84">
        <f>+I39+K39+M39</f>
        <v>723</v>
      </c>
      <c r="P39" s="85">
        <f>+J39+L39+N39</f>
        <v>132</v>
      </c>
      <c r="Q39" s="85">
        <f>IF(O39&lt;&gt;0,P39/G39,"")</f>
        <v>22</v>
      </c>
      <c r="R39" s="86">
        <f>IF(O39&lt;&gt;0,O39/P39,"")</f>
        <v>5.4772727272727275</v>
      </c>
      <c r="S39" s="84">
        <v>590</v>
      </c>
      <c r="T39" s="87">
        <f>IF(S39&lt;&gt;0,-(S39-O39)/S39,"")</f>
        <v>0.22542372881355932</v>
      </c>
      <c r="U39" s="84">
        <v>59205</v>
      </c>
      <c r="V39" s="85">
        <v>5935</v>
      </c>
      <c r="W39" s="159">
        <f>U39/V39</f>
        <v>9.975568660488626</v>
      </c>
      <c r="X39" s="147"/>
    </row>
    <row r="40" spans="1:24" s="104" customFormat="1" ht="18">
      <c r="A40" s="66">
        <v>36</v>
      </c>
      <c r="B40" s="158" t="s">
        <v>91</v>
      </c>
      <c r="C40" s="81">
        <v>39619</v>
      </c>
      <c r="D40" s="82" t="s">
        <v>14</v>
      </c>
      <c r="E40" s="82" t="s">
        <v>92</v>
      </c>
      <c r="F40" s="83">
        <v>1</v>
      </c>
      <c r="G40" s="83">
        <v>1</v>
      </c>
      <c r="H40" s="83">
        <v>4</v>
      </c>
      <c r="I40" s="84">
        <v>156</v>
      </c>
      <c r="J40" s="85">
        <v>17</v>
      </c>
      <c r="K40" s="84">
        <v>264</v>
      </c>
      <c r="L40" s="85">
        <v>29</v>
      </c>
      <c r="M40" s="84">
        <v>290</v>
      </c>
      <c r="N40" s="85">
        <v>31</v>
      </c>
      <c r="O40" s="84">
        <v>710</v>
      </c>
      <c r="P40" s="85">
        <v>77</v>
      </c>
      <c r="Q40" s="85">
        <v>77</v>
      </c>
      <c r="R40" s="86">
        <v>9.220779220779221</v>
      </c>
      <c r="S40" s="84">
        <v>1146</v>
      </c>
      <c r="T40" s="87">
        <v>-0.38045375218150085</v>
      </c>
      <c r="U40" s="84">
        <v>19549.5</v>
      </c>
      <c r="V40" s="85">
        <v>3203</v>
      </c>
      <c r="W40" s="159">
        <v>6.103496721823291</v>
      </c>
      <c r="X40" s="147"/>
    </row>
    <row r="41" spans="1:24" s="104" customFormat="1" ht="18">
      <c r="A41" s="71">
        <v>37</v>
      </c>
      <c r="B41" s="158" t="s">
        <v>61</v>
      </c>
      <c r="C41" s="81">
        <v>39584</v>
      </c>
      <c r="D41" s="82" t="s">
        <v>31</v>
      </c>
      <c r="E41" s="82" t="s">
        <v>62</v>
      </c>
      <c r="F41" s="83">
        <v>30</v>
      </c>
      <c r="G41" s="83">
        <v>3</v>
      </c>
      <c r="H41" s="83">
        <v>9</v>
      </c>
      <c r="I41" s="84">
        <v>215</v>
      </c>
      <c r="J41" s="85">
        <v>34</v>
      </c>
      <c r="K41" s="84">
        <v>266</v>
      </c>
      <c r="L41" s="85">
        <v>40</v>
      </c>
      <c r="M41" s="84">
        <v>207</v>
      </c>
      <c r="N41" s="85">
        <v>33</v>
      </c>
      <c r="O41" s="84">
        <f>I41+K41+M41</f>
        <v>688</v>
      </c>
      <c r="P41" s="85">
        <f>J41+L41+N41</f>
        <v>107</v>
      </c>
      <c r="Q41" s="85">
        <f>IF(O41&lt;&gt;0,P41/G41,"")</f>
        <v>35.666666666666664</v>
      </c>
      <c r="R41" s="86">
        <f>IF(O41&lt;&gt;0,O41/P41,"")</f>
        <v>6.429906542056075</v>
      </c>
      <c r="S41" s="84">
        <v>1259</v>
      </c>
      <c r="T41" s="87">
        <f>IF(S41&lt;&gt;0,-(S41-O41)/S41,"")</f>
        <v>-0.45353455123113584</v>
      </c>
      <c r="U41" s="84">
        <v>205216.5</v>
      </c>
      <c r="V41" s="85">
        <v>28143</v>
      </c>
      <c r="W41" s="159">
        <f>+U41/V41</f>
        <v>7.291919837970366</v>
      </c>
      <c r="X41" s="147"/>
    </row>
    <row r="42" spans="1:24" s="104" customFormat="1" ht="18">
      <c r="A42" s="66">
        <v>38</v>
      </c>
      <c r="B42" s="158" t="s">
        <v>55</v>
      </c>
      <c r="C42" s="81">
        <v>39577</v>
      </c>
      <c r="D42" s="82" t="s">
        <v>3</v>
      </c>
      <c r="E42" s="82" t="s">
        <v>3</v>
      </c>
      <c r="F42" s="83">
        <v>85</v>
      </c>
      <c r="G42" s="83">
        <v>3</v>
      </c>
      <c r="H42" s="83">
        <v>10</v>
      </c>
      <c r="I42" s="84">
        <v>203</v>
      </c>
      <c r="J42" s="85">
        <v>36</v>
      </c>
      <c r="K42" s="84">
        <v>192</v>
      </c>
      <c r="L42" s="85">
        <v>36</v>
      </c>
      <c r="M42" s="84">
        <v>235</v>
      </c>
      <c r="N42" s="85">
        <v>43</v>
      </c>
      <c r="O42" s="84">
        <f>+I42+K42+M42</f>
        <v>630</v>
      </c>
      <c r="P42" s="85">
        <f>+J42+L42+N42</f>
        <v>115</v>
      </c>
      <c r="Q42" s="85">
        <f>IF(O42&lt;&gt;0,P42/G42,"")</f>
        <v>38.333333333333336</v>
      </c>
      <c r="R42" s="86">
        <f>IF(O42&lt;&gt;0,O42/P42,"")</f>
        <v>5.478260869565218</v>
      </c>
      <c r="S42" s="84">
        <v>287</v>
      </c>
      <c r="T42" s="87">
        <f>IF(S42&lt;&gt;0,-(S42-O42)/S42,"")</f>
        <v>1.1951219512195121</v>
      </c>
      <c r="U42" s="84">
        <v>1473376</v>
      </c>
      <c r="V42" s="85">
        <v>182537</v>
      </c>
      <c r="W42" s="159">
        <f>U42/V42</f>
        <v>8.07165670521593</v>
      </c>
      <c r="X42" s="147"/>
    </row>
    <row r="43" spans="1:24" s="104" customFormat="1" ht="18">
      <c r="A43" s="66">
        <v>39</v>
      </c>
      <c r="B43" s="158" t="s">
        <v>111</v>
      </c>
      <c r="C43" s="81">
        <v>39458</v>
      </c>
      <c r="D43" s="82" t="s">
        <v>3</v>
      </c>
      <c r="E43" s="82" t="s">
        <v>41</v>
      </c>
      <c r="F43" s="83">
        <v>8</v>
      </c>
      <c r="G43" s="83">
        <v>2</v>
      </c>
      <c r="H43" s="83">
        <v>25</v>
      </c>
      <c r="I43" s="84">
        <v>154</v>
      </c>
      <c r="J43" s="85">
        <v>26</v>
      </c>
      <c r="K43" s="84">
        <v>151</v>
      </c>
      <c r="L43" s="85">
        <v>27</v>
      </c>
      <c r="M43" s="84">
        <v>146</v>
      </c>
      <c r="N43" s="85">
        <v>24</v>
      </c>
      <c r="O43" s="84">
        <f>+I43+K43+M43</f>
        <v>451</v>
      </c>
      <c r="P43" s="85">
        <f>+J43+L43+N43</f>
        <v>77</v>
      </c>
      <c r="Q43" s="85">
        <f>IF(O43&lt;&gt;0,P43/G43,"")</f>
        <v>38.5</v>
      </c>
      <c r="R43" s="86">
        <f>IF(O43&lt;&gt;0,O43/P43,"")</f>
        <v>5.857142857142857</v>
      </c>
      <c r="S43" s="84">
        <v>34</v>
      </c>
      <c r="T43" s="87">
        <f>IF(S43&lt;&gt;0,-(S43-O43)/S43,"")</f>
        <v>12.264705882352942</v>
      </c>
      <c r="U43" s="84">
        <v>283495</v>
      </c>
      <c r="V43" s="85">
        <v>28220</v>
      </c>
      <c r="W43" s="159">
        <f>U43/V43</f>
        <v>10.045889440113395</v>
      </c>
      <c r="X43" s="147"/>
    </row>
    <row r="44" spans="1:24" s="104" customFormat="1" ht="18">
      <c r="A44" s="71">
        <v>40</v>
      </c>
      <c r="B44" s="158" t="s">
        <v>70</v>
      </c>
      <c r="C44" s="81">
        <v>39598</v>
      </c>
      <c r="D44" s="82" t="s">
        <v>66</v>
      </c>
      <c r="E44" s="82" t="s">
        <v>67</v>
      </c>
      <c r="F44" s="83">
        <v>61</v>
      </c>
      <c r="G44" s="83">
        <v>5</v>
      </c>
      <c r="H44" s="83">
        <v>7</v>
      </c>
      <c r="I44" s="84">
        <v>91</v>
      </c>
      <c r="J44" s="85">
        <v>23</v>
      </c>
      <c r="K44" s="84">
        <v>146</v>
      </c>
      <c r="L44" s="85">
        <v>34</v>
      </c>
      <c r="M44" s="84">
        <v>148</v>
      </c>
      <c r="N44" s="85">
        <v>32</v>
      </c>
      <c r="O44" s="84">
        <f>SUM(I44+K44+M44)</f>
        <v>385</v>
      </c>
      <c r="P44" s="85">
        <f>J44+L44+N44</f>
        <v>89</v>
      </c>
      <c r="Q44" s="85">
        <f>+P44/G44</f>
        <v>17.8</v>
      </c>
      <c r="R44" s="86">
        <f>+O44/P44</f>
        <v>4.325842696629214</v>
      </c>
      <c r="S44" s="84"/>
      <c r="T44" s="87"/>
      <c r="U44" s="84">
        <v>504806.41</v>
      </c>
      <c r="V44" s="85">
        <v>60293</v>
      </c>
      <c r="W44" s="159">
        <f>U44/V44</f>
        <v>8.372554193687492</v>
      </c>
      <c r="X44" s="147"/>
    </row>
    <row r="45" spans="1:24" s="104" customFormat="1" ht="18">
      <c r="A45" s="66">
        <v>41</v>
      </c>
      <c r="B45" s="158" t="s">
        <v>117</v>
      </c>
      <c r="C45" s="81">
        <v>39577</v>
      </c>
      <c r="D45" s="82" t="s">
        <v>118</v>
      </c>
      <c r="E45" s="82" t="s">
        <v>13</v>
      </c>
      <c r="F45" s="83">
        <v>26</v>
      </c>
      <c r="G45" s="83">
        <v>1</v>
      </c>
      <c r="H45" s="83">
        <v>9</v>
      </c>
      <c r="I45" s="84">
        <v>116</v>
      </c>
      <c r="J45" s="85">
        <v>14</v>
      </c>
      <c r="K45" s="84">
        <v>146</v>
      </c>
      <c r="L45" s="85">
        <v>17</v>
      </c>
      <c r="M45" s="84">
        <v>84</v>
      </c>
      <c r="N45" s="85">
        <v>10</v>
      </c>
      <c r="O45" s="84">
        <f>+I45+K45+M45</f>
        <v>346</v>
      </c>
      <c r="P45" s="85">
        <f>+J45+L45+N45</f>
        <v>41</v>
      </c>
      <c r="Q45" s="85">
        <f>+P45/G45</f>
        <v>41</v>
      </c>
      <c r="R45" s="86">
        <f>+O45/P45</f>
        <v>8.439024390243903</v>
      </c>
      <c r="S45" s="84">
        <v>895</v>
      </c>
      <c r="T45" s="87">
        <f>IF(S45&lt;&gt;0,-(S45-O45)/S45,"")</f>
        <v>-0.6134078212290502</v>
      </c>
      <c r="U45" s="84">
        <v>114472.42</v>
      </c>
      <c r="V45" s="85">
        <v>13325</v>
      </c>
      <c r="W45" s="159">
        <f>U45/V45</f>
        <v>8.590800750469043</v>
      </c>
      <c r="X45" s="147"/>
    </row>
    <row r="46" spans="1:24" s="104" customFormat="1" ht="18">
      <c r="A46" s="66">
        <v>42</v>
      </c>
      <c r="B46" s="158" t="s">
        <v>72</v>
      </c>
      <c r="C46" s="81">
        <v>39598</v>
      </c>
      <c r="D46" s="82" t="s">
        <v>14</v>
      </c>
      <c r="E46" s="82" t="s">
        <v>13</v>
      </c>
      <c r="F46" s="83">
        <v>1</v>
      </c>
      <c r="G46" s="83">
        <v>1</v>
      </c>
      <c r="H46" s="83">
        <v>7</v>
      </c>
      <c r="I46" s="84">
        <v>62</v>
      </c>
      <c r="J46" s="85">
        <v>10</v>
      </c>
      <c r="K46" s="84">
        <v>72</v>
      </c>
      <c r="L46" s="85">
        <v>12</v>
      </c>
      <c r="M46" s="84">
        <v>204</v>
      </c>
      <c r="N46" s="85">
        <v>33</v>
      </c>
      <c r="O46" s="84">
        <v>338</v>
      </c>
      <c r="P46" s="85">
        <v>55</v>
      </c>
      <c r="Q46" s="85">
        <v>55</v>
      </c>
      <c r="R46" s="86">
        <v>6.1454545454545455</v>
      </c>
      <c r="S46" s="84">
        <v>205</v>
      </c>
      <c r="T46" s="87">
        <v>0.6487804878048781</v>
      </c>
      <c r="U46" s="84">
        <v>5460</v>
      </c>
      <c r="V46" s="85">
        <v>1184</v>
      </c>
      <c r="W46" s="159">
        <v>4.611486486486487</v>
      </c>
      <c r="X46" s="147"/>
    </row>
    <row r="47" spans="1:24" s="104" customFormat="1" ht="18">
      <c r="A47" s="71">
        <v>43</v>
      </c>
      <c r="B47" s="158" t="s">
        <v>60</v>
      </c>
      <c r="C47" s="81">
        <v>39584</v>
      </c>
      <c r="D47" s="82" t="s">
        <v>14</v>
      </c>
      <c r="E47" s="82" t="s">
        <v>59</v>
      </c>
      <c r="F47" s="83">
        <v>63</v>
      </c>
      <c r="G47" s="83">
        <v>5</v>
      </c>
      <c r="H47" s="83">
        <v>9</v>
      </c>
      <c r="I47" s="84">
        <v>71</v>
      </c>
      <c r="J47" s="85">
        <v>17</v>
      </c>
      <c r="K47" s="84">
        <v>102</v>
      </c>
      <c r="L47" s="85">
        <v>24</v>
      </c>
      <c r="M47" s="84">
        <v>127</v>
      </c>
      <c r="N47" s="85">
        <v>28</v>
      </c>
      <c r="O47" s="84">
        <v>300</v>
      </c>
      <c r="P47" s="85">
        <v>69</v>
      </c>
      <c r="Q47" s="85">
        <v>13.8</v>
      </c>
      <c r="R47" s="86">
        <v>4.3478260869565215</v>
      </c>
      <c r="S47" s="84">
        <v>1786</v>
      </c>
      <c r="T47" s="87">
        <v>-0.832026875699888</v>
      </c>
      <c r="U47" s="84">
        <v>222608</v>
      </c>
      <c r="V47" s="85">
        <v>30032</v>
      </c>
      <c r="W47" s="159">
        <v>7.412360149174214</v>
      </c>
      <c r="X47" s="147"/>
    </row>
    <row r="48" spans="1:25" s="104" customFormat="1" ht="18">
      <c r="A48" s="66">
        <v>44</v>
      </c>
      <c r="B48" s="158" t="s">
        <v>93</v>
      </c>
      <c r="C48" s="81">
        <v>39528</v>
      </c>
      <c r="D48" s="82" t="s">
        <v>75</v>
      </c>
      <c r="E48" s="82" t="s">
        <v>94</v>
      </c>
      <c r="F48" s="83">
        <v>37</v>
      </c>
      <c r="G48" s="83">
        <v>2</v>
      </c>
      <c r="H48" s="83">
        <v>14</v>
      </c>
      <c r="I48" s="84">
        <v>83</v>
      </c>
      <c r="J48" s="85">
        <v>20</v>
      </c>
      <c r="K48" s="84">
        <v>122</v>
      </c>
      <c r="L48" s="85">
        <v>28</v>
      </c>
      <c r="M48" s="84">
        <v>86</v>
      </c>
      <c r="N48" s="85">
        <v>21</v>
      </c>
      <c r="O48" s="84">
        <f>I48+K48+M48</f>
        <v>291</v>
      </c>
      <c r="P48" s="85">
        <f>J48+L48+N48</f>
        <v>69</v>
      </c>
      <c r="Q48" s="85">
        <f aca="true" t="shared" si="5" ref="Q48:Q54">IF(O48&lt;&gt;0,P48/G48,"")</f>
        <v>34.5</v>
      </c>
      <c r="R48" s="86">
        <f aca="true" t="shared" si="6" ref="R48:R54">IF(O48&lt;&gt;0,O48/P48,"")</f>
        <v>4.217391304347826</v>
      </c>
      <c r="S48" s="84">
        <v>789</v>
      </c>
      <c r="T48" s="87">
        <f aca="true" t="shared" si="7" ref="T48:T54">IF(S48&lt;&gt;0,-(S48-O48)/S48,"")</f>
        <v>-0.6311787072243346</v>
      </c>
      <c r="U48" s="84">
        <v>966251.5</v>
      </c>
      <c r="V48" s="85">
        <v>126568</v>
      </c>
      <c r="W48" s="159">
        <f>IF(U48&lt;&gt;0,U48/V48,"")</f>
        <v>7.63424799317363</v>
      </c>
      <c r="X48" s="147"/>
      <c r="Y48" s="109"/>
    </row>
    <row r="49" spans="1:25" s="104" customFormat="1" ht="18">
      <c r="A49" s="66">
        <v>45</v>
      </c>
      <c r="B49" s="158" t="s">
        <v>119</v>
      </c>
      <c r="C49" s="81">
        <v>39528</v>
      </c>
      <c r="D49" s="82" t="s">
        <v>3</v>
      </c>
      <c r="E49" s="82" t="s">
        <v>3</v>
      </c>
      <c r="F49" s="83">
        <v>34</v>
      </c>
      <c r="G49" s="83">
        <v>2</v>
      </c>
      <c r="H49" s="83">
        <v>17</v>
      </c>
      <c r="I49" s="84">
        <v>70</v>
      </c>
      <c r="J49" s="85">
        <v>10</v>
      </c>
      <c r="K49" s="84">
        <v>92</v>
      </c>
      <c r="L49" s="85">
        <v>10</v>
      </c>
      <c r="M49" s="84">
        <v>108</v>
      </c>
      <c r="N49" s="85">
        <v>12</v>
      </c>
      <c r="O49" s="84">
        <f>+I49+K49+M49</f>
        <v>270</v>
      </c>
      <c r="P49" s="85">
        <f>+J49+L49+N49</f>
        <v>32</v>
      </c>
      <c r="Q49" s="85">
        <f t="shared" si="5"/>
        <v>16</v>
      </c>
      <c r="R49" s="86">
        <f t="shared" si="6"/>
        <v>8.4375</v>
      </c>
      <c r="S49" s="84">
        <v>598</v>
      </c>
      <c r="T49" s="87">
        <f t="shared" si="7"/>
        <v>-0.5484949832775919</v>
      </c>
      <c r="U49" s="84">
        <v>909725</v>
      </c>
      <c r="V49" s="85">
        <v>102618</v>
      </c>
      <c r="W49" s="159">
        <f>U49/V49</f>
        <v>8.865160108363055</v>
      </c>
      <c r="X49" s="147"/>
      <c r="Y49" s="109"/>
    </row>
    <row r="50" spans="1:25" s="104" customFormat="1" ht="18">
      <c r="A50" s="71">
        <v>46</v>
      </c>
      <c r="B50" s="158" t="s">
        <v>120</v>
      </c>
      <c r="C50" s="81">
        <v>39577</v>
      </c>
      <c r="D50" s="82" t="s">
        <v>7</v>
      </c>
      <c r="E50" s="82" t="s">
        <v>10</v>
      </c>
      <c r="F50" s="83">
        <v>45</v>
      </c>
      <c r="G50" s="83">
        <v>1</v>
      </c>
      <c r="H50" s="83">
        <v>10</v>
      </c>
      <c r="I50" s="84">
        <v>74</v>
      </c>
      <c r="J50" s="85">
        <v>12</v>
      </c>
      <c r="K50" s="84">
        <v>137</v>
      </c>
      <c r="L50" s="85">
        <v>22</v>
      </c>
      <c r="M50" s="84">
        <v>50</v>
      </c>
      <c r="N50" s="85">
        <v>8</v>
      </c>
      <c r="O50" s="84">
        <f>+M50+K50+I50</f>
        <v>261</v>
      </c>
      <c r="P50" s="85">
        <f>+N50+L50+J50</f>
        <v>42</v>
      </c>
      <c r="Q50" s="85">
        <f t="shared" si="5"/>
        <v>42</v>
      </c>
      <c r="R50" s="86">
        <f t="shared" si="6"/>
        <v>6.214285714285714</v>
      </c>
      <c r="S50" s="84"/>
      <c r="T50" s="87">
        <f t="shared" si="7"/>
      </c>
      <c r="U50" s="84">
        <v>257550</v>
      </c>
      <c r="V50" s="85">
        <v>33812</v>
      </c>
      <c r="W50" s="159">
        <f>+U50/V50</f>
        <v>7.617118182893647</v>
      </c>
      <c r="X50" s="147"/>
      <c r="Y50" s="109"/>
    </row>
    <row r="51" spans="1:25" s="104" customFormat="1" ht="18">
      <c r="A51" s="66">
        <v>47</v>
      </c>
      <c r="B51" s="158" t="s">
        <v>121</v>
      </c>
      <c r="C51" s="81">
        <v>39423</v>
      </c>
      <c r="D51" s="82" t="s">
        <v>3</v>
      </c>
      <c r="E51" s="82" t="s">
        <v>3</v>
      </c>
      <c r="F51" s="83">
        <v>1</v>
      </c>
      <c r="G51" s="83">
        <v>1</v>
      </c>
      <c r="H51" s="83">
        <v>31</v>
      </c>
      <c r="I51" s="84">
        <v>122</v>
      </c>
      <c r="J51" s="85">
        <v>13</v>
      </c>
      <c r="K51" s="84">
        <v>46</v>
      </c>
      <c r="L51" s="85">
        <v>5</v>
      </c>
      <c r="M51" s="84">
        <v>81</v>
      </c>
      <c r="N51" s="85">
        <v>9</v>
      </c>
      <c r="O51" s="84">
        <f>+I51+K51+M51</f>
        <v>249</v>
      </c>
      <c r="P51" s="85">
        <f>+J51+L51+N51</f>
        <v>27</v>
      </c>
      <c r="Q51" s="85">
        <f t="shared" si="5"/>
        <v>27</v>
      </c>
      <c r="R51" s="86">
        <f t="shared" si="6"/>
        <v>9.222222222222221</v>
      </c>
      <c r="S51" s="84">
        <v>52</v>
      </c>
      <c r="T51" s="87">
        <f t="shared" si="7"/>
        <v>3.7884615384615383</v>
      </c>
      <c r="U51" s="84">
        <v>27299</v>
      </c>
      <c r="V51" s="85">
        <v>2499</v>
      </c>
      <c r="W51" s="159">
        <f>U51/V51</f>
        <v>10.923969587835135</v>
      </c>
      <c r="X51" s="147"/>
      <c r="Y51" s="109"/>
    </row>
    <row r="52" spans="1:25" s="104" customFormat="1" ht="18">
      <c r="A52" s="66">
        <v>48</v>
      </c>
      <c r="B52" s="158" t="s">
        <v>107</v>
      </c>
      <c r="C52" s="81">
        <v>39486</v>
      </c>
      <c r="D52" s="82" t="s">
        <v>22</v>
      </c>
      <c r="E52" s="82" t="s">
        <v>108</v>
      </c>
      <c r="F52" s="83">
        <v>138</v>
      </c>
      <c r="G52" s="83">
        <v>1</v>
      </c>
      <c r="H52" s="83">
        <v>17</v>
      </c>
      <c r="I52" s="84">
        <v>58</v>
      </c>
      <c r="J52" s="85">
        <v>12</v>
      </c>
      <c r="K52" s="84">
        <v>88</v>
      </c>
      <c r="L52" s="85">
        <v>19</v>
      </c>
      <c r="M52" s="84">
        <v>95</v>
      </c>
      <c r="N52" s="85">
        <v>20</v>
      </c>
      <c r="O52" s="84">
        <f>+I52+K52+M52</f>
        <v>241</v>
      </c>
      <c r="P52" s="85">
        <f>+J52+L52+N52</f>
        <v>51</v>
      </c>
      <c r="Q52" s="85">
        <f t="shared" si="5"/>
        <v>51</v>
      </c>
      <c r="R52" s="86">
        <f t="shared" si="6"/>
        <v>4.7254901960784315</v>
      </c>
      <c r="S52" s="84">
        <v>200</v>
      </c>
      <c r="T52" s="87">
        <f t="shared" si="7"/>
        <v>0.205</v>
      </c>
      <c r="U52" s="84">
        <v>2248730</v>
      </c>
      <c r="V52" s="85">
        <v>334129</v>
      </c>
      <c r="W52" s="159">
        <f>U52/V52</f>
        <v>6.73012519116868</v>
      </c>
      <c r="X52" s="147"/>
      <c r="Y52" s="109"/>
    </row>
    <row r="53" spans="1:25" s="104" customFormat="1" ht="18">
      <c r="A53" s="71">
        <v>49</v>
      </c>
      <c r="B53" s="158" t="s">
        <v>33</v>
      </c>
      <c r="C53" s="81">
        <v>39549</v>
      </c>
      <c r="D53" s="82" t="s">
        <v>7</v>
      </c>
      <c r="E53" s="82" t="s">
        <v>8</v>
      </c>
      <c r="F53" s="83">
        <v>58</v>
      </c>
      <c r="G53" s="83">
        <v>1</v>
      </c>
      <c r="H53" s="83">
        <v>14</v>
      </c>
      <c r="I53" s="84">
        <v>74</v>
      </c>
      <c r="J53" s="85">
        <v>12</v>
      </c>
      <c r="K53" s="84">
        <v>86</v>
      </c>
      <c r="L53" s="85">
        <v>14</v>
      </c>
      <c r="M53" s="84">
        <v>64</v>
      </c>
      <c r="N53" s="85">
        <v>10</v>
      </c>
      <c r="O53" s="84">
        <f>+M53+K53+I53</f>
        <v>224</v>
      </c>
      <c r="P53" s="85">
        <f>+N53+L53+J53</f>
        <v>36</v>
      </c>
      <c r="Q53" s="85">
        <f t="shared" si="5"/>
        <v>36</v>
      </c>
      <c r="R53" s="86">
        <f t="shared" si="6"/>
        <v>6.222222222222222</v>
      </c>
      <c r="S53" s="84">
        <v>162</v>
      </c>
      <c r="T53" s="87">
        <f t="shared" si="7"/>
        <v>0.38271604938271603</v>
      </c>
      <c r="U53" s="84">
        <v>796000</v>
      </c>
      <c r="V53" s="85">
        <v>102943</v>
      </c>
      <c r="W53" s="159">
        <f>+U53/V53</f>
        <v>7.732434454018243</v>
      </c>
      <c r="X53" s="147"/>
      <c r="Y53" s="109"/>
    </row>
    <row r="54" spans="1:25" s="104" customFormat="1" ht="18">
      <c r="A54" s="66">
        <v>50</v>
      </c>
      <c r="B54" s="158" t="s">
        <v>77</v>
      </c>
      <c r="C54" s="81">
        <v>39598</v>
      </c>
      <c r="D54" s="82" t="s">
        <v>75</v>
      </c>
      <c r="E54" s="82" t="s">
        <v>78</v>
      </c>
      <c r="F54" s="83">
        <v>33</v>
      </c>
      <c r="G54" s="83">
        <v>6</v>
      </c>
      <c r="H54" s="83">
        <v>7</v>
      </c>
      <c r="I54" s="84">
        <v>25</v>
      </c>
      <c r="J54" s="85">
        <v>5</v>
      </c>
      <c r="K54" s="84">
        <v>83</v>
      </c>
      <c r="L54" s="85">
        <v>16</v>
      </c>
      <c r="M54" s="84">
        <v>113</v>
      </c>
      <c r="N54" s="85">
        <v>20</v>
      </c>
      <c r="O54" s="84">
        <f>I54+K54+M54</f>
        <v>221</v>
      </c>
      <c r="P54" s="85">
        <f>J54+L54+N54</f>
        <v>41</v>
      </c>
      <c r="Q54" s="85">
        <f t="shared" si="5"/>
        <v>6.833333333333333</v>
      </c>
      <c r="R54" s="86">
        <f t="shared" si="6"/>
        <v>5.390243902439025</v>
      </c>
      <c r="S54" s="84">
        <v>574</v>
      </c>
      <c r="T54" s="87">
        <f t="shared" si="7"/>
        <v>-0.6149825783972126</v>
      </c>
      <c r="U54" s="84">
        <v>46208</v>
      </c>
      <c r="V54" s="85">
        <v>5242</v>
      </c>
      <c r="W54" s="159">
        <f>IF(U54&lt;&gt;0,U54/V54,"")</f>
        <v>8.81495612361694</v>
      </c>
      <c r="X54" s="147"/>
      <c r="Y54" s="109"/>
    </row>
    <row r="55" spans="1:25" s="104" customFormat="1" ht="18">
      <c r="A55" s="66">
        <v>51</v>
      </c>
      <c r="B55" s="158" t="s">
        <v>84</v>
      </c>
      <c r="C55" s="81">
        <v>39549</v>
      </c>
      <c r="D55" s="82" t="s">
        <v>14</v>
      </c>
      <c r="E55" s="82" t="s">
        <v>6</v>
      </c>
      <c r="F55" s="83">
        <v>5</v>
      </c>
      <c r="G55" s="83">
        <v>3</v>
      </c>
      <c r="H55" s="83">
        <v>5</v>
      </c>
      <c r="I55" s="84">
        <v>15</v>
      </c>
      <c r="J55" s="85">
        <v>3</v>
      </c>
      <c r="K55" s="84">
        <v>105</v>
      </c>
      <c r="L55" s="85">
        <v>14</v>
      </c>
      <c r="M55" s="84">
        <v>87.5</v>
      </c>
      <c r="N55" s="85">
        <v>12</v>
      </c>
      <c r="O55" s="84">
        <v>207.5</v>
      </c>
      <c r="P55" s="85">
        <v>29</v>
      </c>
      <c r="Q55" s="85">
        <v>9.666666666666666</v>
      </c>
      <c r="R55" s="86">
        <v>7.155172413793103</v>
      </c>
      <c r="S55" s="84">
        <v>118</v>
      </c>
      <c r="T55" s="87">
        <v>0.7584745762711864</v>
      </c>
      <c r="U55" s="84">
        <v>10249</v>
      </c>
      <c r="V55" s="85">
        <v>1065</v>
      </c>
      <c r="W55" s="159">
        <v>9.623474178403756</v>
      </c>
      <c r="X55" s="147"/>
      <c r="Y55" s="109"/>
    </row>
    <row r="56" spans="1:25" s="104" customFormat="1" ht="18">
      <c r="A56" s="71">
        <v>52</v>
      </c>
      <c r="B56" s="158" t="s">
        <v>122</v>
      </c>
      <c r="C56" s="81">
        <v>39507</v>
      </c>
      <c r="D56" s="82" t="s">
        <v>14</v>
      </c>
      <c r="E56" s="82" t="s">
        <v>30</v>
      </c>
      <c r="F56" s="83">
        <v>20</v>
      </c>
      <c r="G56" s="83">
        <v>1</v>
      </c>
      <c r="H56" s="83">
        <v>19</v>
      </c>
      <c r="I56" s="84">
        <v>30</v>
      </c>
      <c r="J56" s="85">
        <v>6</v>
      </c>
      <c r="K56" s="84">
        <v>85</v>
      </c>
      <c r="L56" s="85">
        <v>17</v>
      </c>
      <c r="M56" s="84">
        <v>50</v>
      </c>
      <c r="N56" s="85">
        <v>10</v>
      </c>
      <c r="O56" s="84">
        <v>165</v>
      </c>
      <c r="P56" s="85">
        <v>33</v>
      </c>
      <c r="Q56" s="85">
        <v>33</v>
      </c>
      <c r="R56" s="86">
        <v>5</v>
      </c>
      <c r="S56" s="84"/>
      <c r="T56" s="87"/>
      <c r="U56" s="84">
        <v>121455</v>
      </c>
      <c r="V56" s="85">
        <v>15584</v>
      </c>
      <c r="W56" s="159">
        <v>7.793570328542095</v>
      </c>
      <c r="X56" s="147"/>
      <c r="Y56" s="109"/>
    </row>
    <row r="57" spans="1:25" s="104" customFormat="1" ht="18">
      <c r="A57" s="66">
        <v>53</v>
      </c>
      <c r="B57" s="158" t="s">
        <v>123</v>
      </c>
      <c r="C57" s="81">
        <v>39542</v>
      </c>
      <c r="D57" s="82" t="s">
        <v>66</v>
      </c>
      <c r="E57" s="82" t="s">
        <v>130</v>
      </c>
      <c r="F57" s="83">
        <v>58</v>
      </c>
      <c r="G57" s="83">
        <v>1</v>
      </c>
      <c r="H57" s="83">
        <v>12</v>
      </c>
      <c r="I57" s="84">
        <v>77</v>
      </c>
      <c r="J57" s="85">
        <v>15</v>
      </c>
      <c r="K57" s="84">
        <v>27</v>
      </c>
      <c r="L57" s="85">
        <v>5</v>
      </c>
      <c r="M57" s="84">
        <v>42</v>
      </c>
      <c r="N57" s="85">
        <v>8</v>
      </c>
      <c r="O57" s="84">
        <f>SUM(I57+K57+M57)</f>
        <v>146</v>
      </c>
      <c r="P57" s="85">
        <f>J57+L57+N57</f>
        <v>28</v>
      </c>
      <c r="Q57" s="85">
        <f>+P57/G57</f>
        <v>28</v>
      </c>
      <c r="R57" s="86">
        <f>+O57/P57</f>
        <v>5.214285714285714</v>
      </c>
      <c r="S57" s="84"/>
      <c r="T57" s="87"/>
      <c r="U57" s="84">
        <v>282230.5</v>
      </c>
      <c r="V57" s="85">
        <v>37904</v>
      </c>
      <c r="W57" s="159">
        <f>U57/V57</f>
        <v>7.445929189531448</v>
      </c>
      <c r="X57" s="147"/>
      <c r="Y57" s="109"/>
    </row>
    <row r="58" spans="1:25" s="104" customFormat="1" ht="18">
      <c r="A58" s="66">
        <v>54</v>
      </c>
      <c r="B58" s="158" t="s">
        <v>44</v>
      </c>
      <c r="C58" s="81">
        <v>39542</v>
      </c>
      <c r="D58" s="82" t="s">
        <v>22</v>
      </c>
      <c r="E58" s="82" t="s">
        <v>45</v>
      </c>
      <c r="F58" s="83">
        <v>73</v>
      </c>
      <c r="G58" s="83">
        <v>1</v>
      </c>
      <c r="H58" s="83">
        <v>15</v>
      </c>
      <c r="I58" s="84">
        <v>66</v>
      </c>
      <c r="J58" s="85">
        <v>12</v>
      </c>
      <c r="K58" s="84">
        <v>59</v>
      </c>
      <c r="L58" s="85">
        <v>11</v>
      </c>
      <c r="M58" s="84">
        <v>21</v>
      </c>
      <c r="N58" s="85">
        <v>4</v>
      </c>
      <c r="O58" s="84">
        <f>+I58+K58+M58</f>
        <v>146</v>
      </c>
      <c r="P58" s="85">
        <f>+J58+L58+N58</f>
        <v>27</v>
      </c>
      <c r="Q58" s="85">
        <f>IF(O58&lt;&gt;0,P58/G58,"")</f>
        <v>27</v>
      </c>
      <c r="R58" s="86">
        <f>IF(O58&lt;&gt;0,O58/P58,"")</f>
        <v>5.407407407407407</v>
      </c>
      <c r="S58" s="84">
        <v>30</v>
      </c>
      <c r="T58" s="87">
        <f>IF(S58&lt;&gt;0,-(S58-O58)/S58,"")</f>
        <v>3.8666666666666667</v>
      </c>
      <c r="U58" s="84">
        <v>1330396</v>
      </c>
      <c r="V58" s="85">
        <v>154257</v>
      </c>
      <c r="W58" s="159">
        <f>U58/V58</f>
        <v>8.624542160161289</v>
      </c>
      <c r="X58" s="147"/>
      <c r="Y58" s="109"/>
    </row>
    <row r="59" spans="1:25" s="104" customFormat="1" ht="18">
      <c r="A59" s="71">
        <v>55</v>
      </c>
      <c r="B59" s="158" t="s">
        <v>109</v>
      </c>
      <c r="C59" s="81">
        <v>39507</v>
      </c>
      <c r="D59" s="82" t="s">
        <v>66</v>
      </c>
      <c r="E59" s="82" t="s">
        <v>110</v>
      </c>
      <c r="F59" s="83">
        <v>130</v>
      </c>
      <c r="G59" s="83">
        <v>1</v>
      </c>
      <c r="H59" s="83">
        <v>18</v>
      </c>
      <c r="I59" s="84">
        <v>30</v>
      </c>
      <c r="J59" s="85">
        <v>6</v>
      </c>
      <c r="K59" s="84">
        <v>60</v>
      </c>
      <c r="L59" s="85">
        <v>12</v>
      </c>
      <c r="M59" s="84">
        <v>55</v>
      </c>
      <c r="N59" s="85">
        <v>11</v>
      </c>
      <c r="O59" s="84">
        <f>SUM(I59+K59+M59)</f>
        <v>145</v>
      </c>
      <c r="P59" s="85">
        <f>J59+L59+N59</f>
        <v>29</v>
      </c>
      <c r="Q59" s="85">
        <f>+P59/G59</f>
        <v>29</v>
      </c>
      <c r="R59" s="86">
        <f>+O59/P59</f>
        <v>5</v>
      </c>
      <c r="S59" s="84"/>
      <c r="T59" s="87"/>
      <c r="U59" s="84">
        <v>1521710.16</v>
      </c>
      <c r="V59" s="85">
        <v>213626</v>
      </c>
      <c r="W59" s="159">
        <f>U59/V59</f>
        <v>7.123244174398247</v>
      </c>
      <c r="X59" s="147"/>
      <c r="Y59" s="109"/>
    </row>
    <row r="60" spans="1:25" s="104" customFormat="1" ht="18">
      <c r="A60" s="66">
        <v>56</v>
      </c>
      <c r="B60" s="158" t="s">
        <v>124</v>
      </c>
      <c r="C60" s="81">
        <v>39486</v>
      </c>
      <c r="D60" s="82" t="s">
        <v>66</v>
      </c>
      <c r="E60" s="82" t="s">
        <v>106</v>
      </c>
      <c r="F60" s="83">
        <v>61</v>
      </c>
      <c r="G60" s="83">
        <v>2</v>
      </c>
      <c r="H60" s="83">
        <v>11</v>
      </c>
      <c r="I60" s="84">
        <v>36</v>
      </c>
      <c r="J60" s="85">
        <v>11</v>
      </c>
      <c r="K60" s="84">
        <v>38</v>
      </c>
      <c r="L60" s="85">
        <v>11</v>
      </c>
      <c r="M60" s="84">
        <v>64</v>
      </c>
      <c r="N60" s="85">
        <v>16</v>
      </c>
      <c r="O60" s="84">
        <f>SUM(I60+K60+M60)</f>
        <v>138</v>
      </c>
      <c r="P60" s="85">
        <f>J60+L60+N60</f>
        <v>38</v>
      </c>
      <c r="Q60" s="85">
        <f>+P60/G60</f>
        <v>19</v>
      </c>
      <c r="R60" s="86">
        <f>+O60/P60</f>
        <v>3.6315789473684212</v>
      </c>
      <c r="S60" s="84"/>
      <c r="T60" s="87"/>
      <c r="U60" s="84">
        <v>164218.61</v>
      </c>
      <c r="V60" s="85">
        <v>24341</v>
      </c>
      <c r="W60" s="159">
        <f>U60/V60</f>
        <v>6.746584363830573</v>
      </c>
      <c r="X60" s="147"/>
      <c r="Y60" s="109"/>
    </row>
    <row r="61" spans="1:25" s="104" customFormat="1" ht="18">
      <c r="A61" s="66">
        <v>57</v>
      </c>
      <c r="B61" s="158" t="s">
        <v>105</v>
      </c>
      <c r="C61" s="81">
        <v>39486</v>
      </c>
      <c r="D61" s="82" t="s">
        <v>66</v>
      </c>
      <c r="E61" s="82" t="s">
        <v>106</v>
      </c>
      <c r="F61" s="83">
        <v>61</v>
      </c>
      <c r="G61" s="83">
        <v>1</v>
      </c>
      <c r="H61" s="83">
        <v>19</v>
      </c>
      <c r="I61" s="84">
        <v>40</v>
      </c>
      <c r="J61" s="85">
        <v>8</v>
      </c>
      <c r="K61" s="84">
        <v>55</v>
      </c>
      <c r="L61" s="85">
        <v>11</v>
      </c>
      <c r="M61" s="84">
        <v>35</v>
      </c>
      <c r="N61" s="85">
        <v>7</v>
      </c>
      <c r="O61" s="84">
        <f>SUM(I61+K61+M61)</f>
        <v>130</v>
      </c>
      <c r="P61" s="85">
        <f>J61+L61+N61</f>
        <v>26</v>
      </c>
      <c r="Q61" s="85">
        <f>+P61/G61</f>
        <v>26</v>
      </c>
      <c r="R61" s="86">
        <f>+O61/P61</f>
        <v>5</v>
      </c>
      <c r="S61" s="84"/>
      <c r="T61" s="87"/>
      <c r="U61" s="84">
        <v>810209.82</v>
      </c>
      <c r="V61" s="85">
        <v>116624</v>
      </c>
      <c r="W61" s="159">
        <f>U61/V61</f>
        <v>6.947196288928522</v>
      </c>
      <c r="X61" s="147"/>
      <c r="Y61" s="109"/>
    </row>
    <row r="62" spans="1:25" s="104" customFormat="1" ht="18">
      <c r="A62" s="71">
        <v>58</v>
      </c>
      <c r="B62" s="158" t="s">
        <v>125</v>
      </c>
      <c r="C62" s="81">
        <v>39584</v>
      </c>
      <c r="D62" s="82" t="s">
        <v>7</v>
      </c>
      <c r="E62" s="82" t="s">
        <v>9</v>
      </c>
      <c r="F62" s="83">
        <v>38</v>
      </c>
      <c r="G62" s="83">
        <v>1</v>
      </c>
      <c r="H62" s="83">
        <v>9</v>
      </c>
      <c r="I62" s="84">
        <v>63</v>
      </c>
      <c r="J62" s="85">
        <v>10</v>
      </c>
      <c r="K62" s="84">
        <v>24</v>
      </c>
      <c r="L62" s="85">
        <v>4</v>
      </c>
      <c r="M62" s="84">
        <v>43</v>
      </c>
      <c r="N62" s="85">
        <v>7</v>
      </c>
      <c r="O62" s="84">
        <f>+M62+K62+I62</f>
        <v>130</v>
      </c>
      <c r="P62" s="85">
        <f>+N62+L62+J62</f>
        <v>21</v>
      </c>
      <c r="Q62" s="85">
        <f>IF(O62&lt;&gt;0,P62/G62,"")</f>
        <v>21</v>
      </c>
      <c r="R62" s="86">
        <f>IF(O62&lt;&gt;0,O62/P62,"")</f>
        <v>6.190476190476191</v>
      </c>
      <c r="S62" s="84"/>
      <c r="T62" s="87">
        <f aca="true" t="shared" si="8" ref="T62:T70">IF(S62&lt;&gt;0,-(S62-O62)/S62,"")</f>
      </c>
      <c r="U62" s="84">
        <v>86881</v>
      </c>
      <c r="V62" s="85">
        <v>12140</v>
      </c>
      <c r="W62" s="159">
        <f>+U62/V62</f>
        <v>7.156589785831961</v>
      </c>
      <c r="X62" s="147"/>
      <c r="Y62" s="109"/>
    </row>
    <row r="63" spans="1:25" s="104" customFormat="1" ht="18">
      <c r="A63" s="66">
        <v>59</v>
      </c>
      <c r="B63" s="158" t="s">
        <v>126</v>
      </c>
      <c r="C63" s="81">
        <v>39570</v>
      </c>
      <c r="D63" s="82" t="s">
        <v>7</v>
      </c>
      <c r="E63" s="82" t="s">
        <v>10</v>
      </c>
      <c r="F63" s="83">
        <v>2</v>
      </c>
      <c r="G63" s="83">
        <v>1</v>
      </c>
      <c r="H63" s="83">
        <v>11</v>
      </c>
      <c r="I63" s="84">
        <v>56</v>
      </c>
      <c r="J63" s="85">
        <v>8</v>
      </c>
      <c r="K63" s="84">
        <v>70</v>
      </c>
      <c r="L63" s="85">
        <v>7</v>
      </c>
      <c r="M63" s="84">
        <v>0</v>
      </c>
      <c r="N63" s="85">
        <v>0</v>
      </c>
      <c r="O63" s="84">
        <f>+M63+K63+I63</f>
        <v>126</v>
      </c>
      <c r="P63" s="85">
        <f>+N63+L63+J63</f>
        <v>15</v>
      </c>
      <c r="Q63" s="85">
        <f>IF(O63&lt;&gt;0,P63/G63,"")</f>
        <v>15</v>
      </c>
      <c r="R63" s="86">
        <f>IF(O63&lt;&gt;0,O63/P63,"")</f>
        <v>8.4</v>
      </c>
      <c r="S63" s="84"/>
      <c r="T63" s="87">
        <f t="shared" si="8"/>
      </c>
      <c r="U63" s="84">
        <v>11057</v>
      </c>
      <c r="V63" s="85">
        <v>1289</v>
      </c>
      <c r="W63" s="159">
        <f>+U63/V63</f>
        <v>8.577967416602018</v>
      </c>
      <c r="X63" s="147"/>
      <c r="Y63" s="109"/>
    </row>
    <row r="64" spans="1:25" s="104" customFormat="1" ht="18">
      <c r="A64" s="66">
        <v>60</v>
      </c>
      <c r="B64" s="158" t="s">
        <v>53</v>
      </c>
      <c r="C64" s="81">
        <v>39570</v>
      </c>
      <c r="D64" s="82" t="s">
        <v>22</v>
      </c>
      <c r="E64" s="82" t="s">
        <v>23</v>
      </c>
      <c r="F64" s="83">
        <v>66</v>
      </c>
      <c r="G64" s="83">
        <v>3</v>
      </c>
      <c r="H64" s="83">
        <v>11</v>
      </c>
      <c r="I64" s="84">
        <v>33</v>
      </c>
      <c r="J64" s="85">
        <v>6</v>
      </c>
      <c r="K64" s="84">
        <v>27</v>
      </c>
      <c r="L64" s="85">
        <v>5</v>
      </c>
      <c r="M64" s="84">
        <v>51</v>
      </c>
      <c r="N64" s="85">
        <v>10</v>
      </c>
      <c r="O64" s="84">
        <f>+I64+K64+M64</f>
        <v>111</v>
      </c>
      <c r="P64" s="85">
        <f>+J64+L64+N64</f>
        <v>21</v>
      </c>
      <c r="Q64" s="85">
        <f>IF(O64&lt;&gt;0,P64/G64,"")</f>
        <v>7</v>
      </c>
      <c r="R64" s="86">
        <f>IF(O64&lt;&gt;0,O64/P64,"")</f>
        <v>5.285714285714286</v>
      </c>
      <c r="S64" s="84">
        <v>183</v>
      </c>
      <c r="T64" s="87">
        <f t="shared" si="8"/>
        <v>-0.39344262295081966</v>
      </c>
      <c r="U64" s="84">
        <v>597189</v>
      </c>
      <c r="V64" s="85">
        <v>67895</v>
      </c>
      <c r="W64" s="159">
        <f>U64/V64</f>
        <v>8.795772884601222</v>
      </c>
      <c r="X64" s="147"/>
      <c r="Y64" s="109"/>
    </row>
    <row r="65" spans="1:25" s="104" customFormat="1" ht="18">
      <c r="A65" s="71">
        <v>61</v>
      </c>
      <c r="B65" s="158" t="s">
        <v>57</v>
      </c>
      <c r="C65" s="81">
        <v>39577</v>
      </c>
      <c r="D65" s="82" t="s">
        <v>32</v>
      </c>
      <c r="E65" s="82" t="s">
        <v>58</v>
      </c>
      <c r="F65" s="83">
        <v>11</v>
      </c>
      <c r="G65" s="83">
        <v>1</v>
      </c>
      <c r="H65" s="83">
        <v>10</v>
      </c>
      <c r="I65" s="84">
        <v>12</v>
      </c>
      <c r="J65" s="85">
        <v>2</v>
      </c>
      <c r="K65" s="84">
        <v>80</v>
      </c>
      <c r="L65" s="85">
        <v>13</v>
      </c>
      <c r="M65" s="84">
        <v>19</v>
      </c>
      <c r="N65" s="85">
        <v>3</v>
      </c>
      <c r="O65" s="84">
        <f>SUM(I65+K65+M65)</f>
        <v>111</v>
      </c>
      <c r="P65" s="85">
        <f>SUM(J65+L65+N65)</f>
        <v>18</v>
      </c>
      <c r="Q65" s="85">
        <f>P65/G65</f>
        <v>18</v>
      </c>
      <c r="R65" s="86">
        <f>O65/P65</f>
        <v>6.166666666666667</v>
      </c>
      <c r="S65" s="84">
        <f>SUM(M65+O65+Q65)</f>
        <v>148</v>
      </c>
      <c r="T65" s="87">
        <f t="shared" si="8"/>
        <v>-0.25</v>
      </c>
      <c r="U65" s="84">
        <v>94846</v>
      </c>
      <c r="V65" s="85">
        <v>10044</v>
      </c>
      <c r="W65" s="159">
        <f>U65/V65</f>
        <v>9.44305057745918</v>
      </c>
      <c r="X65" s="147"/>
      <c r="Y65" s="109"/>
    </row>
    <row r="66" spans="1:25" s="104" customFormat="1" ht="18">
      <c r="A66" s="66">
        <v>62</v>
      </c>
      <c r="B66" s="158" t="s">
        <v>0</v>
      </c>
      <c r="C66" s="81">
        <v>39532</v>
      </c>
      <c r="D66" s="82" t="s">
        <v>22</v>
      </c>
      <c r="E66" s="82" t="s">
        <v>23</v>
      </c>
      <c r="F66" s="83">
        <v>65</v>
      </c>
      <c r="G66" s="83">
        <v>2</v>
      </c>
      <c r="H66" s="83">
        <v>12</v>
      </c>
      <c r="I66" s="84">
        <v>37</v>
      </c>
      <c r="J66" s="85">
        <v>7</v>
      </c>
      <c r="K66" s="84">
        <v>30</v>
      </c>
      <c r="L66" s="85">
        <v>6</v>
      </c>
      <c r="M66" s="84">
        <v>40</v>
      </c>
      <c r="N66" s="85">
        <v>8</v>
      </c>
      <c r="O66" s="84">
        <f>+I66+K66+M66</f>
        <v>107</v>
      </c>
      <c r="P66" s="85">
        <f>+J66+L66+N66</f>
        <v>21</v>
      </c>
      <c r="Q66" s="85">
        <f>IF(O66&lt;&gt;0,P66/G66,"")</f>
        <v>10.5</v>
      </c>
      <c r="R66" s="86">
        <f>IF(O66&lt;&gt;0,O66/P66,"")</f>
        <v>5.095238095238095</v>
      </c>
      <c r="S66" s="84">
        <v>276</v>
      </c>
      <c r="T66" s="87">
        <f t="shared" si="8"/>
        <v>-0.6123188405797102</v>
      </c>
      <c r="U66" s="84">
        <v>674086</v>
      </c>
      <c r="V66" s="85">
        <v>89990</v>
      </c>
      <c r="W66" s="159">
        <f>U66/V66</f>
        <v>7.490676741860207</v>
      </c>
      <c r="X66" s="147"/>
      <c r="Y66" s="109"/>
    </row>
    <row r="67" spans="1:25" s="104" customFormat="1" ht="18">
      <c r="A67" s="66">
        <v>63</v>
      </c>
      <c r="B67" s="158" t="s">
        <v>36</v>
      </c>
      <c r="C67" s="81">
        <v>39556</v>
      </c>
      <c r="D67" s="82" t="s">
        <v>3</v>
      </c>
      <c r="E67" s="82" t="s">
        <v>41</v>
      </c>
      <c r="F67" s="83">
        <v>48</v>
      </c>
      <c r="G67" s="83">
        <v>2</v>
      </c>
      <c r="H67" s="83">
        <v>14</v>
      </c>
      <c r="I67" s="84">
        <v>10</v>
      </c>
      <c r="J67" s="85">
        <v>2</v>
      </c>
      <c r="K67" s="84">
        <v>20</v>
      </c>
      <c r="L67" s="85">
        <v>4</v>
      </c>
      <c r="M67" s="84">
        <v>56</v>
      </c>
      <c r="N67" s="85">
        <v>10</v>
      </c>
      <c r="O67" s="84">
        <f>+I67+K67+M67</f>
        <v>86</v>
      </c>
      <c r="P67" s="85">
        <f>+J67+L67+N67</f>
        <v>16</v>
      </c>
      <c r="Q67" s="85">
        <f>IF(O67&lt;&gt;0,P67/G67,"")</f>
        <v>8</v>
      </c>
      <c r="R67" s="86">
        <f>IF(O67&lt;&gt;0,O67/P67,"")</f>
        <v>5.375</v>
      </c>
      <c r="S67" s="84">
        <v>135</v>
      </c>
      <c r="T67" s="87">
        <f t="shared" si="8"/>
        <v>-0.362962962962963</v>
      </c>
      <c r="U67" s="84">
        <v>58231</v>
      </c>
      <c r="V67" s="85">
        <v>7870</v>
      </c>
      <c r="W67" s="159">
        <f>U67/V67</f>
        <v>7.399110546378653</v>
      </c>
      <c r="X67" s="147"/>
      <c r="Y67" s="109"/>
    </row>
    <row r="68" spans="1:25" s="104" customFormat="1" ht="18">
      <c r="A68" s="71">
        <v>64</v>
      </c>
      <c r="B68" s="158" t="s">
        <v>43</v>
      </c>
      <c r="C68" s="81">
        <v>39535</v>
      </c>
      <c r="D68" s="82" t="s">
        <v>32</v>
      </c>
      <c r="E68" s="82" t="s">
        <v>12</v>
      </c>
      <c r="F68" s="83">
        <v>10</v>
      </c>
      <c r="G68" s="83">
        <v>1</v>
      </c>
      <c r="H68" s="83">
        <v>16</v>
      </c>
      <c r="I68" s="84">
        <v>19</v>
      </c>
      <c r="J68" s="85">
        <v>3</v>
      </c>
      <c r="K68" s="84">
        <v>43</v>
      </c>
      <c r="L68" s="85">
        <v>7</v>
      </c>
      <c r="M68" s="84">
        <v>12</v>
      </c>
      <c r="N68" s="85">
        <v>2</v>
      </c>
      <c r="O68" s="84">
        <f>SUM(I68+K68+M68)</f>
        <v>74</v>
      </c>
      <c r="P68" s="85">
        <f>J68+L68+N68</f>
        <v>12</v>
      </c>
      <c r="Q68" s="85">
        <f>P68/G68</f>
        <v>12</v>
      </c>
      <c r="R68" s="86">
        <f>O68/P68</f>
        <v>6.166666666666667</v>
      </c>
      <c r="S68" s="84">
        <f>SUM(M68+O68+Q68)</f>
        <v>98</v>
      </c>
      <c r="T68" s="87">
        <f t="shared" si="8"/>
        <v>-0.24489795918367346</v>
      </c>
      <c r="U68" s="84">
        <v>196059</v>
      </c>
      <c r="V68" s="85">
        <v>23198</v>
      </c>
      <c r="W68" s="159">
        <f>U68/V68</f>
        <v>8.451547547202345</v>
      </c>
      <c r="X68" s="147"/>
      <c r="Y68" s="109"/>
    </row>
    <row r="69" spans="1:25" s="104" customFormat="1" ht="18">
      <c r="A69" s="66">
        <v>65</v>
      </c>
      <c r="B69" s="158" t="s">
        <v>127</v>
      </c>
      <c r="C69" s="81">
        <v>39570</v>
      </c>
      <c r="D69" s="82" t="s">
        <v>75</v>
      </c>
      <c r="E69" s="82" t="s">
        <v>128</v>
      </c>
      <c r="F69" s="83">
        <v>3</v>
      </c>
      <c r="G69" s="83">
        <v>1</v>
      </c>
      <c r="H69" s="83">
        <v>10</v>
      </c>
      <c r="I69" s="84">
        <v>0</v>
      </c>
      <c r="J69" s="85">
        <v>0</v>
      </c>
      <c r="K69" s="84">
        <v>16</v>
      </c>
      <c r="L69" s="85">
        <v>2</v>
      </c>
      <c r="M69" s="84">
        <v>32</v>
      </c>
      <c r="N69" s="85">
        <v>4</v>
      </c>
      <c r="O69" s="84">
        <f>I69+K69+M69</f>
        <v>48</v>
      </c>
      <c r="P69" s="85">
        <f>J69+L69+N69</f>
        <v>6</v>
      </c>
      <c r="Q69" s="85">
        <f>IF(O69&lt;&gt;0,P69/G69,"")</f>
        <v>6</v>
      </c>
      <c r="R69" s="86">
        <f>IF(O69&lt;&gt;0,O69/P69,"")</f>
        <v>8</v>
      </c>
      <c r="S69" s="84"/>
      <c r="T69" s="87">
        <f t="shared" si="8"/>
      </c>
      <c r="U69" s="84">
        <v>22437</v>
      </c>
      <c r="V69" s="85">
        <v>2779</v>
      </c>
      <c r="W69" s="159">
        <f>IF(U69&lt;&gt;0,U69/V69,"")</f>
        <v>8.073767542281397</v>
      </c>
      <c r="X69" s="147"/>
      <c r="Y69" s="109"/>
    </row>
    <row r="70" spans="1:25" s="104" customFormat="1" ht="18">
      <c r="A70" s="66">
        <v>66</v>
      </c>
      <c r="B70" s="158" t="s">
        <v>129</v>
      </c>
      <c r="C70" s="81">
        <v>39535</v>
      </c>
      <c r="D70" s="82" t="s">
        <v>3</v>
      </c>
      <c r="E70" s="82" t="s">
        <v>3</v>
      </c>
      <c r="F70" s="83">
        <v>11</v>
      </c>
      <c r="G70" s="83">
        <v>1</v>
      </c>
      <c r="H70" s="83">
        <v>14</v>
      </c>
      <c r="I70" s="84">
        <v>10</v>
      </c>
      <c r="J70" s="85">
        <v>2</v>
      </c>
      <c r="K70" s="84">
        <v>19</v>
      </c>
      <c r="L70" s="85">
        <v>3</v>
      </c>
      <c r="M70" s="84">
        <v>14</v>
      </c>
      <c r="N70" s="85">
        <v>2</v>
      </c>
      <c r="O70" s="84">
        <f>+I70+K70+M70</f>
        <v>43</v>
      </c>
      <c r="P70" s="85">
        <f>+J70+L70+N70</f>
        <v>7</v>
      </c>
      <c r="Q70" s="85">
        <f>IF(O70&lt;&gt;0,P70/G70,"")</f>
        <v>7</v>
      </c>
      <c r="R70" s="86">
        <f>IF(O70&lt;&gt;0,O70/P70,"")</f>
        <v>6.142857142857143</v>
      </c>
      <c r="S70" s="84">
        <v>36</v>
      </c>
      <c r="T70" s="87">
        <f t="shared" si="8"/>
        <v>0.19444444444444445</v>
      </c>
      <c r="U70" s="84">
        <v>105973</v>
      </c>
      <c r="V70" s="85">
        <v>10630</v>
      </c>
      <c r="W70" s="159">
        <f>U70/V70</f>
        <v>9.969238005644403</v>
      </c>
      <c r="X70" s="147"/>
      <c r="Y70" s="109"/>
    </row>
    <row r="71" spans="1:25" s="104" customFormat="1" ht="18.75" thickBot="1">
      <c r="A71" s="71">
        <v>67</v>
      </c>
      <c r="B71" s="160" t="s">
        <v>42</v>
      </c>
      <c r="C71" s="137">
        <v>39535</v>
      </c>
      <c r="D71" s="138" t="s">
        <v>14</v>
      </c>
      <c r="E71" s="138" t="s">
        <v>30</v>
      </c>
      <c r="F71" s="139">
        <v>69</v>
      </c>
      <c r="G71" s="139">
        <v>1</v>
      </c>
      <c r="H71" s="139">
        <v>16</v>
      </c>
      <c r="I71" s="140">
        <v>0</v>
      </c>
      <c r="J71" s="141">
        <v>0</v>
      </c>
      <c r="K71" s="140">
        <v>0</v>
      </c>
      <c r="L71" s="141">
        <v>0</v>
      </c>
      <c r="M71" s="140">
        <v>16</v>
      </c>
      <c r="N71" s="141">
        <v>2</v>
      </c>
      <c r="O71" s="140">
        <v>16</v>
      </c>
      <c r="P71" s="141">
        <v>2</v>
      </c>
      <c r="Q71" s="141">
        <v>2</v>
      </c>
      <c r="R71" s="142">
        <v>8</v>
      </c>
      <c r="S71" s="140">
        <v>10</v>
      </c>
      <c r="T71" s="143">
        <v>0.6</v>
      </c>
      <c r="U71" s="140">
        <v>398966</v>
      </c>
      <c r="V71" s="141">
        <v>54863</v>
      </c>
      <c r="W71" s="161">
        <v>7.272041266427283</v>
      </c>
      <c r="X71" s="147"/>
      <c r="Y71" s="109"/>
    </row>
    <row r="72" spans="1:28" s="110" customFormat="1" ht="15">
      <c r="A72" s="61"/>
      <c r="B72" s="193" t="s">
        <v>40</v>
      </c>
      <c r="C72" s="194"/>
      <c r="D72" s="195"/>
      <c r="E72" s="195"/>
      <c r="F72" s="74">
        <f>SUM(F5:F71)</f>
        <v>4338</v>
      </c>
      <c r="G72" s="74">
        <f>SUM(G5:G71)</f>
        <v>1314</v>
      </c>
      <c r="H72" s="75"/>
      <c r="I72" s="76"/>
      <c r="J72" s="77"/>
      <c r="K72" s="76"/>
      <c r="L72" s="77"/>
      <c r="M72" s="76"/>
      <c r="N72" s="77"/>
      <c r="O72" s="169">
        <f>SUM(O5:O71)</f>
        <v>1636825</v>
      </c>
      <c r="P72" s="170">
        <f>SUM(P5:P71)</f>
        <v>195753</v>
      </c>
      <c r="Q72" s="77">
        <f>O72/G72</f>
        <v>1245.6811263318114</v>
      </c>
      <c r="R72" s="78">
        <f>O72/P72</f>
        <v>8.361685389240522</v>
      </c>
      <c r="S72" s="76"/>
      <c r="T72" s="79"/>
      <c r="U72" s="76"/>
      <c r="V72" s="77"/>
      <c r="W72" s="78"/>
      <c r="AB72" s="110" t="s">
        <v>51</v>
      </c>
    </row>
    <row r="73" spans="1:24" s="114" customFormat="1" ht="18">
      <c r="A73" s="111"/>
      <c r="B73" s="112"/>
      <c r="C73" s="113"/>
      <c r="F73" s="115"/>
      <c r="G73" s="116"/>
      <c r="H73" s="117"/>
      <c r="I73" s="118"/>
      <c r="J73" s="119"/>
      <c r="K73" s="118"/>
      <c r="L73" s="119"/>
      <c r="M73" s="118"/>
      <c r="N73" s="119"/>
      <c r="O73" s="118"/>
      <c r="P73" s="119"/>
      <c r="Q73" s="119"/>
      <c r="R73" s="120"/>
      <c r="S73" s="121"/>
      <c r="T73" s="122"/>
      <c r="U73" s="121"/>
      <c r="V73" s="119"/>
      <c r="W73" s="120"/>
      <c r="X73" s="123"/>
    </row>
    <row r="74" spans="4:23" ht="18">
      <c r="D74" s="191"/>
      <c r="E74" s="192"/>
      <c r="F74" s="192"/>
      <c r="G74" s="192"/>
      <c r="S74" s="199" t="s">
        <v>1</v>
      </c>
      <c r="T74" s="199"/>
      <c r="U74" s="199"/>
      <c r="V74" s="199"/>
      <c r="W74" s="199"/>
    </row>
    <row r="75" spans="4:23" ht="18">
      <c r="D75" s="133"/>
      <c r="E75" s="134"/>
      <c r="F75" s="135"/>
      <c r="G75" s="135"/>
      <c r="S75" s="199"/>
      <c r="T75" s="199"/>
      <c r="U75" s="199"/>
      <c r="V75" s="199"/>
      <c r="W75" s="199"/>
    </row>
    <row r="76" spans="19:23" ht="18">
      <c r="S76" s="199"/>
      <c r="T76" s="199"/>
      <c r="U76" s="199"/>
      <c r="V76" s="199"/>
      <c r="W76" s="199"/>
    </row>
    <row r="77" spans="16:23" ht="18">
      <c r="P77" s="196" t="s">
        <v>37</v>
      </c>
      <c r="Q77" s="197"/>
      <c r="R77" s="197"/>
      <c r="S77" s="197"/>
      <c r="T77" s="197"/>
      <c r="U77" s="197"/>
      <c r="V77" s="197"/>
      <c r="W77" s="197"/>
    </row>
    <row r="78" spans="16:23" ht="18">
      <c r="P78" s="197"/>
      <c r="Q78" s="197"/>
      <c r="R78" s="197"/>
      <c r="S78" s="197"/>
      <c r="T78" s="197"/>
      <c r="U78" s="197"/>
      <c r="V78" s="197"/>
      <c r="W78" s="197"/>
    </row>
    <row r="79" spans="16:23" ht="18">
      <c r="P79" s="197"/>
      <c r="Q79" s="197"/>
      <c r="R79" s="197"/>
      <c r="S79" s="197"/>
      <c r="T79" s="197"/>
      <c r="U79" s="197"/>
      <c r="V79" s="197"/>
      <c r="W79" s="197"/>
    </row>
    <row r="80" spans="16:23" ht="18">
      <c r="P80" s="197"/>
      <c r="Q80" s="197"/>
      <c r="R80" s="197"/>
      <c r="S80" s="197"/>
      <c r="T80" s="197"/>
      <c r="U80" s="197"/>
      <c r="V80" s="197"/>
      <c r="W80" s="197"/>
    </row>
    <row r="81" spans="16:23" ht="18">
      <c r="P81" s="197"/>
      <c r="Q81" s="197"/>
      <c r="R81" s="197"/>
      <c r="S81" s="197"/>
      <c r="T81" s="197"/>
      <c r="U81" s="197"/>
      <c r="V81" s="197"/>
      <c r="W81" s="197"/>
    </row>
    <row r="82" spans="16:23" ht="18">
      <c r="P82" s="197"/>
      <c r="Q82" s="197"/>
      <c r="R82" s="197"/>
      <c r="S82" s="197"/>
      <c r="T82" s="197"/>
      <c r="U82" s="197"/>
      <c r="V82" s="197"/>
      <c r="W82" s="197"/>
    </row>
    <row r="83" spans="16:23" ht="18">
      <c r="P83" s="198" t="s">
        <v>38</v>
      </c>
      <c r="Q83" s="197"/>
      <c r="R83" s="197"/>
      <c r="S83" s="197"/>
      <c r="T83" s="197"/>
      <c r="U83" s="197"/>
      <c r="V83" s="197"/>
      <c r="W83" s="197"/>
    </row>
    <row r="84" spans="16:23" ht="18">
      <c r="P84" s="197"/>
      <c r="Q84" s="197"/>
      <c r="R84" s="197"/>
      <c r="S84" s="197"/>
      <c r="T84" s="197"/>
      <c r="U84" s="197"/>
      <c r="V84" s="197"/>
      <c r="W84" s="197"/>
    </row>
    <row r="85" spans="16:23" ht="18">
      <c r="P85" s="197"/>
      <c r="Q85" s="197"/>
      <c r="R85" s="197"/>
      <c r="S85" s="197"/>
      <c r="T85" s="197"/>
      <c r="U85" s="197"/>
      <c r="V85" s="197"/>
      <c r="W85" s="197"/>
    </row>
    <row r="86" spans="16:23" ht="18">
      <c r="P86" s="197"/>
      <c r="Q86" s="197"/>
      <c r="R86" s="197"/>
      <c r="S86" s="197"/>
      <c r="T86" s="197"/>
      <c r="U86" s="197"/>
      <c r="V86" s="197"/>
      <c r="W86" s="197"/>
    </row>
    <row r="87" spans="16:23" ht="18">
      <c r="P87" s="197"/>
      <c r="Q87" s="197"/>
      <c r="R87" s="197"/>
      <c r="S87" s="197"/>
      <c r="T87" s="197"/>
      <c r="U87" s="197"/>
      <c r="V87" s="197"/>
      <c r="W87" s="197"/>
    </row>
    <row r="88" spans="16:23" ht="18">
      <c r="P88" s="197"/>
      <c r="Q88" s="197"/>
      <c r="R88" s="197"/>
      <c r="S88" s="197"/>
      <c r="T88" s="197"/>
      <c r="U88" s="197"/>
      <c r="V88" s="197"/>
      <c r="W88" s="197"/>
    </row>
    <row r="89" spans="16:23" ht="18">
      <c r="P89" s="197"/>
      <c r="Q89" s="197"/>
      <c r="R89" s="197"/>
      <c r="S89" s="197"/>
      <c r="T89" s="197"/>
      <c r="U89" s="197"/>
      <c r="V89" s="197"/>
      <c r="W89" s="197"/>
    </row>
  </sheetData>
  <sheetProtection/>
  <mergeCells count="19">
    <mergeCell ref="D74:G74"/>
    <mergeCell ref="B72:E72"/>
    <mergeCell ref="P77:W82"/>
    <mergeCell ref="P83:W89"/>
    <mergeCell ref="S74:W76"/>
    <mergeCell ref="A2:W2"/>
    <mergeCell ref="S3:T3"/>
    <mergeCell ref="F3:F4"/>
    <mergeCell ref="I3:J3"/>
    <mergeCell ref="G3:G4"/>
    <mergeCell ref="U3:W3"/>
    <mergeCell ref="B3:B4"/>
    <mergeCell ref="C3:C4"/>
    <mergeCell ref="E3:E4"/>
    <mergeCell ref="H3:H4"/>
    <mergeCell ref="D3:D4"/>
    <mergeCell ref="M3:N3"/>
    <mergeCell ref="K3:L3"/>
    <mergeCell ref="O3:R3"/>
  </mergeCells>
  <printOptions/>
  <pageMargins left="0.3" right="0.13" top="1" bottom="1" header="0.5" footer="0.5"/>
  <pageSetup orientation="portrait" paperSize="9" scale="35" r:id="rId2"/>
  <ignoredErrors>
    <ignoredError sqref="X6:X7 X60:X61 X20 X37:X47" unlockedFormula="1"/>
    <ignoredError sqref="X19 X48 X9:X12 X49:X50 X8" formula="1" unlockedFormula="1"/>
    <ignoredError sqref="O6:W70"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zoomScalePageLayoutView="0" workbookViewId="0" topLeftCell="A1">
      <selection activeCell="V4" sqref="V4"/>
    </sheetView>
  </sheetViews>
  <sheetFormatPr defaultColWidth="39.8515625" defaultRowHeight="12.75"/>
  <cols>
    <col min="1" max="1" width="3.421875" style="30" bestFit="1" customWidth="1"/>
    <col min="2" max="2" width="36.00390625" style="3" bestFit="1" customWidth="1"/>
    <col min="3" max="3" width="9.421875" style="5" customWidth="1"/>
    <col min="4" max="4" width="14.140625" style="3" customWidth="1"/>
    <col min="5" max="5" width="18.140625" style="4" hidden="1" customWidth="1"/>
    <col min="6" max="6" width="6.28125" style="5" hidden="1" customWidth="1"/>
    <col min="7" max="7" width="8.140625" style="5" customWidth="1"/>
    <col min="8" max="8" width="9.57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5.00390625" style="14" bestFit="1" customWidth="1"/>
    <col min="16" max="16" width="9.28125" style="3" customWidth="1"/>
    <col min="17" max="17" width="10.7109375" style="3" hidden="1" customWidth="1"/>
    <col min="18" max="18" width="7.7109375" style="16" hidden="1" customWidth="1"/>
    <col min="19" max="19" width="12.140625" style="15" hidden="1" customWidth="1"/>
    <col min="20" max="20" width="10.28125" style="3" hidden="1" customWidth="1"/>
    <col min="21" max="21" width="16.28125" style="12" bestFit="1" customWidth="1"/>
    <col min="22" max="22" width="11.8515625" style="13" bestFit="1" customWidth="1"/>
    <col min="23" max="23" width="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08" t="s">
        <v>39</v>
      </c>
      <c r="B2" s="209"/>
      <c r="C2" s="209"/>
      <c r="D2" s="209"/>
      <c r="E2" s="209"/>
      <c r="F2" s="209"/>
      <c r="G2" s="209"/>
      <c r="H2" s="209"/>
      <c r="I2" s="209"/>
      <c r="J2" s="209"/>
      <c r="K2" s="209"/>
      <c r="L2" s="209"/>
      <c r="M2" s="209"/>
      <c r="N2" s="209"/>
      <c r="O2" s="209"/>
      <c r="P2" s="209"/>
      <c r="Q2" s="209"/>
      <c r="R2" s="209"/>
      <c r="S2" s="209"/>
      <c r="T2" s="209"/>
      <c r="U2" s="209"/>
      <c r="V2" s="209"/>
      <c r="W2" s="209"/>
    </row>
    <row r="3" spans="1:23" s="29" customFormat="1" ht="16.5" customHeight="1">
      <c r="A3" s="31"/>
      <c r="B3" s="210" t="s">
        <v>47</v>
      </c>
      <c r="C3" s="212" t="s">
        <v>25</v>
      </c>
      <c r="D3" s="219" t="s">
        <v>16</v>
      </c>
      <c r="E3" s="219" t="s">
        <v>2</v>
      </c>
      <c r="F3" s="219" t="s">
        <v>26</v>
      </c>
      <c r="G3" s="219" t="s">
        <v>27</v>
      </c>
      <c r="H3" s="219" t="s">
        <v>28</v>
      </c>
      <c r="I3" s="217" t="s">
        <v>17</v>
      </c>
      <c r="J3" s="217"/>
      <c r="K3" s="217" t="s">
        <v>18</v>
      </c>
      <c r="L3" s="217"/>
      <c r="M3" s="217" t="s">
        <v>19</v>
      </c>
      <c r="N3" s="217"/>
      <c r="O3" s="216" t="s">
        <v>29</v>
      </c>
      <c r="P3" s="216"/>
      <c r="Q3" s="216"/>
      <c r="R3" s="216"/>
      <c r="S3" s="217" t="s">
        <v>15</v>
      </c>
      <c r="T3" s="217"/>
      <c r="U3" s="216" t="s">
        <v>48</v>
      </c>
      <c r="V3" s="216"/>
      <c r="W3" s="218"/>
    </row>
    <row r="4" spans="1:23" s="29" customFormat="1" ht="37.5" customHeight="1" thickBot="1">
      <c r="A4" s="55"/>
      <c r="B4" s="211"/>
      <c r="C4" s="213"/>
      <c r="D4" s="221"/>
      <c r="E4" s="221"/>
      <c r="F4" s="220"/>
      <c r="G4" s="220"/>
      <c r="H4" s="220"/>
      <c r="I4" s="62" t="s">
        <v>24</v>
      </c>
      <c r="J4" s="58" t="s">
        <v>21</v>
      </c>
      <c r="K4" s="62" t="s">
        <v>24</v>
      </c>
      <c r="L4" s="58" t="s">
        <v>21</v>
      </c>
      <c r="M4" s="62" t="s">
        <v>24</v>
      </c>
      <c r="N4" s="58" t="s">
        <v>21</v>
      </c>
      <c r="O4" s="63" t="s">
        <v>24</v>
      </c>
      <c r="P4" s="64" t="s">
        <v>21</v>
      </c>
      <c r="Q4" s="64" t="s">
        <v>49</v>
      </c>
      <c r="R4" s="57" t="s">
        <v>50</v>
      </c>
      <c r="S4" s="62" t="s">
        <v>24</v>
      </c>
      <c r="T4" s="56" t="s">
        <v>20</v>
      </c>
      <c r="U4" s="62" t="s">
        <v>24</v>
      </c>
      <c r="V4" s="58" t="s">
        <v>21</v>
      </c>
      <c r="W4" s="59" t="s">
        <v>50</v>
      </c>
    </row>
    <row r="5" spans="1:24" s="6" customFormat="1" ht="15.75" customHeight="1">
      <c r="A5" s="66">
        <v>1</v>
      </c>
      <c r="B5" s="149" t="s">
        <v>112</v>
      </c>
      <c r="C5" s="150">
        <v>39640</v>
      </c>
      <c r="D5" s="151" t="s">
        <v>7</v>
      </c>
      <c r="E5" s="151" t="s">
        <v>113</v>
      </c>
      <c r="F5" s="152">
        <v>137</v>
      </c>
      <c r="G5" s="152">
        <v>190</v>
      </c>
      <c r="H5" s="152">
        <v>1</v>
      </c>
      <c r="I5" s="153">
        <v>141085</v>
      </c>
      <c r="J5" s="154">
        <v>16679</v>
      </c>
      <c r="K5" s="153">
        <v>169482</v>
      </c>
      <c r="L5" s="154">
        <v>19459</v>
      </c>
      <c r="M5" s="153">
        <v>161616</v>
      </c>
      <c r="N5" s="154">
        <v>18882</v>
      </c>
      <c r="O5" s="153">
        <f>+M5+K5+I5</f>
        <v>472183</v>
      </c>
      <c r="P5" s="154">
        <f>+N5+L5+J5</f>
        <v>55020</v>
      </c>
      <c r="Q5" s="154">
        <f aca="true" t="shared" si="0" ref="Q5:Q13">IF(O5&lt;&gt;0,P5/G5,"")</f>
        <v>289.57894736842104</v>
      </c>
      <c r="R5" s="155">
        <f aca="true" t="shared" si="1" ref="R5:R13">IF(O5&lt;&gt;0,O5/P5,"")</f>
        <v>8.582024718284261</v>
      </c>
      <c r="S5" s="153"/>
      <c r="T5" s="156">
        <f aca="true" t="shared" si="2" ref="T5:T13">IF(S5&lt;&gt;0,-(S5-O5)/S5,"")</f>
      </c>
      <c r="U5" s="153">
        <v>472183</v>
      </c>
      <c r="V5" s="154">
        <v>55020</v>
      </c>
      <c r="W5" s="157">
        <f>+U5/V5</f>
        <v>8.582024718284261</v>
      </c>
      <c r="X5" s="29"/>
    </row>
    <row r="6" spans="1:24" s="6" customFormat="1" ht="16.5" customHeight="1">
      <c r="A6" s="66">
        <v>2</v>
      </c>
      <c r="B6" s="158" t="s">
        <v>98</v>
      </c>
      <c r="C6" s="81">
        <v>39633</v>
      </c>
      <c r="D6" s="82" t="s">
        <v>22</v>
      </c>
      <c r="E6" s="82" t="s">
        <v>45</v>
      </c>
      <c r="F6" s="83">
        <v>142</v>
      </c>
      <c r="G6" s="83">
        <v>203</v>
      </c>
      <c r="H6" s="83">
        <v>2</v>
      </c>
      <c r="I6" s="84">
        <v>97336</v>
      </c>
      <c r="J6" s="85">
        <v>11060</v>
      </c>
      <c r="K6" s="84">
        <v>138279</v>
      </c>
      <c r="L6" s="85">
        <v>14797</v>
      </c>
      <c r="M6" s="84">
        <v>152613</v>
      </c>
      <c r="N6" s="85">
        <v>16723</v>
      </c>
      <c r="O6" s="84">
        <f>+I6+K6+M6</f>
        <v>388228</v>
      </c>
      <c r="P6" s="85">
        <f>+J6+L6+N6</f>
        <v>42580</v>
      </c>
      <c r="Q6" s="85">
        <f t="shared" si="0"/>
        <v>209.7536945812808</v>
      </c>
      <c r="R6" s="86">
        <f t="shared" si="1"/>
        <v>9.117613903240958</v>
      </c>
      <c r="S6" s="84">
        <v>769213</v>
      </c>
      <c r="T6" s="87">
        <f t="shared" si="2"/>
        <v>-0.49529194124384274</v>
      </c>
      <c r="U6" s="84">
        <v>1587878</v>
      </c>
      <c r="V6" s="85">
        <v>186481</v>
      </c>
      <c r="W6" s="159">
        <f>U6/V6</f>
        <v>8.514958628492984</v>
      </c>
      <c r="X6" s="29"/>
    </row>
    <row r="7" spans="1:24" s="6" customFormat="1" ht="15.75" customHeight="1" thickBot="1">
      <c r="A7" s="171">
        <v>3</v>
      </c>
      <c r="B7" s="160" t="s">
        <v>95</v>
      </c>
      <c r="C7" s="137">
        <v>39626</v>
      </c>
      <c r="D7" s="138" t="s">
        <v>7</v>
      </c>
      <c r="E7" s="138" t="s">
        <v>80</v>
      </c>
      <c r="F7" s="139">
        <v>118</v>
      </c>
      <c r="G7" s="139">
        <v>118</v>
      </c>
      <c r="H7" s="139">
        <v>3</v>
      </c>
      <c r="I7" s="140">
        <v>49055</v>
      </c>
      <c r="J7" s="141">
        <v>5443</v>
      </c>
      <c r="K7" s="140">
        <v>73297</v>
      </c>
      <c r="L7" s="141">
        <v>7701</v>
      </c>
      <c r="M7" s="140">
        <v>82743</v>
      </c>
      <c r="N7" s="141">
        <v>8897</v>
      </c>
      <c r="O7" s="140">
        <f>+M7+K7+I7</f>
        <v>205095</v>
      </c>
      <c r="P7" s="141">
        <f>+N7+L7+J7</f>
        <v>22041</v>
      </c>
      <c r="Q7" s="141">
        <f t="shared" si="0"/>
        <v>186.78813559322035</v>
      </c>
      <c r="R7" s="142">
        <f t="shared" si="1"/>
        <v>9.305158568123044</v>
      </c>
      <c r="S7" s="140">
        <v>300932</v>
      </c>
      <c r="T7" s="143">
        <f t="shared" si="2"/>
        <v>-0.3184672949370622</v>
      </c>
      <c r="U7" s="140">
        <v>1749692</v>
      </c>
      <c r="V7" s="141">
        <v>205344</v>
      </c>
      <c r="W7" s="161">
        <f>+U7/V7</f>
        <v>8.520784634564437</v>
      </c>
      <c r="X7" s="7"/>
    </row>
    <row r="8" spans="1:25" s="9" customFormat="1" ht="15.75" customHeight="1">
      <c r="A8" s="71">
        <v>4</v>
      </c>
      <c r="B8" s="172" t="s">
        <v>99</v>
      </c>
      <c r="C8" s="173">
        <v>39633</v>
      </c>
      <c r="D8" s="174" t="s">
        <v>7</v>
      </c>
      <c r="E8" s="174" t="s">
        <v>8</v>
      </c>
      <c r="F8" s="175">
        <v>123</v>
      </c>
      <c r="G8" s="175">
        <v>123</v>
      </c>
      <c r="H8" s="175">
        <v>2</v>
      </c>
      <c r="I8" s="176">
        <v>48026</v>
      </c>
      <c r="J8" s="177">
        <v>5994</v>
      </c>
      <c r="K8" s="176">
        <v>75969</v>
      </c>
      <c r="L8" s="177">
        <v>8576</v>
      </c>
      <c r="M8" s="176">
        <v>72184</v>
      </c>
      <c r="N8" s="177">
        <v>8198</v>
      </c>
      <c r="O8" s="176">
        <f>+M8+K8+I8</f>
        <v>196179</v>
      </c>
      <c r="P8" s="177">
        <f>+N8+L8+J8</f>
        <v>22768</v>
      </c>
      <c r="Q8" s="177">
        <f t="shared" si="0"/>
        <v>185.10569105691056</v>
      </c>
      <c r="R8" s="178">
        <f t="shared" si="1"/>
        <v>8.61643534785664</v>
      </c>
      <c r="S8" s="176">
        <v>334465</v>
      </c>
      <c r="T8" s="179">
        <f t="shared" si="2"/>
        <v>-0.41345432257485837</v>
      </c>
      <c r="U8" s="176">
        <v>762212</v>
      </c>
      <c r="V8" s="177">
        <v>94570</v>
      </c>
      <c r="W8" s="180">
        <f>+U8/V8</f>
        <v>8.059765253251559</v>
      </c>
      <c r="X8" s="7"/>
      <c r="Y8" s="8"/>
    </row>
    <row r="9" spans="1:24" s="10" customFormat="1" ht="15.75" customHeight="1">
      <c r="A9" s="66">
        <v>5</v>
      </c>
      <c r="B9" s="158" t="s">
        <v>114</v>
      </c>
      <c r="C9" s="81">
        <v>39640</v>
      </c>
      <c r="D9" s="82" t="s">
        <v>31</v>
      </c>
      <c r="E9" s="82" t="s">
        <v>11</v>
      </c>
      <c r="F9" s="83">
        <v>50</v>
      </c>
      <c r="G9" s="83">
        <v>49</v>
      </c>
      <c r="H9" s="83">
        <v>1</v>
      </c>
      <c r="I9" s="84">
        <v>25927.5</v>
      </c>
      <c r="J9" s="85">
        <v>2544</v>
      </c>
      <c r="K9" s="84">
        <v>36452.5</v>
      </c>
      <c r="L9" s="85">
        <v>3661</v>
      </c>
      <c r="M9" s="84">
        <v>44729</v>
      </c>
      <c r="N9" s="85">
        <v>4360</v>
      </c>
      <c r="O9" s="84">
        <f>I9+K9+M9</f>
        <v>107109</v>
      </c>
      <c r="P9" s="85">
        <f>J9+L9+N9</f>
        <v>10565</v>
      </c>
      <c r="Q9" s="85">
        <f t="shared" si="0"/>
        <v>215.6122448979592</v>
      </c>
      <c r="R9" s="86">
        <f t="shared" si="1"/>
        <v>10.138097491717936</v>
      </c>
      <c r="S9" s="84"/>
      <c r="T9" s="87">
        <f t="shared" si="2"/>
      </c>
      <c r="U9" s="84">
        <v>107109</v>
      </c>
      <c r="V9" s="85">
        <v>10565</v>
      </c>
      <c r="W9" s="159">
        <f>+U9/V9</f>
        <v>10.138097491717936</v>
      </c>
      <c r="X9" s="7"/>
    </row>
    <row r="10" spans="1:24" s="10" customFormat="1" ht="15.75" customHeight="1">
      <c r="A10" s="66">
        <v>6</v>
      </c>
      <c r="B10" s="158" t="s">
        <v>100</v>
      </c>
      <c r="C10" s="81">
        <v>39633</v>
      </c>
      <c r="D10" s="82" t="s">
        <v>3</v>
      </c>
      <c r="E10" s="82" t="s">
        <v>41</v>
      </c>
      <c r="F10" s="83">
        <v>28</v>
      </c>
      <c r="G10" s="83">
        <v>28</v>
      </c>
      <c r="H10" s="83">
        <v>2</v>
      </c>
      <c r="I10" s="84">
        <v>10794</v>
      </c>
      <c r="J10" s="85">
        <v>1019</v>
      </c>
      <c r="K10" s="84">
        <v>16372</v>
      </c>
      <c r="L10" s="85">
        <v>1532</v>
      </c>
      <c r="M10" s="84">
        <v>21066</v>
      </c>
      <c r="N10" s="85">
        <v>1916</v>
      </c>
      <c r="O10" s="84">
        <f>+I10+K10+M10</f>
        <v>48232</v>
      </c>
      <c r="P10" s="85">
        <f>+J10+L10+N10</f>
        <v>4467</v>
      </c>
      <c r="Q10" s="85">
        <f t="shared" si="0"/>
        <v>159.53571428571428</v>
      </c>
      <c r="R10" s="86">
        <f t="shared" si="1"/>
        <v>10.797403178867249</v>
      </c>
      <c r="S10" s="84">
        <v>60436</v>
      </c>
      <c r="T10" s="87">
        <f t="shared" si="2"/>
        <v>-0.20193262293996955</v>
      </c>
      <c r="U10" s="84">
        <v>150632</v>
      </c>
      <c r="V10" s="85">
        <v>15794</v>
      </c>
      <c r="W10" s="159">
        <f>U10/V10</f>
        <v>9.537292642775737</v>
      </c>
      <c r="X10" s="9"/>
    </row>
    <row r="11" spans="1:24" s="10" customFormat="1" ht="15.75" customHeight="1">
      <c r="A11" s="66">
        <v>7</v>
      </c>
      <c r="B11" s="158" t="s">
        <v>101</v>
      </c>
      <c r="C11" s="81">
        <v>39633</v>
      </c>
      <c r="D11" s="82" t="s">
        <v>7</v>
      </c>
      <c r="E11" s="82" t="s">
        <v>80</v>
      </c>
      <c r="F11" s="83">
        <v>36</v>
      </c>
      <c r="G11" s="83">
        <v>36</v>
      </c>
      <c r="H11" s="83">
        <v>2</v>
      </c>
      <c r="I11" s="84">
        <v>10716</v>
      </c>
      <c r="J11" s="85">
        <v>1056</v>
      </c>
      <c r="K11" s="84">
        <v>15144</v>
      </c>
      <c r="L11" s="85">
        <v>1402</v>
      </c>
      <c r="M11" s="84">
        <v>16431</v>
      </c>
      <c r="N11" s="85">
        <v>1524</v>
      </c>
      <c r="O11" s="84">
        <f>+M11+K11+I11</f>
        <v>42291</v>
      </c>
      <c r="P11" s="85">
        <f>+N11+L11+J11</f>
        <v>3982</v>
      </c>
      <c r="Q11" s="85">
        <f t="shared" si="0"/>
        <v>110.61111111111111</v>
      </c>
      <c r="R11" s="86">
        <f t="shared" si="1"/>
        <v>10.62054244098443</v>
      </c>
      <c r="S11" s="84">
        <v>48215</v>
      </c>
      <c r="T11" s="87">
        <f t="shared" si="2"/>
        <v>-0.12286632790625324</v>
      </c>
      <c r="U11" s="84">
        <v>127190</v>
      </c>
      <c r="V11" s="85">
        <v>13201</v>
      </c>
      <c r="W11" s="159">
        <f>+U11/V11</f>
        <v>9.634876145746535</v>
      </c>
      <c r="X11" s="8"/>
    </row>
    <row r="12" spans="1:25" s="10" customFormat="1" ht="15.75" customHeight="1">
      <c r="A12" s="66">
        <v>8</v>
      </c>
      <c r="B12" s="158" t="s">
        <v>79</v>
      </c>
      <c r="C12" s="81">
        <v>39612</v>
      </c>
      <c r="D12" s="82" t="s">
        <v>7</v>
      </c>
      <c r="E12" s="82" t="s">
        <v>80</v>
      </c>
      <c r="F12" s="83">
        <v>115</v>
      </c>
      <c r="G12" s="83">
        <v>80</v>
      </c>
      <c r="H12" s="83">
        <v>5</v>
      </c>
      <c r="I12" s="84">
        <v>8289</v>
      </c>
      <c r="J12" s="85">
        <v>1509</v>
      </c>
      <c r="K12" s="84">
        <v>10955</v>
      </c>
      <c r="L12" s="85">
        <v>1964</v>
      </c>
      <c r="M12" s="84">
        <v>14099</v>
      </c>
      <c r="N12" s="85">
        <v>2479</v>
      </c>
      <c r="O12" s="84">
        <f>+M12+K12+I12</f>
        <v>33343</v>
      </c>
      <c r="P12" s="85">
        <f>+N12+L12+J12</f>
        <v>5952</v>
      </c>
      <c r="Q12" s="85">
        <f t="shared" si="0"/>
        <v>74.4</v>
      </c>
      <c r="R12" s="86">
        <f t="shared" si="1"/>
        <v>5.60198252688172</v>
      </c>
      <c r="S12" s="84">
        <v>61842</v>
      </c>
      <c r="T12" s="87">
        <f t="shared" si="2"/>
        <v>-0.4608356780181754</v>
      </c>
      <c r="U12" s="84">
        <v>1491707</v>
      </c>
      <c r="V12" s="85">
        <v>191072</v>
      </c>
      <c r="W12" s="159">
        <f>+U12/V12</f>
        <v>7.807041324736225</v>
      </c>
      <c r="X12" s="11"/>
      <c r="Y12" s="8"/>
    </row>
    <row r="13" spans="1:25" s="10" customFormat="1" ht="15.75" customHeight="1">
      <c r="A13" s="66">
        <v>9</v>
      </c>
      <c r="B13" s="158" t="s">
        <v>81</v>
      </c>
      <c r="C13" s="81">
        <v>39612</v>
      </c>
      <c r="D13" s="82" t="s">
        <v>31</v>
      </c>
      <c r="E13" s="82" t="s">
        <v>11</v>
      </c>
      <c r="F13" s="83">
        <v>50</v>
      </c>
      <c r="G13" s="83">
        <v>49</v>
      </c>
      <c r="H13" s="83">
        <v>5</v>
      </c>
      <c r="I13" s="84">
        <v>4523.5</v>
      </c>
      <c r="J13" s="85">
        <v>746</v>
      </c>
      <c r="K13" s="84">
        <v>6855.5</v>
      </c>
      <c r="L13" s="85">
        <v>1035</v>
      </c>
      <c r="M13" s="84">
        <v>8454.5</v>
      </c>
      <c r="N13" s="85">
        <v>1279</v>
      </c>
      <c r="O13" s="84">
        <f aca="true" t="shared" si="3" ref="O13:P15">I13+K13+M13</f>
        <v>19833.5</v>
      </c>
      <c r="P13" s="85">
        <f t="shared" si="3"/>
        <v>3060</v>
      </c>
      <c r="Q13" s="85">
        <f t="shared" si="0"/>
        <v>62.44897959183673</v>
      </c>
      <c r="R13" s="86">
        <f t="shared" si="1"/>
        <v>6.481535947712418</v>
      </c>
      <c r="S13" s="84">
        <v>34795</v>
      </c>
      <c r="T13" s="87">
        <f t="shared" si="2"/>
        <v>-0.429989941083489</v>
      </c>
      <c r="U13" s="84">
        <v>788460.5</v>
      </c>
      <c r="V13" s="85">
        <v>90199</v>
      </c>
      <c r="W13" s="159">
        <f>+U13/V13</f>
        <v>8.741344139070279</v>
      </c>
      <c r="X13" s="8"/>
      <c r="Y13" s="8"/>
    </row>
    <row r="14" spans="1:25" s="10" customFormat="1" ht="15.75" customHeight="1">
      <c r="A14" s="66">
        <v>10</v>
      </c>
      <c r="B14" s="158" t="s">
        <v>68</v>
      </c>
      <c r="C14" s="81">
        <v>39584</v>
      </c>
      <c r="D14" s="82" t="s">
        <v>64</v>
      </c>
      <c r="E14" s="82" t="s">
        <v>64</v>
      </c>
      <c r="F14" s="83">
        <v>167</v>
      </c>
      <c r="G14" s="83">
        <v>58</v>
      </c>
      <c r="H14" s="83">
        <v>9</v>
      </c>
      <c r="I14" s="84">
        <v>3665</v>
      </c>
      <c r="J14" s="85">
        <v>503</v>
      </c>
      <c r="K14" s="84">
        <v>5230</v>
      </c>
      <c r="L14" s="85">
        <v>671</v>
      </c>
      <c r="M14" s="84">
        <v>6440</v>
      </c>
      <c r="N14" s="85">
        <v>818</v>
      </c>
      <c r="O14" s="84">
        <f t="shared" si="3"/>
        <v>15335</v>
      </c>
      <c r="P14" s="85">
        <f t="shared" si="3"/>
        <v>1992</v>
      </c>
      <c r="Q14" s="85">
        <f>+P14/G14</f>
        <v>34.3448275862069</v>
      </c>
      <c r="R14" s="86">
        <f>+O14/P14</f>
        <v>7.698293172690763</v>
      </c>
      <c r="S14" s="84">
        <v>22583.25</v>
      </c>
      <c r="T14" s="87">
        <f>(+S14-O14)/S14</f>
        <v>0.3209569039000144</v>
      </c>
      <c r="U14" s="84">
        <v>5249988.095</v>
      </c>
      <c r="V14" s="85">
        <v>702325.61</v>
      </c>
      <c r="W14" s="159">
        <f>U14/V14</f>
        <v>7.475148307634688</v>
      </c>
      <c r="X14" s="8"/>
      <c r="Y14" s="8"/>
    </row>
    <row r="15" spans="1:25" s="10" customFormat="1" ht="15.75" customHeight="1">
      <c r="A15" s="66">
        <v>11</v>
      </c>
      <c r="B15" s="158" t="s">
        <v>5</v>
      </c>
      <c r="C15" s="81">
        <v>39500</v>
      </c>
      <c r="D15" s="82" t="s">
        <v>31</v>
      </c>
      <c r="E15" s="82" t="s">
        <v>46</v>
      </c>
      <c r="F15" s="83">
        <v>230</v>
      </c>
      <c r="G15" s="83">
        <v>9</v>
      </c>
      <c r="H15" s="83">
        <v>21</v>
      </c>
      <c r="I15" s="84">
        <v>2489</v>
      </c>
      <c r="J15" s="85">
        <v>797</v>
      </c>
      <c r="K15" s="84">
        <v>3774</v>
      </c>
      <c r="L15" s="85">
        <v>1225</v>
      </c>
      <c r="M15" s="84">
        <v>4928.5</v>
      </c>
      <c r="N15" s="85">
        <v>1593</v>
      </c>
      <c r="O15" s="84">
        <f t="shared" si="3"/>
        <v>11191.5</v>
      </c>
      <c r="P15" s="85">
        <f t="shared" si="3"/>
        <v>3615</v>
      </c>
      <c r="Q15" s="85">
        <f>IF(O15&lt;&gt;0,P15/G15,"")</f>
        <v>401.6666666666667</v>
      </c>
      <c r="R15" s="86">
        <f>IF(O15&lt;&gt;0,O15/P15,"")</f>
        <v>3.095850622406639</v>
      </c>
      <c r="S15" s="84">
        <v>13195</v>
      </c>
      <c r="T15" s="87">
        <f>IF(S15&lt;&gt;0,-(S15-O15)/S15,"")</f>
        <v>-0.15183781735505875</v>
      </c>
      <c r="U15" s="84">
        <v>30150151.5</v>
      </c>
      <c r="V15" s="85">
        <v>4295177</v>
      </c>
      <c r="W15" s="159">
        <f>+U15/V15</f>
        <v>7.019536447508449</v>
      </c>
      <c r="X15" s="8"/>
      <c r="Y15" s="8"/>
    </row>
    <row r="16" spans="1:25" s="10" customFormat="1" ht="15.75" customHeight="1">
      <c r="A16" s="66">
        <v>12</v>
      </c>
      <c r="B16" s="158" t="s">
        <v>88</v>
      </c>
      <c r="C16" s="81">
        <v>39619</v>
      </c>
      <c r="D16" s="82" t="s">
        <v>66</v>
      </c>
      <c r="E16" s="82" t="s">
        <v>66</v>
      </c>
      <c r="F16" s="83">
        <v>20</v>
      </c>
      <c r="G16" s="83">
        <v>20</v>
      </c>
      <c r="H16" s="83">
        <v>4</v>
      </c>
      <c r="I16" s="84">
        <v>2371.5</v>
      </c>
      <c r="J16" s="85">
        <v>360</v>
      </c>
      <c r="K16" s="84">
        <v>3429</v>
      </c>
      <c r="L16" s="85">
        <v>496</v>
      </c>
      <c r="M16" s="84">
        <v>5052</v>
      </c>
      <c r="N16" s="85">
        <v>705</v>
      </c>
      <c r="O16" s="84">
        <f>SUM(I16+K16+M16)</f>
        <v>10852.5</v>
      </c>
      <c r="P16" s="85">
        <f>J16+L16+N16</f>
        <v>1561</v>
      </c>
      <c r="Q16" s="85">
        <f>+P16/G16</f>
        <v>78.05</v>
      </c>
      <c r="R16" s="86">
        <f>+O16/P16</f>
        <v>6.952274183215887</v>
      </c>
      <c r="S16" s="84"/>
      <c r="T16" s="87"/>
      <c r="U16" s="84">
        <v>112992</v>
      </c>
      <c r="V16" s="85">
        <v>13531</v>
      </c>
      <c r="W16" s="159">
        <f>U16/V16</f>
        <v>8.350602320597147</v>
      </c>
      <c r="X16" s="8"/>
      <c r="Y16" s="8"/>
    </row>
    <row r="17" spans="1:25" s="10" customFormat="1" ht="15.75" customHeight="1">
      <c r="A17" s="66">
        <v>13</v>
      </c>
      <c r="B17" s="158" t="s">
        <v>85</v>
      </c>
      <c r="C17" s="81">
        <v>39619</v>
      </c>
      <c r="D17" s="82" t="s">
        <v>22</v>
      </c>
      <c r="E17" s="82" t="s">
        <v>45</v>
      </c>
      <c r="F17" s="83">
        <v>57</v>
      </c>
      <c r="G17" s="83">
        <v>26</v>
      </c>
      <c r="H17" s="83">
        <v>4</v>
      </c>
      <c r="I17" s="84">
        <v>2569</v>
      </c>
      <c r="J17" s="85">
        <v>357</v>
      </c>
      <c r="K17" s="84">
        <v>3735</v>
      </c>
      <c r="L17" s="85">
        <v>478</v>
      </c>
      <c r="M17" s="84">
        <v>4253</v>
      </c>
      <c r="N17" s="85">
        <v>561</v>
      </c>
      <c r="O17" s="84">
        <f>+I17+K17+M17</f>
        <v>10557</v>
      </c>
      <c r="P17" s="85">
        <f>+J17+L17+N17</f>
        <v>1396</v>
      </c>
      <c r="Q17" s="85">
        <f>IF(O17&lt;&gt;0,P17/G17,"")</f>
        <v>53.69230769230769</v>
      </c>
      <c r="R17" s="86">
        <f>IF(O17&lt;&gt;0,O17/P17,"")</f>
        <v>7.562320916905444</v>
      </c>
      <c r="S17" s="84">
        <v>48273</v>
      </c>
      <c r="T17" s="87">
        <f aca="true" t="shared" si="4" ref="T17:T24">IF(S17&lt;&gt;0,-(S17-O17)/S17,"")</f>
        <v>-0.7813063203032751</v>
      </c>
      <c r="U17" s="84">
        <v>511541</v>
      </c>
      <c r="V17" s="85">
        <v>54283</v>
      </c>
      <c r="W17" s="159">
        <f>U17/V17</f>
        <v>9.423594863953724</v>
      </c>
      <c r="X17" s="8"/>
      <c r="Y17" s="8"/>
    </row>
    <row r="18" spans="1:25" s="10" customFormat="1" ht="15.75" customHeight="1">
      <c r="A18" s="66">
        <v>14</v>
      </c>
      <c r="B18" s="158" t="s">
        <v>87</v>
      </c>
      <c r="C18" s="81">
        <v>39619</v>
      </c>
      <c r="D18" s="82" t="s">
        <v>7</v>
      </c>
      <c r="E18" s="82" t="s">
        <v>9</v>
      </c>
      <c r="F18" s="83">
        <v>64</v>
      </c>
      <c r="G18" s="83">
        <v>45</v>
      </c>
      <c r="H18" s="83">
        <v>4</v>
      </c>
      <c r="I18" s="84">
        <v>2627</v>
      </c>
      <c r="J18" s="85">
        <v>470</v>
      </c>
      <c r="K18" s="84">
        <v>3196</v>
      </c>
      <c r="L18" s="85">
        <v>555</v>
      </c>
      <c r="M18" s="84">
        <v>3966</v>
      </c>
      <c r="N18" s="85">
        <v>683</v>
      </c>
      <c r="O18" s="84">
        <f>+M18+K18+I18</f>
        <v>9789</v>
      </c>
      <c r="P18" s="85">
        <f>+N18+L18+J18</f>
        <v>1708</v>
      </c>
      <c r="Q18" s="85">
        <f>IF(O18&lt;&gt;0,P18/G18,"")</f>
        <v>37.955555555555556</v>
      </c>
      <c r="R18" s="86">
        <f>IF(O18&lt;&gt;0,O18/P18,"")</f>
        <v>5.731264637002342</v>
      </c>
      <c r="S18" s="84">
        <v>11062</v>
      </c>
      <c r="T18" s="87">
        <f t="shared" si="4"/>
        <v>-0.11507864762249141</v>
      </c>
      <c r="U18" s="84">
        <v>217185</v>
      </c>
      <c r="V18" s="85">
        <v>25992</v>
      </c>
      <c r="W18" s="159">
        <f>+U18/V18</f>
        <v>8.35584025854109</v>
      </c>
      <c r="X18" s="8"/>
      <c r="Y18" s="8"/>
    </row>
    <row r="19" spans="1:25" s="10" customFormat="1" ht="15.75" customHeight="1">
      <c r="A19" s="66">
        <v>15</v>
      </c>
      <c r="B19" s="158">
        <v>120</v>
      </c>
      <c r="C19" s="81">
        <v>39493</v>
      </c>
      <c r="D19" s="82" t="s">
        <v>31</v>
      </c>
      <c r="E19" s="82" t="s">
        <v>4</v>
      </c>
      <c r="F19" s="83">
        <v>179</v>
      </c>
      <c r="G19" s="83">
        <v>2</v>
      </c>
      <c r="H19" s="83">
        <v>22</v>
      </c>
      <c r="I19" s="84">
        <v>1976</v>
      </c>
      <c r="J19" s="85">
        <v>654</v>
      </c>
      <c r="K19" s="84">
        <v>2414</v>
      </c>
      <c r="L19" s="85">
        <v>802</v>
      </c>
      <c r="M19" s="84">
        <v>2724.5</v>
      </c>
      <c r="N19" s="85">
        <v>908</v>
      </c>
      <c r="O19" s="84">
        <f>SUM(I19+K19+M19)</f>
        <v>7114.5</v>
      </c>
      <c r="P19" s="85">
        <f>SUM(J19+L19+N19)</f>
        <v>2364</v>
      </c>
      <c r="Q19" s="85">
        <f>IF(O19&lt;&gt;0,P19/G19,"")</f>
        <v>1182</v>
      </c>
      <c r="R19" s="86">
        <f>IF(O19&lt;&gt;0,O19/P19,"")</f>
        <v>3.0095177664974617</v>
      </c>
      <c r="S19" s="84">
        <v>12152</v>
      </c>
      <c r="T19" s="87">
        <f t="shared" si="4"/>
        <v>-0.4145408163265306</v>
      </c>
      <c r="U19" s="84">
        <v>4741778.5</v>
      </c>
      <c r="V19" s="85">
        <v>953160</v>
      </c>
      <c r="W19" s="159">
        <f>+U19/V19</f>
        <v>4.974798040203114</v>
      </c>
      <c r="X19" s="8"/>
      <c r="Y19" s="8"/>
    </row>
    <row r="20" spans="1:25" s="10" customFormat="1" ht="15.75" customHeight="1">
      <c r="A20" s="66">
        <v>16</v>
      </c>
      <c r="B20" s="158" t="s">
        <v>86</v>
      </c>
      <c r="C20" s="81">
        <v>39619</v>
      </c>
      <c r="D20" s="82" t="s">
        <v>22</v>
      </c>
      <c r="E20" s="82" t="s">
        <v>23</v>
      </c>
      <c r="F20" s="83">
        <v>67</v>
      </c>
      <c r="G20" s="83">
        <v>33</v>
      </c>
      <c r="H20" s="83">
        <v>4</v>
      </c>
      <c r="I20" s="84">
        <v>1229</v>
      </c>
      <c r="J20" s="85">
        <v>174</v>
      </c>
      <c r="K20" s="84">
        <v>2583</v>
      </c>
      <c r="L20" s="85">
        <v>330</v>
      </c>
      <c r="M20" s="84">
        <v>2932</v>
      </c>
      <c r="N20" s="85">
        <v>410</v>
      </c>
      <c r="O20" s="84">
        <f>+I20+K20+M20</f>
        <v>6744</v>
      </c>
      <c r="P20" s="85">
        <f>+J20+L20+N20</f>
        <v>914</v>
      </c>
      <c r="Q20" s="85">
        <f>IF(O20&lt;&gt;0,P20/G20,"")</f>
        <v>27.696969696969695</v>
      </c>
      <c r="R20" s="86">
        <f>IF(O20&lt;&gt;0,O20/P20,"")</f>
        <v>7.378555798687089</v>
      </c>
      <c r="S20" s="84">
        <v>10371</v>
      </c>
      <c r="T20" s="87">
        <f t="shared" si="4"/>
        <v>-0.3497251952560023</v>
      </c>
      <c r="U20" s="84">
        <v>247808</v>
      </c>
      <c r="V20" s="85">
        <v>28549</v>
      </c>
      <c r="W20" s="159">
        <f>U20/V20</f>
        <v>8.680093873690847</v>
      </c>
      <c r="X20" s="8"/>
      <c r="Y20" s="8"/>
    </row>
    <row r="21" spans="1:24" s="10" customFormat="1" ht="15.75" customHeight="1">
      <c r="A21" s="66">
        <v>17</v>
      </c>
      <c r="B21" s="158" t="s">
        <v>82</v>
      </c>
      <c r="C21" s="81">
        <v>39612</v>
      </c>
      <c r="D21" s="82" t="s">
        <v>32</v>
      </c>
      <c r="E21" s="82" t="s">
        <v>83</v>
      </c>
      <c r="F21" s="83">
        <v>25</v>
      </c>
      <c r="G21" s="83">
        <v>25</v>
      </c>
      <c r="H21" s="83">
        <v>5</v>
      </c>
      <c r="I21" s="84">
        <v>1707</v>
      </c>
      <c r="J21" s="85">
        <v>321</v>
      </c>
      <c r="K21" s="84">
        <v>2232</v>
      </c>
      <c r="L21" s="85">
        <v>403</v>
      </c>
      <c r="M21" s="84">
        <v>2649</v>
      </c>
      <c r="N21" s="85">
        <v>471</v>
      </c>
      <c r="O21" s="84">
        <f>SUM(I21+K21+M21)</f>
        <v>6588</v>
      </c>
      <c r="P21" s="85">
        <f>SUM(J21+L21+N21)</f>
        <v>1195</v>
      </c>
      <c r="Q21" s="85">
        <f>P21/G21</f>
        <v>47.8</v>
      </c>
      <c r="R21" s="86">
        <f>O21/P21</f>
        <v>5.512970711297071</v>
      </c>
      <c r="S21" s="84">
        <f>SUM(M21+O21+Q21)</f>
        <v>9284.8</v>
      </c>
      <c r="T21" s="87">
        <f t="shared" si="4"/>
        <v>-0.2904532138549026</v>
      </c>
      <c r="U21" s="84">
        <v>148706</v>
      </c>
      <c r="V21" s="85">
        <v>18793</v>
      </c>
      <c r="W21" s="159">
        <f>U21/V21</f>
        <v>7.91283988719204</v>
      </c>
      <c r="X21" s="8"/>
    </row>
    <row r="22" spans="1:24" s="10" customFormat="1" ht="15.75" customHeight="1">
      <c r="A22" s="66">
        <v>18</v>
      </c>
      <c r="B22" s="158" t="s">
        <v>69</v>
      </c>
      <c r="C22" s="81">
        <v>39598</v>
      </c>
      <c r="D22" s="82" t="s">
        <v>7</v>
      </c>
      <c r="E22" s="82" t="s">
        <v>9</v>
      </c>
      <c r="F22" s="83">
        <v>122</v>
      </c>
      <c r="G22" s="83">
        <v>6</v>
      </c>
      <c r="H22" s="83">
        <v>7</v>
      </c>
      <c r="I22" s="84">
        <v>726</v>
      </c>
      <c r="J22" s="85">
        <v>178</v>
      </c>
      <c r="K22" s="84">
        <v>1017</v>
      </c>
      <c r="L22" s="85">
        <v>209</v>
      </c>
      <c r="M22" s="84">
        <v>3074</v>
      </c>
      <c r="N22" s="85">
        <v>412</v>
      </c>
      <c r="O22" s="84">
        <f>+M22+K22+I22</f>
        <v>4817</v>
      </c>
      <c r="P22" s="85">
        <f>+N22+L22+J22</f>
        <v>799</v>
      </c>
      <c r="Q22" s="85">
        <f>IF(O22&lt;&gt;0,P22/G22,"")</f>
        <v>133.16666666666666</v>
      </c>
      <c r="R22" s="86">
        <f>IF(O22&lt;&gt;0,O22/P22,"")</f>
        <v>6.028785982478098</v>
      </c>
      <c r="S22" s="84">
        <v>3132</v>
      </c>
      <c r="T22" s="87">
        <f t="shared" si="4"/>
        <v>0.5379948914431673</v>
      </c>
      <c r="U22" s="84">
        <v>1547316</v>
      </c>
      <c r="V22" s="85">
        <v>159869</v>
      </c>
      <c r="W22" s="159">
        <f>+U22/V22</f>
        <v>9.678649394191494</v>
      </c>
      <c r="X22" s="8"/>
    </row>
    <row r="23" spans="1:24" s="10" customFormat="1" ht="15.75" customHeight="1">
      <c r="A23" s="66">
        <v>19</v>
      </c>
      <c r="B23" s="158" t="s">
        <v>96</v>
      </c>
      <c r="C23" s="81">
        <v>39626</v>
      </c>
      <c r="D23" s="82" t="s">
        <v>75</v>
      </c>
      <c r="E23" s="82" t="s">
        <v>94</v>
      </c>
      <c r="F23" s="83">
        <v>48</v>
      </c>
      <c r="G23" s="83">
        <v>16</v>
      </c>
      <c r="H23" s="83">
        <v>3</v>
      </c>
      <c r="I23" s="84">
        <v>1213</v>
      </c>
      <c r="J23" s="85">
        <v>175</v>
      </c>
      <c r="K23" s="84">
        <v>1451.5</v>
      </c>
      <c r="L23" s="85">
        <v>190</v>
      </c>
      <c r="M23" s="84">
        <v>2079</v>
      </c>
      <c r="N23" s="85">
        <v>274</v>
      </c>
      <c r="O23" s="84">
        <f>I23+K23+M23</f>
        <v>4743.5</v>
      </c>
      <c r="P23" s="85">
        <f>J23+L23+N23</f>
        <v>639</v>
      </c>
      <c r="Q23" s="85">
        <f>IF(O23&lt;&gt;0,P23/G23,"")</f>
        <v>39.9375</v>
      </c>
      <c r="R23" s="86">
        <f>IF(O23&lt;&gt;0,O23/P23,"")</f>
        <v>7.423317683881064</v>
      </c>
      <c r="S23" s="84">
        <v>10251</v>
      </c>
      <c r="T23" s="87">
        <f t="shared" si="4"/>
        <v>-0.5372646571066237</v>
      </c>
      <c r="U23" s="84">
        <v>81421</v>
      </c>
      <c r="V23" s="85">
        <v>10158</v>
      </c>
      <c r="W23" s="159">
        <f>IF(U23&lt;&gt;0,U23/V23,"")</f>
        <v>8.015455798385508</v>
      </c>
      <c r="X23" s="8"/>
    </row>
    <row r="24" spans="1:24" s="10" customFormat="1" ht="18.75" thickBot="1">
      <c r="A24" s="66">
        <v>20</v>
      </c>
      <c r="B24" s="160" t="s">
        <v>104</v>
      </c>
      <c r="C24" s="137">
        <v>39458</v>
      </c>
      <c r="D24" s="138" t="s">
        <v>31</v>
      </c>
      <c r="E24" s="138" t="s">
        <v>115</v>
      </c>
      <c r="F24" s="139">
        <v>213</v>
      </c>
      <c r="G24" s="139">
        <v>1</v>
      </c>
      <c r="H24" s="139">
        <v>16</v>
      </c>
      <c r="I24" s="140">
        <v>1133</v>
      </c>
      <c r="J24" s="141">
        <v>284</v>
      </c>
      <c r="K24" s="140">
        <v>1080</v>
      </c>
      <c r="L24" s="141">
        <v>270</v>
      </c>
      <c r="M24" s="140">
        <v>1400</v>
      </c>
      <c r="N24" s="141">
        <v>350</v>
      </c>
      <c r="O24" s="140">
        <f>SUM(I24+K24+M24)</f>
        <v>3613</v>
      </c>
      <c r="P24" s="141">
        <f>SUM(J24+L24+N24)</f>
        <v>904</v>
      </c>
      <c r="Q24" s="141">
        <f>IF(O24&lt;&gt;0,P24/G24,"")</f>
        <v>904</v>
      </c>
      <c r="R24" s="142">
        <f>IF(O24&lt;&gt;0,O24/P24,"")</f>
        <v>3.9966814159292037</v>
      </c>
      <c r="S24" s="140">
        <v>3613</v>
      </c>
      <c r="T24" s="143">
        <f t="shared" si="4"/>
        <v>0</v>
      </c>
      <c r="U24" s="140">
        <v>6295311</v>
      </c>
      <c r="V24" s="141">
        <v>894026</v>
      </c>
      <c r="W24" s="161">
        <f>+U24/V24</f>
        <v>7.0415301120996485</v>
      </c>
      <c r="X24" s="8"/>
    </row>
    <row r="25" spans="1:28" s="60" customFormat="1" ht="15">
      <c r="A25" s="61"/>
      <c r="B25" s="214" t="s">
        <v>40</v>
      </c>
      <c r="C25" s="214"/>
      <c r="D25" s="215"/>
      <c r="E25" s="215"/>
      <c r="F25" s="67"/>
      <c r="G25" s="67">
        <f>SUM(G5:G24)</f>
        <v>1117</v>
      </c>
      <c r="H25" s="68"/>
      <c r="I25" s="72"/>
      <c r="J25" s="73"/>
      <c r="K25" s="72"/>
      <c r="L25" s="73"/>
      <c r="M25" s="72"/>
      <c r="N25" s="73"/>
      <c r="O25" s="72">
        <f>SUM(O5:O24)</f>
        <v>1603838.5</v>
      </c>
      <c r="P25" s="73">
        <f>SUM(P5:P24)</f>
        <v>187522</v>
      </c>
      <c r="Q25" s="73">
        <f>O25/G25</f>
        <v>1435.8446732318712</v>
      </c>
      <c r="R25" s="69">
        <f>O25/P25</f>
        <v>8.552801804588261</v>
      </c>
      <c r="S25" s="72"/>
      <c r="T25" s="70"/>
      <c r="U25" s="72"/>
      <c r="V25" s="73"/>
      <c r="W25" s="69"/>
      <c r="AB25" s="60" t="s">
        <v>51</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04"/>
      <c r="E27" s="205"/>
      <c r="F27" s="205"/>
      <c r="G27" s="205"/>
      <c r="H27" s="34"/>
      <c r="I27" s="35"/>
      <c r="K27" s="35"/>
      <c r="M27" s="35"/>
      <c r="O27" s="36"/>
      <c r="R27" s="37"/>
      <c r="S27" s="206" t="s">
        <v>1</v>
      </c>
      <c r="T27" s="206"/>
      <c r="U27" s="206"/>
      <c r="V27" s="206"/>
      <c r="W27" s="206"/>
      <c r="X27" s="38"/>
    </row>
    <row r="28" spans="1:24" s="33" customFormat="1" ht="18">
      <c r="A28" s="32"/>
      <c r="B28" s="9"/>
      <c r="C28" s="52"/>
      <c r="D28" s="53"/>
      <c r="E28" s="54"/>
      <c r="F28" s="54"/>
      <c r="G28" s="65"/>
      <c r="H28" s="34"/>
      <c r="M28" s="35"/>
      <c r="O28" s="36"/>
      <c r="R28" s="37"/>
      <c r="S28" s="206"/>
      <c r="T28" s="206"/>
      <c r="U28" s="206"/>
      <c r="V28" s="206"/>
      <c r="W28" s="206"/>
      <c r="X28" s="38"/>
    </row>
    <row r="29" spans="1:24" s="33" customFormat="1" ht="18">
      <c r="A29" s="32"/>
      <c r="G29" s="34"/>
      <c r="H29" s="34"/>
      <c r="M29" s="35"/>
      <c r="O29" s="36"/>
      <c r="R29" s="37"/>
      <c r="S29" s="206"/>
      <c r="T29" s="206"/>
      <c r="U29" s="206"/>
      <c r="V29" s="206"/>
      <c r="W29" s="206"/>
      <c r="X29" s="38"/>
    </row>
    <row r="30" spans="1:24" s="33" customFormat="1" ht="30" customHeight="1">
      <c r="A30" s="32"/>
      <c r="C30" s="34"/>
      <c r="E30" s="39"/>
      <c r="F30" s="34"/>
      <c r="G30" s="34"/>
      <c r="H30" s="34"/>
      <c r="I30" s="35"/>
      <c r="K30" s="35"/>
      <c r="M30" s="35"/>
      <c r="O30" s="36"/>
      <c r="P30" s="207" t="s">
        <v>37</v>
      </c>
      <c r="Q30" s="203"/>
      <c r="R30" s="203"/>
      <c r="S30" s="203"/>
      <c r="T30" s="203"/>
      <c r="U30" s="203"/>
      <c r="V30" s="203"/>
      <c r="W30" s="203"/>
      <c r="X30" s="38"/>
    </row>
    <row r="31" spans="1:24" s="33" customFormat="1" ht="30" customHeight="1">
      <c r="A31" s="32"/>
      <c r="C31" s="34"/>
      <c r="E31" s="39"/>
      <c r="F31" s="34"/>
      <c r="G31" s="34"/>
      <c r="H31" s="34"/>
      <c r="I31" s="35"/>
      <c r="K31" s="35"/>
      <c r="M31" s="35"/>
      <c r="O31" s="36"/>
      <c r="P31" s="203"/>
      <c r="Q31" s="203"/>
      <c r="R31" s="203"/>
      <c r="S31" s="203"/>
      <c r="T31" s="203"/>
      <c r="U31" s="203"/>
      <c r="V31" s="203"/>
      <c r="W31" s="203"/>
      <c r="X31" s="38"/>
    </row>
    <row r="32" spans="1:24" s="33" customFormat="1" ht="30" customHeight="1">
      <c r="A32" s="32"/>
      <c r="C32" s="34"/>
      <c r="E32" s="39"/>
      <c r="F32" s="34"/>
      <c r="G32" s="34"/>
      <c r="H32" s="34"/>
      <c r="I32" s="35"/>
      <c r="K32" s="35"/>
      <c r="M32" s="35"/>
      <c r="O32" s="36"/>
      <c r="P32" s="203"/>
      <c r="Q32" s="203"/>
      <c r="R32" s="203"/>
      <c r="S32" s="203"/>
      <c r="T32" s="203"/>
      <c r="U32" s="203"/>
      <c r="V32" s="203"/>
      <c r="W32" s="203"/>
      <c r="X32" s="38"/>
    </row>
    <row r="33" spans="1:24" s="33" customFormat="1" ht="30" customHeight="1">
      <c r="A33" s="32"/>
      <c r="C33" s="34"/>
      <c r="E33" s="39"/>
      <c r="F33" s="34"/>
      <c r="G33" s="34"/>
      <c r="H33" s="34"/>
      <c r="I33" s="35"/>
      <c r="K33" s="35"/>
      <c r="M33" s="35"/>
      <c r="O33" s="36"/>
      <c r="P33" s="203"/>
      <c r="Q33" s="203"/>
      <c r="R33" s="203"/>
      <c r="S33" s="203"/>
      <c r="T33" s="203"/>
      <c r="U33" s="203"/>
      <c r="V33" s="203"/>
      <c r="W33" s="203"/>
      <c r="X33" s="38"/>
    </row>
    <row r="34" spans="1:24" s="33" customFormat="1" ht="30" customHeight="1">
      <c r="A34" s="32"/>
      <c r="C34" s="34"/>
      <c r="E34" s="39"/>
      <c r="F34" s="34"/>
      <c r="G34" s="34"/>
      <c r="H34" s="34"/>
      <c r="I34" s="35"/>
      <c r="K34" s="35"/>
      <c r="M34" s="35"/>
      <c r="O34" s="36"/>
      <c r="P34" s="203"/>
      <c r="Q34" s="203"/>
      <c r="R34" s="203"/>
      <c r="S34" s="203"/>
      <c r="T34" s="203"/>
      <c r="U34" s="203"/>
      <c r="V34" s="203"/>
      <c r="W34" s="203"/>
      <c r="X34" s="38"/>
    </row>
    <row r="35" spans="1:24" s="33" customFormat="1" ht="45" customHeight="1">
      <c r="A35" s="32"/>
      <c r="C35" s="34"/>
      <c r="E35" s="39"/>
      <c r="F35" s="34"/>
      <c r="G35" s="5"/>
      <c r="H35" s="5"/>
      <c r="I35" s="12"/>
      <c r="J35" s="3"/>
      <c r="K35" s="12"/>
      <c r="L35" s="3"/>
      <c r="M35" s="12"/>
      <c r="N35" s="3"/>
      <c r="O35" s="36"/>
      <c r="P35" s="203"/>
      <c r="Q35" s="203"/>
      <c r="R35" s="203"/>
      <c r="S35" s="203"/>
      <c r="T35" s="203"/>
      <c r="U35" s="203"/>
      <c r="V35" s="203"/>
      <c r="W35" s="203"/>
      <c r="X35" s="38"/>
    </row>
    <row r="36" spans="1:24" s="33" customFormat="1" ht="33" customHeight="1">
      <c r="A36" s="32"/>
      <c r="C36" s="34"/>
      <c r="E36" s="39"/>
      <c r="F36" s="34"/>
      <c r="G36" s="5"/>
      <c r="H36" s="5"/>
      <c r="I36" s="12"/>
      <c r="J36" s="3"/>
      <c r="K36" s="12"/>
      <c r="L36" s="3"/>
      <c r="M36" s="12"/>
      <c r="N36" s="3"/>
      <c r="O36" s="36"/>
      <c r="P36" s="202" t="s">
        <v>38</v>
      </c>
      <c r="Q36" s="203"/>
      <c r="R36" s="203"/>
      <c r="S36" s="203"/>
      <c r="T36" s="203"/>
      <c r="U36" s="203"/>
      <c r="V36" s="203"/>
      <c r="W36" s="203"/>
      <c r="X36" s="38"/>
    </row>
    <row r="37" spans="1:24" s="33" customFormat="1" ht="33" customHeight="1">
      <c r="A37" s="32"/>
      <c r="C37" s="34"/>
      <c r="E37" s="39"/>
      <c r="F37" s="34"/>
      <c r="G37" s="5"/>
      <c r="H37" s="5"/>
      <c r="I37" s="12"/>
      <c r="J37" s="3"/>
      <c r="K37" s="12"/>
      <c r="L37" s="3"/>
      <c r="M37" s="12"/>
      <c r="N37" s="3"/>
      <c r="O37" s="36"/>
      <c r="P37" s="203"/>
      <c r="Q37" s="203"/>
      <c r="R37" s="203"/>
      <c r="S37" s="203"/>
      <c r="T37" s="203"/>
      <c r="U37" s="203"/>
      <c r="V37" s="203"/>
      <c r="W37" s="203"/>
      <c r="X37" s="38"/>
    </row>
    <row r="38" spans="1:24" s="33" customFormat="1" ht="33" customHeight="1">
      <c r="A38" s="32"/>
      <c r="C38" s="34"/>
      <c r="E38" s="39"/>
      <c r="F38" s="34"/>
      <c r="G38" s="5"/>
      <c r="H38" s="5"/>
      <c r="I38" s="12"/>
      <c r="J38" s="3"/>
      <c r="K38" s="12"/>
      <c r="L38" s="3"/>
      <c r="M38" s="12"/>
      <c r="N38" s="3"/>
      <c r="O38" s="36"/>
      <c r="P38" s="203"/>
      <c r="Q38" s="203"/>
      <c r="R38" s="203"/>
      <c r="S38" s="203"/>
      <c r="T38" s="203"/>
      <c r="U38" s="203"/>
      <c r="V38" s="203"/>
      <c r="W38" s="203"/>
      <c r="X38" s="38"/>
    </row>
    <row r="39" spans="1:24" s="33" customFormat="1" ht="33" customHeight="1">
      <c r="A39" s="32"/>
      <c r="C39" s="34"/>
      <c r="E39" s="39"/>
      <c r="F39" s="34"/>
      <c r="G39" s="5"/>
      <c r="H39" s="5"/>
      <c r="I39" s="12"/>
      <c r="J39" s="3"/>
      <c r="K39" s="12"/>
      <c r="L39" s="3"/>
      <c r="M39" s="12"/>
      <c r="N39" s="3"/>
      <c r="O39" s="36"/>
      <c r="P39" s="203"/>
      <c r="Q39" s="203"/>
      <c r="R39" s="203"/>
      <c r="S39" s="203"/>
      <c r="T39" s="203"/>
      <c r="U39" s="203"/>
      <c r="V39" s="203"/>
      <c r="W39" s="203"/>
      <c r="X39" s="38"/>
    </row>
    <row r="40" spans="1:24" s="33" customFormat="1" ht="33" customHeight="1">
      <c r="A40" s="32"/>
      <c r="C40" s="34"/>
      <c r="E40" s="39"/>
      <c r="F40" s="34"/>
      <c r="G40" s="5"/>
      <c r="H40" s="5"/>
      <c r="I40" s="12"/>
      <c r="J40" s="3"/>
      <c r="K40" s="12"/>
      <c r="L40" s="3"/>
      <c r="M40" s="12"/>
      <c r="N40" s="3"/>
      <c r="O40" s="36"/>
      <c r="P40" s="203"/>
      <c r="Q40" s="203"/>
      <c r="R40" s="203"/>
      <c r="S40" s="203"/>
      <c r="T40" s="203"/>
      <c r="U40" s="203"/>
      <c r="V40" s="203"/>
      <c r="W40" s="203"/>
      <c r="X40" s="38"/>
    </row>
    <row r="41" spans="16:23" ht="33" customHeight="1">
      <c r="P41" s="203"/>
      <c r="Q41" s="203"/>
      <c r="R41" s="203"/>
      <c r="S41" s="203"/>
      <c r="T41" s="203"/>
      <c r="U41" s="203"/>
      <c r="V41" s="203"/>
      <c r="W41" s="203"/>
    </row>
    <row r="42" spans="16:23" ht="33" customHeight="1">
      <c r="P42" s="203"/>
      <c r="Q42" s="203"/>
      <c r="R42" s="203"/>
      <c r="S42" s="203"/>
      <c r="T42" s="203"/>
      <c r="U42" s="203"/>
      <c r="V42" s="203"/>
      <c r="W42" s="203"/>
    </row>
  </sheetData>
  <sheetProtection/>
  <mergeCells count="20">
    <mergeCell ref="D3:D4"/>
    <mergeCell ref="E3:E4"/>
    <mergeCell ref="F3:F4"/>
    <mergeCell ref="S3:T3"/>
    <mergeCell ref="U3:W3"/>
    <mergeCell ref="H3:H4"/>
    <mergeCell ref="G3:G4"/>
    <mergeCell ref="M3:N3"/>
    <mergeCell ref="K3:L3"/>
    <mergeCell ref="I3:J3"/>
    <mergeCell ref="P36:W42"/>
    <mergeCell ref="D27:G27"/>
    <mergeCell ref="S27:W29"/>
    <mergeCell ref="P30:W35"/>
    <mergeCell ref="A2:W2"/>
    <mergeCell ref="B3:B4"/>
    <mergeCell ref="C3:C4"/>
    <mergeCell ref="B25:C25"/>
    <mergeCell ref="D25:E25"/>
    <mergeCell ref="O3:R3"/>
  </mergeCells>
  <printOptions/>
  <pageMargins left="0.17" right="0.12" top="0.82" bottom="0.39" header="0.5" footer="0.32"/>
  <pageSetup orientation="portrait" paperSize="9" scale="70"/>
  <ignoredErrors>
    <ignoredError sqref="X17 X21 X22 X24 X13:X14 X18:X19 X20 X16 X12 X15 X23 O6:W2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2008-07-14T22:02:54Z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