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13 - 15 Jun (we 23)" sheetId="1" r:id="rId1"/>
    <sheet name="13 - 15 Jun (TOP 20)" sheetId="2" r:id="rId2"/>
  </sheets>
  <definedNames>
    <definedName name="_xlnm.Print_Area" localSheetId="1">'13 - 15 Jun (TOP 20)'!$A$1:$W$42</definedName>
    <definedName name="_xlnm.Print_Area" localSheetId="0">'13 - 15 Jun (we 23)'!$A$1:$W$92</definedName>
  </definedNames>
  <calcPr fullCalcOnLoad="1"/>
</workbook>
</file>

<file path=xl/sharedStrings.xml><?xml version="1.0" encoding="utf-8"?>
<sst xmlns="http://schemas.openxmlformats.org/spreadsheetml/2006/main" count="335" uniqueCount="138">
  <si>
    <t>ONE MISSED CALL</t>
  </si>
  <si>
    <t>MEVLANA CELALEDDİN-İ RUMİ: AŞKIN DANSI</t>
  </si>
  <si>
    <t xml:space="preserve">IMAGINE FILM PRODUCTIONS </t>
  </si>
  <si>
    <t>SEMI PRO</t>
  </si>
  <si>
    <t>*Sorted according to Weekend Total G.B.O. - Hafta sonu toplam hasılat sütununa göre sıralanmıştır.</t>
  </si>
  <si>
    <t>Company</t>
  </si>
  <si>
    <t>PINEMA</t>
  </si>
  <si>
    <t>POSTA</t>
  </si>
  <si>
    <t>P.S. I LOVE YOU</t>
  </si>
  <si>
    <t>RECEP İVEDİK</t>
  </si>
  <si>
    <t>FILMA</t>
  </si>
  <si>
    <t>UIP</t>
  </si>
  <si>
    <t>PARAMOUNT</t>
  </si>
  <si>
    <t>FIDA FILM</t>
  </si>
  <si>
    <t>TMC</t>
  </si>
  <si>
    <t>FOX</t>
  </si>
  <si>
    <t>AUGUST RUSH</t>
  </si>
  <si>
    <t>BETA</t>
  </si>
  <si>
    <t>CELLULOID DREAMS</t>
  </si>
  <si>
    <t>BANK JOB</t>
  </si>
  <si>
    <t>BESTLINE</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</si>
  <si>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</si>
  <si>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</si>
  <si>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</si>
  <si>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</si>
  <si>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</si>
  <si>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</si>
  <si>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</si>
  <si>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</si>
  <si>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</si>
  <si>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</si>
  <si>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</si>
  <si>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</si>
  <si>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</si>
  <si>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</si>
  <si>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</si>
  <si>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</si>
  <si>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</si>
  <si>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</si>
  <si>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CHANTIER</t>
  </si>
  <si>
    <t>RUINS, THE</t>
  </si>
  <si>
    <t>YEAR MY PARENTS WENT ON VACATION, THE</t>
  </si>
  <si>
    <t>FILMS DISTRIBUTION</t>
  </si>
  <si>
    <t>FERMAT'S ROOM</t>
  </si>
  <si>
    <t>A+ FILM</t>
  </si>
  <si>
    <t>NIM'S ISLAND</t>
  </si>
  <si>
    <t>HORTON</t>
  </si>
  <si>
    <t>SAVAGE GRACE</t>
  </si>
  <si>
    <t>NOCTURNA</t>
  </si>
  <si>
    <t>FOX  AND THE CHILD, THE</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</si>
  <si>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</si>
  <si>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</si>
  <si>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</si>
  <si>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</si>
  <si>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</si>
  <si>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DRAGON HUNTERS</t>
  </si>
  <si>
    <t>COUNTERFEITERS</t>
  </si>
  <si>
    <t>VANTAGE POINT</t>
  </si>
  <si>
    <t>COLUMBIA</t>
  </si>
  <si>
    <t>OZEN-AKSOY</t>
  </si>
  <si>
    <t>Title</t>
  </si>
  <si>
    <t>Cumulative</t>
  </si>
  <si>
    <t>Scr.Avg.
(Adm.)</t>
  </si>
  <si>
    <t>Avg.
Ticket</t>
  </si>
  <si>
    <t>.</t>
  </si>
  <si>
    <t xml:space="preserve">IRON MAN </t>
  </si>
  <si>
    <t>FOOL'S GOLD</t>
  </si>
  <si>
    <t>WAZ</t>
  </si>
  <si>
    <t>UMUT SANAT</t>
  </si>
  <si>
    <t>TROPA DE ELITE</t>
  </si>
  <si>
    <t>FORBIDDEN KINGDOM</t>
  </si>
  <si>
    <t>WHAT HAPPENS IN VEGAS</t>
  </si>
  <si>
    <t>TAKEN</t>
  </si>
  <si>
    <t>CARAMEL</t>
  </si>
  <si>
    <t>LES FILMS DES TOURNELLES</t>
  </si>
  <si>
    <t>WAVE, THE</t>
  </si>
  <si>
    <t>MÜNFERİT</t>
  </si>
  <si>
    <t>YENIDEN FILM</t>
  </si>
  <si>
    <t>FLIGHT OF THE RED BALLOON</t>
  </si>
  <si>
    <t>A.E. FILM</t>
  </si>
  <si>
    <t>LIST, THE</t>
  </si>
  <si>
    <t>THREE ROBBERS, THE</t>
  </si>
  <si>
    <t>WICKER PARK</t>
  </si>
  <si>
    <t>LAKESHORE</t>
  </si>
  <si>
    <t>BARBAR</t>
  </si>
  <si>
    <t>DONKEY XOTE</t>
  </si>
  <si>
    <t>INDIANA JONES AND THE KINGDOM OF CRYSTAL SKULL</t>
  </si>
  <si>
    <t>SMA</t>
  </si>
  <si>
    <t>OTHER BOLEYN GIRL, THE</t>
  </si>
  <si>
    <t>NEVER BACK DOWN</t>
  </si>
  <si>
    <t>35 MILIM</t>
  </si>
  <si>
    <t>PLAJDA</t>
  </si>
  <si>
    <t>PLATO FILM</t>
  </si>
  <si>
    <t>SINGER, THE</t>
  </si>
  <si>
    <t>SINETEL FILM</t>
  </si>
  <si>
    <t>SEMUM</t>
  </si>
  <si>
    <t>CALINOS</t>
  </si>
  <si>
    <t>I AM LEGEND</t>
  </si>
  <si>
    <t>ANIMALS IN LOVE</t>
  </si>
  <si>
    <t xml:space="preserve">O...ÇOCUKLARI </t>
  </si>
  <si>
    <t>SEX AND THE CITY</t>
  </si>
  <si>
    <t>88 MINUTES</t>
  </si>
  <si>
    <t>FUNNY GAMES</t>
  </si>
  <si>
    <t>SHINE A LIGHT</t>
  </si>
  <si>
    <t>ZONA, LA</t>
  </si>
  <si>
    <t>SUKIYAKI WESTERN DJANGO</t>
  </si>
  <si>
    <t>SUPERHERO</t>
  </si>
  <si>
    <t>DEATH DEFYING ACTS</t>
  </si>
  <si>
    <t>WINX CLUB: SECRET OF THE LOST KINGDOM, THE</t>
  </si>
  <si>
    <t>BEYAZ MELEK</t>
  </si>
  <si>
    <t>MEDYAVIZYON</t>
  </si>
  <si>
    <t>BOYUT FILM</t>
  </si>
  <si>
    <t>ORFANATO, EL</t>
  </si>
  <si>
    <t>CHIKO</t>
  </si>
  <si>
    <t>THE MATCH FACTORY</t>
  </si>
  <si>
    <t>BUCKET LIST</t>
  </si>
  <si>
    <t>BEREKETLİ TOPRAKLAR ÜZERİNDE</t>
  </si>
  <si>
    <t>IRMAK FILM</t>
  </si>
  <si>
    <t>AGE OF IGNORANCE, THE</t>
  </si>
  <si>
    <t>UMUT-OZEN</t>
  </si>
  <si>
    <t>WEDDING DAZE</t>
  </si>
  <si>
    <t>INCREDIBLE HULK, THE</t>
  </si>
  <si>
    <t>UNIVERSAL</t>
  </si>
  <si>
    <t>HAPPENING, THE</t>
  </si>
  <si>
    <t>FIDAFILM</t>
  </si>
  <si>
    <t>FRONTIER(S)</t>
  </si>
  <si>
    <t>EUROPA CORP.</t>
  </si>
  <si>
    <t>FIDA</t>
  </si>
  <si>
    <t>SECOND WIND, THE</t>
  </si>
  <si>
    <t>ALVIN AND THE CHIPMUNKS</t>
  </si>
  <si>
    <t>KABADAYI</t>
  </si>
  <si>
    <t>FIDA FILM-FILMACASS</t>
  </si>
  <si>
    <t>ONE WAY</t>
  </si>
  <si>
    <t>SARAN GROUP</t>
  </si>
  <si>
    <t>GİRDAP</t>
  </si>
  <si>
    <t>KUZEY FILM</t>
  </si>
  <si>
    <t>HOTTIE &amp; THE NOTTIE</t>
  </si>
  <si>
    <t>IN THE NAME OF THE KING</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</si>
</sst>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25" borderId="8" applyNumberFormat="0" applyFont="0" applyAlignment="0" applyProtection="0"/>
    <xf numFmtId="0" fontId="6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22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185" fontId="16" fillId="0" borderId="23"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3" xfId="40" applyFont="1" applyFill="1" applyBorder="1" applyAlignment="1" applyProtection="1">
      <alignment horizontal="center" vertical="center"/>
      <protection/>
    </xf>
    <xf numFmtId="171" fontId="16" fillId="0" borderId="34" xfId="40"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2"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1737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144750" y="0"/>
          <a:ext cx="2981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1546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4697075" y="390525"/>
          <a:ext cx="328612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24
</a:t>
          </a:r>
          <a:r>
            <a:rPr lang="en-US" cap="none" sz="2000" b="0" i="0" u="none" baseline="0">
              <a:solidFill>
                <a:srgbClr val="FFFFFF"/>
              </a:solidFill>
              <a:latin typeface="Impact"/>
              <a:ea typeface="Impact"/>
              <a:cs typeface="Impact"/>
            </a:rPr>
            <a:t>13 - 15 JUN'</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9348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105650" y="0"/>
          <a:ext cx="2647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2773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6972300" y="0"/>
          <a:ext cx="22860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2678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315200" y="409575"/>
          <a:ext cx="18669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2773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6972300" y="0"/>
          <a:ext cx="22860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26782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362825" y="390525"/>
          <a:ext cx="18383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24
</a:t>
          </a:r>
          <a:r>
            <a:rPr lang="en-US" cap="none" sz="1200" b="0" i="0" u="none" baseline="0">
              <a:solidFill>
                <a:srgbClr val="FFFFFF"/>
              </a:solidFill>
              <a:latin typeface="Impact"/>
              <a:ea typeface="Impact"/>
              <a:cs typeface="Impact"/>
            </a:rPr>
            <a:t>13 - 15 JUN'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92"/>
  <sheetViews>
    <sheetView tabSelected="1" zoomScale="60" zoomScaleNormal="60" zoomScalePageLayoutView="0" workbookViewId="0" topLeftCell="B1">
      <selection activeCell="B3" sqref="B3:B4"/>
    </sheetView>
  </sheetViews>
  <sheetFormatPr defaultColWidth="39.8515625" defaultRowHeight="12.75"/>
  <cols>
    <col min="1" max="1" width="3.57421875" style="127" customWidth="1"/>
    <col min="2" max="2" width="37.8515625" style="128" customWidth="1"/>
    <col min="3" max="3" width="9.8515625" style="129" customWidth="1"/>
    <col min="4" max="4" width="11.28125" style="111" customWidth="1"/>
    <col min="5" max="5" width="12.00390625" style="111" customWidth="1"/>
    <col min="6" max="6" width="7.140625" style="130" bestFit="1" customWidth="1"/>
    <col min="7" max="7" width="9.00390625" style="130" bestFit="1" customWidth="1"/>
    <col min="8" max="8" width="10.28125" style="130" customWidth="1"/>
    <col min="9" max="9" width="13.28125" style="131" bestFit="1" customWidth="1"/>
    <col min="10" max="10" width="9.140625" style="132" bestFit="1" customWidth="1"/>
    <col min="11" max="11" width="13.28125" style="131" bestFit="1" customWidth="1"/>
    <col min="12" max="12" width="9.140625" style="132" bestFit="1" customWidth="1"/>
    <col min="13" max="13" width="13.28125" style="131" bestFit="1" customWidth="1"/>
    <col min="14" max="14" width="9.140625" style="132" bestFit="1" customWidth="1"/>
    <col min="15" max="15" width="15.28125" style="133" customWidth="1"/>
    <col min="16" max="16" width="10.140625" style="134" customWidth="1"/>
    <col min="17" max="17" width="8.7109375" style="132" customWidth="1"/>
    <col min="18" max="18" width="7.57421875" style="135" customWidth="1"/>
    <col min="19" max="19" width="15.140625" style="139" bestFit="1" customWidth="1"/>
    <col min="20" max="20" width="10.28125" style="111" bestFit="1" customWidth="1"/>
    <col min="21" max="21" width="16.7109375" style="131" bestFit="1" customWidth="1"/>
    <col min="22" max="22" width="12.7109375" style="132" bestFit="1" customWidth="1"/>
    <col min="23" max="23" width="7.7109375" style="135" bestFit="1"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192" t="s">
        <v>52</v>
      </c>
      <c r="B2" s="193"/>
      <c r="C2" s="193"/>
      <c r="D2" s="193"/>
      <c r="E2" s="193"/>
      <c r="F2" s="193"/>
      <c r="G2" s="193"/>
      <c r="H2" s="193"/>
      <c r="I2" s="193"/>
      <c r="J2" s="193"/>
      <c r="K2" s="193"/>
      <c r="L2" s="193"/>
      <c r="M2" s="193"/>
      <c r="N2" s="193"/>
      <c r="O2" s="193"/>
      <c r="P2" s="193"/>
      <c r="Q2" s="193"/>
      <c r="R2" s="193"/>
      <c r="S2" s="193"/>
      <c r="T2" s="193"/>
      <c r="U2" s="193"/>
      <c r="V2" s="193"/>
      <c r="W2" s="193"/>
    </row>
    <row r="3" spans="1:24" s="109" customFormat="1" ht="20.25" customHeight="1">
      <c r="A3" s="174"/>
      <c r="B3" s="199" t="s">
        <v>60</v>
      </c>
      <c r="C3" s="201" t="s">
        <v>32</v>
      </c>
      <c r="D3" s="195" t="s">
        <v>23</v>
      </c>
      <c r="E3" s="195" t="s">
        <v>5</v>
      </c>
      <c r="F3" s="195" t="s">
        <v>33</v>
      </c>
      <c r="G3" s="195" t="s">
        <v>34</v>
      </c>
      <c r="H3" s="195" t="s">
        <v>35</v>
      </c>
      <c r="I3" s="194" t="s">
        <v>24</v>
      </c>
      <c r="J3" s="194"/>
      <c r="K3" s="194" t="s">
        <v>25</v>
      </c>
      <c r="L3" s="194"/>
      <c r="M3" s="194" t="s">
        <v>26</v>
      </c>
      <c r="N3" s="194"/>
      <c r="O3" s="197" t="s">
        <v>36</v>
      </c>
      <c r="P3" s="197"/>
      <c r="Q3" s="197"/>
      <c r="R3" s="197"/>
      <c r="S3" s="194" t="s">
        <v>22</v>
      </c>
      <c r="T3" s="194"/>
      <c r="U3" s="197" t="s">
        <v>61</v>
      </c>
      <c r="V3" s="197"/>
      <c r="W3" s="198"/>
      <c r="X3" s="154"/>
    </row>
    <row r="4" spans="1:24" s="109" customFormat="1" ht="52.5" customHeight="1" thickBot="1">
      <c r="A4" s="175"/>
      <c r="B4" s="200"/>
      <c r="C4" s="202"/>
      <c r="D4" s="203"/>
      <c r="E4" s="203"/>
      <c r="F4" s="196"/>
      <c r="G4" s="196"/>
      <c r="H4" s="196"/>
      <c r="I4" s="177" t="s">
        <v>31</v>
      </c>
      <c r="J4" s="178" t="s">
        <v>28</v>
      </c>
      <c r="K4" s="177" t="s">
        <v>31</v>
      </c>
      <c r="L4" s="178" t="s">
        <v>28</v>
      </c>
      <c r="M4" s="177" t="s">
        <v>31</v>
      </c>
      <c r="N4" s="178" t="s">
        <v>28</v>
      </c>
      <c r="O4" s="177" t="s">
        <v>31</v>
      </c>
      <c r="P4" s="178" t="s">
        <v>28</v>
      </c>
      <c r="Q4" s="178" t="s">
        <v>62</v>
      </c>
      <c r="R4" s="179" t="s">
        <v>63</v>
      </c>
      <c r="S4" s="177" t="s">
        <v>31</v>
      </c>
      <c r="T4" s="176" t="s">
        <v>27</v>
      </c>
      <c r="U4" s="177" t="s">
        <v>31</v>
      </c>
      <c r="V4" s="178" t="s">
        <v>28</v>
      </c>
      <c r="W4" s="180" t="s">
        <v>63</v>
      </c>
      <c r="X4" s="154"/>
    </row>
    <row r="5" spans="1:24" s="109" customFormat="1" ht="15">
      <c r="A5" s="67">
        <v>1</v>
      </c>
      <c r="B5" s="159" t="s">
        <v>121</v>
      </c>
      <c r="C5" s="160">
        <v>39612</v>
      </c>
      <c r="D5" s="161" t="s">
        <v>11</v>
      </c>
      <c r="E5" s="161" t="s">
        <v>122</v>
      </c>
      <c r="F5" s="162">
        <v>115</v>
      </c>
      <c r="G5" s="162">
        <v>117</v>
      </c>
      <c r="H5" s="162">
        <v>1</v>
      </c>
      <c r="I5" s="163">
        <v>169633</v>
      </c>
      <c r="J5" s="164">
        <v>19349</v>
      </c>
      <c r="K5" s="163">
        <v>178174</v>
      </c>
      <c r="L5" s="164">
        <v>20005</v>
      </c>
      <c r="M5" s="163">
        <v>153809</v>
      </c>
      <c r="N5" s="164">
        <v>17431</v>
      </c>
      <c r="O5" s="163">
        <f>+M5+K5+I5</f>
        <v>501616</v>
      </c>
      <c r="P5" s="164">
        <f>+N5+L5+J5</f>
        <v>56785</v>
      </c>
      <c r="Q5" s="164">
        <f>+P5/G5</f>
        <v>485.34188034188037</v>
      </c>
      <c r="R5" s="165">
        <f>+O5/P5</f>
        <v>8.833600422646827</v>
      </c>
      <c r="S5" s="163"/>
      <c r="T5" s="166">
        <f aca="true" t="shared" si="0" ref="T5:T10">IF(S5&lt;&gt;0,-(S5-O5)/S5,"")</f>
      </c>
      <c r="U5" s="163">
        <v>501616</v>
      </c>
      <c r="V5" s="164">
        <v>56785</v>
      </c>
      <c r="W5" s="167">
        <f>+U5/V5</f>
        <v>8.833600422646827</v>
      </c>
      <c r="X5" s="154"/>
    </row>
    <row r="6" spans="1:24" s="109" customFormat="1" ht="15">
      <c r="A6" s="67">
        <v>2</v>
      </c>
      <c r="B6" s="168" t="s">
        <v>99</v>
      </c>
      <c r="C6" s="84">
        <v>39584</v>
      </c>
      <c r="D6" s="85" t="s">
        <v>87</v>
      </c>
      <c r="E6" s="85" t="s">
        <v>87</v>
      </c>
      <c r="F6" s="86">
        <v>167</v>
      </c>
      <c r="G6" s="86">
        <v>175</v>
      </c>
      <c r="H6" s="86">
        <v>5</v>
      </c>
      <c r="I6" s="87">
        <v>66939.375</v>
      </c>
      <c r="J6" s="88">
        <v>9810</v>
      </c>
      <c r="K6" s="87">
        <v>81345.66</v>
      </c>
      <c r="L6" s="88">
        <v>11421.96</v>
      </c>
      <c r="M6" s="87">
        <v>79203.38</v>
      </c>
      <c r="N6" s="88">
        <v>10778.96</v>
      </c>
      <c r="O6" s="87">
        <f>I6+K6+M6</f>
        <v>227488.415</v>
      </c>
      <c r="P6" s="88">
        <f>J6+L6+N6</f>
        <v>32010.92</v>
      </c>
      <c r="Q6" s="88">
        <f>+P6/G6</f>
        <v>182.91954285714286</v>
      </c>
      <c r="R6" s="89">
        <f>+O6/P6</f>
        <v>7.106587845647673</v>
      </c>
      <c r="S6" s="87">
        <v>381665.475</v>
      </c>
      <c r="T6" s="90">
        <f t="shared" si="0"/>
        <v>-0.40395862371360675</v>
      </c>
      <c r="U6" s="87">
        <v>4696694.42</v>
      </c>
      <c r="V6" s="88">
        <v>613849.9433333334</v>
      </c>
      <c r="W6" s="169">
        <f>U6/V6</f>
        <v>7.651209340341336</v>
      </c>
      <c r="X6" s="154"/>
    </row>
    <row r="7" spans="1:24" s="110" customFormat="1" ht="18.75" thickBot="1">
      <c r="A7" s="83">
        <v>3</v>
      </c>
      <c r="B7" s="170" t="s">
        <v>123</v>
      </c>
      <c r="C7" s="147">
        <v>39612</v>
      </c>
      <c r="D7" s="148" t="s">
        <v>38</v>
      </c>
      <c r="E7" s="148" t="s">
        <v>15</v>
      </c>
      <c r="F7" s="149">
        <v>50</v>
      </c>
      <c r="G7" s="149">
        <v>50</v>
      </c>
      <c r="H7" s="149">
        <v>1</v>
      </c>
      <c r="I7" s="150">
        <v>68506.5</v>
      </c>
      <c r="J7" s="151">
        <v>7100</v>
      </c>
      <c r="K7" s="150">
        <v>80571</v>
      </c>
      <c r="L7" s="151">
        <v>7714</v>
      </c>
      <c r="M7" s="150">
        <v>68191.5</v>
      </c>
      <c r="N7" s="151">
        <v>6581</v>
      </c>
      <c r="O7" s="150">
        <f>I7+K7+M7</f>
        <v>217269</v>
      </c>
      <c r="P7" s="151">
        <f>J7+L7+N7</f>
        <v>21395</v>
      </c>
      <c r="Q7" s="151">
        <f>IF(O7&lt;&gt;0,P7/G7,"")</f>
        <v>427.9</v>
      </c>
      <c r="R7" s="152">
        <f>IF(O7&lt;&gt;0,O7/P7,"")</f>
        <v>10.155129703201682</v>
      </c>
      <c r="S7" s="150"/>
      <c r="T7" s="153">
        <f t="shared" si="0"/>
      </c>
      <c r="U7" s="150">
        <v>217269</v>
      </c>
      <c r="V7" s="151">
        <v>21395</v>
      </c>
      <c r="W7" s="171">
        <f>U7/V7</f>
        <v>10.155129703201682</v>
      </c>
      <c r="X7" s="155"/>
    </row>
    <row r="8" spans="1:24" s="110" customFormat="1" ht="18">
      <c r="A8" s="72">
        <v>4</v>
      </c>
      <c r="B8" s="172" t="s">
        <v>100</v>
      </c>
      <c r="C8" s="140">
        <v>39598</v>
      </c>
      <c r="D8" s="141" t="s">
        <v>11</v>
      </c>
      <c r="E8" s="141" t="s">
        <v>13</v>
      </c>
      <c r="F8" s="142">
        <v>122</v>
      </c>
      <c r="G8" s="142">
        <v>121</v>
      </c>
      <c r="H8" s="142">
        <v>3</v>
      </c>
      <c r="I8" s="143">
        <v>45139</v>
      </c>
      <c r="J8" s="144">
        <v>4444</v>
      </c>
      <c r="K8" s="143">
        <v>52429</v>
      </c>
      <c r="L8" s="144">
        <v>5046</v>
      </c>
      <c r="M8" s="143">
        <v>45001</v>
      </c>
      <c r="N8" s="144">
        <v>4418</v>
      </c>
      <c r="O8" s="143">
        <f aca="true" t="shared" si="1" ref="O8:P10">+M8+K8+I8</f>
        <v>142569</v>
      </c>
      <c r="P8" s="144">
        <f t="shared" si="1"/>
        <v>13908</v>
      </c>
      <c r="Q8" s="144">
        <f>+P8/G8</f>
        <v>114.94214876033058</v>
      </c>
      <c r="R8" s="145">
        <f>+O8/P8</f>
        <v>10.250862812769629</v>
      </c>
      <c r="S8" s="143">
        <v>289371</v>
      </c>
      <c r="T8" s="146">
        <f t="shared" si="0"/>
        <v>-0.5073141399794727</v>
      </c>
      <c r="U8" s="143">
        <v>1330986</v>
      </c>
      <c r="V8" s="144">
        <v>132070</v>
      </c>
      <c r="W8" s="173">
        <f>+U8/V8</f>
        <v>10.077882940864693</v>
      </c>
      <c r="X8" s="155"/>
    </row>
    <row r="9" spans="1:24" s="110" customFormat="1" ht="18">
      <c r="A9" s="67">
        <v>5</v>
      </c>
      <c r="B9" s="168" t="s">
        <v>86</v>
      </c>
      <c r="C9" s="84">
        <v>39591</v>
      </c>
      <c r="D9" s="85" t="s">
        <v>11</v>
      </c>
      <c r="E9" s="85" t="s">
        <v>12</v>
      </c>
      <c r="F9" s="86">
        <v>192</v>
      </c>
      <c r="G9" s="86">
        <v>189</v>
      </c>
      <c r="H9" s="86">
        <v>4</v>
      </c>
      <c r="I9" s="87">
        <v>32845</v>
      </c>
      <c r="J9" s="88">
        <v>4199</v>
      </c>
      <c r="K9" s="87">
        <v>51377</v>
      </c>
      <c r="L9" s="88">
        <v>6089</v>
      </c>
      <c r="M9" s="87">
        <v>45511</v>
      </c>
      <c r="N9" s="88">
        <v>5400</v>
      </c>
      <c r="O9" s="87">
        <f t="shared" si="1"/>
        <v>129733</v>
      </c>
      <c r="P9" s="88">
        <f t="shared" si="1"/>
        <v>15688</v>
      </c>
      <c r="Q9" s="88">
        <f>+P9/G9</f>
        <v>83.005291005291</v>
      </c>
      <c r="R9" s="89">
        <f>+O9/P9</f>
        <v>8.269569097399286</v>
      </c>
      <c r="S9" s="87">
        <v>261476</v>
      </c>
      <c r="T9" s="90">
        <f t="shared" si="0"/>
        <v>-0.5038435649925805</v>
      </c>
      <c r="U9" s="87">
        <v>2297332</v>
      </c>
      <c r="V9" s="88">
        <v>266904</v>
      </c>
      <c r="W9" s="169">
        <f>+U9/V9</f>
        <v>8.607334472319636</v>
      </c>
      <c r="X9" s="155"/>
    </row>
    <row r="10" spans="1:25" ht="18">
      <c r="A10" s="67">
        <v>6</v>
      </c>
      <c r="B10" s="168" t="s">
        <v>106</v>
      </c>
      <c r="C10" s="84">
        <v>39605</v>
      </c>
      <c r="D10" s="85" t="s">
        <v>11</v>
      </c>
      <c r="E10" s="85" t="s">
        <v>14</v>
      </c>
      <c r="F10" s="86">
        <v>60</v>
      </c>
      <c r="G10" s="86">
        <v>60</v>
      </c>
      <c r="H10" s="86">
        <v>2</v>
      </c>
      <c r="I10" s="87">
        <v>44996</v>
      </c>
      <c r="J10" s="88">
        <v>5131</v>
      </c>
      <c r="K10" s="87">
        <v>42708</v>
      </c>
      <c r="L10" s="88">
        <v>4453</v>
      </c>
      <c r="M10" s="87">
        <v>28771</v>
      </c>
      <c r="N10" s="88">
        <v>3021</v>
      </c>
      <c r="O10" s="87">
        <f t="shared" si="1"/>
        <v>116475</v>
      </c>
      <c r="P10" s="88">
        <f t="shared" si="1"/>
        <v>12605</v>
      </c>
      <c r="Q10" s="88">
        <f>+P10/G10</f>
        <v>210.08333333333334</v>
      </c>
      <c r="R10" s="89">
        <f>+O10/P10</f>
        <v>9.240380801269337</v>
      </c>
      <c r="S10" s="87">
        <v>183798</v>
      </c>
      <c r="T10" s="90">
        <f t="shared" si="0"/>
        <v>-0.3662879900760618</v>
      </c>
      <c r="U10" s="87">
        <v>410925</v>
      </c>
      <c r="V10" s="88">
        <v>46701</v>
      </c>
      <c r="W10" s="169">
        <f>+U10/V10</f>
        <v>8.799062118584185</v>
      </c>
      <c r="X10" s="156"/>
      <c r="Y10" s="112"/>
    </row>
    <row r="11" spans="1:24" s="107" customFormat="1" ht="18">
      <c r="A11" s="72">
        <v>7</v>
      </c>
      <c r="B11" s="168">
        <v>21</v>
      </c>
      <c r="C11" s="84">
        <v>39605</v>
      </c>
      <c r="D11" s="85" t="s">
        <v>29</v>
      </c>
      <c r="E11" s="85" t="s">
        <v>58</v>
      </c>
      <c r="F11" s="86">
        <v>60</v>
      </c>
      <c r="G11" s="86">
        <v>59</v>
      </c>
      <c r="H11" s="86">
        <v>2</v>
      </c>
      <c r="I11" s="87">
        <v>38686</v>
      </c>
      <c r="J11" s="88">
        <v>4018</v>
      </c>
      <c r="K11" s="87">
        <v>45625</v>
      </c>
      <c r="L11" s="88">
        <v>4417</v>
      </c>
      <c r="M11" s="87">
        <v>32030</v>
      </c>
      <c r="N11" s="88">
        <v>3164</v>
      </c>
      <c r="O11" s="87">
        <f>+I11+K11+M11</f>
        <v>116341</v>
      </c>
      <c r="P11" s="88">
        <f>+J11+L11+N11</f>
        <v>11599</v>
      </c>
      <c r="Q11" s="88">
        <f>IF(O11&lt;&gt;0,P11/G11,"")</f>
        <v>196.59322033898306</v>
      </c>
      <c r="R11" s="89">
        <f>IF(O11&lt;&gt;0,O11/P11,"")</f>
        <v>10.030261229416329</v>
      </c>
      <c r="S11" s="87">
        <v>217912</v>
      </c>
      <c r="T11" s="90"/>
      <c r="U11" s="87">
        <v>463277</v>
      </c>
      <c r="V11" s="88">
        <v>48616</v>
      </c>
      <c r="W11" s="169">
        <f aca="true" t="shared" si="2" ref="W11:W22">U11/V11</f>
        <v>9.529311337831167</v>
      </c>
      <c r="X11" s="157"/>
    </row>
    <row r="12" spans="1:24" s="107" customFormat="1" ht="18">
      <c r="A12" s="67">
        <v>8</v>
      </c>
      <c r="B12" s="168" t="s">
        <v>125</v>
      </c>
      <c r="C12" s="84">
        <v>39612</v>
      </c>
      <c r="D12" s="85" t="s">
        <v>39</v>
      </c>
      <c r="E12" s="85" t="s">
        <v>126</v>
      </c>
      <c r="F12" s="86">
        <v>25</v>
      </c>
      <c r="G12" s="86">
        <v>25</v>
      </c>
      <c r="H12" s="86">
        <v>1</v>
      </c>
      <c r="I12" s="87">
        <v>9268</v>
      </c>
      <c r="J12" s="88">
        <v>1013</v>
      </c>
      <c r="K12" s="87">
        <v>12868</v>
      </c>
      <c r="L12" s="88">
        <v>1287</v>
      </c>
      <c r="M12" s="87">
        <v>15137</v>
      </c>
      <c r="N12" s="88">
        <v>1533</v>
      </c>
      <c r="O12" s="87">
        <f>SUM(I12+K12+M12)</f>
        <v>37273</v>
      </c>
      <c r="P12" s="88">
        <f>J12+L12+N12</f>
        <v>3833</v>
      </c>
      <c r="Q12" s="88">
        <f>IF(O12&lt;&gt;0,P12/G12,"")</f>
        <v>153.32</v>
      </c>
      <c r="R12" s="89">
        <f>IF(O12&lt;&gt;0,O12/P12,"")</f>
        <v>9.724236890164363</v>
      </c>
      <c r="S12" s="87"/>
      <c r="T12" s="90">
        <f aca="true" t="shared" si="3" ref="T12:T43">IF(S12&lt;&gt;0,-(S12-O12)/S12,"")</f>
      </c>
      <c r="U12" s="87">
        <f>O12</f>
        <v>37273</v>
      </c>
      <c r="V12" s="88">
        <f>P12</f>
        <v>3833</v>
      </c>
      <c r="W12" s="169">
        <f t="shared" si="2"/>
        <v>9.724236890164363</v>
      </c>
      <c r="X12" s="158"/>
    </row>
    <row r="13" spans="1:24" s="107" customFormat="1" ht="18">
      <c r="A13" s="67">
        <v>9</v>
      </c>
      <c r="B13" s="168" t="s">
        <v>88</v>
      </c>
      <c r="C13" s="84">
        <v>39591</v>
      </c>
      <c r="D13" s="85" t="s">
        <v>21</v>
      </c>
      <c r="E13" s="85" t="s">
        <v>37</v>
      </c>
      <c r="F13" s="86">
        <v>40</v>
      </c>
      <c r="G13" s="86">
        <v>40</v>
      </c>
      <c r="H13" s="86">
        <v>4</v>
      </c>
      <c r="I13" s="87">
        <v>8298</v>
      </c>
      <c r="J13" s="88">
        <v>1049</v>
      </c>
      <c r="K13" s="87">
        <v>13010.5</v>
      </c>
      <c r="L13" s="88">
        <v>1566</v>
      </c>
      <c r="M13" s="87">
        <v>10538</v>
      </c>
      <c r="N13" s="88">
        <v>1228</v>
      </c>
      <c r="O13" s="87">
        <f>I13+K13+M13</f>
        <v>31846.5</v>
      </c>
      <c r="P13" s="88">
        <f>J13+L13+N13</f>
        <v>3843</v>
      </c>
      <c r="Q13" s="88">
        <f>+P13/G13</f>
        <v>96.075</v>
      </c>
      <c r="R13" s="89">
        <f>+O13/P13</f>
        <v>8.28688524590164</v>
      </c>
      <c r="S13" s="87">
        <v>66478</v>
      </c>
      <c r="T13" s="90">
        <f t="shared" si="3"/>
        <v>-0.5209467793856615</v>
      </c>
      <c r="U13" s="87">
        <v>567720.5</v>
      </c>
      <c r="V13" s="88">
        <v>57892</v>
      </c>
      <c r="W13" s="169">
        <f t="shared" si="2"/>
        <v>9.806544945761072</v>
      </c>
      <c r="X13" s="158"/>
    </row>
    <row r="14" spans="1:24" s="107" customFormat="1" ht="18">
      <c r="A14" s="72">
        <v>10</v>
      </c>
      <c r="B14" s="168" t="s">
        <v>101</v>
      </c>
      <c r="C14" s="84">
        <v>39598</v>
      </c>
      <c r="D14" s="85" t="s">
        <v>90</v>
      </c>
      <c r="E14" s="85" t="s">
        <v>94</v>
      </c>
      <c r="F14" s="86">
        <v>61</v>
      </c>
      <c r="G14" s="86">
        <v>61</v>
      </c>
      <c r="H14" s="86">
        <v>3</v>
      </c>
      <c r="I14" s="87">
        <v>8993</v>
      </c>
      <c r="J14" s="88">
        <v>1136</v>
      </c>
      <c r="K14" s="87">
        <v>11907.5</v>
      </c>
      <c r="L14" s="88">
        <v>1314</v>
      </c>
      <c r="M14" s="87">
        <v>10218</v>
      </c>
      <c r="N14" s="88">
        <v>1168</v>
      </c>
      <c r="O14" s="87">
        <f>SUM(I14+K14+M14)</f>
        <v>31118.5</v>
      </c>
      <c r="P14" s="88">
        <f>J14+L14+N14</f>
        <v>3618</v>
      </c>
      <c r="Q14" s="88">
        <f>IF(O14&lt;&gt;0,P14/G14,"")</f>
        <v>59.31147540983606</v>
      </c>
      <c r="R14" s="89">
        <f>IF(O14&lt;&gt;0,O14/P14,"")</f>
        <v>8.6010226644555</v>
      </c>
      <c r="S14" s="87"/>
      <c r="T14" s="90">
        <f t="shared" si="3"/>
      </c>
      <c r="U14" s="87">
        <v>410676.5</v>
      </c>
      <c r="V14" s="88">
        <v>44456</v>
      </c>
      <c r="W14" s="169">
        <f t="shared" si="2"/>
        <v>9.237819416951593</v>
      </c>
      <c r="X14" s="158"/>
    </row>
    <row r="15" spans="1:24" s="107" customFormat="1" ht="18">
      <c r="A15" s="67">
        <v>11</v>
      </c>
      <c r="B15" s="168" t="s">
        <v>109</v>
      </c>
      <c r="C15" s="84">
        <v>39402</v>
      </c>
      <c r="D15" s="85" t="s">
        <v>110</v>
      </c>
      <c r="E15" s="85" t="s">
        <v>111</v>
      </c>
      <c r="F15" s="86">
        <v>165</v>
      </c>
      <c r="G15" s="86">
        <v>93</v>
      </c>
      <c r="H15" s="86">
        <v>27</v>
      </c>
      <c r="I15" s="87">
        <v>6444</v>
      </c>
      <c r="J15" s="88">
        <v>1264</v>
      </c>
      <c r="K15" s="87">
        <v>8457</v>
      </c>
      <c r="L15" s="88">
        <v>1605</v>
      </c>
      <c r="M15" s="87">
        <v>10465</v>
      </c>
      <c r="N15" s="88">
        <v>1979</v>
      </c>
      <c r="O15" s="87">
        <f>I15+K15+M15</f>
        <v>25366</v>
      </c>
      <c r="P15" s="88">
        <f>J15+L15+N15</f>
        <v>4848</v>
      </c>
      <c r="Q15" s="88">
        <f>IF(O15&lt;&gt;0,P15/G15,"")</f>
        <v>52.12903225806452</v>
      </c>
      <c r="R15" s="89">
        <f>IF(O15&lt;&gt;0,O15/P15,"")</f>
        <v>5.2322607260726075</v>
      </c>
      <c r="S15" s="87">
        <v>8316</v>
      </c>
      <c r="T15" s="90">
        <f t="shared" si="3"/>
        <v>2.0502645502645502</v>
      </c>
      <c r="U15" s="87">
        <f>14341217.5</f>
        <v>14341217.5</v>
      </c>
      <c r="V15" s="88">
        <v>1942756</v>
      </c>
      <c r="W15" s="169">
        <f t="shared" si="2"/>
        <v>7.3818933000335605</v>
      </c>
      <c r="X15" s="158"/>
    </row>
    <row r="16" spans="1:24" s="107" customFormat="1" ht="18">
      <c r="A16" s="67">
        <v>12</v>
      </c>
      <c r="B16" s="168" t="s">
        <v>107</v>
      </c>
      <c r="C16" s="84">
        <v>39605</v>
      </c>
      <c r="D16" s="85" t="s">
        <v>6</v>
      </c>
      <c r="E16" s="85" t="s">
        <v>54</v>
      </c>
      <c r="F16" s="86">
        <v>20</v>
      </c>
      <c r="G16" s="86">
        <v>20</v>
      </c>
      <c r="H16" s="86">
        <v>2</v>
      </c>
      <c r="I16" s="87">
        <v>6620</v>
      </c>
      <c r="J16" s="88">
        <v>590</v>
      </c>
      <c r="K16" s="87">
        <v>8317</v>
      </c>
      <c r="L16" s="88">
        <v>720</v>
      </c>
      <c r="M16" s="87">
        <v>7683</v>
      </c>
      <c r="N16" s="88">
        <v>655</v>
      </c>
      <c r="O16" s="87">
        <f>+I16+K16+M16</f>
        <v>22620</v>
      </c>
      <c r="P16" s="88">
        <f>+J16+L16+N16</f>
        <v>1965</v>
      </c>
      <c r="Q16" s="88">
        <f>+P16/G16</f>
        <v>98.25</v>
      </c>
      <c r="R16" s="89">
        <f>+O16/P16</f>
        <v>11.511450381679388</v>
      </c>
      <c r="S16" s="87">
        <v>56464</v>
      </c>
      <c r="T16" s="90">
        <f t="shared" si="3"/>
        <v>-0.5993907622555965</v>
      </c>
      <c r="U16" s="87">
        <v>108105</v>
      </c>
      <c r="V16" s="88">
        <v>10270</v>
      </c>
      <c r="W16" s="169">
        <f t="shared" si="2"/>
        <v>10.526290165530671</v>
      </c>
      <c r="X16" s="158"/>
    </row>
    <row r="17" spans="1:24" s="107" customFormat="1" ht="18">
      <c r="A17" s="72">
        <v>13</v>
      </c>
      <c r="B17" s="168" t="s">
        <v>102</v>
      </c>
      <c r="C17" s="84">
        <v>39598</v>
      </c>
      <c r="D17" s="85" t="s">
        <v>21</v>
      </c>
      <c r="E17" s="85" t="s">
        <v>18</v>
      </c>
      <c r="F17" s="86">
        <v>38</v>
      </c>
      <c r="G17" s="86">
        <v>38</v>
      </c>
      <c r="H17" s="86">
        <v>3</v>
      </c>
      <c r="I17" s="87">
        <v>3355.5</v>
      </c>
      <c r="J17" s="88">
        <v>500</v>
      </c>
      <c r="K17" s="87">
        <v>5219.5</v>
      </c>
      <c r="L17" s="88">
        <v>724</v>
      </c>
      <c r="M17" s="87">
        <v>4787</v>
      </c>
      <c r="N17" s="88">
        <v>672</v>
      </c>
      <c r="O17" s="87">
        <f aca="true" t="shared" si="4" ref="O17:P19">I17+K17+M17</f>
        <v>13362</v>
      </c>
      <c r="P17" s="88">
        <f t="shared" si="4"/>
        <v>1896</v>
      </c>
      <c r="Q17" s="88">
        <f>+P17/G17</f>
        <v>49.89473684210526</v>
      </c>
      <c r="R17" s="89">
        <f>+O17/P17</f>
        <v>7.0474683544303796</v>
      </c>
      <c r="S17" s="87">
        <v>36994.5</v>
      </c>
      <c r="T17" s="90">
        <f t="shared" si="3"/>
        <v>-0.6388111746340672</v>
      </c>
      <c r="U17" s="87">
        <v>182260</v>
      </c>
      <c r="V17" s="88">
        <v>19754</v>
      </c>
      <c r="W17" s="169">
        <f t="shared" si="2"/>
        <v>9.226485775032904</v>
      </c>
      <c r="X17" s="158"/>
    </row>
    <row r="18" spans="1:24" s="107" customFormat="1" ht="18">
      <c r="A18" s="67">
        <v>14</v>
      </c>
      <c r="B18" s="168" t="s">
        <v>67</v>
      </c>
      <c r="C18" s="84">
        <v>39570</v>
      </c>
      <c r="D18" s="85" t="s">
        <v>21</v>
      </c>
      <c r="E18" s="85" t="s">
        <v>37</v>
      </c>
      <c r="F18" s="86">
        <v>20</v>
      </c>
      <c r="G18" s="86">
        <v>20</v>
      </c>
      <c r="H18" s="86">
        <v>7</v>
      </c>
      <c r="I18" s="87">
        <v>3368.5</v>
      </c>
      <c r="J18" s="88">
        <v>543</v>
      </c>
      <c r="K18" s="87">
        <v>4087.5</v>
      </c>
      <c r="L18" s="88">
        <v>600</v>
      </c>
      <c r="M18" s="87">
        <v>3909</v>
      </c>
      <c r="N18" s="88">
        <v>581</v>
      </c>
      <c r="O18" s="87">
        <f t="shared" si="4"/>
        <v>11365</v>
      </c>
      <c r="P18" s="88">
        <f t="shared" si="4"/>
        <v>1724</v>
      </c>
      <c r="Q18" s="88">
        <f>+P18/G18</f>
        <v>86.2</v>
      </c>
      <c r="R18" s="89">
        <f>+O18/P18</f>
        <v>6.592227378190255</v>
      </c>
      <c r="S18" s="87">
        <v>20571.5</v>
      </c>
      <c r="T18" s="90">
        <f t="shared" si="3"/>
        <v>-0.44753664049777603</v>
      </c>
      <c r="U18" s="87">
        <v>326085.5</v>
      </c>
      <c r="V18" s="88">
        <v>41919</v>
      </c>
      <c r="W18" s="169">
        <f t="shared" si="2"/>
        <v>7.778942722870298</v>
      </c>
      <c r="X18" s="158"/>
    </row>
    <row r="19" spans="1:24" s="107" customFormat="1" ht="18">
      <c r="A19" s="67">
        <v>15</v>
      </c>
      <c r="B19" s="168" t="s">
        <v>71</v>
      </c>
      <c r="C19" s="84">
        <v>39577</v>
      </c>
      <c r="D19" s="85" t="s">
        <v>38</v>
      </c>
      <c r="E19" s="85" t="s">
        <v>15</v>
      </c>
      <c r="F19" s="86">
        <v>50</v>
      </c>
      <c r="G19" s="86">
        <v>31</v>
      </c>
      <c r="H19" s="86">
        <v>6</v>
      </c>
      <c r="I19" s="87">
        <v>2715</v>
      </c>
      <c r="J19" s="88">
        <v>504</v>
      </c>
      <c r="K19" s="87">
        <v>3006</v>
      </c>
      <c r="L19" s="88">
        <v>525</v>
      </c>
      <c r="M19" s="87">
        <v>2530</v>
      </c>
      <c r="N19" s="88">
        <v>427</v>
      </c>
      <c r="O19" s="87">
        <f t="shared" si="4"/>
        <v>8251</v>
      </c>
      <c r="P19" s="88">
        <f t="shared" si="4"/>
        <v>1456</v>
      </c>
      <c r="Q19" s="88">
        <f>IF(O19&lt;&gt;0,P19/G19,"")</f>
        <v>46.96774193548387</v>
      </c>
      <c r="R19" s="89">
        <f>IF(O19&lt;&gt;0,O19/P19,"")</f>
        <v>5.666895604395604</v>
      </c>
      <c r="S19" s="87">
        <v>28367.5</v>
      </c>
      <c r="T19" s="90">
        <f t="shared" si="3"/>
        <v>-0.7091389794659382</v>
      </c>
      <c r="U19" s="87">
        <v>792289</v>
      </c>
      <c r="V19" s="88">
        <v>88953</v>
      </c>
      <c r="W19" s="169">
        <f t="shared" si="2"/>
        <v>8.906827200881365</v>
      </c>
      <c r="X19" s="157"/>
    </row>
    <row r="20" spans="1:24" s="107" customFormat="1" ht="18">
      <c r="A20" s="72">
        <v>16</v>
      </c>
      <c r="B20" s="168" t="s">
        <v>70</v>
      </c>
      <c r="C20" s="84">
        <v>39577</v>
      </c>
      <c r="D20" s="85" t="s">
        <v>6</v>
      </c>
      <c r="E20" s="85" t="s">
        <v>6</v>
      </c>
      <c r="F20" s="86">
        <v>85</v>
      </c>
      <c r="G20" s="86">
        <v>33</v>
      </c>
      <c r="H20" s="86">
        <v>6</v>
      </c>
      <c r="I20" s="87">
        <v>2327</v>
      </c>
      <c r="J20" s="88">
        <v>408</v>
      </c>
      <c r="K20" s="87">
        <v>2926</v>
      </c>
      <c r="L20" s="88">
        <v>526</v>
      </c>
      <c r="M20" s="87">
        <v>2695</v>
      </c>
      <c r="N20" s="88">
        <v>450</v>
      </c>
      <c r="O20" s="87">
        <f>+I20+K20+M20</f>
        <v>7948</v>
      </c>
      <c r="P20" s="88">
        <f>+J20+L20+N20</f>
        <v>1384</v>
      </c>
      <c r="Q20" s="88">
        <f>+P20/G20</f>
        <v>41.93939393939394</v>
      </c>
      <c r="R20" s="89">
        <f>+O20/P20</f>
        <v>5.742774566473988</v>
      </c>
      <c r="S20" s="87">
        <v>28994</v>
      </c>
      <c r="T20" s="90">
        <f t="shared" si="3"/>
        <v>-0.7258743188245844</v>
      </c>
      <c r="U20" s="87">
        <v>1457283</v>
      </c>
      <c r="V20" s="88">
        <v>179527</v>
      </c>
      <c r="W20" s="169">
        <f t="shared" si="2"/>
        <v>8.11734725138837</v>
      </c>
      <c r="X20" s="157"/>
    </row>
    <row r="21" spans="1:24" s="107" customFormat="1" ht="18">
      <c r="A21" s="67">
        <v>17</v>
      </c>
      <c r="B21" s="168" t="s">
        <v>82</v>
      </c>
      <c r="C21" s="84">
        <v>39584</v>
      </c>
      <c r="D21" s="85" t="s">
        <v>38</v>
      </c>
      <c r="E21" s="85" t="s">
        <v>83</v>
      </c>
      <c r="F21" s="86">
        <v>30</v>
      </c>
      <c r="G21" s="86">
        <v>29</v>
      </c>
      <c r="H21" s="86">
        <v>5</v>
      </c>
      <c r="I21" s="87">
        <v>2078</v>
      </c>
      <c r="J21" s="88">
        <v>391</v>
      </c>
      <c r="K21" s="87">
        <v>2730</v>
      </c>
      <c r="L21" s="88">
        <v>485</v>
      </c>
      <c r="M21" s="87">
        <v>2604</v>
      </c>
      <c r="N21" s="88">
        <v>472</v>
      </c>
      <c r="O21" s="87">
        <f>I21+K21+M21</f>
        <v>7412</v>
      </c>
      <c r="P21" s="88">
        <f>J21+L21+N21</f>
        <v>1348</v>
      </c>
      <c r="Q21" s="88">
        <f>IF(O21&lt;&gt;0,P21/G21,"")</f>
        <v>46.48275862068966</v>
      </c>
      <c r="R21" s="89">
        <f>IF(O21&lt;&gt;0,O21/P21,"")</f>
        <v>5.498516320474778</v>
      </c>
      <c r="S21" s="87">
        <v>12085.5</v>
      </c>
      <c r="T21" s="90">
        <f t="shared" si="3"/>
        <v>-0.3867030739315709</v>
      </c>
      <c r="U21" s="87">
        <v>177856.5</v>
      </c>
      <c r="V21" s="88">
        <v>22687</v>
      </c>
      <c r="W21" s="169">
        <f t="shared" si="2"/>
        <v>7.839577731740644</v>
      </c>
      <c r="X21" s="157"/>
    </row>
    <row r="22" spans="1:24" s="107" customFormat="1" ht="18">
      <c r="A22" s="67">
        <v>18</v>
      </c>
      <c r="B22" s="168" t="s">
        <v>80</v>
      </c>
      <c r="C22" s="84">
        <v>39584</v>
      </c>
      <c r="D22" s="85" t="s">
        <v>29</v>
      </c>
      <c r="E22" s="85" t="s">
        <v>13</v>
      </c>
      <c r="F22" s="86">
        <v>70</v>
      </c>
      <c r="G22" s="86">
        <v>31</v>
      </c>
      <c r="H22" s="86">
        <v>5</v>
      </c>
      <c r="I22" s="87">
        <v>2478</v>
      </c>
      <c r="J22" s="88">
        <v>398</v>
      </c>
      <c r="K22" s="87">
        <v>1862</v>
      </c>
      <c r="L22" s="88">
        <v>329</v>
      </c>
      <c r="M22" s="87">
        <v>1949</v>
      </c>
      <c r="N22" s="88">
        <v>326</v>
      </c>
      <c r="O22" s="87">
        <f>+I22+K22+M22</f>
        <v>6289</v>
      </c>
      <c r="P22" s="88">
        <f>+J22+L22+N22</f>
        <v>1053</v>
      </c>
      <c r="Q22" s="88">
        <f>IF(O22&lt;&gt;0,P22/G22,"")</f>
        <v>33.96774193548387</v>
      </c>
      <c r="R22" s="89">
        <f>IF(O22&lt;&gt;0,O22/P22,"")</f>
        <v>5.972459639126305</v>
      </c>
      <c r="S22" s="87">
        <v>7380</v>
      </c>
      <c r="T22" s="90">
        <f t="shared" si="3"/>
        <v>-0.1478319783197832</v>
      </c>
      <c r="U22" s="87">
        <v>328931</v>
      </c>
      <c r="V22" s="88">
        <v>38189</v>
      </c>
      <c r="W22" s="169">
        <f t="shared" si="2"/>
        <v>8.613239414491083</v>
      </c>
      <c r="X22" s="157"/>
    </row>
    <row r="23" spans="1:24" s="107" customFormat="1" ht="18">
      <c r="A23" s="72">
        <v>19</v>
      </c>
      <c r="B23" s="168" t="s">
        <v>65</v>
      </c>
      <c r="C23" s="84">
        <v>39570</v>
      </c>
      <c r="D23" s="85" t="s">
        <v>11</v>
      </c>
      <c r="E23" s="85" t="s">
        <v>12</v>
      </c>
      <c r="F23" s="86">
        <v>140</v>
      </c>
      <c r="G23" s="86">
        <v>26</v>
      </c>
      <c r="H23" s="86">
        <v>6</v>
      </c>
      <c r="I23" s="87">
        <v>2197</v>
      </c>
      <c r="J23" s="88">
        <v>426</v>
      </c>
      <c r="K23" s="87">
        <v>2019</v>
      </c>
      <c r="L23" s="88">
        <v>377</v>
      </c>
      <c r="M23" s="87">
        <v>1816</v>
      </c>
      <c r="N23" s="88">
        <v>346</v>
      </c>
      <c r="O23" s="87">
        <f>+M23+K23+I23</f>
        <v>6032</v>
      </c>
      <c r="P23" s="88">
        <f>+N23+L23+J23</f>
        <v>1149</v>
      </c>
      <c r="Q23" s="88">
        <f>+P23/G23</f>
        <v>44.19230769230769</v>
      </c>
      <c r="R23" s="89">
        <f>+O23/P23</f>
        <v>5.249782419495213</v>
      </c>
      <c r="S23" s="87">
        <v>17299</v>
      </c>
      <c r="T23" s="90">
        <f t="shared" si="3"/>
        <v>-0.6513093242383953</v>
      </c>
      <c r="U23" s="87">
        <v>2047588</v>
      </c>
      <c r="V23" s="88">
        <v>252442</v>
      </c>
      <c r="W23" s="169">
        <f>+U23/V23</f>
        <v>8.111122554883893</v>
      </c>
      <c r="X23" s="157"/>
    </row>
    <row r="24" spans="1:24" s="107" customFormat="1" ht="18">
      <c r="A24" s="67">
        <v>20</v>
      </c>
      <c r="B24" s="168" t="s">
        <v>46</v>
      </c>
      <c r="C24" s="84">
        <v>39556</v>
      </c>
      <c r="D24" s="85" t="s">
        <v>38</v>
      </c>
      <c r="E24" s="85" t="s">
        <v>15</v>
      </c>
      <c r="F24" s="86">
        <v>104</v>
      </c>
      <c r="G24" s="86">
        <v>17</v>
      </c>
      <c r="H24" s="86">
        <v>9</v>
      </c>
      <c r="I24" s="87">
        <v>1077</v>
      </c>
      <c r="J24" s="88">
        <v>239</v>
      </c>
      <c r="K24" s="87">
        <v>1969</v>
      </c>
      <c r="L24" s="88">
        <v>431</v>
      </c>
      <c r="M24" s="87">
        <v>1998</v>
      </c>
      <c r="N24" s="88">
        <v>426</v>
      </c>
      <c r="O24" s="87">
        <f aca="true" t="shared" si="5" ref="O24:P28">I24+K24+M24</f>
        <v>5044</v>
      </c>
      <c r="P24" s="88">
        <f t="shared" si="5"/>
        <v>1096</v>
      </c>
      <c r="Q24" s="88">
        <f>IF(O24&lt;&gt;0,P24/G24,"")</f>
        <v>64.47058823529412</v>
      </c>
      <c r="R24" s="89">
        <f>IF(O24&lt;&gt;0,O24/P24,"")</f>
        <v>4.602189781021898</v>
      </c>
      <c r="S24" s="87">
        <v>5517.5</v>
      </c>
      <c r="T24" s="90">
        <f t="shared" si="3"/>
        <v>-0.085817852288174</v>
      </c>
      <c r="U24" s="87">
        <v>1139159.5</v>
      </c>
      <c r="V24" s="88">
        <v>156759</v>
      </c>
      <c r="W24" s="169">
        <f aca="true" t="shared" si="6" ref="W24:W33">U24/V24</f>
        <v>7.266947990227036</v>
      </c>
      <c r="X24" s="157"/>
    </row>
    <row r="25" spans="1:24" s="107" customFormat="1" ht="18">
      <c r="A25" s="67">
        <v>21</v>
      </c>
      <c r="B25" s="168" t="s">
        <v>81</v>
      </c>
      <c r="C25" s="84">
        <v>39584</v>
      </c>
      <c r="D25" s="85" t="s">
        <v>21</v>
      </c>
      <c r="E25" s="85" t="s">
        <v>79</v>
      </c>
      <c r="F25" s="86">
        <v>63</v>
      </c>
      <c r="G25" s="86">
        <v>41</v>
      </c>
      <c r="H25" s="86">
        <v>5</v>
      </c>
      <c r="I25" s="87">
        <v>1525</v>
      </c>
      <c r="J25" s="88">
        <v>277</v>
      </c>
      <c r="K25" s="87">
        <v>1611.5</v>
      </c>
      <c r="L25" s="88">
        <v>289</v>
      </c>
      <c r="M25" s="87">
        <v>1307.5</v>
      </c>
      <c r="N25" s="88">
        <v>231</v>
      </c>
      <c r="O25" s="87">
        <f t="shared" si="5"/>
        <v>4444</v>
      </c>
      <c r="P25" s="88">
        <f t="shared" si="5"/>
        <v>797</v>
      </c>
      <c r="Q25" s="88">
        <f>+P25/G25</f>
        <v>19.4390243902439</v>
      </c>
      <c r="R25" s="89">
        <f>+O25/P25</f>
        <v>5.575909661229611</v>
      </c>
      <c r="S25" s="87">
        <v>11854</v>
      </c>
      <c r="T25" s="90">
        <f t="shared" si="3"/>
        <v>-0.6251054496372532</v>
      </c>
      <c r="U25" s="87">
        <v>208693.5</v>
      </c>
      <c r="V25" s="88">
        <v>27177</v>
      </c>
      <c r="W25" s="169">
        <f t="shared" si="6"/>
        <v>7.679048460094934</v>
      </c>
      <c r="X25" s="157"/>
    </row>
    <row r="26" spans="1:24" s="107" customFormat="1" ht="18">
      <c r="A26" s="72">
        <v>22</v>
      </c>
      <c r="B26" s="168" t="s">
        <v>128</v>
      </c>
      <c r="C26" s="84">
        <v>39549</v>
      </c>
      <c r="D26" s="85" t="s">
        <v>21</v>
      </c>
      <c r="E26" s="85" t="s">
        <v>10</v>
      </c>
      <c r="F26" s="86">
        <v>5</v>
      </c>
      <c r="G26" s="86">
        <v>5</v>
      </c>
      <c r="H26" s="86">
        <v>1</v>
      </c>
      <c r="I26" s="87">
        <v>851.5</v>
      </c>
      <c r="J26" s="88">
        <v>71</v>
      </c>
      <c r="K26" s="87">
        <v>1516.5</v>
      </c>
      <c r="L26" s="88">
        <v>121</v>
      </c>
      <c r="M26" s="87">
        <v>1490.5</v>
      </c>
      <c r="N26" s="88">
        <v>124</v>
      </c>
      <c r="O26" s="87">
        <f t="shared" si="5"/>
        <v>3858.5</v>
      </c>
      <c r="P26" s="88">
        <f t="shared" si="5"/>
        <v>316</v>
      </c>
      <c r="Q26" s="88">
        <f>+P26/G26</f>
        <v>63.2</v>
      </c>
      <c r="R26" s="89">
        <f>+O26/P26</f>
        <v>12.210443037974683</v>
      </c>
      <c r="S26" s="87"/>
      <c r="T26" s="90">
        <f t="shared" si="3"/>
      </c>
      <c r="U26" s="87">
        <v>3858.5</v>
      </c>
      <c r="V26" s="88">
        <v>316</v>
      </c>
      <c r="W26" s="169">
        <f t="shared" si="6"/>
        <v>12.210443037974683</v>
      </c>
      <c r="X26" s="157"/>
    </row>
    <row r="27" spans="1:24" s="107" customFormat="1" ht="18">
      <c r="A27" s="67">
        <v>23</v>
      </c>
      <c r="B27" s="168" t="s">
        <v>108</v>
      </c>
      <c r="C27" s="84">
        <v>39500</v>
      </c>
      <c r="D27" s="85" t="s">
        <v>21</v>
      </c>
      <c r="E27" s="85" t="s">
        <v>10</v>
      </c>
      <c r="F27" s="86">
        <v>100</v>
      </c>
      <c r="G27" s="86">
        <v>20</v>
      </c>
      <c r="H27" s="86">
        <v>17</v>
      </c>
      <c r="I27" s="87">
        <v>1101</v>
      </c>
      <c r="J27" s="88">
        <v>146</v>
      </c>
      <c r="K27" s="87">
        <v>1346</v>
      </c>
      <c r="L27" s="88">
        <v>187</v>
      </c>
      <c r="M27" s="87">
        <v>1044.5</v>
      </c>
      <c r="N27" s="88">
        <v>144</v>
      </c>
      <c r="O27" s="87">
        <f t="shared" si="5"/>
        <v>3491.5</v>
      </c>
      <c r="P27" s="88">
        <f t="shared" si="5"/>
        <v>477</v>
      </c>
      <c r="Q27" s="88">
        <f>+P27/G27</f>
        <v>23.85</v>
      </c>
      <c r="R27" s="89">
        <f>+O27/P27</f>
        <v>7.319706498951782</v>
      </c>
      <c r="S27" s="87">
        <v>16311</v>
      </c>
      <c r="T27" s="90">
        <f t="shared" si="3"/>
        <v>-0.7859420023297161</v>
      </c>
      <c r="U27" s="87">
        <v>1731330.9</v>
      </c>
      <c r="V27" s="88">
        <v>234133</v>
      </c>
      <c r="W27" s="169">
        <f t="shared" si="6"/>
        <v>7.394647059577248</v>
      </c>
      <c r="X27" s="157"/>
    </row>
    <row r="28" spans="1:24" s="107" customFormat="1" ht="18">
      <c r="A28" s="67">
        <v>24</v>
      </c>
      <c r="B28" s="168" t="s">
        <v>129</v>
      </c>
      <c r="C28" s="84">
        <v>39430</v>
      </c>
      <c r="D28" s="85" t="s">
        <v>38</v>
      </c>
      <c r="E28" s="85" t="s">
        <v>15</v>
      </c>
      <c r="F28" s="86">
        <v>64</v>
      </c>
      <c r="G28" s="86">
        <v>1</v>
      </c>
      <c r="H28" s="86">
        <v>19</v>
      </c>
      <c r="I28" s="87">
        <v>662</v>
      </c>
      <c r="J28" s="88">
        <v>166</v>
      </c>
      <c r="K28" s="87">
        <v>1200</v>
      </c>
      <c r="L28" s="88">
        <v>300</v>
      </c>
      <c r="M28" s="87">
        <v>1200</v>
      </c>
      <c r="N28" s="88">
        <v>300</v>
      </c>
      <c r="O28" s="87">
        <f t="shared" si="5"/>
        <v>3062</v>
      </c>
      <c r="P28" s="88">
        <f t="shared" si="5"/>
        <v>766</v>
      </c>
      <c r="Q28" s="88">
        <f>IF(O28&lt;&gt;0,P28/G28,"")</f>
        <v>766</v>
      </c>
      <c r="R28" s="89">
        <f>IF(O28&lt;&gt;0,O28/P28,"")</f>
        <v>3.9973890339425586</v>
      </c>
      <c r="S28" s="87">
        <v>0</v>
      </c>
      <c r="T28" s="90">
        <f t="shared" si="3"/>
      </c>
      <c r="U28" s="87">
        <v>528620</v>
      </c>
      <c r="V28" s="88">
        <v>66105</v>
      </c>
      <c r="W28" s="169">
        <f t="shared" si="6"/>
        <v>7.996671961273731</v>
      </c>
      <c r="X28" s="157"/>
    </row>
    <row r="29" spans="1:24" s="107" customFormat="1" ht="18">
      <c r="A29" s="72">
        <v>25</v>
      </c>
      <c r="B29" s="168" t="s">
        <v>76</v>
      </c>
      <c r="C29" s="84">
        <v>39577</v>
      </c>
      <c r="D29" s="85" t="s">
        <v>38</v>
      </c>
      <c r="E29" s="85" t="s">
        <v>77</v>
      </c>
      <c r="F29" s="86">
        <v>30</v>
      </c>
      <c r="G29" s="86">
        <v>2</v>
      </c>
      <c r="H29" s="86">
        <v>6</v>
      </c>
      <c r="I29" s="87">
        <v>648.5</v>
      </c>
      <c r="J29" s="88">
        <v>160</v>
      </c>
      <c r="K29" s="87">
        <v>901</v>
      </c>
      <c r="L29" s="88">
        <v>219</v>
      </c>
      <c r="M29" s="87">
        <v>1106</v>
      </c>
      <c r="N29" s="88">
        <v>270</v>
      </c>
      <c r="O29" s="87">
        <f>SUM(I29+K29+M29)</f>
        <v>2655.5</v>
      </c>
      <c r="P29" s="88">
        <f>SUM(J29+L29+N29)</f>
        <v>649</v>
      </c>
      <c r="Q29" s="88">
        <f>IF(O29&lt;&gt;0,P29/G29,"")</f>
        <v>324.5</v>
      </c>
      <c r="R29" s="89">
        <f>IF(O29&lt;&gt;0,O29/P29,"")</f>
        <v>4.091679506933744</v>
      </c>
      <c r="S29" s="87">
        <v>262</v>
      </c>
      <c r="T29" s="90">
        <f t="shared" si="3"/>
        <v>9.135496183206106</v>
      </c>
      <c r="U29" s="87">
        <v>51225</v>
      </c>
      <c r="V29" s="88">
        <v>7533</v>
      </c>
      <c r="W29" s="169">
        <f t="shared" si="6"/>
        <v>6.800079649542015</v>
      </c>
      <c r="X29" s="157"/>
    </row>
    <row r="30" spans="1:24" s="107" customFormat="1" ht="18">
      <c r="A30" s="67">
        <v>26</v>
      </c>
      <c r="B30" s="168" t="s">
        <v>43</v>
      </c>
      <c r="C30" s="84">
        <v>39549</v>
      </c>
      <c r="D30" s="85" t="s">
        <v>21</v>
      </c>
      <c r="E30" s="85" t="s">
        <v>44</v>
      </c>
      <c r="F30" s="86">
        <v>4</v>
      </c>
      <c r="G30" s="86">
        <v>4</v>
      </c>
      <c r="H30" s="86">
        <v>10</v>
      </c>
      <c r="I30" s="87">
        <v>950</v>
      </c>
      <c r="J30" s="88">
        <v>159</v>
      </c>
      <c r="K30" s="87">
        <v>907</v>
      </c>
      <c r="L30" s="88">
        <v>151</v>
      </c>
      <c r="M30" s="87">
        <v>533.5</v>
      </c>
      <c r="N30" s="88">
        <v>97</v>
      </c>
      <c r="O30" s="87">
        <f>I30+K30+M30</f>
        <v>2390.5</v>
      </c>
      <c r="P30" s="88">
        <f>J30+L30+N30</f>
        <v>407</v>
      </c>
      <c r="Q30" s="88">
        <f>+P30/G30</f>
        <v>101.75</v>
      </c>
      <c r="R30" s="89">
        <f>+O30/P30</f>
        <v>5.8734643734643734</v>
      </c>
      <c r="S30" s="87">
        <v>3520</v>
      </c>
      <c r="T30" s="90">
        <f t="shared" si="3"/>
        <v>-0.3208806818181818</v>
      </c>
      <c r="U30" s="87">
        <v>74084.5</v>
      </c>
      <c r="V30" s="88">
        <v>10203</v>
      </c>
      <c r="W30" s="169">
        <f t="shared" si="6"/>
        <v>7.261050671371166</v>
      </c>
      <c r="X30" s="157"/>
    </row>
    <row r="31" spans="1:24" s="107" customFormat="1" ht="18">
      <c r="A31" s="67">
        <v>27</v>
      </c>
      <c r="B31" s="168" t="s">
        <v>112</v>
      </c>
      <c r="C31" s="84">
        <v>39598</v>
      </c>
      <c r="D31" s="85" t="s">
        <v>6</v>
      </c>
      <c r="E31" s="85" t="s">
        <v>54</v>
      </c>
      <c r="F31" s="86">
        <v>6</v>
      </c>
      <c r="G31" s="86">
        <v>6</v>
      </c>
      <c r="H31" s="86">
        <v>3</v>
      </c>
      <c r="I31" s="87">
        <v>834</v>
      </c>
      <c r="J31" s="88">
        <v>105</v>
      </c>
      <c r="K31" s="87">
        <v>837</v>
      </c>
      <c r="L31" s="88">
        <v>97</v>
      </c>
      <c r="M31" s="87">
        <v>650</v>
      </c>
      <c r="N31" s="88">
        <v>76</v>
      </c>
      <c r="O31" s="87">
        <f>+I31+K31+M31</f>
        <v>2321</v>
      </c>
      <c r="P31" s="88">
        <f>+J31+L31+N31</f>
        <v>278</v>
      </c>
      <c r="Q31" s="88">
        <f>+P31/G31</f>
        <v>46.333333333333336</v>
      </c>
      <c r="R31" s="89">
        <f>+O31/P31</f>
        <v>8.348920863309353</v>
      </c>
      <c r="S31" s="87">
        <v>7288</v>
      </c>
      <c r="T31" s="90">
        <f t="shared" si="3"/>
        <v>-0.6815312843029637</v>
      </c>
      <c r="U31" s="87">
        <v>48128</v>
      </c>
      <c r="V31" s="88">
        <v>4183</v>
      </c>
      <c r="W31" s="169">
        <f t="shared" si="6"/>
        <v>11.50561797752809</v>
      </c>
      <c r="X31" s="157"/>
    </row>
    <row r="32" spans="1:24" s="107" customFormat="1" ht="18">
      <c r="A32" s="72">
        <v>28</v>
      </c>
      <c r="B32" s="168" t="s">
        <v>9</v>
      </c>
      <c r="C32" s="84">
        <v>39500</v>
      </c>
      <c r="D32" s="85" t="s">
        <v>38</v>
      </c>
      <c r="E32" s="85" t="s">
        <v>59</v>
      </c>
      <c r="F32" s="86">
        <v>230</v>
      </c>
      <c r="G32" s="86">
        <v>13</v>
      </c>
      <c r="H32" s="86">
        <v>17</v>
      </c>
      <c r="I32" s="87">
        <v>554</v>
      </c>
      <c r="J32" s="88">
        <v>182</v>
      </c>
      <c r="K32" s="87">
        <v>865</v>
      </c>
      <c r="L32" s="88">
        <v>285</v>
      </c>
      <c r="M32" s="87">
        <v>811</v>
      </c>
      <c r="N32" s="88">
        <v>268</v>
      </c>
      <c r="O32" s="87">
        <f>I32+K32+M32</f>
        <v>2230</v>
      </c>
      <c r="P32" s="88">
        <f>J32+L32+N32</f>
        <v>735</v>
      </c>
      <c r="Q32" s="88">
        <f>IF(O32&lt;&gt;0,P32/G32,"")</f>
        <v>56.53846153846154</v>
      </c>
      <c r="R32" s="89">
        <f>IF(O32&lt;&gt;0,O32/P32,"")</f>
        <v>3.0340136054421767</v>
      </c>
      <c r="S32" s="87">
        <v>3047</v>
      </c>
      <c r="T32" s="90">
        <f t="shared" si="3"/>
        <v>-0.2681325894322284</v>
      </c>
      <c r="U32" s="87">
        <v>30118223</v>
      </c>
      <c r="V32" s="88">
        <v>4289079</v>
      </c>
      <c r="W32" s="169">
        <f t="shared" si="6"/>
        <v>7.022072337674358</v>
      </c>
      <c r="X32" s="157"/>
    </row>
    <row r="33" spans="1:24" s="107" customFormat="1" ht="18">
      <c r="A33" s="67">
        <v>29</v>
      </c>
      <c r="B33" s="168" t="s">
        <v>0</v>
      </c>
      <c r="C33" s="84">
        <v>39532</v>
      </c>
      <c r="D33" s="85" t="s">
        <v>29</v>
      </c>
      <c r="E33" s="85" t="s">
        <v>30</v>
      </c>
      <c r="F33" s="86">
        <v>65</v>
      </c>
      <c r="G33" s="86">
        <v>7</v>
      </c>
      <c r="H33" s="86">
        <v>8</v>
      </c>
      <c r="I33" s="87">
        <v>724</v>
      </c>
      <c r="J33" s="88">
        <v>123</v>
      </c>
      <c r="K33" s="87">
        <v>568</v>
      </c>
      <c r="L33" s="88">
        <v>94</v>
      </c>
      <c r="M33" s="87">
        <v>879</v>
      </c>
      <c r="N33" s="88">
        <v>159</v>
      </c>
      <c r="O33" s="87">
        <f>+I33+K33+M33</f>
        <v>2171</v>
      </c>
      <c r="P33" s="88">
        <f>+J33+L33+N33</f>
        <v>376</v>
      </c>
      <c r="Q33" s="88">
        <f>IF(O33&lt;&gt;0,P33/G33,"")</f>
        <v>53.714285714285715</v>
      </c>
      <c r="R33" s="89">
        <f>IF(O33&lt;&gt;0,O33/P33,"")</f>
        <v>5.773936170212766</v>
      </c>
      <c r="S33" s="87">
        <v>3835</v>
      </c>
      <c r="T33" s="90">
        <f t="shared" si="3"/>
        <v>-0.43389830508474575</v>
      </c>
      <c r="U33" s="87">
        <v>668787</v>
      </c>
      <c r="V33" s="88">
        <v>88969</v>
      </c>
      <c r="W33" s="169">
        <f t="shared" si="6"/>
        <v>7.517078982566962</v>
      </c>
      <c r="X33" s="157"/>
    </row>
    <row r="34" spans="1:24" s="107" customFormat="1" ht="18">
      <c r="A34" s="67">
        <v>30</v>
      </c>
      <c r="B34" s="168" t="s">
        <v>89</v>
      </c>
      <c r="C34" s="84">
        <v>39584</v>
      </c>
      <c r="D34" s="85" t="s">
        <v>11</v>
      </c>
      <c r="E34" s="85" t="s">
        <v>12</v>
      </c>
      <c r="F34" s="86">
        <v>38</v>
      </c>
      <c r="G34" s="86">
        <v>13</v>
      </c>
      <c r="H34" s="86">
        <v>5</v>
      </c>
      <c r="I34" s="87">
        <v>666</v>
      </c>
      <c r="J34" s="88">
        <v>126</v>
      </c>
      <c r="K34" s="87">
        <v>549</v>
      </c>
      <c r="L34" s="88">
        <v>98</v>
      </c>
      <c r="M34" s="87">
        <v>523</v>
      </c>
      <c r="N34" s="88">
        <v>89</v>
      </c>
      <c r="O34" s="87">
        <f>+M34+K34+I34</f>
        <v>1738</v>
      </c>
      <c r="P34" s="88">
        <f>+N34+L34+J34</f>
        <v>313</v>
      </c>
      <c r="Q34" s="88">
        <f>+P34/G34</f>
        <v>24.076923076923077</v>
      </c>
      <c r="R34" s="89">
        <f>+O34/P34</f>
        <v>5.552715654952077</v>
      </c>
      <c r="S34" s="87">
        <v>5410</v>
      </c>
      <c r="T34" s="90">
        <f t="shared" si="3"/>
        <v>-0.6787430683918669</v>
      </c>
      <c r="U34" s="87">
        <v>83987</v>
      </c>
      <c r="V34" s="88">
        <v>11586</v>
      </c>
      <c r="W34" s="169">
        <f>+U34/V34</f>
        <v>7.249007422751597</v>
      </c>
      <c r="X34" s="157"/>
    </row>
    <row r="35" spans="1:24" s="107" customFormat="1" ht="18">
      <c r="A35" s="72">
        <v>31</v>
      </c>
      <c r="B35" s="168" t="s">
        <v>66</v>
      </c>
      <c r="C35" s="84">
        <v>39570</v>
      </c>
      <c r="D35" s="85" t="s">
        <v>29</v>
      </c>
      <c r="E35" s="85" t="s">
        <v>30</v>
      </c>
      <c r="F35" s="86">
        <v>66</v>
      </c>
      <c r="G35" s="86">
        <v>9</v>
      </c>
      <c r="H35" s="86">
        <v>7</v>
      </c>
      <c r="I35" s="87">
        <v>414</v>
      </c>
      <c r="J35" s="88">
        <v>76</v>
      </c>
      <c r="K35" s="87">
        <v>505</v>
      </c>
      <c r="L35" s="88">
        <v>95</v>
      </c>
      <c r="M35" s="87">
        <v>516</v>
      </c>
      <c r="N35" s="88">
        <v>95</v>
      </c>
      <c r="O35" s="87">
        <f>+I35+K35+M35</f>
        <v>1435</v>
      </c>
      <c r="P35" s="88">
        <f>+J35+L35+N35</f>
        <v>266</v>
      </c>
      <c r="Q35" s="88">
        <f>IF(O35&lt;&gt;0,P35/G35,"")</f>
        <v>29.555555555555557</v>
      </c>
      <c r="R35" s="89">
        <f>IF(O35&lt;&gt;0,O35/P35,"")</f>
        <v>5.394736842105263</v>
      </c>
      <c r="S35" s="87">
        <v>4000</v>
      </c>
      <c r="T35" s="90">
        <f t="shared" si="3"/>
        <v>-0.64125</v>
      </c>
      <c r="U35" s="87">
        <v>591955</v>
      </c>
      <c r="V35" s="88">
        <v>66989</v>
      </c>
      <c r="W35" s="169">
        <f>U35/V35</f>
        <v>8.836600038812342</v>
      </c>
      <c r="X35" s="157"/>
    </row>
    <row r="36" spans="1:24" s="107" customFormat="1" ht="18">
      <c r="A36" s="67">
        <v>32</v>
      </c>
      <c r="B36" s="168" t="s">
        <v>113</v>
      </c>
      <c r="C36" s="84">
        <v>39598</v>
      </c>
      <c r="D36" s="85" t="s">
        <v>110</v>
      </c>
      <c r="E36" s="85" t="s">
        <v>114</v>
      </c>
      <c r="F36" s="86">
        <v>33</v>
      </c>
      <c r="G36" s="86">
        <v>6</v>
      </c>
      <c r="H36" s="86">
        <v>3</v>
      </c>
      <c r="I36" s="87">
        <v>370</v>
      </c>
      <c r="J36" s="88">
        <v>55</v>
      </c>
      <c r="K36" s="87">
        <v>399</v>
      </c>
      <c r="L36" s="88">
        <v>49</v>
      </c>
      <c r="M36" s="87">
        <v>567</v>
      </c>
      <c r="N36" s="88">
        <v>80</v>
      </c>
      <c r="O36" s="87">
        <f>I36+K36+M36</f>
        <v>1336</v>
      </c>
      <c r="P36" s="88">
        <f>J36+L36+N36</f>
        <v>184</v>
      </c>
      <c r="Q36" s="88">
        <f>IF(O36&lt;&gt;0,P36/G36,"")</f>
        <v>30.666666666666668</v>
      </c>
      <c r="R36" s="89">
        <f>IF(O36&lt;&gt;0,O36/P36,"")</f>
        <v>7.260869565217392</v>
      </c>
      <c r="S36" s="87">
        <v>4646</v>
      </c>
      <c r="T36" s="90">
        <f t="shared" si="3"/>
        <v>-0.7124408092983211</v>
      </c>
      <c r="U36" s="87">
        <f>39331</f>
        <v>39331</v>
      </c>
      <c r="V36" s="88">
        <v>4062</v>
      </c>
      <c r="W36" s="169">
        <f>U36/V36</f>
        <v>9.682668636139832</v>
      </c>
      <c r="X36" s="157"/>
    </row>
    <row r="37" spans="1:24" s="107" customFormat="1" ht="18">
      <c r="A37" s="67">
        <v>33</v>
      </c>
      <c r="B37" s="168" t="s">
        <v>72</v>
      </c>
      <c r="C37" s="84">
        <v>39577</v>
      </c>
      <c r="D37" s="85" t="s">
        <v>11</v>
      </c>
      <c r="E37" s="85" t="s">
        <v>14</v>
      </c>
      <c r="F37" s="86">
        <v>45</v>
      </c>
      <c r="G37" s="86">
        <v>7</v>
      </c>
      <c r="H37" s="86">
        <v>6</v>
      </c>
      <c r="I37" s="87">
        <v>424</v>
      </c>
      <c r="J37" s="88">
        <v>79</v>
      </c>
      <c r="K37" s="87">
        <v>574</v>
      </c>
      <c r="L37" s="88">
        <v>103</v>
      </c>
      <c r="M37" s="87">
        <v>298</v>
      </c>
      <c r="N37" s="88">
        <v>56</v>
      </c>
      <c r="O37" s="87">
        <f>+M37+K37+I37</f>
        <v>1296</v>
      </c>
      <c r="P37" s="88">
        <f>+N37+L37+J37</f>
        <v>238</v>
      </c>
      <c r="Q37" s="88">
        <f>+P37/G37</f>
        <v>34</v>
      </c>
      <c r="R37" s="89">
        <f>+O37/P37</f>
        <v>5.445378151260504</v>
      </c>
      <c r="S37" s="87">
        <v>5190</v>
      </c>
      <c r="T37" s="90">
        <f t="shared" si="3"/>
        <v>-0.7502890173410405</v>
      </c>
      <c r="U37" s="87">
        <v>252109</v>
      </c>
      <c r="V37" s="88">
        <v>32794</v>
      </c>
      <c r="W37" s="169">
        <f>+U37/V37</f>
        <v>7.687656278587546</v>
      </c>
      <c r="X37" s="157"/>
    </row>
    <row r="38" spans="1:24" s="107" customFormat="1" ht="18">
      <c r="A38" s="72">
        <v>34</v>
      </c>
      <c r="B38" s="168" t="s">
        <v>73</v>
      </c>
      <c r="C38" s="84">
        <v>39577</v>
      </c>
      <c r="D38" s="85" t="s">
        <v>39</v>
      </c>
      <c r="E38" s="85" t="s">
        <v>74</v>
      </c>
      <c r="F38" s="86">
        <v>11</v>
      </c>
      <c r="G38" s="86">
        <v>7</v>
      </c>
      <c r="H38" s="86">
        <v>6</v>
      </c>
      <c r="I38" s="87">
        <v>345</v>
      </c>
      <c r="J38" s="88">
        <v>62</v>
      </c>
      <c r="K38" s="87">
        <v>524</v>
      </c>
      <c r="L38" s="88">
        <v>98</v>
      </c>
      <c r="M38" s="87">
        <v>393</v>
      </c>
      <c r="N38" s="88">
        <v>77</v>
      </c>
      <c r="O38" s="87">
        <f>SUM(I38+K38+M38)</f>
        <v>1262</v>
      </c>
      <c r="P38" s="88">
        <f>SUM(J38+L38+N38)</f>
        <v>237</v>
      </c>
      <c r="Q38" s="88">
        <f>IF(O38&lt;&gt;0,P38/G38,"")</f>
        <v>33.857142857142854</v>
      </c>
      <c r="R38" s="89">
        <f>IF(O38&lt;&gt;0,O38/P38,"")</f>
        <v>5.324894514767933</v>
      </c>
      <c r="S38" s="87">
        <v>2156</v>
      </c>
      <c r="T38" s="90">
        <f t="shared" si="3"/>
        <v>-0.41465677179962895</v>
      </c>
      <c r="U38" s="87">
        <v>91624</v>
      </c>
      <c r="V38" s="88">
        <v>9478</v>
      </c>
      <c r="W38" s="169">
        <f aca="true" t="shared" si="7" ref="W38:W48">U38/V38</f>
        <v>9.667018358303439</v>
      </c>
      <c r="X38" s="157"/>
    </row>
    <row r="39" spans="1:24" s="107" customFormat="1" ht="18">
      <c r="A39" s="67">
        <v>35</v>
      </c>
      <c r="B39" s="168" t="s">
        <v>115</v>
      </c>
      <c r="C39" s="84">
        <v>39479</v>
      </c>
      <c r="D39" s="85" t="s">
        <v>29</v>
      </c>
      <c r="E39" s="85" t="s">
        <v>30</v>
      </c>
      <c r="F39" s="86">
        <v>48</v>
      </c>
      <c r="G39" s="86">
        <v>1</v>
      </c>
      <c r="H39" s="86">
        <v>18</v>
      </c>
      <c r="I39" s="87">
        <v>0</v>
      </c>
      <c r="J39" s="88">
        <v>0</v>
      </c>
      <c r="K39" s="87">
        <v>0</v>
      </c>
      <c r="L39" s="88">
        <v>0</v>
      </c>
      <c r="M39" s="87">
        <v>1190</v>
      </c>
      <c r="N39" s="88">
        <v>397</v>
      </c>
      <c r="O39" s="87">
        <f>+I39+K39+M39</f>
        <v>1190</v>
      </c>
      <c r="P39" s="88">
        <f>+J39+L39+N39</f>
        <v>397</v>
      </c>
      <c r="Q39" s="88">
        <f>IF(O39&lt;&gt;0,P39/G39,"")</f>
        <v>397</v>
      </c>
      <c r="R39" s="89">
        <f>IF(O39&lt;&gt;0,O39/P39,"")</f>
        <v>2.9974811083123427</v>
      </c>
      <c r="S39" s="87">
        <v>750</v>
      </c>
      <c r="T39" s="90">
        <f t="shared" si="3"/>
        <v>0.5866666666666667</v>
      </c>
      <c r="U39" s="87">
        <v>1268809</v>
      </c>
      <c r="V39" s="88">
        <v>135379</v>
      </c>
      <c r="W39" s="169">
        <f t="shared" si="7"/>
        <v>9.372273395430605</v>
      </c>
      <c r="X39" s="157"/>
    </row>
    <row r="40" spans="1:24" s="107" customFormat="1" ht="18">
      <c r="A40" s="67">
        <v>36</v>
      </c>
      <c r="B40" s="168" t="s">
        <v>56</v>
      </c>
      <c r="C40" s="84">
        <v>39535</v>
      </c>
      <c r="D40" s="85" t="s">
        <v>39</v>
      </c>
      <c r="E40" s="85" t="s">
        <v>17</v>
      </c>
      <c r="F40" s="86">
        <v>10</v>
      </c>
      <c r="G40" s="86">
        <v>2</v>
      </c>
      <c r="H40" s="86">
        <v>12</v>
      </c>
      <c r="I40" s="87">
        <v>240</v>
      </c>
      <c r="J40" s="88">
        <v>83</v>
      </c>
      <c r="K40" s="87">
        <v>408</v>
      </c>
      <c r="L40" s="88">
        <v>81</v>
      </c>
      <c r="M40" s="87">
        <v>415</v>
      </c>
      <c r="N40" s="88">
        <v>82</v>
      </c>
      <c r="O40" s="87">
        <f>SUM(I40+K40+M40)</f>
        <v>1063</v>
      </c>
      <c r="P40" s="88">
        <f>J40+L40+N40</f>
        <v>246</v>
      </c>
      <c r="Q40" s="88">
        <f>IF(O40&lt;&gt;0,P40/G40,"")</f>
        <v>123</v>
      </c>
      <c r="R40" s="89">
        <f>IF(O40&lt;&gt;0,O40/P40,"")</f>
        <v>4.321138211382114</v>
      </c>
      <c r="S40" s="87">
        <v>491</v>
      </c>
      <c r="T40" s="90">
        <f t="shared" si="3"/>
        <v>1.164969450101833</v>
      </c>
      <c r="U40" s="87">
        <v>194177</v>
      </c>
      <c r="V40" s="88">
        <v>22958</v>
      </c>
      <c r="W40" s="169">
        <f t="shared" si="7"/>
        <v>8.457923164038679</v>
      </c>
      <c r="X40" s="157"/>
    </row>
    <row r="41" spans="1:24" s="107" customFormat="1" ht="18">
      <c r="A41" s="72">
        <v>37</v>
      </c>
      <c r="B41" s="168" t="s">
        <v>103</v>
      </c>
      <c r="C41" s="84">
        <v>39598</v>
      </c>
      <c r="D41" s="85" t="s">
        <v>6</v>
      </c>
      <c r="E41" s="85" t="s">
        <v>54</v>
      </c>
      <c r="F41" s="86">
        <v>3</v>
      </c>
      <c r="G41" s="86">
        <v>2</v>
      </c>
      <c r="H41" s="86">
        <v>3</v>
      </c>
      <c r="I41" s="87">
        <v>324</v>
      </c>
      <c r="J41" s="88">
        <v>26</v>
      </c>
      <c r="K41" s="87">
        <v>484</v>
      </c>
      <c r="L41" s="88">
        <v>39</v>
      </c>
      <c r="M41" s="87">
        <v>246</v>
      </c>
      <c r="N41" s="88">
        <v>21</v>
      </c>
      <c r="O41" s="87">
        <f>+I41+K41+M41</f>
        <v>1054</v>
      </c>
      <c r="P41" s="88">
        <f>+J41+L41+N41</f>
        <v>86</v>
      </c>
      <c r="Q41" s="88">
        <f>+P41/G41</f>
        <v>43</v>
      </c>
      <c r="R41" s="89">
        <f>+O41/P41</f>
        <v>12.255813953488373</v>
      </c>
      <c r="S41" s="87">
        <v>2099</v>
      </c>
      <c r="T41" s="90">
        <f t="shared" si="3"/>
        <v>-0.49785612196283946</v>
      </c>
      <c r="U41" s="87">
        <v>25370</v>
      </c>
      <c r="V41" s="88">
        <v>2164</v>
      </c>
      <c r="W41" s="169">
        <f t="shared" si="7"/>
        <v>11.72365988909427</v>
      </c>
      <c r="X41" s="157"/>
    </row>
    <row r="42" spans="1:24" s="107" customFormat="1" ht="18">
      <c r="A42" s="67">
        <v>38</v>
      </c>
      <c r="B42" s="168" t="s">
        <v>8</v>
      </c>
      <c r="C42" s="84">
        <v>39493</v>
      </c>
      <c r="D42" s="85" t="s">
        <v>29</v>
      </c>
      <c r="E42" s="85" t="s">
        <v>13</v>
      </c>
      <c r="F42" s="86">
        <v>53</v>
      </c>
      <c r="G42" s="86">
        <v>2</v>
      </c>
      <c r="H42" s="86">
        <v>18</v>
      </c>
      <c r="I42" s="87">
        <v>311</v>
      </c>
      <c r="J42" s="88">
        <v>51</v>
      </c>
      <c r="K42" s="87">
        <v>363</v>
      </c>
      <c r="L42" s="88">
        <v>60</v>
      </c>
      <c r="M42" s="87">
        <v>167</v>
      </c>
      <c r="N42" s="88">
        <v>29</v>
      </c>
      <c r="O42" s="87">
        <f>+I42+K42+M42</f>
        <v>841</v>
      </c>
      <c r="P42" s="88">
        <f>+J42+L42+N42</f>
        <v>140</v>
      </c>
      <c r="Q42" s="88">
        <f>IF(O42&lt;&gt;0,P42/G42,"")</f>
        <v>70</v>
      </c>
      <c r="R42" s="89">
        <f>IF(O42&lt;&gt;0,O42/P42,"")</f>
        <v>6.007142857142857</v>
      </c>
      <c r="S42" s="87">
        <v>1038</v>
      </c>
      <c r="T42" s="90">
        <f t="shared" si="3"/>
        <v>-0.18978805394990367</v>
      </c>
      <c r="U42" s="87">
        <v>1114082</v>
      </c>
      <c r="V42" s="88">
        <v>129717</v>
      </c>
      <c r="W42" s="169">
        <f t="shared" si="7"/>
        <v>8.588558168936993</v>
      </c>
      <c r="X42" s="157"/>
    </row>
    <row r="43" spans="1:24" s="107" customFormat="1" ht="18">
      <c r="A43" s="67">
        <v>39</v>
      </c>
      <c r="B43" s="168" t="s">
        <v>47</v>
      </c>
      <c r="C43" s="84">
        <v>39556</v>
      </c>
      <c r="D43" s="85" t="s">
        <v>21</v>
      </c>
      <c r="E43" s="85" t="s">
        <v>18</v>
      </c>
      <c r="F43" s="86">
        <v>17</v>
      </c>
      <c r="G43" s="86">
        <v>1</v>
      </c>
      <c r="H43" s="86">
        <v>9</v>
      </c>
      <c r="I43" s="87">
        <v>116</v>
      </c>
      <c r="J43" s="88">
        <v>29</v>
      </c>
      <c r="K43" s="87">
        <v>360</v>
      </c>
      <c r="L43" s="88">
        <v>90</v>
      </c>
      <c r="M43" s="87">
        <v>360</v>
      </c>
      <c r="N43" s="88">
        <v>90</v>
      </c>
      <c r="O43" s="87">
        <f>I43+K43+M43</f>
        <v>836</v>
      </c>
      <c r="P43" s="88">
        <f>J43+L43+N43</f>
        <v>209</v>
      </c>
      <c r="Q43" s="88">
        <f>+P43/G43</f>
        <v>209</v>
      </c>
      <c r="R43" s="89">
        <f>+O43/P43</f>
        <v>4</v>
      </c>
      <c r="S43" s="87">
        <v>766.5</v>
      </c>
      <c r="T43" s="90">
        <f t="shared" si="3"/>
        <v>0.09067188519243313</v>
      </c>
      <c r="U43" s="87">
        <v>127312.2832</v>
      </c>
      <c r="V43" s="88">
        <v>13577</v>
      </c>
      <c r="W43" s="169">
        <f t="shared" si="7"/>
        <v>9.377055549826913</v>
      </c>
      <c r="X43" s="157"/>
    </row>
    <row r="44" spans="1:24" s="107" customFormat="1" ht="18">
      <c r="A44" s="72">
        <v>40</v>
      </c>
      <c r="B44" s="168">
        <v>120</v>
      </c>
      <c r="C44" s="84">
        <v>39493</v>
      </c>
      <c r="D44" s="85" t="s">
        <v>38</v>
      </c>
      <c r="E44" s="85" t="s">
        <v>7</v>
      </c>
      <c r="F44" s="86">
        <v>179</v>
      </c>
      <c r="G44" s="86">
        <v>8</v>
      </c>
      <c r="H44" s="86">
        <v>18</v>
      </c>
      <c r="I44" s="87">
        <v>131</v>
      </c>
      <c r="J44" s="88">
        <v>23</v>
      </c>
      <c r="K44" s="87">
        <v>391.5</v>
      </c>
      <c r="L44" s="88">
        <v>117</v>
      </c>
      <c r="M44" s="87">
        <v>307</v>
      </c>
      <c r="N44" s="88">
        <v>47</v>
      </c>
      <c r="O44" s="87">
        <f>SUM(I44+K44+M44)</f>
        <v>829.5</v>
      </c>
      <c r="P44" s="88">
        <f>SUM(J44+L44+N44)</f>
        <v>187</v>
      </c>
      <c r="Q44" s="88">
        <f>IF(O44&lt;&gt;0,P44/G44,"")</f>
        <v>23.375</v>
      </c>
      <c r="R44" s="89">
        <f>IF(O44&lt;&gt;0,O44/P44,"")</f>
        <v>4.435828877005347</v>
      </c>
      <c r="S44" s="87">
        <v>533</v>
      </c>
      <c r="T44" s="90">
        <f aca="true" t="shared" si="8" ref="T44:T75">IF(S44&lt;&gt;0,-(S44-O44)/S44,"")</f>
        <v>0.5562851782363978</v>
      </c>
      <c r="U44" s="87">
        <v>4688568</v>
      </c>
      <c r="V44" s="88">
        <v>935720</v>
      </c>
      <c r="W44" s="169">
        <f t="shared" si="7"/>
        <v>5.010652759372462</v>
      </c>
      <c r="X44" s="157"/>
    </row>
    <row r="45" spans="1:24" s="107" customFormat="1" ht="18">
      <c r="A45" s="67">
        <v>41</v>
      </c>
      <c r="B45" s="168" t="s">
        <v>116</v>
      </c>
      <c r="C45" s="84">
        <v>39570</v>
      </c>
      <c r="D45" s="85" t="s">
        <v>110</v>
      </c>
      <c r="E45" s="85" t="s">
        <v>117</v>
      </c>
      <c r="F45" s="86">
        <v>3</v>
      </c>
      <c r="G45" s="86">
        <v>2</v>
      </c>
      <c r="H45" s="86">
        <v>7</v>
      </c>
      <c r="I45" s="87">
        <v>110</v>
      </c>
      <c r="J45" s="88">
        <v>22</v>
      </c>
      <c r="K45" s="87">
        <v>330</v>
      </c>
      <c r="L45" s="88">
        <v>66</v>
      </c>
      <c r="M45" s="87">
        <v>277</v>
      </c>
      <c r="N45" s="88">
        <v>55</v>
      </c>
      <c r="O45" s="87">
        <f aca="true" t="shared" si="9" ref="O45:P47">I45+K45+M45</f>
        <v>717</v>
      </c>
      <c r="P45" s="88">
        <f t="shared" si="9"/>
        <v>143</v>
      </c>
      <c r="Q45" s="88">
        <f>IF(O45&lt;&gt;0,P45/G45,"")</f>
        <v>71.5</v>
      </c>
      <c r="R45" s="89">
        <f>IF(O45&lt;&gt;0,O45/P45,"")</f>
        <v>5.013986013986014</v>
      </c>
      <c r="S45" s="87">
        <v>354.5</v>
      </c>
      <c r="T45" s="90">
        <f t="shared" si="8"/>
        <v>1.0225669957686883</v>
      </c>
      <c r="U45" s="87">
        <f>20826</f>
        <v>20826</v>
      </c>
      <c r="V45" s="88">
        <v>2460</v>
      </c>
      <c r="W45" s="169">
        <f t="shared" si="7"/>
        <v>8.465853658536586</v>
      </c>
      <c r="X45" s="157"/>
    </row>
    <row r="46" spans="1:24" s="107" customFormat="1" ht="18">
      <c r="A46" s="67">
        <v>42</v>
      </c>
      <c r="B46" s="168" t="s">
        <v>104</v>
      </c>
      <c r="C46" s="84">
        <v>39598</v>
      </c>
      <c r="D46" s="85" t="s">
        <v>21</v>
      </c>
      <c r="E46" s="85" t="s">
        <v>79</v>
      </c>
      <c r="F46" s="86">
        <v>5</v>
      </c>
      <c r="G46" s="86">
        <v>2</v>
      </c>
      <c r="H46" s="86">
        <v>3</v>
      </c>
      <c r="I46" s="87">
        <v>161</v>
      </c>
      <c r="J46" s="88">
        <v>29</v>
      </c>
      <c r="K46" s="87">
        <v>160</v>
      </c>
      <c r="L46" s="88">
        <v>22</v>
      </c>
      <c r="M46" s="87">
        <v>316</v>
      </c>
      <c r="N46" s="88">
        <v>44</v>
      </c>
      <c r="O46" s="87">
        <f t="shared" si="9"/>
        <v>637</v>
      </c>
      <c r="P46" s="88">
        <f t="shared" si="9"/>
        <v>95</v>
      </c>
      <c r="Q46" s="88">
        <f>+P46/G46</f>
        <v>47.5</v>
      </c>
      <c r="R46" s="89">
        <f>+O46/P46</f>
        <v>6.705263157894737</v>
      </c>
      <c r="S46" s="87">
        <v>1215.5</v>
      </c>
      <c r="T46" s="90">
        <f t="shared" si="8"/>
        <v>-0.47593582887700536</v>
      </c>
      <c r="U46" s="87">
        <v>8922</v>
      </c>
      <c r="V46" s="88">
        <v>1336</v>
      </c>
      <c r="W46" s="169">
        <f t="shared" si="7"/>
        <v>6.67814371257485</v>
      </c>
      <c r="X46" s="157"/>
    </row>
    <row r="47" spans="1:24" s="107" customFormat="1" ht="18">
      <c r="A47" s="72">
        <v>43</v>
      </c>
      <c r="B47" s="168" t="s">
        <v>16</v>
      </c>
      <c r="C47" s="84">
        <v>39507</v>
      </c>
      <c r="D47" s="85" t="s">
        <v>21</v>
      </c>
      <c r="E47" s="85" t="s">
        <v>37</v>
      </c>
      <c r="F47" s="86">
        <v>20</v>
      </c>
      <c r="G47" s="86">
        <v>4</v>
      </c>
      <c r="H47" s="86">
        <v>16</v>
      </c>
      <c r="I47" s="87">
        <v>90</v>
      </c>
      <c r="J47" s="88">
        <v>18</v>
      </c>
      <c r="K47" s="87">
        <v>210</v>
      </c>
      <c r="L47" s="88">
        <v>40</v>
      </c>
      <c r="M47" s="87">
        <v>322</v>
      </c>
      <c r="N47" s="88">
        <v>61</v>
      </c>
      <c r="O47" s="87">
        <f t="shared" si="9"/>
        <v>622</v>
      </c>
      <c r="P47" s="88">
        <f t="shared" si="9"/>
        <v>119</v>
      </c>
      <c r="Q47" s="88">
        <f>+P47/G47</f>
        <v>29.75</v>
      </c>
      <c r="R47" s="89">
        <f>+O47/P47</f>
        <v>5.226890756302521</v>
      </c>
      <c r="S47" s="87">
        <v>1337</v>
      </c>
      <c r="T47" s="90">
        <f t="shared" si="8"/>
        <v>-0.5347793567688855</v>
      </c>
      <c r="U47" s="87">
        <v>118551</v>
      </c>
      <c r="V47" s="88">
        <v>14897</v>
      </c>
      <c r="W47" s="169">
        <f t="shared" si="7"/>
        <v>7.9580452440088605</v>
      </c>
      <c r="X47" s="157"/>
    </row>
    <row r="48" spans="1:25" s="107" customFormat="1" ht="18">
      <c r="A48" s="67">
        <v>44</v>
      </c>
      <c r="B48" s="168" t="s">
        <v>93</v>
      </c>
      <c r="C48" s="84">
        <v>39577</v>
      </c>
      <c r="D48" s="85" t="s">
        <v>90</v>
      </c>
      <c r="E48" s="85" t="s">
        <v>94</v>
      </c>
      <c r="F48" s="86">
        <v>10</v>
      </c>
      <c r="G48" s="86">
        <v>10</v>
      </c>
      <c r="H48" s="86">
        <v>5</v>
      </c>
      <c r="I48" s="87">
        <v>257</v>
      </c>
      <c r="J48" s="88">
        <v>41</v>
      </c>
      <c r="K48" s="87">
        <v>146</v>
      </c>
      <c r="L48" s="88">
        <v>23</v>
      </c>
      <c r="M48" s="87">
        <v>158</v>
      </c>
      <c r="N48" s="88">
        <v>25</v>
      </c>
      <c r="O48" s="87">
        <f>SUM(I48+K48+M48)</f>
        <v>561</v>
      </c>
      <c r="P48" s="88">
        <f>J48+L48+N48</f>
        <v>89</v>
      </c>
      <c r="Q48" s="88">
        <f>IF(O48&lt;&gt;0,P48/G48,"")</f>
        <v>8.9</v>
      </c>
      <c r="R48" s="89">
        <f>IF(O48&lt;&gt;0,O48/P48,"")</f>
        <v>6.303370786516854</v>
      </c>
      <c r="S48" s="87"/>
      <c r="T48" s="90">
        <f t="shared" si="8"/>
      </c>
      <c r="U48" s="87">
        <v>25926.51</v>
      </c>
      <c r="V48" s="88">
        <v>3143</v>
      </c>
      <c r="W48" s="169">
        <f t="shared" si="7"/>
        <v>8.248969137766464</v>
      </c>
      <c r="X48" s="157"/>
      <c r="Y48" s="112"/>
    </row>
    <row r="49" spans="1:25" s="107" customFormat="1" ht="18">
      <c r="A49" s="67">
        <v>45</v>
      </c>
      <c r="B49" s="168" t="s">
        <v>130</v>
      </c>
      <c r="C49" s="84">
        <v>39430</v>
      </c>
      <c r="D49" s="85" t="s">
        <v>11</v>
      </c>
      <c r="E49" s="85" t="s">
        <v>131</v>
      </c>
      <c r="F49" s="86">
        <v>242</v>
      </c>
      <c r="G49" s="86">
        <v>2</v>
      </c>
      <c r="H49" s="86">
        <v>27</v>
      </c>
      <c r="I49" s="87">
        <v>33</v>
      </c>
      <c r="J49" s="88">
        <v>7</v>
      </c>
      <c r="K49" s="87">
        <v>87</v>
      </c>
      <c r="L49" s="88">
        <v>19</v>
      </c>
      <c r="M49" s="87">
        <v>415</v>
      </c>
      <c r="N49" s="88">
        <v>258</v>
      </c>
      <c r="O49" s="87">
        <f>+M49+K49+I49</f>
        <v>535</v>
      </c>
      <c r="P49" s="88">
        <f>+N49+L49+J49</f>
        <v>284</v>
      </c>
      <c r="Q49" s="88">
        <f>+P49/G49</f>
        <v>142</v>
      </c>
      <c r="R49" s="89">
        <f>+O49/P49</f>
        <v>1.8838028169014085</v>
      </c>
      <c r="S49" s="87">
        <v>45</v>
      </c>
      <c r="T49" s="90">
        <f t="shared" si="8"/>
        <v>10.88888888888889</v>
      </c>
      <c r="U49" s="87">
        <v>15282785</v>
      </c>
      <c r="V49" s="88">
        <v>1985738</v>
      </c>
      <c r="W49" s="169">
        <f>+U49/V49</f>
        <v>7.696274634418035</v>
      </c>
      <c r="X49" s="157"/>
      <c r="Y49" s="112"/>
    </row>
    <row r="50" spans="1:25" s="107" customFormat="1" ht="18">
      <c r="A50" s="72">
        <v>46</v>
      </c>
      <c r="B50" s="168" t="s">
        <v>75</v>
      </c>
      <c r="C50" s="84">
        <v>39577</v>
      </c>
      <c r="D50" s="85" t="s">
        <v>68</v>
      </c>
      <c r="E50" s="85" t="s">
        <v>18</v>
      </c>
      <c r="F50" s="86">
        <v>26</v>
      </c>
      <c r="G50" s="86">
        <v>2</v>
      </c>
      <c r="H50" s="86">
        <v>6</v>
      </c>
      <c r="I50" s="87">
        <v>246</v>
      </c>
      <c r="J50" s="88">
        <v>40</v>
      </c>
      <c r="K50" s="87">
        <v>159</v>
      </c>
      <c r="L50" s="88">
        <v>22</v>
      </c>
      <c r="M50" s="87">
        <v>121</v>
      </c>
      <c r="N50" s="88">
        <v>16</v>
      </c>
      <c r="O50" s="87">
        <f>+I50+K50+M50</f>
        <v>526</v>
      </c>
      <c r="P50" s="88">
        <f>+J50+L50+N50</f>
        <v>78</v>
      </c>
      <c r="Q50" s="88">
        <f>IF(O50&lt;&gt;0,P50/G50,"")</f>
        <v>39</v>
      </c>
      <c r="R50" s="89">
        <f>IF(O50&lt;&gt;0,O50/P50,"")</f>
        <v>6.743589743589744</v>
      </c>
      <c r="S50" s="87">
        <v>1172</v>
      </c>
      <c r="T50" s="90">
        <f t="shared" si="8"/>
        <v>-0.5511945392491467</v>
      </c>
      <c r="U50" s="87">
        <v>111437.42</v>
      </c>
      <c r="V50" s="88">
        <v>12791</v>
      </c>
      <c r="W50" s="169">
        <f>U50/V50</f>
        <v>8.71217418497381</v>
      </c>
      <c r="X50" s="157"/>
      <c r="Y50" s="112"/>
    </row>
    <row r="51" spans="1:25" s="107" customFormat="1" ht="18">
      <c r="A51" s="67">
        <v>47</v>
      </c>
      <c r="B51" s="168" t="s">
        <v>40</v>
      </c>
      <c r="C51" s="84">
        <v>39549</v>
      </c>
      <c r="D51" s="85" t="s">
        <v>11</v>
      </c>
      <c r="E51" s="85" t="s">
        <v>12</v>
      </c>
      <c r="F51" s="86">
        <v>58</v>
      </c>
      <c r="G51" s="86">
        <v>3</v>
      </c>
      <c r="H51" s="86">
        <v>10</v>
      </c>
      <c r="I51" s="87">
        <v>167</v>
      </c>
      <c r="J51" s="88">
        <v>28</v>
      </c>
      <c r="K51" s="87">
        <v>199</v>
      </c>
      <c r="L51" s="88">
        <v>34</v>
      </c>
      <c r="M51" s="87">
        <v>133</v>
      </c>
      <c r="N51" s="88">
        <v>23</v>
      </c>
      <c r="O51" s="87">
        <f>+M51+K51+I51</f>
        <v>499</v>
      </c>
      <c r="P51" s="88">
        <f>+N51+L51+J51</f>
        <v>85</v>
      </c>
      <c r="Q51" s="88">
        <f>+P51/G51</f>
        <v>28.333333333333332</v>
      </c>
      <c r="R51" s="89">
        <f>+O51/P51</f>
        <v>5.870588235294117</v>
      </c>
      <c r="S51" s="87">
        <v>750</v>
      </c>
      <c r="T51" s="90">
        <f t="shared" si="8"/>
        <v>-0.33466666666666667</v>
      </c>
      <c r="U51" s="87">
        <v>791770</v>
      </c>
      <c r="V51" s="88">
        <v>101664</v>
      </c>
      <c r="W51" s="169">
        <f>+U51/V51</f>
        <v>7.788105917532263</v>
      </c>
      <c r="X51" s="157"/>
      <c r="Y51" s="112"/>
    </row>
    <row r="52" spans="1:25" s="107" customFormat="1" ht="18">
      <c r="A52" s="67">
        <v>48</v>
      </c>
      <c r="B52" s="168" t="s">
        <v>132</v>
      </c>
      <c r="C52" s="84">
        <v>39542</v>
      </c>
      <c r="D52" s="85" t="s">
        <v>20</v>
      </c>
      <c r="E52" s="85" t="s">
        <v>133</v>
      </c>
      <c r="F52" s="86">
        <v>43</v>
      </c>
      <c r="G52" s="86">
        <v>1</v>
      </c>
      <c r="H52" s="86">
        <v>10</v>
      </c>
      <c r="I52" s="87">
        <v>300</v>
      </c>
      <c r="J52" s="88">
        <v>100</v>
      </c>
      <c r="K52" s="87">
        <v>90</v>
      </c>
      <c r="L52" s="88">
        <v>30</v>
      </c>
      <c r="M52" s="87">
        <v>90</v>
      </c>
      <c r="N52" s="88">
        <v>30</v>
      </c>
      <c r="O52" s="87">
        <f>I52+K52+M52</f>
        <v>480</v>
      </c>
      <c r="P52" s="88">
        <f>J52+L52+N52</f>
        <v>160</v>
      </c>
      <c r="Q52" s="88">
        <f>P52/G52</f>
        <v>160</v>
      </c>
      <c r="R52" s="89">
        <f>O52/P52</f>
        <v>3</v>
      </c>
      <c r="S52" s="87"/>
      <c r="T52" s="90">
        <f t="shared" si="8"/>
      </c>
      <c r="U52" s="87">
        <v>224249.5</v>
      </c>
      <c r="V52" s="88">
        <v>28326</v>
      </c>
      <c r="W52" s="169">
        <f aca="true" t="shared" si="10" ref="W52:W57">U52/V52</f>
        <v>7.916737273176587</v>
      </c>
      <c r="X52" s="157"/>
      <c r="Y52" s="112"/>
    </row>
    <row r="53" spans="1:25" s="107" customFormat="1" ht="18">
      <c r="A53" s="72">
        <v>49</v>
      </c>
      <c r="B53" s="168" t="s">
        <v>78</v>
      </c>
      <c r="C53" s="84">
        <v>39570</v>
      </c>
      <c r="D53" s="85" t="s">
        <v>21</v>
      </c>
      <c r="E53" s="85" t="s">
        <v>79</v>
      </c>
      <c r="F53" s="86">
        <v>4</v>
      </c>
      <c r="G53" s="86">
        <v>1</v>
      </c>
      <c r="H53" s="86">
        <v>6</v>
      </c>
      <c r="I53" s="87">
        <v>204</v>
      </c>
      <c r="J53" s="88">
        <v>23</v>
      </c>
      <c r="K53" s="87">
        <v>136</v>
      </c>
      <c r="L53" s="88">
        <v>16</v>
      </c>
      <c r="M53" s="87">
        <v>94</v>
      </c>
      <c r="N53" s="88">
        <v>11</v>
      </c>
      <c r="O53" s="87">
        <f>I53+K53+M53</f>
        <v>434</v>
      </c>
      <c r="P53" s="88">
        <f>J53+L53+N53</f>
        <v>50</v>
      </c>
      <c r="Q53" s="88">
        <f>+P53/G53</f>
        <v>50</v>
      </c>
      <c r="R53" s="89">
        <f>+O53/P53</f>
        <v>8.68</v>
      </c>
      <c r="S53" s="87">
        <v>840</v>
      </c>
      <c r="T53" s="90">
        <f t="shared" si="8"/>
        <v>-0.48333333333333334</v>
      </c>
      <c r="U53" s="87">
        <v>18311</v>
      </c>
      <c r="V53" s="88">
        <v>2120</v>
      </c>
      <c r="W53" s="169">
        <f t="shared" si="10"/>
        <v>8.637264150943397</v>
      </c>
      <c r="X53" s="157"/>
      <c r="Y53" s="112"/>
    </row>
    <row r="54" spans="1:25" s="107" customFormat="1" ht="18">
      <c r="A54" s="67">
        <v>50</v>
      </c>
      <c r="B54" s="168" t="s">
        <v>19</v>
      </c>
      <c r="C54" s="84">
        <v>39528</v>
      </c>
      <c r="D54" s="85" t="s">
        <v>6</v>
      </c>
      <c r="E54" s="85" t="s">
        <v>6</v>
      </c>
      <c r="F54" s="86">
        <v>34</v>
      </c>
      <c r="G54" s="86">
        <v>1</v>
      </c>
      <c r="H54" s="86">
        <v>14</v>
      </c>
      <c r="I54" s="87">
        <v>212</v>
      </c>
      <c r="J54" s="88">
        <v>69</v>
      </c>
      <c r="K54" s="87">
        <v>109</v>
      </c>
      <c r="L54" s="88">
        <v>35</v>
      </c>
      <c r="M54" s="87">
        <v>80</v>
      </c>
      <c r="N54" s="88">
        <v>25</v>
      </c>
      <c r="O54" s="87">
        <f>+I54+K54+M54</f>
        <v>401</v>
      </c>
      <c r="P54" s="88">
        <f>+J54+L54+N54</f>
        <v>129</v>
      </c>
      <c r="Q54" s="88">
        <f>+P54/G54</f>
        <v>129</v>
      </c>
      <c r="R54" s="89">
        <f>+O54/P54</f>
        <v>3.108527131782946</v>
      </c>
      <c r="S54" s="87">
        <v>287</v>
      </c>
      <c r="T54" s="90">
        <f t="shared" si="8"/>
        <v>0.397212543554007</v>
      </c>
      <c r="U54" s="87">
        <v>907934</v>
      </c>
      <c r="V54" s="88">
        <v>102305</v>
      </c>
      <c r="W54" s="169">
        <f t="shared" si="10"/>
        <v>8.874776403890328</v>
      </c>
      <c r="X54" s="157"/>
      <c r="Y54" s="112"/>
    </row>
    <row r="55" spans="1:25" s="107" customFormat="1" ht="18">
      <c r="A55" s="67">
        <v>51</v>
      </c>
      <c r="B55" s="168" t="s">
        <v>57</v>
      </c>
      <c r="C55" s="84">
        <v>39542</v>
      </c>
      <c r="D55" s="85" t="s">
        <v>29</v>
      </c>
      <c r="E55" s="85" t="s">
        <v>58</v>
      </c>
      <c r="F55" s="86">
        <v>73</v>
      </c>
      <c r="G55" s="86">
        <v>1</v>
      </c>
      <c r="H55" s="86">
        <v>11</v>
      </c>
      <c r="I55" s="87">
        <v>55</v>
      </c>
      <c r="J55" s="88">
        <v>10</v>
      </c>
      <c r="K55" s="87">
        <v>157</v>
      </c>
      <c r="L55" s="88">
        <v>30</v>
      </c>
      <c r="M55" s="87">
        <v>176</v>
      </c>
      <c r="N55" s="88">
        <v>33</v>
      </c>
      <c r="O55" s="87">
        <f>+I55+K55+M55</f>
        <v>388</v>
      </c>
      <c r="P55" s="88">
        <f>+J55+L55+N55</f>
        <v>73</v>
      </c>
      <c r="Q55" s="88">
        <f>IF(O55&lt;&gt;0,P55/G55,"")</f>
        <v>73</v>
      </c>
      <c r="R55" s="89">
        <f>IF(O55&lt;&gt;0,O55/P55,"")</f>
        <v>5.315068493150685</v>
      </c>
      <c r="S55" s="87">
        <v>236</v>
      </c>
      <c r="T55" s="90">
        <f t="shared" si="8"/>
        <v>0.6440677966101694</v>
      </c>
      <c r="U55" s="87">
        <v>1327332</v>
      </c>
      <c r="V55" s="88">
        <v>153783</v>
      </c>
      <c r="W55" s="169">
        <f t="shared" si="10"/>
        <v>8.631201108054857</v>
      </c>
      <c r="X55" s="157"/>
      <c r="Y55" s="112"/>
    </row>
    <row r="56" spans="1:25" s="107" customFormat="1" ht="18">
      <c r="A56" s="72">
        <v>52</v>
      </c>
      <c r="B56" s="168" t="s">
        <v>91</v>
      </c>
      <c r="C56" s="84">
        <v>39507</v>
      </c>
      <c r="D56" s="85" t="s">
        <v>90</v>
      </c>
      <c r="E56" s="85" t="s">
        <v>92</v>
      </c>
      <c r="F56" s="86">
        <v>130</v>
      </c>
      <c r="G56" s="86">
        <v>1</v>
      </c>
      <c r="H56" s="86">
        <v>16</v>
      </c>
      <c r="I56" s="87">
        <v>115</v>
      </c>
      <c r="J56" s="88">
        <v>23</v>
      </c>
      <c r="K56" s="87">
        <v>114</v>
      </c>
      <c r="L56" s="88">
        <v>16</v>
      </c>
      <c r="M56" s="87">
        <v>140</v>
      </c>
      <c r="N56" s="88">
        <v>19</v>
      </c>
      <c r="O56" s="87">
        <f>SUM(I56+K56+M56)</f>
        <v>369</v>
      </c>
      <c r="P56" s="88">
        <f>J56+L56+N56</f>
        <v>58</v>
      </c>
      <c r="Q56" s="88">
        <f>IF(O56&lt;&gt;0,P56/G56,"")</f>
        <v>58</v>
      </c>
      <c r="R56" s="89">
        <f>IF(O56&lt;&gt;0,O56/P56,"")</f>
        <v>6.362068965517241</v>
      </c>
      <c r="S56" s="87"/>
      <c r="T56" s="90">
        <f t="shared" si="8"/>
      </c>
      <c r="U56" s="87">
        <v>1520890.16</v>
      </c>
      <c r="V56" s="88">
        <v>213462</v>
      </c>
      <c r="W56" s="169">
        <f t="shared" si="10"/>
        <v>7.124875434503565</v>
      </c>
      <c r="X56" s="157"/>
      <c r="Y56" s="112"/>
    </row>
    <row r="57" spans="1:25" s="107" customFormat="1" ht="18">
      <c r="A57" s="67">
        <v>53</v>
      </c>
      <c r="B57" s="168" t="s">
        <v>98</v>
      </c>
      <c r="C57" s="84">
        <v>39528</v>
      </c>
      <c r="D57" s="85" t="s">
        <v>90</v>
      </c>
      <c r="E57" s="85" t="s">
        <v>84</v>
      </c>
      <c r="F57" s="86">
        <v>6</v>
      </c>
      <c r="G57" s="86">
        <v>4</v>
      </c>
      <c r="H57" s="86">
        <v>9</v>
      </c>
      <c r="I57" s="87">
        <v>16</v>
      </c>
      <c r="J57" s="88">
        <v>2</v>
      </c>
      <c r="K57" s="87">
        <v>60</v>
      </c>
      <c r="L57" s="88">
        <v>6</v>
      </c>
      <c r="M57" s="87">
        <v>260</v>
      </c>
      <c r="N57" s="88">
        <v>30</v>
      </c>
      <c r="O57" s="87">
        <f>SUM(I57+K57+M57)</f>
        <v>336</v>
      </c>
      <c r="P57" s="88">
        <f>J57+L57+N57</f>
        <v>38</v>
      </c>
      <c r="Q57" s="88">
        <f>IF(O57&lt;&gt;0,P57/G57,"")</f>
        <v>9.5</v>
      </c>
      <c r="R57" s="89">
        <f>IF(O57&lt;&gt;0,O57/P57,"")</f>
        <v>8.842105263157896</v>
      </c>
      <c r="S57" s="87"/>
      <c r="T57" s="90">
        <f t="shared" si="8"/>
      </c>
      <c r="U57" s="87">
        <v>27419.39</v>
      </c>
      <c r="V57" s="88">
        <v>3280</v>
      </c>
      <c r="W57" s="169">
        <f t="shared" si="10"/>
        <v>8.359570121951219</v>
      </c>
      <c r="X57" s="157"/>
      <c r="Y57" s="112"/>
    </row>
    <row r="58" spans="1:25" s="107" customFormat="1" ht="18">
      <c r="A58" s="67">
        <v>54</v>
      </c>
      <c r="B58" s="168" t="s">
        <v>45</v>
      </c>
      <c r="C58" s="84">
        <v>39556</v>
      </c>
      <c r="D58" s="85" t="s">
        <v>11</v>
      </c>
      <c r="E58" s="85" t="s">
        <v>13</v>
      </c>
      <c r="F58" s="86">
        <v>123</v>
      </c>
      <c r="G58" s="86">
        <v>3</v>
      </c>
      <c r="H58" s="86">
        <v>9</v>
      </c>
      <c r="I58" s="87">
        <v>113</v>
      </c>
      <c r="J58" s="88">
        <v>62</v>
      </c>
      <c r="K58" s="87">
        <v>75</v>
      </c>
      <c r="L58" s="88">
        <v>53</v>
      </c>
      <c r="M58" s="87">
        <v>116</v>
      </c>
      <c r="N58" s="88">
        <v>62</v>
      </c>
      <c r="O58" s="87">
        <f>+M58+K58+I58</f>
        <v>304</v>
      </c>
      <c r="P58" s="88">
        <f>+N58+L58+J58</f>
        <v>177</v>
      </c>
      <c r="Q58" s="88">
        <f>+P58/G58</f>
        <v>59</v>
      </c>
      <c r="R58" s="89">
        <f>+O58/P58</f>
        <v>1.7175141242937852</v>
      </c>
      <c r="S58" s="87">
        <v>798</v>
      </c>
      <c r="T58" s="90">
        <f t="shared" si="8"/>
        <v>-0.6190476190476191</v>
      </c>
      <c r="U58" s="87">
        <v>1429163</v>
      </c>
      <c r="V58" s="88">
        <v>173274</v>
      </c>
      <c r="W58" s="169">
        <f>+U58/V58</f>
        <v>8.247994505811604</v>
      </c>
      <c r="X58" s="157"/>
      <c r="Y58" s="112"/>
    </row>
    <row r="59" spans="1:25" s="107" customFormat="1" ht="18">
      <c r="A59" s="72">
        <v>55</v>
      </c>
      <c r="B59" s="168" t="s">
        <v>95</v>
      </c>
      <c r="C59" s="84">
        <v>39486</v>
      </c>
      <c r="D59" s="85" t="s">
        <v>29</v>
      </c>
      <c r="E59" s="85" t="s">
        <v>96</v>
      </c>
      <c r="F59" s="86">
        <v>138</v>
      </c>
      <c r="G59" s="86">
        <v>1</v>
      </c>
      <c r="H59" s="86">
        <v>15</v>
      </c>
      <c r="I59" s="87">
        <v>175</v>
      </c>
      <c r="J59" s="88">
        <v>35</v>
      </c>
      <c r="K59" s="87">
        <v>91</v>
      </c>
      <c r="L59" s="88">
        <v>18</v>
      </c>
      <c r="M59" s="87">
        <v>30</v>
      </c>
      <c r="N59" s="88">
        <v>6</v>
      </c>
      <c r="O59" s="87">
        <f aca="true" t="shared" si="11" ref="O59:P62">+I59+K59+M59</f>
        <v>296</v>
      </c>
      <c r="P59" s="88">
        <f t="shared" si="11"/>
        <v>59</v>
      </c>
      <c r="Q59" s="88">
        <f>IF(O59&lt;&gt;0,P59/G59,"")</f>
        <v>59</v>
      </c>
      <c r="R59" s="89">
        <f>IF(O59&lt;&gt;0,O59/P59,"")</f>
        <v>5.016949152542373</v>
      </c>
      <c r="S59" s="87">
        <v>458</v>
      </c>
      <c r="T59" s="90">
        <f t="shared" si="8"/>
        <v>-0.3537117903930131</v>
      </c>
      <c r="U59" s="87">
        <v>2247864</v>
      </c>
      <c r="V59" s="88">
        <v>333953</v>
      </c>
      <c r="W59" s="169">
        <f>U59/V59</f>
        <v>6.731078924279764</v>
      </c>
      <c r="X59" s="157"/>
      <c r="Y59" s="112"/>
    </row>
    <row r="60" spans="1:25" s="107" customFormat="1" ht="18">
      <c r="A60" s="67">
        <v>56</v>
      </c>
      <c r="B60" s="168" t="s">
        <v>49</v>
      </c>
      <c r="C60" s="84">
        <v>39542</v>
      </c>
      <c r="D60" s="85" t="s">
        <v>6</v>
      </c>
      <c r="E60" s="85" t="s">
        <v>54</v>
      </c>
      <c r="F60" s="86">
        <v>25</v>
      </c>
      <c r="G60" s="86">
        <v>2</v>
      </c>
      <c r="H60" s="86">
        <v>11</v>
      </c>
      <c r="I60" s="87">
        <v>135</v>
      </c>
      <c r="J60" s="88">
        <v>24</v>
      </c>
      <c r="K60" s="87">
        <v>93</v>
      </c>
      <c r="L60" s="88">
        <v>18</v>
      </c>
      <c r="M60" s="87">
        <v>61</v>
      </c>
      <c r="N60" s="88">
        <v>13</v>
      </c>
      <c r="O60" s="87">
        <f t="shared" si="11"/>
        <v>289</v>
      </c>
      <c r="P60" s="88">
        <f t="shared" si="11"/>
        <v>55</v>
      </c>
      <c r="Q60" s="88">
        <f>+P60/G60</f>
        <v>27.5</v>
      </c>
      <c r="R60" s="89">
        <f>+O60/P60</f>
        <v>5.254545454545455</v>
      </c>
      <c r="S60" s="87">
        <v>40</v>
      </c>
      <c r="T60" s="90">
        <f t="shared" si="8"/>
        <v>6.225</v>
      </c>
      <c r="U60" s="87">
        <v>176098</v>
      </c>
      <c r="V60" s="88">
        <v>18971</v>
      </c>
      <c r="W60" s="169">
        <f>U60/V60</f>
        <v>9.282483791049497</v>
      </c>
      <c r="X60" s="157"/>
      <c r="Y60" s="112"/>
    </row>
    <row r="61" spans="1:25" s="107" customFormat="1" ht="18">
      <c r="A61" s="67">
        <v>57</v>
      </c>
      <c r="B61" s="168" t="s">
        <v>134</v>
      </c>
      <c r="C61" s="84">
        <v>39528</v>
      </c>
      <c r="D61" s="85" t="s">
        <v>29</v>
      </c>
      <c r="E61" s="85" t="s">
        <v>135</v>
      </c>
      <c r="F61" s="86">
        <v>72</v>
      </c>
      <c r="G61" s="86">
        <v>1</v>
      </c>
      <c r="H61" s="86">
        <v>11</v>
      </c>
      <c r="I61" s="87">
        <v>127</v>
      </c>
      <c r="J61" s="88">
        <v>25</v>
      </c>
      <c r="K61" s="87">
        <v>82</v>
      </c>
      <c r="L61" s="88">
        <v>16</v>
      </c>
      <c r="M61" s="87">
        <v>79</v>
      </c>
      <c r="N61" s="88">
        <v>15</v>
      </c>
      <c r="O61" s="87">
        <f t="shared" si="11"/>
        <v>288</v>
      </c>
      <c r="P61" s="88">
        <f t="shared" si="11"/>
        <v>56</v>
      </c>
      <c r="Q61" s="88">
        <f>IF(O61&lt;&gt;0,P61/G61,"")</f>
        <v>56</v>
      </c>
      <c r="R61" s="89">
        <f>IF(O61&lt;&gt;0,O61/P61,"")</f>
        <v>5.142857142857143</v>
      </c>
      <c r="S61" s="87">
        <v>539</v>
      </c>
      <c r="T61" s="90">
        <f t="shared" si="8"/>
        <v>-0.46567717996289426</v>
      </c>
      <c r="U61" s="87">
        <v>322904</v>
      </c>
      <c r="V61" s="88">
        <v>48076</v>
      </c>
      <c r="W61" s="169">
        <f>U61/V61</f>
        <v>6.716532157417422</v>
      </c>
      <c r="X61" s="157"/>
      <c r="Y61" s="112"/>
    </row>
    <row r="62" spans="1:25" s="107" customFormat="1" ht="18">
      <c r="A62" s="72">
        <v>58</v>
      </c>
      <c r="B62" s="168" t="s">
        <v>97</v>
      </c>
      <c r="C62" s="84">
        <v>39472</v>
      </c>
      <c r="D62" s="85" t="s">
        <v>29</v>
      </c>
      <c r="E62" s="85" t="s">
        <v>30</v>
      </c>
      <c r="F62" s="86">
        <v>111</v>
      </c>
      <c r="G62" s="86">
        <v>1</v>
      </c>
      <c r="H62" s="86">
        <v>17</v>
      </c>
      <c r="I62" s="87">
        <v>150</v>
      </c>
      <c r="J62" s="88">
        <v>30</v>
      </c>
      <c r="K62" s="87">
        <v>60</v>
      </c>
      <c r="L62" s="88">
        <v>12</v>
      </c>
      <c r="M62" s="87">
        <v>30</v>
      </c>
      <c r="N62" s="88">
        <v>6</v>
      </c>
      <c r="O62" s="87">
        <f t="shared" si="11"/>
        <v>240</v>
      </c>
      <c r="P62" s="88">
        <f t="shared" si="11"/>
        <v>48</v>
      </c>
      <c r="Q62" s="88">
        <f>IF(O62&lt;&gt;0,P62/G62,"")</f>
        <v>48</v>
      </c>
      <c r="R62" s="89">
        <f>IF(O62&lt;&gt;0,O62/P62,"")</f>
        <v>5</v>
      </c>
      <c r="S62" s="87">
        <v>418</v>
      </c>
      <c r="T62" s="90">
        <f t="shared" si="8"/>
        <v>-0.4258373205741627</v>
      </c>
      <c r="U62" s="87">
        <v>3328123</v>
      </c>
      <c r="V62" s="88">
        <v>414117</v>
      </c>
      <c r="W62" s="169">
        <f>U62/V62</f>
        <v>8.036673210710983</v>
      </c>
      <c r="X62" s="157"/>
      <c r="Y62" s="112"/>
    </row>
    <row r="63" spans="1:25" s="107" customFormat="1" ht="18">
      <c r="A63" s="67">
        <v>59</v>
      </c>
      <c r="B63" s="168" t="s">
        <v>136</v>
      </c>
      <c r="C63" s="84">
        <v>39570</v>
      </c>
      <c r="D63" s="85" t="s">
        <v>11</v>
      </c>
      <c r="E63" s="85" t="s">
        <v>13</v>
      </c>
      <c r="F63" s="86">
        <v>53</v>
      </c>
      <c r="G63" s="86">
        <v>2</v>
      </c>
      <c r="H63" s="86">
        <v>7</v>
      </c>
      <c r="I63" s="87">
        <v>102</v>
      </c>
      <c r="J63" s="88">
        <v>20</v>
      </c>
      <c r="K63" s="87">
        <v>73</v>
      </c>
      <c r="L63" s="88">
        <v>14</v>
      </c>
      <c r="M63" s="87">
        <v>50</v>
      </c>
      <c r="N63" s="88">
        <v>10</v>
      </c>
      <c r="O63" s="87">
        <f>+M63+K63+I63</f>
        <v>225</v>
      </c>
      <c r="P63" s="88">
        <f>+N63+L63+J63</f>
        <v>44</v>
      </c>
      <c r="Q63" s="88">
        <f>+P63/G63</f>
        <v>22</v>
      </c>
      <c r="R63" s="89">
        <f>+O63/P63</f>
        <v>5.113636363636363</v>
      </c>
      <c r="S63" s="87">
        <v>1879</v>
      </c>
      <c r="T63" s="90">
        <f t="shared" si="8"/>
        <v>-0.8802554550292709</v>
      </c>
      <c r="U63" s="87">
        <v>178751</v>
      </c>
      <c r="V63" s="88">
        <v>22613</v>
      </c>
      <c r="W63" s="169">
        <f>+U63/V63</f>
        <v>7.904789280502366</v>
      </c>
      <c r="X63" s="157"/>
      <c r="Y63" s="112"/>
    </row>
    <row r="64" spans="1:25" s="107" customFormat="1" ht="18">
      <c r="A64" s="67">
        <v>60</v>
      </c>
      <c r="B64" s="168" t="s">
        <v>1</v>
      </c>
      <c r="C64" s="84">
        <v>39563</v>
      </c>
      <c r="D64" s="85" t="s">
        <v>20</v>
      </c>
      <c r="E64" s="85" t="s">
        <v>2</v>
      </c>
      <c r="F64" s="86">
        <v>99</v>
      </c>
      <c r="G64" s="86">
        <v>2</v>
      </c>
      <c r="H64" s="86">
        <v>8</v>
      </c>
      <c r="I64" s="87">
        <v>62</v>
      </c>
      <c r="J64" s="88">
        <v>10</v>
      </c>
      <c r="K64" s="87">
        <v>89</v>
      </c>
      <c r="L64" s="88">
        <v>15</v>
      </c>
      <c r="M64" s="87">
        <v>20</v>
      </c>
      <c r="N64" s="88">
        <v>3</v>
      </c>
      <c r="O64" s="87">
        <f>I64+K64+M64</f>
        <v>171</v>
      </c>
      <c r="P64" s="88">
        <f>J64+L64+N64</f>
        <v>28</v>
      </c>
      <c r="Q64" s="88">
        <v>98.73469387755102</v>
      </c>
      <c r="R64" s="89">
        <f>O64/P64</f>
        <v>6.107142857142857</v>
      </c>
      <c r="S64" s="87">
        <v>2360</v>
      </c>
      <c r="T64" s="90">
        <f t="shared" si="8"/>
        <v>-0.9275423728813559</v>
      </c>
      <c r="U64" s="87">
        <v>401536</v>
      </c>
      <c r="V64" s="88">
        <v>63266</v>
      </c>
      <c r="W64" s="169">
        <f>U64/V64</f>
        <v>6.346789744886669</v>
      </c>
      <c r="X64" s="157"/>
      <c r="Y64" s="112"/>
    </row>
    <row r="65" spans="1:25" s="107" customFormat="1" ht="18">
      <c r="A65" s="72">
        <v>61</v>
      </c>
      <c r="B65" s="168" t="s">
        <v>3</v>
      </c>
      <c r="C65" s="84">
        <v>39563</v>
      </c>
      <c r="D65" s="85" t="s">
        <v>6</v>
      </c>
      <c r="E65" s="85" t="s">
        <v>54</v>
      </c>
      <c r="F65" s="86">
        <v>25</v>
      </c>
      <c r="G65" s="86">
        <v>1</v>
      </c>
      <c r="H65" s="86">
        <v>8</v>
      </c>
      <c r="I65" s="87">
        <v>77</v>
      </c>
      <c r="J65" s="88">
        <v>9</v>
      </c>
      <c r="K65" s="87">
        <v>49</v>
      </c>
      <c r="L65" s="88">
        <v>6</v>
      </c>
      <c r="M65" s="87">
        <v>32</v>
      </c>
      <c r="N65" s="88">
        <v>4</v>
      </c>
      <c r="O65" s="87">
        <f>+I65+K65+M65</f>
        <v>158</v>
      </c>
      <c r="P65" s="88">
        <f>+J65+L65+N65</f>
        <v>19</v>
      </c>
      <c r="Q65" s="88">
        <f>+P65/G65</f>
        <v>19</v>
      </c>
      <c r="R65" s="89">
        <f>+O65/P65</f>
        <v>8.31578947368421</v>
      </c>
      <c r="S65" s="87">
        <v>910</v>
      </c>
      <c r="T65" s="90">
        <f t="shared" si="8"/>
        <v>-0.8263736263736263</v>
      </c>
      <c r="U65" s="87">
        <v>65778</v>
      </c>
      <c r="V65" s="88">
        <v>7296</v>
      </c>
      <c r="W65" s="169">
        <f>U65/V65</f>
        <v>9.015625</v>
      </c>
      <c r="X65" s="157"/>
      <c r="Y65" s="112"/>
    </row>
    <row r="66" spans="1:25" s="107" customFormat="1" ht="18">
      <c r="A66" s="67">
        <v>62</v>
      </c>
      <c r="B66" s="168" t="s">
        <v>69</v>
      </c>
      <c r="C66" s="84">
        <v>39570</v>
      </c>
      <c r="D66" s="85" t="s">
        <v>11</v>
      </c>
      <c r="E66" s="85" t="s">
        <v>14</v>
      </c>
      <c r="F66" s="86">
        <v>2</v>
      </c>
      <c r="G66" s="86">
        <v>1</v>
      </c>
      <c r="H66" s="86">
        <v>7</v>
      </c>
      <c r="I66" s="87">
        <v>80</v>
      </c>
      <c r="J66" s="88">
        <v>20</v>
      </c>
      <c r="K66" s="87">
        <v>44</v>
      </c>
      <c r="L66" s="88">
        <v>11</v>
      </c>
      <c r="M66" s="87">
        <v>30</v>
      </c>
      <c r="N66" s="88">
        <v>6</v>
      </c>
      <c r="O66" s="87">
        <f>+M66+K66+I66</f>
        <v>154</v>
      </c>
      <c r="P66" s="88">
        <f>+N66+L66+J66</f>
        <v>37</v>
      </c>
      <c r="Q66" s="88">
        <f>+P66/G66</f>
        <v>37</v>
      </c>
      <c r="R66" s="89">
        <f>+O66/P66</f>
        <v>4.162162162162162</v>
      </c>
      <c r="S66" s="87">
        <v>433</v>
      </c>
      <c r="T66" s="90">
        <f t="shared" si="8"/>
        <v>-0.6443418013856813</v>
      </c>
      <c r="U66" s="87">
        <v>9824</v>
      </c>
      <c r="V66" s="88">
        <v>1068</v>
      </c>
      <c r="W66" s="169">
        <f>+U66/V66</f>
        <v>9.198501872659175</v>
      </c>
      <c r="X66" s="157"/>
      <c r="Y66" s="112"/>
    </row>
    <row r="67" spans="1:25" s="107" customFormat="1" ht="18">
      <c r="A67" s="67">
        <v>63</v>
      </c>
      <c r="B67" s="168" t="s">
        <v>105</v>
      </c>
      <c r="C67" s="84">
        <v>39598</v>
      </c>
      <c r="D67" s="85" t="s">
        <v>21</v>
      </c>
      <c r="E67" s="85" t="s">
        <v>18</v>
      </c>
      <c r="F67" s="86">
        <v>1</v>
      </c>
      <c r="G67" s="86">
        <v>1</v>
      </c>
      <c r="H67" s="86">
        <v>3</v>
      </c>
      <c r="I67" s="87">
        <v>98</v>
      </c>
      <c r="J67" s="88">
        <v>14</v>
      </c>
      <c r="K67" s="87">
        <v>18</v>
      </c>
      <c r="L67" s="88">
        <v>2</v>
      </c>
      <c r="M67" s="87">
        <v>38</v>
      </c>
      <c r="N67" s="88">
        <v>4</v>
      </c>
      <c r="O67" s="87">
        <f>I67+K67+M67</f>
        <v>154</v>
      </c>
      <c r="P67" s="88">
        <f>J67+L67+N67</f>
        <v>20</v>
      </c>
      <c r="Q67" s="88">
        <f>+P67/G67</f>
        <v>20</v>
      </c>
      <c r="R67" s="89">
        <f>+O67/P67</f>
        <v>7.7</v>
      </c>
      <c r="S67" s="87">
        <v>170</v>
      </c>
      <c r="T67" s="90">
        <f t="shared" si="8"/>
        <v>-0.09411764705882353</v>
      </c>
      <c r="U67" s="87">
        <v>4292</v>
      </c>
      <c r="V67" s="88">
        <v>981</v>
      </c>
      <c r="W67" s="169">
        <f aca="true" t="shared" si="12" ref="W67:W74">U67/V67</f>
        <v>4.3751274209989806</v>
      </c>
      <c r="X67" s="157"/>
      <c r="Y67" s="112"/>
    </row>
    <row r="68" spans="1:25" s="107" customFormat="1" ht="18">
      <c r="A68" s="72">
        <v>64</v>
      </c>
      <c r="B68" s="168" t="s">
        <v>55</v>
      </c>
      <c r="C68" s="84">
        <v>39535</v>
      </c>
      <c r="D68" s="85" t="s">
        <v>21</v>
      </c>
      <c r="E68" s="85" t="s">
        <v>37</v>
      </c>
      <c r="F68" s="86">
        <v>69</v>
      </c>
      <c r="G68" s="86">
        <v>2</v>
      </c>
      <c r="H68" s="86">
        <v>12</v>
      </c>
      <c r="I68" s="87">
        <v>42</v>
      </c>
      <c r="J68" s="88">
        <v>10</v>
      </c>
      <c r="K68" s="87">
        <v>46</v>
      </c>
      <c r="L68" s="88">
        <v>11</v>
      </c>
      <c r="M68" s="87">
        <v>64</v>
      </c>
      <c r="N68" s="88">
        <v>15</v>
      </c>
      <c r="O68" s="87">
        <f>I68+K68+M68</f>
        <v>152</v>
      </c>
      <c r="P68" s="88">
        <f>J68+L68+N68</f>
        <v>36</v>
      </c>
      <c r="Q68" s="88">
        <f>+P68/G68</f>
        <v>18</v>
      </c>
      <c r="R68" s="89">
        <f>+O68/P68</f>
        <v>4.222222222222222</v>
      </c>
      <c r="S68" s="87">
        <v>799</v>
      </c>
      <c r="T68" s="90">
        <f t="shared" si="8"/>
        <v>-0.8097622027534418</v>
      </c>
      <c r="U68" s="87">
        <v>392807</v>
      </c>
      <c r="V68" s="88">
        <v>53332</v>
      </c>
      <c r="W68" s="169">
        <f t="shared" si="12"/>
        <v>7.365315382884572</v>
      </c>
      <c r="X68" s="157"/>
      <c r="Y68" s="112"/>
    </row>
    <row r="69" spans="1:25" s="107" customFormat="1" ht="18">
      <c r="A69" s="67">
        <v>65</v>
      </c>
      <c r="B69" s="168" t="s">
        <v>137</v>
      </c>
      <c r="C69" s="84">
        <v>39535</v>
      </c>
      <c r="D69" s="85" t="s">
        <v>38</v>
      </c>
      <c r="E69" s="85" t="s">
        <v>119</v>
      </c>
      <c r="F69" s="86">
        <v>66</v>
      </c>
      <c r="G69" s="86">
        <v>1</v>
      </c>
      <c r="H69" s="86">
        <v>10</v>
      </c>
      <c r="I69" s="87">
        <v>58.5</v>
      </c>
      <c r="J69" s="88">
        <v>23</v>
      </c>
      <c r="K69" s="87">
        <v>19.5</v>
      </c>
      <c r="L69" s="88">
        <v>7</v>
      </c>
      <c r="M69" s="87">
        <v>71</v>
      </c>
      <c r="N69" s="88">
        <v>26</v>
      </c>
      <c r="O69" s="87">
        <f>SUM(I69+K69+M69)</f>
        <v>149</v>
      </c>
      <c r="P69" s="88">
        <f>J69+L69+N69</f>
        <v>56</v>
      </c>
      <c r="Q69" s="88">
        <f>IF(O69&lt;&gt;0,P69/G69,"")</f>
        <v>56</v>
      </c>
      <c r="R69" s="89">
        <f>IF(O69&lt;&gt;0,O69/P69,"")</f>
        <v>2.6607142857142856</v>
      </c>
      <c r="S69" s="87"/>
      <c r="T69" s="90">
        <f t="shared" si="8"/>
      </c>
      <c r="U69" s="87">
        <v>714420.5</v>
      </c>
      <c r="V69" s="88">
        <v>95005</v>
      </c>
      <c r="W69" s="169">
        <f t="shared" si="12"/>
        <v>7.519820009473186</v>
      </c>
      <c r="X69" s="157"/>
      <c r="Y69" s="112"/>
    </row>
    <row r="70" spans="1:25" s="107" customFormat="1" ht="18">
      <c r="A70" s="67">
        <v>66</v>
      </c>
      <c r="B70" s="168" t="s">
        <v>118</v>
      </c>
      <c r="C70" s="84">
        <v>39563</v>
      </c>
      <c r="D70" s="85" t="s">
        <v>68</v>
      </c>
      <c r="E70" s="85" t="s">
        <v>119</v>
      </c>
      <c r="F70" s="86">
        <v>13</v>
      </c>
      <c r="G70" s="86">
        <v>2</v>
      </c>
      <c r="H70" s="86">
        <v>7</v>
      </c>
      <c r="I70" s="87">
        <v>73</v>
      </c>
      <c r="J70" s="88">
        <v>11</v>
      </c>
      <c r="K70" s="87">
        <v>55</v>
      </c>
      <c r="L70" s="88">
        <v>8</v>
      </c>
      <c r="M70" s="87">
        <v>19</v>
      </c>
      <c r="N70" s="88">
        <v>3</v>
      </c>
      <c r="O70" s="87">
        <f>+I70+K70+M70</f>
        <v>147</v>
      </c>
      <c r="P70" s="88">
        <f>+J70+L70+N70</f>
        <v>22</v>
      </c>
      <c r="Q70" s="88">
        <f>IF(O70&lt;&gt;0,P70/G70,"")</f>
        <v>11</v>
      </c>
      <c r="R70" s="89">
        <f>IF(O70&lt;&gt;0,O70/P70,"")</f>
        <v>6.681818181818182</v>
      </c>
      <c r="S70" s="87">
        <v>238</v>
      </c>
      <c r="T70" s="90">
        <f t="shared" si="8"/>
        <v>-0.38235294117647056</v>
      </c>
      <c r="U70" s="87">
        <v>35685</v>
      </c>
      <c r="V70" s="88">
        <v>3651</v>
      </c>
      <c r="W70" s="169">
        <f t="shared" si="12"/>
        <v>9.774034511092852</v>
      </c>
      <c r="X70" s="157"/>
      <c r="Y70" s="112"/>
    </row>
    <row r="71" spans="1:25" s="107" customFormat="1" ht="18">
      <c r="A71" s="72">
        <v>67</v>
      </c>
      <c r="B71" s="168" t="s">
        <v>85</v>
      </c>
      <c r="C71" s="84">
        <v>39472</v>
      </c>
      <c r="D71" s="85" t="s">
        <v>38</v>
      </c>
      <c r="E71" s="85" t="s">
        <v>119</v>
      </c>
      <c r="F71" s="86">
        <v>59</v>
      </c>
      <c r="G71" s="86">
        <v>2</v>
      </c>
      <c r="H71" s="86">
        <v>21</v>
      </c>
      <c r="I71" s="87">
        <v>0</v>
      </c>
      <c r="J71" s="88">
        <v>0</v>
      </c>
      <c r="K71" s="87">
        <v>78</v>
      </c>
      <c r="L71" s="88">
        <v>13</v>
      </c>
      <c r="M71" s="87">
        <v>25</v>
      </c>
      <c r="N71" s="88">
        <v>5</v>
      </c>
      <c r="O71" s="87">
        <f>I71+K71+M71</f>
        <v>103</v>
      </c>
      <c r="P71" s="88">
        <f>J71+L71+N71</f>
        <v>18</v>
      </c>
      <c r="Q71" s="88">
        <f>IF(O71&lt;&gt;0,P71/G71,"")</f>
        <v>9</v>
      </c>
      <c r="R71" s="89">
        <f>IF(O71&lt;&gt;0,O71/P71,"")</f>
        <v>5.722222222222222</v>
      </c>
      <c r="S71" s="87">
        <v>102</v>
      </c>
      <c r="T71" s="90">
        <f t="shared" si="8"/>
        <v>0.00980392156862745</v>
      </c>
      <c r="U71" s="87">
        <v>790725</v>
      </c>
      <c r="V71" s="88">
        <v>101167</v>
      </c>
      <c r="W71" s="169">
        <f t="shared" si="12"/>
        <v>7.816036849960955</v>
      </c>
      <c r="X71" s="157"/>
      <c r="Y71" s="112"/>
    </row>
    <row r="72" spans="1:25" s="107" customFormat="1" ht="18">
      <c r="A72" s="67">
        <v>68</v>
      </c>
      <c r="B72" s="168" t="s">
        <v>41</v>
      </c>
      <c r="C72" s="84">
        <v>39549</v>
      </c>
      <c r="D72" s="85" t="s">
        <v>21</v>
      </c>
      <c r="E72" s="85" t="s">
        <v>42</v>
      </c>
      <c r="F72" s="86">
        <v>5</v>
      </c>
      <c r="G72" s="86">
        <v>1</v>
      </c>
      <c r="H72" s="86">
        <v>10</v>
      </c>
      <c r="I72" s="87">
        <v>67</v>
      </c>
      <c r="J72" s="88">
        <v>11</v>
      </c>
      <c r="K72" s="87">
        <v>12</v>
      </c>
      <c r="L72" s="88">
        <v>2</v>
      </c>
      <c r="M72" s="87">
        <v>12</v>
      </c>
      <c r="N72" s="88">
        <v>2</v>
      </c>
      <c r="O72" s="87">
        <f>I72+K72+M72</f>
        <v>91</v>
      </c>
      <c r="P72" s="88">
        <f>J72+L72+N72</f>
        <v>15</v>
      </c>
      <c r="Q72" s="88">
        <f>+P72/G72</f>
        <v>15</v>
      </c>
      <c r="R72" s="89">
        <f>+O72/P72</f>
        <v>6.066666666666666</v>
      </c>
      <c r="S72" s="87">
        <v>80</v>
      </c>
      <c r="T72" s="90">
        <f t="shared" si="8"/>
        <v>0.1375</v>
      </c>
      <c r="U72" s="87">
        <v>33944</v>
      </c>
      <c r="V72" s="88">
        <v>3725</v>
      </c>
      <c r="W72" s="169">
        <f t="shared" si="12"/>
        <v>9.11248322147651</v>
      </c>
      <c r="X72" s="157"/>
      <c r="Y72" s="112"/>
    </row>
    <row r="73" spans="1:25" s="107" customFormat="1" ht="18">
      <c r="A73" s="67">
        <v>69</v>
      </c>
      <c r="B73" s="168" t="s">
        <v>48</v>
      </c>
      <c r="C73" s="84">
        <v>39556</v>
      </c>
      <c r="D73" s="85" t="s">
        <v>6</v>
      </c>
      <c r="E73" s="85" t="s">
        <v>54</v>
      </c>
      <c r="F73" s="86">
        <v>48</v>
      </c>
      <c r="G73" s="86">
        <v>1</v>
      </c>
      <c r="H73" s="86">
        <v>9</v>
      </c>
      <c r="I73" s="87">
        <v>0</v>
      </c>
      <c r="J73" s="88">
        <v>0</v>
      </c>
      <c r="K73" s="87">
        <v>21</v>
      </c>
      <c r="L73" s="88">
        <v>3</v>
      </c>
      <c r="M73" s="87">
        <v>14</v>
      </c>
      <c r="N73" s="88">
        <v>2</v>
      </c>
      <c r="O73" s="87">
        <f>+I73+K73+M73</f>
        <v>35</v>
      </c>
      <c r="P73" s="88">
        <f>+J73+L73+N73</f>
        <v>5</v>
      </c>
      <c r="Q73" s="88">
        <f>+P73/G73</f>
        <v>5</v>
      </c>
      <c r="R73" s="89">
        <f>+O73/P73</f>
        <v>7</v>
      </c>
      <c r="S73" s="87">
        <v>168</v>
      </c>
      <c r="T73" s="90">
        <f t="shared" si="8"/>
        <v>-0.7916666666666666</v>
      </c>
      <c r="U73" s="87">
        <v>57227</v>
      </c>
      <c r="V73" s="88">
        <v>7692</v>
      </c>
      <c r="W73" s="169">
        <f t="shared" si="12"/>
        <v>7.439807592303692</v>
      </c>
      <c r="X73" s="157"/>
      <c r="Y73" s="112"/>
    </row>
    <row r="74" spans="1:25" s="107" customFormat="1" ht="18.75" thickBot="1">
      <c r="A74" s="72">
        <v>70</v>
      </c>
      <c r="B74" s="170" t="s">
        <v>120</v>
      </c>
      <c r="C74" s="147">
        <v>39493</v>
      </c>
      <c r="D74" s="148" t="s">
        <v>6</v>
      </c>
      <c r="E74" s="148" t="s">
        <v>54</v>
      </c>
      <c r="F74" s="149">
        <v>10</v>
      </c>
      <c r="G74" s="149">
        <v>1</v>
      </c>
      <c r="H74" s="149">
        <v>17</v>
      </c>
      <c r="I74" s="150">
        <v>0</v>
      </c>
      <c r="J74" s="151">
        <v>0</v>
      </c>
      <c r="K74" s="150">
        <v>15</v>
      </c>
      <c r="L74" s="151">
        <v>3</v>
      </c>
      <c r="M74" s="150">
        <v>10</v>
      </c>
      <c r="N74" s="151">
        <v>2</v>
      </c>
      <c r="O74" s="150">
        <f>+I74+K74+M74</f>
        <v>25</v>
      </c>
      <c r="P74" s="151">
        <f>+J74+L74+N74</f>
        <v>5</v>
      </c>
      <c r="Q74" s="151">
        <f>+P74/G74</f>
        <v>5</v>
      </c>
      <c r="R74" s="152">
        <f>+O74/P74</f>
        <v>5</v>
      </c>
      <c r="S74" s="150">
        <v>210</v>
      </c>
      <c r="T74" s="153">
        <f t="shared" si="8"/>
        <v>-0.8809523809523809</v>
      </c>
      <c r="U74" s="150">
        <v>167671</v>
      </c>
      <c r="V74" s="151">
        <v>20194</v>
      </c>
      <c r="W74" s="171">
        <f t="shared" si="12"/>
        <v>8.30301079528573</v>
      </c>
      <c r="X74" s="157"/>
      <c r="Y74" s="112"/>
    </row>
    <row r="75" spans="1:28" s="113" customFormat="1" ht="15">
      <c r="A75" s="61"/>
      <c r="B75" s="185" t="s">
        <v>53</v>
      </c>
      <c r="C75" s="186"/>
      <c r="D75" s="187"/>
      <c r="E75" s="187"/>
      <c r="F75" s="77">
        <f>SUM(F5:F74)</f>
        <v>4257</v>
      </c>
      <c r="G75" s="77">
        <f>SUM(G5:G74)</f>
        <v>1451</v>
      </c>
      <c r="H75" s="78"/>
      <c r="I75" s="79"/>
      <c r="J75" s="80"/>
      <c r="K75" s="79"/>
      <c r="L75" s="80"/>
      <c r="M75" s="79"/>
      <c r="N75" s="80"/>
      <c r="O75" s="181">
        <f>SUM(O5:O74)</f>
        <v>1714408.915</v>
      </c>
      <c r="P75" s="182">
        <f>SUM(P5:P74)</f>
        <v>202608.91999999998</v>
      </c>
      <c r="Q75" s="80">
        <f>O75/G75</f>
        <v>1181.536123363198</v>
      </c>
      <c r="R75" s="81">
        <f>O75/P75</f>
        <v>8.461665532790956</v>
      </c>
      <c r="S75" s="79"/>
      <c r="T75" s="82"/>
      <c r="U75" s="79"/>
      <c r="V75" s="80"/>
      <c r="W75" s="81"/>
      <c r="AB75" s="113" t="s">
        <v>64</v>
      </c>
    </row>
    <row r="76" spans="1:24" s="117" customFormat="1" ht="18">
      <c r="A76" s="114"/>
      <c r="B76" s="115"/>
      <c r="C76" s="116"/>
      <c r="F76" s="118"/>
      <c r="G76" s="119"/>
      <c r="H76" s="120"/>
      <c r="I76" s="121"/>
      <c r="J76" s="122"/>
      <c r="K76" s="121"/>
      <c r="L76" s="122"/>
      <c r="M76" s="121"/>
      <c r="N76" s="122"/>
      <c r="O76" s="121"/>
      <c r="P76" s="122"/>
      <c r="Q76" s="122"/>
      <c r="R76" s="123"/>
      <c r="S76" s="124"/>
      <c r="T76" s="125"/>
      <c r="U76" s="124"/>
      <c r="V76" s="122"/>
      <c r="W76" s="123"/>
      <c r="X76" s="126"/>
    </row>
    <row r="77" spans="4:23" ht="18">
      <c r="D77" s="183"/>
      <c r="E77" s="184"/>
      <c r="F77" s="184"/>
      <c r="G77" s="184"/>
      <c r="S77" s="191" t="s">
        <v>4</v>
      </c>
      <c r="T77" s="191"/>
      <c r="U77" s="191"/>
      <c r="V77" s="191"/>
      <c r="W77" s="191"/>
    </row>
    <row r="78" spans="4:23" ht="18">
      <c r="D78" s="136"/>
      <c r="E78" s="137"/>
      <c r="F78" s="138"/>
      <c r="G78" s="138"/>
      <c r="S78" s="191"/>
      <c r="T78" s="191"/>
      <c r="U78" s="191"/>
      <c r="V78" s="191"/>
      <c r="W78" s="191"/>
    </row>
    <row r="79" spans="19:23" ht="18">
      <c r="S79" s="191"/>
      <c r="T79" s="191"/>
      <c r="U79" s="191"/>
      <c r="V79" s="191"/>
      <c r="W79" s="191"/>
    </row>
    <row r="80" spans="16:23" ht="18">
      <c r="P80" s="188" t="s">
        <v>50</v>
      </c>
      <c r="Q80" s="189"/>
      <c r="R80" s="189"/>
      <c r="S80" s="189"/>
      <c r="T80" s="189"/>
      <c r="U80" s="189"/>
      <c r="V80" s="189"/>
      <c r="W80" s="189"/>
    </row>
    <row r="81" spans="16:23" ht="18">
      <c r="P81" s="189"/>
      <c r="Q81" s="189"/>
      <c r="R81" s="189"/>
      <c r="S81" s="189"/>
      <c r="T81" s="189"/>
      <c r="U81" s="189"/>
      <c r="V81" s="189"/>
      <c r="W81" s="189"/>
    </row>
    <row r="82" spans="16:23" ht="18">
      <c r="P82" s="189"/>
      <c r="Q82" s="189"/>
      <c r="R82" s="189"/>
      <c r="S82" s="189"/>
      <c r="T82" s="189"/>
      <c r="U82" s="189"/>
      <c r="V82" s="189"/>
      <c r="W82" s="189"/>
    </row>
    <row r="83" spans="16:23" ht="18">
      <c r="P83" s="189"/>
      <c r="Q83" s="189"/>
      <c r="R83" s="189"/>
      <c r="S83" s="189"/>
      <c r="T83" s="189"/>
      <c r="U83" s="189"/>
      <c r="V83" s="189"/>
      <c r="W83" s="189"/>
    </row>
    <row r="84" spans="16:23" ht="18">
      <c r="P84" s="189"/>
      <c r="Q84" s="189"/>
      <c r="R84" s="189"/>
      <c r="S84" s="189"/>
      <c r="T84" s="189"/>
      <c r="U84" s="189"/>
      <c r="V84" s="189"/>
      <c r="W84" s="189"/>
    </row>
    <row r="85" spans="16:23" ht="18">
      <c r="P85" s="189"/>
      <c r="Q85" s="189"/>
      <c r="R85" s="189"/>
      <c r="S85" s="189"/>
      <c r="T85" s="189"/>
      <c r="U85" s="189"/>
      <c r="V85" s="189"/>
      <c r="W85" s="189"/>
    </row>
    <row r="86" spans="16:23" ht="18">
      <c r="P86" s="190" t="s">
        <v>51</v>
      </c>
      <c r="Q86" s="189"/>
      <c r="R86" s="189"/>
      <c r="S86" s="189"/>
      <c r="T86" s="189"/>
      <c r="U86" s="189"/>
      <c r="V86" s="189"/>
      <c r="W86" s="189"/>
    </row>
    <row r="87" spans="16:23" ht="18">
      <c r="P87" s="189"/>
      <c r="Q87" s="189"/>
      <c r="R87" s="189"/>
      <c r="S87" s="189"/>
      <c r="T87" s="189"/>
      <c r="U87" s="189"/>
      <c r="V87" s="189"/>
      <c r="W87" s="189"/>
    </row>
    <row r="88" spans="16:23" ht="18">
      <c r="P88" s="189"/>
      <c r="Q88" s="189"/>
      <c r="R88" s="189"/>
      <c r="S88" s="189"/>
      <c r="T88" s="189"/>
      <c r="U88" s="189"/>
      <c r="V88" s="189"/>
      <c r="W88" s="189"/>
    </row>
    <row r="89" spans="16:23" ht="18">
      <c r="P89" s="189"/>
      <c r="Q89" s="189"/>
      <c r="R89" s="189"/>
      <c r="S89" s="189"/>
      <c r="T89" s="189"/>
      <c r="U89" s="189"/>
      <c r="V89" s="189"/>
      <c r="W89" s="189"/>
    </row>
    <row r="90" spans="16:23" ht="18">
      <c r="P90" s="189"/>
      <c r="Q90" s="189"/>
      <c r="R90" s="189"/>
      <c r="S90" s="189"/>
      <c r="T90" s="189"/>
      <c r="U90" s="189"/>
      <c r="V90" s="189"/>
      <c r="W90" s="189"/>
    </row>
    <row r="91" spans="16:23" ht="18">
      <c r="P91" s="189"/>
      <c r="Q91" s="189"/>
      <c r="R91" s="189"/>
      <c r="S91" s="189"/>
      <c r="T91" s="189"/>
      <c r="U91" s="189"/>
      <c r="V91" s="189"/>
      <c r="W91" s="189"/>
    </row>
    <row r="92" spans="16:23" ht="18">
      <c r="P92" s="189"/>
      <c r="Q92" s="189"/>
      <c r="R92" s="189"/>
      <c r="S92" s="189"/>
      <c r="T92" s="189"/>
      <c r="U92" s="189"/>
      <c r="V92" s="189"/>
      <c r="W92" s="189"/>
    </row>
  </sheetData>
  <sheetProtection/>
  <mergeCells count="19">
    <mergeCell ref="U3:W3"/>
    <mergeCell ref="B3:B4"/>
    <mergeCell ref="C3:C4"/>
    <mergeCell ref="E3:E4"/>
    <mergeCell ref="H3:H4"/>
    <mergeCell ref="D3:D4"/>
    <mergeCell ref="M3:N3"/>
    <mergeCell ref="K3:L3"/>
    <mergeCell ref="O3:R3"/>
    <mergeCell ref="D77:G77"/>
    <mergeCell ref="B75:E75"/>
    <mergeCell ref="P80:W85"/>
    <mergeCell ref="P86:W92"/>
    <mergeCell ref="S77:W79"/>
    <mergeCell ref="A2:W2"/>
    <mergeCell ref="S3:T3"/>
    <mergeCell ref="F3:F4"/>
    <mergeCell ref="I3:J3"/>
    <mergeCell ref="G3:G4"/>
  </mergeCells>
  <printOptions/>
  <pageMargins left="0.3" right="0.13" top="1" bottom="1" header="0.5" footer="0.5"/>
  <pageSetup orientation="portrait" paperSize="9" scale="35" r:id="rId2"/>
  <ignoredErrors>
    <ignoredError sqref="X6:X7 X60:X61 X20 X37:X47" unlockedFormula="1"/>
    <ignoredError sqref="X19 X48 X9:X12 X49:X50 X8" formula="1" unlockedFormula="1"/>
    <ignoredError sqref="Q7:W12 Q13:W47 O13:P63 Q48:W6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B1">
      <selection activeCell="B3" sqref="B3:B4"/>
    </sheetView>
  </sheetViews>
  <sheetFormatPr defaultColWidth="39.8515625" defaultRowHeight="12.75"/>
  <cols>
    <col min="1" max="1" width="3.28125" style="30" bestFit="1" customWidth="1"/>
    <col min="2" max="2" width="35.8515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57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8515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6.140625" style="12" bestFit="1" customWidth="1"/>
    <col min="22" max="22" width="11.14062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08" t="s">
        <v>52</v>
      </c>
      <c r="B2" s="209"/>
      <c r="C2" s="209"/>
      <c r="D2" s="209"/>
      <c r="E2" s="209"/>
      <c r="F2" s="209"/>
      <c r="G2" s="209"/>
      <c r="H2" s="209"/>
      <c r="I2" s="209"/>
      <c r="J2" s="209"/>
      <c r="K2" s="209"/>
      <c r="L2" s="209"/>
      <c r="M2" s="209"/>
      <c r="N2" s="209"/>
      <c r="O2" s="209"/>
      <c r="P2" s="209"/>
      <c r="Q2" s="209"/>
      <c r="R2" s="209"/>
      <c r="S2" s="209"/>
      <c r="T2" s="209"/>
      <c r="U2" s="209"/>
      <c r="V2" s="209"/>
      <c r="W2" s="209"/>
    </row>
    <row r="3" spans="1:23" s="29" customFormat="1" ht="16.5" customHeight="1">
      <c r="A3" s="31"/>
      <c r="B3" s="210" t="s">
        <v>60</v>
      </c>
      <c r="C3" s="212" t="s">
        <v>32</v>
      </c>
      <c r="D3" s="205" t="s">
        <v>23</v>
      </c>
      <c r="E3" s="205" t="s">
        <v>5</v>
      </c>
      <c r="F3" s="205" t="s">
        <v>33</v>
      </c>
      <c r="G3" s="205" t="s">
        <v>34</v>
      </c>
      <c r="H3" s="205" t="s">
        <v>35</v>
      </c>
      <c r="I3" s="204" t="s">
        <v>24</v>
      </c>
      <c r="J3" s="204"/>
      <c r="K3" s="204" t="s">
        <v>25</v>
      </c>
      <c r="L3" s="204"/>
      <c r="M3" s="204" t="s">
        <v>26</v>
      </c>
      <c r="N3" s="204"/>
      <c r="O3" s="216" t="s">
        <v>36</v>
      </c>
      <c r="P3" s="216"/>
      <c r="Q3" s="216"/>
      <c r="R3" s="216"/>
      <c r="S3" s="204" t="s">
        <v>22</v>
      </c>
      <c r="T3" s="204"/>
      <c r="U3" s="216" t="s">
        <v>61</v>
      </c>
      <c r="V3" s="216"/>
      <c r="W3" s="217"/>
    </row>
    <row r="4" spans="1:23" s="29" customFormat="1" ht="37.5" customHeight="1" thickBot="1">
      <c r="A4" s="55"/>
      <c r="B4" s="211"/>
      <c r="C4" s="213"/>
      <c r="D4" s="206"/>
      <c r="E4" s="206"/>
      <c r="F4" s="207"/>
      <c r="G4" s="207"/>
      <c r="H4" s="207"/>
      <c r="I4" s="62" t="s">
        <v>31</v>
      </c>
      <c r="J4" s="58" t="s">
        <v>28</v>
      </c>
      <c r="K4" s="62" t="s">
        <v>31</v>
      </c>
      <c r="L4" s="58" t="s">
        <v>28</v>
      </c>
      <c r="M4" s="62" t="s">
        <v>31</v>
      </c>
      <c r="N4" s="58" t="s">
        <v>28</v>
      </c>
      <c r="O4" s="63" t="s">
        <v>31</v>
      </c>
      <c r="P4" s="64" t="s">
        <v>28</v>
      </c>
      <c r="Q4" s="64" t="s">
        <v>62</v>
      </c>
      <c r="R4" s="57" t="s">
        <v>63</v>
      </c>
      <c r="S4" s="62" t="s">
        <v>31</v>
      </c>
      <c r="T4" s="56" t="s">
        <v>27</v>
      </c>
      <c r="U4" s="62" t="s">
        <v>31</v>
      </c>
      <c r="V4" s="58" t="s">
        <v>28</v>
      </c>
      <c r="W4" s="59" t="s">
        <v>63</v>
      </c>
    </row>
    <row r="5" spans="1:24" s="6" customFormat="1" ht="15.75" customHeight="1">
      <c r="A5" s="66">
        <v>1</v>
      </c>
      <c r="B5" s="159" t="s">
        <v>121</v>
      </c>
      <c r="C5" s="160">
        <v>39612</v>
      </c>
      <c r="D5" s="161" t="s">
        <v>11</v>
      </c>
      <c r="E5" s="161" t="s">
        <v>122</v>
      </c>
      <c r="F5" s="162">
        <v>115</v>
      </c>
      <c r="G5" s="162">
        <v>117</v>
      </c>
      <c r="H5" s="162">
        <v>1</v>
      </c>
      <c r="I5" s="163">
        <v>169633</v>
      </c>
      <c r="J5" s="164">
        <v>19349</v>
      </c>
      <c r="K5" s="163">
        <v>178174</v>
      </c>
      <c r="L5" s="164">
        <v>20005</v>
      </c>
      <c r="M5" s="163">
        <v>153809</v>
      </c>
      <c r="N5" s="164">
        <v>17431</v>
      </c>
      <c r="O5" s="163">
        <f>+M5+K5+I5</f>
        <v>501616</v>
      </c>
      <c r="P5" s="164">
        <f>+N5+L5+J5</f>
        <v>56785</v>
      </c>
      <c r="Q5" s="164">
        <f>+P5/G5</f>
        <v>485.34188034188037</v>
      </c>
      <c r="R5" s="165">
        <f>+O5/P5</f>
        <v>8.833600422646827</v>
      </c>
      <c r="S5" s="163"/>
      <c r="T5" s="166">
        <f aca="true" t="shared" si="0" ref="T5:T10">IF(S5&lt;&gt;0,-(S5-O5)/S5,"")</f>
      </c>
      <c r="U5" s="163">
        <v>501616</v>
      </c>
      <c r="V5" s="164">
        <v>56785</v>
      </c>
      <c r="W5" s="167">
        <f>+U5/V5</f>
        <v>8.833600422646827</v>
      </c>
      <c r="X5" s="29"/>
    </row>
    <row r="6" spans="1:24" s="6" customFormat="1" ht="16.5" customHeight="1">
      <c r="A6" s="66">
        <v>2</v>
      </c>
      <c r="B6" s="168" t="s">
        <v>99</v>
      </c>
      <c r="C6" s="84">
        <v>39584</v>
      </c>
      <c r="D6" s="85" t="s">
        <v>87</v>
      </c>
      <c r="E6" s="85" t="s">
        <v>87</v>
      </c>
      <c r="F6" s="86">
        <v>167</v>
      </c>
      <c r="G6" s="86">
        <v>175</v>
      </c>
      <c r="H6" s="86">
        <v>5</v>
      </c>
      <c r="I6" s="87">
        <v>66939.375</v>
      </c>
      <c r="J6" s="88">
        <v>9810</v>
      </c>
      <c r="K6" s="87">
        <v>81345.66</v>
      </c>
      <c r="L6" s="88">
        <v>11421.96</v>
      </c>
      <c r="M6" s="87">
        <v>79203.38</v>
      </c>
      <c r="N6" s="88">
        <v>10778.96</v>
      </c>
      <c r="O6" s="87">
        <f>I6+K6+M6</f>
        <v>227488.415</v>
      </c>
      <c r="P6" s="88">
        <f>J6+L6+N6</f>
        <v>32010.92</v>
      </c>
      <c r="Q6" s="88">
        <f>+P6/G6</f>
        <v>182.91954285714286</v>
      </c>
      <c r="R6" s="89">
        <f>+O6/P6</f>
        <v>7.106587845647673</v>
      </c>
      <c r="S6" s="87">
        <v>381665.475</v>
      </c>
      <c r="T6" s="90">
        <f t="shared" si="0"/>
        <v>-0.40395862371360675</v>
      </c>
      <c r="U6" s="87">
        <v>4696694.42</v>
      </c>
      <c r="V6" s="88">
        <v>613849.9433333334</v>
      </c>
      <c r="W6" s="169">
        <f>U6/V6</f>
        <v>7.651209340341336</v>
      </c>
      <c r="X6" s="29"/>
    </row>
    <row r="7" spans="1:24" s="6" customFormat="1" ht="15.75" customHeight="1" thickBot="1">
      <c r="A7" s="76">
        <v>3</v>
      </c>
      <c r="B7" s="170" t="s">
        <v>123</v>
      </c>
      <c r="C7" s="147">
        <v>39612</v>
      </c>
      <c r="D7" s="148" t="s">
        <v>38</v>
      </c>
      <c r="E7" s="148" t="s">
        <v>15</v>
      </c>
      <c r="F7" s="149">
        <v>50</v>
      </c>
      <c r="G7" s="149">
        <v>50</v>
      </c>
      <c r="H7" s="149">
        <v>1</v>
      </c>
      <c r="I7" s="150">
        <v>68506.5</v>
      </c>
      <c r="J7" s="151">
        <v>7100</v>
      </c>
      <c r="K7" s="150">
        <v>80571</v>
      </c>
      <c r="L7" s="151">
        <v>7714</v>
      </c>
      <c r="M7" s="150">
        <v>68191.5</v>
      </c>
      <c r="N7" s="151">
        <v>6581</v>
      </c>
      <c r="O7" s="150">
        <f>I7+K7+M7</f>
        <v>217269</v>
      </c>
      <c r="P7" s="151">
        <f>J7+L7+N7</f>
        <v>21395</v>
      </c>
      <c r="Q7" s="151">
        <f>IF(O7&lt;&gt;0,P7/G7,"")</f>
        <v>427.9</v>
      </c>
      <c r="R7" s="152">
        <f>IF(O7&lt;&gt;0,O7/P7,"")</f>
        <v>10.155129703201682</v>
      </c>
      <c r="S7" s="150"/>
      <c r="T7" s="153">
        <f t="shared" si="0"/>
      </c>
      <c r="U7" s="150">
        <v>217269</v>
      </c>
      <c r="V7" s="151">
        <v>21395</v>
      </c>
      <c r="W7" s="171">
        <f>U7/V7</f>
        <v>10.155129703201682</v>
      </c>
      <c r="X7" s="7"/>
    </row>
    <row r="8" spans="1:25" s="9" customFormat="1" ht="15.75" customHeight="1">
      <c r="A8" s="75">
        <v>4</v>
      </c>
      <c r="B8" s="172" t="s">
        <v>100</v>
      </c>
      <c r="C8" s="140">
        <v>39598</v>
      </c>
      <c r="D8" s="141" t="s">
        <v>11</v>
      </c>
      <c r="E8" s="141" t="s">
        <v>124</v>
      </c>
      <c r="F8" s="142">
        <v>122</v>
      </c>
      <c r="G8" s="142">
        <v>121</v>
      </c>
      <c r="H8" s="142">
        <v>3</v>
      </c>
      <c r="I8" s="143">
        <v>45139</v>
      </c>
      <c r="J8" s="144">
        <v>4444</v>
      </c>
      <c r="K8" s="143">
        <v>52429</v>
      </c>
      <c r="L8" s="144">
        <v>5046</v>
      </c>
      <c r="M8" s="143">
        <v>45001</v>
      </c>
      <c r="N8" s="144">
        <v>4418</v>
      </c>
      <c r="O8" s="143">
        <f aca="true" t="shared" si="1" ref="O8:P10">+M8+K8+I8</f>
        <v>142569</v>
      </c>
      <c r="P8" s="144">
        <f t="shared" si="1"/>
        <v>13908</v>
      </c>
      <c r="Q8" s="144">
        <f>+P8/G8</f>
        <v>114.94214876033058</v>
      </c>
      <c r="R8" s="145">
        <f>+O8/P8</f>
        <v>10.250862812769629</v>
      </c>
      <c r="S8" s="143">
        <v>289371</v>
      </c>
      <c r="T8" s="146">
        <f t="shared" si="0"/>
        <v>-0.5073141399794727</v>
      </c>
      <c r="U8" s="143">
        <v>1330986</v>
      </c>
      <c r="V8" s="144">
        <v>132070</v>
      </c>
      <c r="W8" s="173">
        <f>+U8/V8</f>
        <v>10.077882940864693</v>
      </c>
      <c r="X8" s="7"/>
      <c r="Y8" s="8"/>
    </row>
    <row r="9" spans="1:24" s="10" customFormat="1" ht="15.75" customHeight="1">
      <c r="A9" s="66">
        <v>5</v>
      </c>
      <c r="B9" s="168" t="s">
        <v>86</v>
      </c>
      <c r="C9" s="84">
        <v>39591</v>
      </c>
      <c r="D9" s="85" t="s">
        <v>11</v>
      </c>
      <c r="E9" s="85" t="s">
        <v>12</v>
      </c>
      <c r="F9" s="86">
        <v>192</v>
      </c>
      <c r="G9" s="86">
        <v>189</v>
      </c>
      <c r="H9" s="86">
        <v>4</v>
      </c>
      <c r="I9" s="87">
        <v>32845</v>
      </c>
      <c r="J9" s="88">
        <v>4199</v>
      </c>
      <c r="K9" s="87">
        <v>51377</v>
      </c>
      <c r="L9" s="88">
        <v>6089</v>
      </c>
      <c r="M9" s="87">
        <v>45511</v>
      </c>
      <c r="N9" s="88">
        <v>5400</v>
      </c>
      <c r="O9" s="87">
        <f t="shared" si="1"/>
        <v>129733</v>
      </c>
      <c r="P9" s="88">
        <f t="shared" si="1"/>
        <v>15688</v>
      </c>
      <c r="Q9" s="88">
        <f>+P9/G9</f>
        <v>83.005291005291</v>
      </c>
      <c r="R9" s="89">
        <f>+O9/P9</f>
        <v>8.269569097399286</v>
      </c>
      <c r="S9" s="87">
        <v>261476</v>
      </c>
      <c r="T9" s="90">
        <f t="shared" si="0"/>
        <v>-0.5038435649925805</v>
      </c>
      <c r="U9" s="87">
        <v>2297332</v>
      </c>
      <c r="V9" s="88">
        <v>266904</v>
      </c>
      <c r="W9" s="169">
        <f>+U9/V9</f>
        <v>8.607334472319636</v>
      </c>
      <c r="X9" s="7"/>
    </row>
    <row r="10" spans="1:24" s="10" customFormat="1" ht="15.75" customHeight="1">
      <c r="A10" s="66">
        <v>6</v>
      </c>
      <c r="B10" s="168" t="s">
        <v>106</v>
      </c>
      <c r="C10" s="84">
        <v>39605</v>
      </c>
      <c r="D10" s="85" t="s">
        <v>11</v>
      </c>
      <c r="E10" s="85" t="s">
        <v>14</v>
      </c>
      <c r="F10" s="86">
        <v>60</v>
      </c>
      <c r="G10" s="86">
        <v>60</v>
      </c>
      <c r="H10" s="86">
        <v>2</v>
      </c>
      <c r="I10" s="87">
        <v>44996</v>
      </c>
      <c r="J10" s="88">
        <v>5131</v>
      </c>
      <c r="K10" s="87">
        <v>42708</v>
      </c>
      <c r="L10" s="88">
        <v>4453</v>
      </c>
      <c r="M10" s="87">
        <v>28771</v>
      </c>
      <c r="N10" s="88">
        <v>3021</v>
      </c>
      <c r="O10" s="87">
        <f t="shared" si="1"/>
        <v>116475</v>
      </c>
      <c r="P10" s="88">
        <f t="shared" si="1"/>
        <v>12605</v>
      </c>
      <c r="Q10" s="88">
        <f>+P10/G10</f>
        <v>210.08333333333334</v>
      </c>
      <c r="R10" s="89">
        <f>+O10/P10</f>
        <v>9.240380801269337</v>
      </c>
      <c r="S10" s="87">
        <v>183798</v>
      </c>
      <c r="T10" s="90">
        <f t="shared" si="0"/>
        <v>-0.3662879900760618</v>
      </c>
      <c r="U10" s="87">
        <v>410925</v>
      </c>
      <c r="V10" s="88">
        <v>46701</v>
      </c>
      <c r="W10" s="169">
        <f>+U10/V10</f>
        <v>8.799062118584185</v>
      </c>
      <c r="X10" s="9"/>
    </row>
    <row r="11" spans="1:24" s="10" customFormat="1" ht="15.75" customHeight="1">
      <c r="A11" s="66">
        <v>7</v>
      </c>
      <c r="B11" s="168">
        <v>21</v>
      </c>
      <c r="C11" s="84">
        <v>39605</v>
      </c>
      <c r="D11" s="85" t="s">
        <v>29</v>
      </c>
      <c r="E11" s="85" t="s">
        <v>58</v>
      </c>
      <c r="F11" s="86">
        <v>60</v>
      </c>
      <c r="G11" s="86">
        <v>59</v>
      </c>
      <c r="H11" s="86">
        <v>2</v>
      </c>
      <c r="I11" s="87">
        <v>38686</v>
      </c>
      <c r="J11" s="88">
        <v>4018</v>
      </c>
      <c r="K11" s="87">
        <v>45625</v>
      </c>
      <c r="L11" s="88">
        <v>4417</v>
      </c>
      <c r="M11" s="87">
        <v>32030</v>
      </c>
      <c r="N11" s="88">
        <v>3164</v>
      </c>
      <c r="O11" s="87">
        <f>+I11+K11+M11</f>
        <v>116341</v>
      </c>
      <c r="P11" s="88">
        <f>+J11+L11+N11</f>
        <v>11599</v>
      </c>
      <c r="Q11" s="88">
        <f>IF(O11&lt;&gt;0,P11/G11,"")</f>
        <v>196.59322033898306</v>
      </c>
      <c r="R11" s="89">
        <f>IF(O11&lt;&gt;0,O11/P11,"")</f>
        <v>10.030261229416329</v>
      </c>
      <c r="S11" s="87">
        <v>217912</v>
      </c>
      <c r="T11" s="90"/>
      <c r="U11" s="87">
        <v>463277</v>
      </c>
      <c r="V11" s="88">
        <v>48616</v>
      </c>
      <c r="W11" s="169">
        <f aca="true" t="shared" si="2" ref="W11:W22">U11/V11</f>
        <v>9.529311337831167</v>
      </c>
      <c r="X11" s="8"/>
    </row>
    <row r="12" spans="1:25" s="10" customFormat="1" ht="15.75" customHeight="1">
      <c r="A12" s="66">
        <v>8</v>
      </c>
      <c r="B12" s="168" t="s">
        <v>125</v>
      </c>
      <c r="C12" s="84">
        <v>39612</v>
      </c>
      <c r="D12" s="85" t="s">
        <v>39</v>
      </c>
      <c r="E12" s="85" t="s">
        <v>126</v>
      </c>
      <c r="F12" s="86">
        <v>25</v>
      </c>
      <c r="G12" s="86">
        <v>25</v>
      </c>
      <c r="H12" s="86">
        <v>1</v>
      </c>
      <c r="I12" s="87">
        <v>9268</v>
      </c>
      <c r="J12" s="88">
        <v>1013</v>
      </c>
      <c r="K12" s="87">
        <v>12868</v>
      </c>
      <c r="L12" s="88">
        <v>1287</v>
      </c>
      <c r="M12" s="87">
        <v>15137</v>
      </c>
      <c r="N12" s="88">
        <v>1533</v>
      </c>
      <c r="O12" s="87">
        <f>SUM(I12+K12+M12)</f>
        <v>37273</v>
      </c>
      <c r="P12" s="88">
        <f>J12+L12+N12</f>
        <v>3833</v>
      </c>
      <c r="Q12" s="88">
        <f>IF(O12&lt;&gt;0,P12/G12,"")</f>
        <v>153.32</v>
      </c>
      <c r="R12" s="89">
        <f>IF(O12&lt;&gt;0,O12/P12,"")</f>
        <v>9.724236890164363</v>
      </c>
      <c r="S12" s="87"/>
      <c r="T12" s="90">
        <f aca="true" t="shared" si="3" ref="T12:T24">IF(S12&lt;&gt;0,-(S12-O12)/S12,"")</f>
      </c>
      <c r="U12" s="87">
        <f>O12</f>
        <v>37273</v>
      </c>
      <c r="V12" s="88">
        <f>P12</f>
        <v>3833</v>
      </c>
      <c r="W12" s="169">
        <f t="shared" si="2"/>
        <v>9.724236890164363</v>
      </c>
      <c r="X12" s="11"/>
      <c r="Y12" s="8"/>
    </row>
    <row r="13" spans="1:25" s="10" customFormat="1" ht="15.75" customHeight="1">
      <c r="A13" s="66">
        <v>9</v>
      </c>
      <c r="B13" s="168" t="s">
        <v>88</v>
      </c>
      <c r="C13" s="84">
        <v>39591</v>
      </c>
      <c r="D13" s="85" t="s">
        <v>21</v>
      </c>
      <c r="E13" s="85" t="s">
        <v>37</v>
      </c>
      <c r="F13" s="86">
        <v>40</v>
      </c>
      <c r="G13" s="86">
        <v>40</v>
      </c>
      <c r="H13" s="86">
        <v>4</v>
      </c>
      <c r="I13" s="87">
        <v>8298</v>
      </c>
      <c r="J13" s="88">
        <v>1049</v>
      </c>
      <c r="K13" s="87">
        <v>13010.5</v>
      </c>
      <c r="L13" s="88">
        <v>1566</v>
      </c>
      <c r="M13" s="87">
        <v>10538</v>
      </c>
      <c r="N13" s="88">
        <v>1228</v>
      </c>
      <c r="O13" s="87">
        <f>I13+K13+M13</f>
        <v>31846.5</v>
      </c>
      <c r="P13" s="88">
        <f>J13+L13+N13</f>
        <v>3843</v>
      </c>
      <c r="Q13" s="88">
        <f>+P13/G13</f>
        <v>96.075</v>
      </c>
      <c r="R13" s="89">
        <f>+O13/P13</f>
        <v>8.28688524590164</v>
      </c>
      <c r="S13" s="87">
        <v>66478</v>
      </c>
      <c r="T13" s="90">
        <f t="shared" si="3"/>
        <v>-0.5209467793856615</v>
      </c>
      <c r="U13" s="87">
        <v>567720.5</v>
      </c>
      <c r="V13" s="88">
        <v>57892</v>
      </c>
      <c r="W13" s="169">
        <f t="shared" si="2"/>
        <v>9.806544945761072</v>
      </c>
      <c r="X13" s="8"/>
      <c r="Y13" s="8"/>
    </row>
    <row r="14" spans="1:25" s="10" customFormat="1" ht="15.75" customHeight="1">
      <c r="A14" s="66">
        <v>10</v>
      </c>
      <c r="B14" s="168" t="s">
        <v>101</v>
      </c>
      <c r="C14" s="84">
        <v>39598</v>
      </c>
      <c r="D14" s="85" t="s">
        <v>90</v>
      </c>
      <c r="E14" s="85" t="s">
        <v>94</v>
      </c>
      <c r="F14" s="86">
        <v>61</v>
      </c>
      <c r="G14" s="86">
        <v>61</v>
      </c>
      <c r="H14" s="86">
        <v>3</v>
      </c>
      <c r="I14" s="87">
        <v>8993</v>
      </c>
      <c r="J14" s="88">
        <v>1136</v>
      </c>
      <c r="K14" s="87">
        <v>11907.5</v>
      </c>
      <c r="L14" s="88">
        <v>1314</v>
      </c>
      <c r="M14" s="87">
        <v>10218</v>
      </c>
      <c r="N14" s="88">
        <v>1168</v>
      </c>
      <c r="O14" s="87">
        <f>SUM(I14+K14+M14)</f>
        <v>31118.5</v>
      </c>
      <c r="P14" s="88">
        <f>J14+L14+N14</f>
        <v>3618</v>
      </c>
      <c r="Q14" s="88">
        <f>IF(O14&lt;&gt;0,P14/G14,"")</f>
        <v>59.31147540983606</v>
      </c>
      <c r="R14" s="89">
        <f>IF(O14&lt;&gt;0,O14/P14,"")</f>
        <v>8.6010226644555</v>
      </c>
      <c r="S14" s="87"/>
      <c r="T14" s="90">
        <f t="shared" si="3"/>
      </c>
      <c r="U14" s="87">
        <v>410676.5</v>
      </c>
      <c r="V14" s="88">
        <v>44456</v>
      </c>
      <c r="W14" s="169">
        <f t="shared" si="2"/>
        <v>9.237819416951593</v>
      </c>
      <c r="X14" s="8"/>
      <c r="Y14" s="8"/>
    </row>
    <row r="15" spans="1:25" s="10" customFormat="1" ht="15.75" customHeight="1">
      <c r="A15" s="66">
        <v>11</v>
      </c>
      <c r="B15" s="168" t="s">
        <v>109</v>
      </c>
      <c r="C15" s="84">
        <v>39402</v>
      </c>
      <c r="D15" s="85" t="s">
        <v>110</v>
      </c>
      <c r="E15" s="85" t="s">
        <v>111</v>
      </c>
      <c r="F15" s="86">
        <v>165</v>
      </c>
      <c r="G15" s="86">
        <v>93</v>
      </c>
      <c r="H15" s="86">
        <v>27</v>
      </c>
      <c r="I15" s="87">
        <v>6444</v>
      </c>
      <c r="J15" s="88">
        <v>1264</v>
      </c>
      <c r="K15" s="87">
        <v>8457</v>
      </c>
      <c r="L15" s="88">
        <v>1605</v>
      </c>
      <c r="M15" s="87">
        <v>10465</v>
      </c>
      <c r="N15" s="88">
        <v>1979</v>
      </c>
      <c r="O15" s="87">
        <f>I15+K15+M15</f>
        <v>25366</v>
      </c>
      <c r="P15" s="88">
        <f>J15+L15+N15</f>
        <v>4848</v>
      </c>
      <c r="Q15" s="88">
        <f>IF(O15&lt;&gt;0,P15/G15,"")</f>
        <v>52.12903225806452</v>
      </c>
      <c r="R15" s="89">
        <f>IF(O15&lt;&gt;0,O15/P15,"")</f>
        <v>5.2322607260726075</v>
      </c>
      <c r="S15" s="87">
        <v>8316</v>
      </c>
      <c r="T15" s="90">
        <f t="shared" si="3"/>
        <v>2.0502645502645502</v>
      </c>
      <c r="U15" s="87">
        <f>14341217.5</f>
        <v>14341217.5</v>
      </c>
      <c r="V15" s="88">
        <v>1942756</v>
      </c>
      <c r="W15" s="169">
        <f t="shared" si="2"/>
        <v>7.3818933000335605</v>
      </c>
      <c r="X15" s="8"/>
      <c r="Y15" s="8"/>
    </row>
    <row r="16" spans="1:25" s="10" customFormat="1" ht="15.75" customHeight="1">
      <c r="A16" s="66">
        <v>12</v>
      </c>
      <c r="B16" s="168" t="s">
        <v>107</v>
      </c>
      <c r="C16" s="84">
        <v>39605</v>
      </c>
      <c r="D16" s="85" t="s">
        <v>6</v>
      </c>
      <c r="E16" s="85" t="s">
        <v>54</v>
      </c>
      <c r="F16" s="86">
        <v>20</v>
      </c>
      <c r="G16" s="86">
        <v>20</v>
      </c>
      <c r="H16" s="86">
        <v>2</v>
      </c>
      <c r="I16" s="87">
        <v>6620</v>
      </c>
      <c r="J16" s="88">
        <v>590</v>
      </c>
      <c r="K16" s="87">
        <v>8317</v>
      </c>
      <c r="L16" s="88">
        <v>720</v>
      </c>
      <c r="M16" s="87">
        <v>7683</v>
      </c>
      <c r="N16" s="88">
        <v>655</v>
      </c>
      <c r="O16" s="87">
        <f>+I16+K16+M16</f>
        <v>22620</v>
      </c>
      <c r="P16" s="88">
        <f>+J16+L16+N16</f>
        <v>1965</v>
      </c>
      <c r="Q16" s="88">
        <f>+P16/G16</f>
        <v>98.25</v>
      </c>
      <c r="R16" s="89">
        <f>+O16/P16</f>
        <v>11.511450381679388</v>
      </c>
      <c r="S16" s="87">
        <v>56464</v>
      </c>
      <c r="T16" s="90">
        <f t="shared" si="3"/>
        <v>-0.5993907622555965</v>
      </c>
      <c r="U16" s="87">
        <v>108105</v>
      </c>
      <c r="V16" s="88">
        <v>10270</v>
      </c>
      <c r="W16" s="169">
        <f t="shared" si="2"/>
        <v>10.526290165530671</v>
      </c>
      <c r="X16" s="8"/>
      <c r="Y16" s="8"/>
    </row>
    <row r="17" spans="1:25" s="10" customFormat="1" ht="15.75" customHeight="1">
      <c r="A17" s="66">
        <v>13</v>
      </c>
      <c r="B17" s="168" t="s">
        <v>102</v>
      </c>
      <c r="C17" s="84">
        <v>39598</v>
      </c>
      <c r="D17" s="85" t="s">
        <v>21</v>
      </c>
      <c r="E17" s="85" t="s">
        <v>18</v>
      </c>
      <c r="F17" s="86">
        <v>38</v>
      </c>
      <c r="G17" s="86">
        <v>38</v>
      </c>
      <c r="H17" s="86">
        <v>3</v>
      </c>
      <c r="I17" s="87">
        <v>3355.5</v>
      </c>
      <c r="J17" s="88">
        <v>500</v>
      </c>
      <c r="K17" s="87">
        <v>5219.5</v>
      </c>
      <c r="L17" s="88">
        <v>724</v>
      </c>
      <c r="M17" s="87">
        <v>4787</v>
      </c>
      <c r="N17" s="88">
        <v>672</v>
      </c>
      <c r="O17" s="87">
        <f aca="true" t="shared" si="4" ref="O17:P19">I17+K17+M17</f>
        <v>13362</v>
      </c>
      <c r="P17" s="88">
        <f t="shared" si="4"/>
        <v>1896</v>
      </c>
      <c r="Q17" s="88">
        <f>+P17/G17</f>
        <v>49.89473684210526</v>
      </c>
      <c r="R17" s="89">
        <f>+O17/P17</f>
        <v>7.0474683544303796</v>
      </c>
      <c r="S17" s="87">
        <v>36994.5</v>
      </c>
      <c r="T17" s="90">
        <f t="shared" si="3"/>
        <v>-0.6388111746340672</v>
      </c>
      <c r="U17" s="87">
        <v>182260</v>
      </c>
      <c r="V17" s="88">
        <v>19754</v>
      </c>
      <c r="W17" s="169">
        <f t="shared" si="2"/>
        <v>9.226485775032904</v>
      </c>
      <c r="X17" s="8"/>
      <c r="Y17" s="8"/>
    </row>
    <row r="18" spans="1:25" s="10" customFormat="1" ht="15.75" customHeight="1">
      <c r="A18" s="66">
        <v>14</v>
      </c>
      <c r="B18" s="168" t="s">
        <v>67</v>
      </c>
      <c r="C18" s="84">
        <v>39570</v>
      </c>
      <c r="D18" s="85" t="s">
        <v>21</v>
      </c>
      <c r="E18" s="85" t="s">
        <v>37</v>
      </c>
      <c r="F18" s="86">
        <v>20</v>
      </c>
      <c r="G18" s="86">
        <v>20</v>
      </c>
      <c r="H18" s="86">
        <v>7</v>
      </c>
      <c r="I18" s="87">
        <v>3368.5</v>
      </c>
      <c r="J18" s="88">
        <v>543</v>
      </c>
      <c r="K18" s="87">
        <v>4087.5</v>
      </c>
      <c r="L18" s="88">
        <v>600</v>
      </c>
      <c r="M18" s="87">
        <v>3909</v>
      </c>
      <c r="N18" s="88">
        <v>581</v>
      </c>
      <c r="O18" s="87">
        <f t="shared" si="4"/>
        <v>11365</v>
      </c>
      <c r="P18" s="88">
        <f t="shared" si="4"/>
        <v>1724</v>
      </c>
      <c r="Q18" s="88">
        <f>+P18/G18</f>
        <v>86.2</v>
      </c>
      <c r="R18" s="89">
        <f>+O18/P18</f>
        <v>6.592227378190255</v>
      </c>
      <c r="S18" s="87">
        <v>20571.5</v>
      </c>
      <c r="T18" s="90">
        <f t="shared" si="3"/>
        <v>-0.44753664049777603</v>
      </c>
      <c r="U18" s="87">
        <v>326085.5</v>
      </c>
      <c r="V18" s="88">
        <v>41919</v>
      </c>
      <c r="W18" s="169">
        <f t="shared" si="2"/>
        <v>7.778942722870298</v>
      </c>
      <c r="X18" s="8"/>
      <c r="Y18" s="8"/>
    </row>
    <row r="19" spans="1:25" s="10" customFormat="1" ht="15.75" customHeight="1">
      <c r="A19" s="66">
        <v>15</v>
      </c>
      <c r="B19" s="168" t="s">
        <v>71</v>
      </c>
      <c r="C19" s="84">
        <v>39577</v>
      </c>
      <c r="D19" s="85" t="s">
        <v>38</v>
      </c>
      <c r="E19" s="85" t="s">
        <v>15</v>
      </c>
      <c r="F19" s="86">
        <v>50</v>
      </c>
      <c r="G19" s="86">
        <v>31</v>
      </c>
      <c r="H19" s="86">
        <v>6</v>
      </c>
      <c r="I19" s="87">
        <v>2715</v>
      </c>
      <c r="J19" s="88">
        <v>504</v>
      </c>
      <c r="K19" s="87">
        <v>3006</v>
      </c>
      <c r="L19" s="88">
        <v>525</v>
      </c>
      <c r="M19" s="87">
        <v>2530</v>
      </c>
      <c r="N19" s="88">
        <v>427</v>
      </c>
      <c r="O19" s="87">
        <f t="shared" si="4"/>
        <v>8251</v>
      </c>
      <c r="P19" s="88">
        <f t="shared" si="4"/>
        <v>1456</v>
      </c>
      <c r="Q19" s="88">
        <f>IF(O19&lt;&gt;0,P19/G19,"")</f>
        <v>46.96774193548387</v>
      </c>
      <c r="R19" s="89">
        <f>IF(O19&lt;&gt;0,O19/P19,"")</f>
        <v>5.666895604395604</v>
      </c>
      <c r="S19" s="87">
        <v>28367.5</v>
      </c>
      <c r="T19" s="90">
        <f t="shared" si="3"/>
        <v>-0.7091389794659382</v>
      </c>
      <c r="U19" s="87">
        <v>792289</v>
      </c>
      <c r="V19" s="88">
        <v>88953</v>
      </c>
      <c r="W19" s="169">
        <f t="shared" si="2"/>
        <v>8.906827200881365</v>
      </c>
      <c r="X19" s="8"/>
      <c r="Y19" s="8"/>
    </row>
    <row r="20" spans="1:25" s="10" customFormat="1" ht="15.75" customHeight="1">
      <c r="A20" s="66">
        <v>16</v>
      </c>
      <c r="B20" s="168" t="s">
        <v>70</v>
      </c>
      <c r="C20" s="84">
        <v>39577</v>
      </c>
      <c r="D20" s="85" t="s">
        <v>6</v>
      </c>
      <c r="E20" s="85" t="s">
        <v>6</v>
      </c>
      <c r="F20" s="86">
        <v>85</v>
      </c>
      <c r="G20" s="86">
        <v>33</v>
      </c>
      <c r="H20" s="86">
        <v>6</v>
      </c>
      <c r="I20" s="87">
        <v>2327</v>
      </c>
      <c r="J20" s="88">
        <v>408</v>
      </c>
      <c r="K20" s="87">
        <v>2926</v>
      </c>
      <c r="L20" s="88">
        <v>526</v>
      </c>
      <c r="M20" s="87">
        <v>2695</v>
      </c>
      <c r="N20" s="88">
        <v>450</v>
      </c>
      <c r="O20" s="87">
        <f>+I20+K20+M20</f>
        <v>7948</v>
      </c>
      <c r="P20" s="88">
        <f>+J20+L20+N20</f>
        <v>1384</v>
      </c>
      <c r="Q20" s="88">
        <f>+P20/G20</f>
        <v>41.93939393939394</v>
      </c>
      <c r="R20" s="89">
        <f>+O20/P20</f>
        <v>5.742774566473988</v>
      </c>
      <c r="S20" s="87">
        <v>28994</v>
      </c>
      <c r="T20" s="90">
        <f t="shared" si="3"/>
        <v>-0.7258743188245844</v>
      </c>
      <c r="U20" s="87">
        <v>1457283</v>
      </c>
      <c r="V20" s="88">
        <v>179527</v>
      </c>
      <c r="W20" s="169">
        <f t="shared" si="2"/>
        <v>8.11734725138837</v>
      </c>
      <c r="X20" s="8"/>
      <c r="Y20" s="8"/>
    </row>
    <row r="21" spans="1:24" s="10" customFormat="1" ht="15.75" customHeight="1">
      <c r="A21" s="66">
        <v>17</v>
      </c>
      <c r="B21" s="168" t="s">
        <v>82</v>
      </c>
      <c r="C21" s="84">
        <v>39584</v>
      </c>
      <c r="D21" s="85" t="s">
        <v>38</v>
      </c>
      <c r="E21" s="85" t="s">
        <v>83</v>
      </c>
      <c r="F21" s="86">
        <v>30</v>
      </c>
      <c r="G21" s="86">
        <v>29</v>
      </c>
      <c r="H21" s="86">
        <v>5</v>
      </c>
      <c r="I21" s="87">
        <v>2078</v>
      </c>
      <c r="J21" s="88">
        <v>391</v>
      </c>
      <c r="K21" s="87">
        <v>2730</v>
      </c>
      <c r="L21" s="88">
        <v>485</v>
      </c>
      <c r="M21" s="87">
        <v>2604</v>
      </c>
      <c r="N21" s="88">
        <v>472</v>
      </c>
      <c r="O21" s="87">
        <f>I21+K21+M21</f>
        <v>7412</v>
      </c>
      <c r="P21" s="88">
        <f>J21+L21+N21</f>
        <v>1348</v>
      </c>
      <c r="Q21" s="88">
        <f>IF(O21&lt;&gt;0,P21/G21,"")</f>
        <v>46.48275862068966</v>
      </c>
      <c r="R21" s="89">
        <f>IF(O21&lt;&gt;0,O21/P21,"")</f>
        <v>5.498516320474778</v>
      </c>
      <c r="S21" s="87">
        <v>12085.5</v>
      </c>
      <c r="T21" s="90">
        <f t="shared" si="3"/>
        <v>-0.3867030739315709</v>
      </c>
      <c r="U21" s="87">
        <v>177856.5</v>
      </c>
      <c r="V21" s="88">
        <v>22687</v>
      </c>
      <c r="W21" s="169">
        <f t="shared" si="2"/>
        <v>7.839577731740644</v>
      </c>
      <c r="X21" s="8"/>
    </row>
    <row r="22" spans="1:24" s="10" customFormat="1" ht="15.75" customHeight="1">
      <c r="A22" s="66">
        <v>18</v>
      </c>
      <c r="B22" s="168" t="s">
        <v>80</v>
      </c>
      <c r="C22" s="84">
        <v>39584</v>
      </c>
      <c r="D22" s="85" t="s">
        <v>29</v>
      </c>
      <c r="E22" s="85" t="s">
        <v>127</v>
      </c>
      <c r="F22" s="86">
        <v>70</v>
      </c>
      <c r="G22" s="86">
        <v>31</v>
      </c>
      <c r="H22" s="86">
        <v>5</v>
      </c>
      <c r="I22" s="87">
        <v>2478</v>
      </c>
      <c r="J22" s="88">
        <v>398</v>
      </c>
      <c r="K22" s="87">
        <v>1862</v>
      </c>
      <c r="L22" s="88">
        <v>329</v>
      </c>
      <c r="M22" s="87">
        <v>1949</v>
      </c>
      <c r="N22" s="88">
        <v>326</v>
      </c>
      <c r="O22" s="87">
        <f>+I22+K22+M22</f>
        <v>6289</v>
      </c>
      <c r="P22" s="88">
        <f>+J22+L22+N22</f>
        <v>1053</v>
      </c>
      <c r="Q22" s="88">
        <f>IF(O22&lt;&gt;0,P22/G22,"")</f>
        <v>33.96774193548387</v>
      </c>
      <c r="R22" s="89">
        <f>IF(O22&lt;&gt;0,O22/P22,"")</f>
        <v>5.972459639126305</v>
      </c>
      <c r="S22" s="87">
        <v>7380</v>
      </c>
      <c r="T22" s="90">
        <f t="shared" si="3"/>
        <v>-0.1478319783197832</v>
      </c>
      <c r="U22" s="87">
        <v>328931</v>
      </c>
      <c r="V22" s="88">
        <v>38189</v>
      </c>
      <c r="W22" s="169">
        <f t="shared" si="2"/>
        <v>8.613239414491083</v>
      </c>
      <c r="X22" s="8"/>
    </row>
    <row r="23" spans="1:24" s="10" customFormat="1" ht="15.75" customHeight="1">
      <c r="A23" s="66">
        <v>19</v>
      </c>
      <c r="B23" s="168" t="s">
        <v>65</v>
      </c>
      <c r="C23" s="84">
        <v>39570</v>
      </c>
      <c r="D23" s="85" t="s">
        <v>11</v>
      </c>
      <c r="E23" s="85" t="s">
        <v>12</v>
      </c>
      <c r="F23" s="86">
        <v>140</v>
      </c>
      <c r="G23" s="86">
        <v>26</v>
      </c>
      <c r="H23" s="86">
        <v>6</v>
      </c>
      <c r="I23" s="87">
        <v>2197</v>
      </c>
      <c r="J23" s="88">
        <v>426</v>
      </c>
      <c r="K23" s="87">
        <v>2019</v>
      </c>
      <c r="L23" s="88">
        <v>377</v>
      </c>
      <c r="M23" s="87">
        <v>1816</v>
      </c>
      <c r="N23" s="88">
        <v>346</v>
      </c>
      <c r="O23" s="87">
        <f>+M23+K23+I23</f>
        <v>6032</v>
      </c>
      <c r="P23" s="88">
        <f>+N23+L23+J23</f>
        <v>1149</v>
      </c>
      <c r="Q23" s="88">
        <f>+P23/G23</f>
        <v>44.19230769230769</v>
      </c>
      <c r="R23" s="89">
        <f>+O23/P23</f>
        <v>5.249782419495213</v>
      </c>
      <c r="S23" s="87">
        <v>17299</v>
      </c>
      <c r="T23" s="90">
        <f t="shared" si="3"/>
        <v>-0.6513093242383953</v>
      </c>
      <c r="U23" s="87">
        <v>2047588</v>
      </c>
      <c r="V23" s="88">
        <v>252442</v>
      </c>
      <c r="W23" s="169">
        <f>+U23/V23</f>
        <v>8.111122554883893</v>
      </c>
      <c r="X23" s="8"/>
    </row>
    <row r="24" spans="1:24" s="10" customFormat="1" ht="18">
      <c r="A24" s="66">
        <v>20</v>
      </c>
      <c r="B24" s="168" t="s">
        <v>46</v>
      </c>
      <c r="C24" s="84">
        <v>39556</v>
      </c>
      <c r="D24" s="85" t="s">
        <v>38</v>
      </c>
      <c r="E24" s="85" t="s">
        <v>15</v>
      </c>
      <c r="F24" s="86">
        <v>104</v>
      </c>
      <c r="G24" s="86">
        <v>17</v>
      </c>
      <c r="H24" s="86">
        <v>9</v>
      </c>
      <c r="I24" s="87">
        <v>1077</v>
      </c>
      <c r="J24" s="88">
        <v>239</v>
      </c>
      <c r="K24" s="87">
        <v>1969</v>
      </c>
      <c r="L24" s="88">
        <v>431</v>
      </c>
      <c r="M24" s="87">
        <v>1998</v>
      </c>
      <c r="N24" s="88">
        <v>426</v>
      </c>
      <c r="O24" s="87">
        <f>I24+K24+M24</f>
        <v>5044</v>
      </c>
      <c r="P24" s="88">
        <f>J24+L24+N24</f>
        <v>1096</v>
      </c>
      <c r="Q24" s="88">
        <f>IF(O24&lt;&gt;0,P24/G24,"")</f>
        <v>64.47058823529412</v>
      </c>
      <c r="R24" s="89">
        <f>IF(O24&lt;&gt;0,O24/P24,"")</f>
        <v>4.602189781021898</v>
      </c>
      <c r="S24" s="87">
        <v>5517.5</v>
      </c>
      <c r="T24" s="90">
        <f t="shared" si="3"/>
        <v>-0.085817852288174</v>
      </c>
      <c r="U24" s="87">
        <v>1139159.5</v>
      </c>
      <c r="V24" s="88">
        <v>156759</v>
      </c>
      <c r="W24" s="169">
        <f>U24/V24</f>
        <v>7.266947990227036</v>
      </c>
      <c r="X24" s="8"/>
    </row>
    <row r="25" spans="1:28" s="60" customFormat="1" ht="15">
      <c r="A25" s="61"/>
      <c r="B25" s="214" t="s">
        <v>53</v>
      </c>
      <c r="C25" s="214"/>
      <c r="D25" s="215"/>
      <c r="E25" s="215"/>
      <c r="F25" s="68"/>
      <c r="G25" s="68">
        <f>SUM(G5:G24)</f>
        <v>1235</v>
      </c>
      <c r="H25" s="69"/>
      <c r="I25" s="73"/>
      <c r="J25" s="74"/>
      <c r="K25" s="73"/>
      <c r="L25" s="74"/>
      <c r="M25" s="73"/>
      <c r="N25" s="74"/>
      <c r="O25" s="73">
        <f>SUM(O5:O24)</f>
        <v>1665418.415</v>
      </c>
      <c r="P25" s="74">
        <f>SUM(P5:P24)</f>
        <v>193203.91999999998</v>
      </c>
      <c r="Q25" s="74">
        <f>O25/G25</f>
        <v>1348.5169352226721</v>
      </c>
      <c r="R25" s="70">
        <f>O25/P25</f>
        <v>8.620003232853662</v>
      </c>
      <c r="S25" s="73"/>
      <c r="T25" s="71"/>
      <c r="U25" s="73"/>
      <c r="V25" s="74"/>
      <c r="W25" s="70"/>
      <c r="AB25" s="60" t="s">
        <v>64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20"/>
      <c r="E27" s="221"/>
      <c r="F27" s="221"/>
      <c r="G27" s="221"/>
      <c r="H27" s="34"/>
      <c r="I27" s="35"/>
      <c r="K27" s="35"/>
      <c r="M27" s="35"/>
      <c r="O27" s="36"/>
      <c r="R27" s="37"/>
      <c r="S27" s="222" t="s">
        <v>4</v>
      </c>
      <c r="T27" s="222"/>
      <c r="U27" s="222"/>
      <c r="V27" s="222"/>
      <c r="W27" s="222"/>
      <c r="X27" s="38"/>
    </row>
    <row r="28" spans="1:24" s="33" customFormat="1" ht="18">
      <c r="A28" s="32"/>
      <c r="B28" s="9"/>
      <c r="C28" s="52"/>
      <c r="D28" s="53"/>
      <c r="E28" s="54"/>
      <c r="F28" s="54"/>
      <c r="G28" s="65"/>
      <c r="H28" s="34"/>
      <c r="M28" s="35"/>
      <c r="O28" s="36"/>
      <c r="R28" s="37"/>
      <c r="S28" s="222"/>
      <c r="T28" s="222"/>
      <c r="U28" s="222"/>
      <c r="V28" s="222"/>
      <c r="W28" s="222"/>
      <c r="X28" s="38"/>
    </row>
    <row r="29" spans="1:24" s="33" customFormat="1" ht="18">
      <c r="A29" s="32"/>
      <c r="G29" s="34"/>
      <c r="H29" s="34"/>
      <c r="M29" s="35"/>
      <c r="O29" s="36"/>
      <c r="R29" s="37"/>
      <c r="S29" s="222"/>
      <c r="T29" s="222"/>
      <c r="U29" s="222"/>
      <c r="V29" s="222"/>
      <c r="W29" s="222"/>
      <c r="X29" s="38"/>
    </row>
    <row r="30" spans="1:24" s="33" customFormat="1" ht="30" customHeight="1">
      <c r="A30" s="32"/>
      <c r="C30" s="34"/>
      <c r="E30" s="39"/>
      <c r="F30" s="34"/>
      <c r="G30" s="34"/>
      <c r="H30" s="34"/>
      <c r="I30" s="35"/>
      <c r="K30" s="35"/>
      <c r="M30" s="35"/>
      <c r="O30" s="36"/>
      <c r="P30" s="223" t="s">
        <v>50</v>
      </c>
      <c r="Q30" s="219"/>
      <c r="R30" s="219"/>
      <c r="S30" s="219"/>
      <c r="T30" s="219"/>
      <c r="U30" s="219"/>
      <c r="V30" s="219"/>
      <c r="W30" s="219"/>
      <c r="X30" s="38"/>
    </row>
    <row r="31" spans="1:24" s="33" customFormat="1" ht="30" customHeight="1">
      <c r="A31" s="32"/>
      <c r="C31" s="34"/>
      <c r="E31" s="39"/>
      <c r="F31" s="34"/>
      <c r="G31" s="34"/>
      <c r="H31" s="34"/>
      <c r="I31" s="35"/>
      <c r="K31" s="35"/>
      <c r="M31" s="35"/>
      <c r="O31" s="36"/>
      <c r="P31" s="219"/>
      <c r="Q31" s="219"/>
      <c r="R31" s="219"/>
      <c r="S31" s="219"/>
      <c r="T31" s="219"/>
      <c r="U31" s="219"/>
      <c r="V31" s="219"/>
      <c r="W31" s="219"/>
      <c r="X31" s="38"/>
    </row>
    <row r="32" spans="1:24" s="33" customFormat="1" ht="30" customHeight="1">
      <c r="A32" s="32"/>
      <c r="C32" s="34"/>
      <c r="E32" s="39"/>
      <c r="F32" s="34"/>
      <c r="G32" s="34"/>
      <c r="H32" s="34"/>
      <c r="I32" s="35"/>
      <c r="K32" s="35"/>
      <c r="M32" s="35"/>
      <c r="O32" s="36"/>
      <c r="P32" s="219"/>
      <c r="Q32" s="219"/>
      <c r="R32" s="219"/>
      <c r="S32" s="219"/>
      <c r="T32" s="219"/>
      <c r="U32" s="219"/>
      <c r="V32" s="219"/>
      <c r="W32" s="219"/>
      <c r="X32" s="38"/>
    </row>
    <row r="33" spans="1:24" s="33" customFormat="1" ht="30" customHeight="1">
      <c r="A33" s="32"/>
      <c r="C33" s="34"/>
      <c r="E33" s="39"/>
      <c r="F33" s="34"/>
      <c r="G33" s="34"/>
      <c r="H33" s="34"/>
      <c r="I33" s="35"/>
      <c r="K33" s="35"/>
      <c r="M33" s="35"/>
      <c r="O33" s="36"/>
      <c r="P33" s="219"/>
      <c r="Q33" s="219"/>
      <c r="R33" s="219"/>
      <c r="S33" s="219"/>
      <c r="T33" s="219"/>
      <c r="U33" s="219"/>
      <c r="V33" s="219"/>
      <c r="W33" s="219"/>
      <c r="X33" s="38"/>
    </row>
    <row r="34" spans="1:24" s="33" customFormat="1" ht="30" customHeight="1">
      <c r="A34" s="32"/>
      <c r="C34" s="34"/>
      <c r="E34" s="39"/>
      <c r="F34" s="34"/>
      <c r="G34" s="34"/>
      <c r="H34" s="34"/>
      <c r="I34" s="35"/>
      <c r="K34" s="35"/>
      <c r="M34" s="35"/>
      <c r="O34" s="36"/>
      <c r="P34" s="219"/>
      <c r="Q34" s="219"/>
      <c r="R34" s="219"/>
      <c r="S34" s="219"/>
      <c r="T34" s="219"/>
      <c r="U34" s="219"/>
      <c r="V34" s="219"/>
      <c r="W34" s="219"/>
      <c r="X34" s="38"/>
    </row>
    <row r="35" spans="1:24" s="33" customFormat="1" ht="45" customHeight="1">
      <c r="A35" s="32"/>
      <c r="C35" s="34"/>
      <c r="E35" s="39"/>
      <c r="F35" s="34"/>
      <c r="G35" s="5"/>
      <c r="H35" s="5"/>
      <c r="I35" s="12"/>
      <c r="J35" s="3"/>
      <c r="K35" s="12"/>
      <c r="L35" s="3"/>
      <c r="M35" s="12"/>
      <c r="N35" s="3"/>
      <c r="O35" s="36"/>
      <c r="P35" s="219"/>
      <c r="Q35" s="219"/>
      <c r="R35" s="219"/>
      <c r="S35" s="219"/>
      <c r="T35" s="219"/>
      <c r="U35" s="219"/>
      <c r="V35" s="219"/>
      <c r="W35" s="219"/>
      <c r="X35" s="38"/>
    </row>
    <row r="36" spans="1:24" s="33" customFormat="1" ht="33" customHeight="1">
      <c r="A36" s="32"/>
      <c r="C36" s="34"/>
      <c r="E36" s="39"/>
      <c r="F36" s="34"/>
      <c r="G36" s="5"/>
      <c r="H36" s="5"/>
      <c r="I36" s="12"/>
      <c r="J36" s="3"/>
      <c r="K36" s="12"/>
      <c r="L36" s="3"/>
      <c r="M36" s="12"/>
      <c r="N36" s="3"/>
      <c r="O36" s="36"/>
      <c r="P36" s="218" t="s">
        <v>51</v>
      </c>
      <c r="Q36" s="219"/>
      <c r="R36" s="219"/>
      <c r="S36" s="219"/>
      <c r="T36" s="219"/>
      <c r="U36" s="219"/>
      <c r="V36" s="219"/>
      <c r="W36" s="219"/>
      <c r="X36" s="38"/>
    </row>
    <row r="37" spans="1:24" s="33" customFormat="1" ht="33" customHeight="1">
      <c r="A37" s="32"/>
      <c r="C37" s="34"/>
      <c r="E37" s="39"/>
      <c r="F37" s="34"/>
      <c r="G37" s="5"/>
      <c r="H37" s="5"/>
      <c r="I37" s="12"/>
      <c r="J37" s="3"/>
      <c r="K37" s="12"/>
      <c r="L37" s="3"/>
      <c r="M37" s="12"/>
      <c r="N37" s="3"/>
      <c r="O37" s="36"/>
      <c r="P37" s="219"/>
      <c r="Q37" s="219"/>
      <c r="R37" s="219"/>
      <c r="S37" s="219"/>
      <c r="T37" s="219"/>
      <c r="U37" s="219"/>
      <c r="V37" s="219"/>
      <c r="W37" s="219"/>
      <c r="X37" s="38"/>
    </row>
    <row r="38" spans="1:24" s="33" customFormat="1" ht="33" customHeight="1">
      <c r="A38" s="32"/>
      <c r="C38" s="34"/>
      <c r="E38" s="39"/>
      <c r="F38" s="34"/>
      <c r="G38" s="5"/>
      <c r="H38" s="5"/>
      <c r="I38" s="12"/>
      <c r="J38" s="3"/>
      <c r="K38" s="12"/>
      <c r="L38" s="3"/>
      <c r="M38" s="12"/>
      <c r="N38" s="3"/>
      <c r="O38" s="36"/>
      <c r="P38" s="219"/>
      <c r="Q38" s="219"/>
      <c r="R38" s="219"/>
      <c r="S38" s="219"/>
      <c r="T38" s="219"/>
      <c r="U38" s="219"/>
      <c r="V38" s="219"/>
      <c r="W38" s="219"/>
      <c r="X38" s="38"/>
    </row>
    <row r="39" spans="1:24" s="33" customFormat="1" ht="33" customHeight="1">
      <c r="A39" s="32"/>
      <c r="C39" s="34"/>
      <c r="E39" s="39"/>
      <c r="F39" s="34"/>
      <c r="G39" s="5"/>
      <c r="H39" s="5"/>
      <c r="I39" s="12"/>
      <c r="J39" s="3"/>
      <c r="K39" s="12"/>
      <c r="L39" s="3"/>
      <c r="M39" s="12"/>
      <c r="N39" s="3"/>
      <c r="O39" s="36"/>
      <c r="P39" s="219"/>
      <c r="Q39" s="219"/>
      <c r="R39" s="219"/>
      <c r="S39" s="219"/>
      <c r="T39" s="219"/>
      <c r="U39" s="219"/>
      <c r="V39" s="219"/>
      <c r="W39" s="219"/>
      <c r="X39" s="38"/>
    </row>
    <row r="40" spans="1:24" s="33" customFormat="1" ht="33" customHeight="1">
      <c r="A40" s="32"/>
      <c r="C40" s="34"/>
      <c r="E40" s="39"/>
      <c r="F40" s="34"/>
      <c r="G40" s="5"/>
      <c r="H40" s="5"/>
      <c r="I40" s="12"/>
      <c r="J40" s="3"/>
      <c r="K40" s="12"/>
      <c r="L40" s="3"/>
      <c r="M40" s="12"/>
      <c r="N40" s="3"/>
      <c r="O40" s="36"/>
      <c r="P40" s="219"/>
      <c r="Q40" s="219"/>
      <c r="R40" s="219"/>
      <c r="S40" s="219"/>
      <c r="T40" s="219"/>
      <c r="U40" s="219"/>
      <c r="V40" s="219"/>
      <c r="W40" s="219"/>
      <c r="X40" s="38"/>
    </row>
    <row r="41" spans="16:23" ht="33" customHeight="1">
      <c r="P41" s="219"/>
      <c r="Q41" s="219"/>
      <c r="R41" s="219"/>
      <c r="S41" s="219"/>
      <c r="T41" s="219"/>
      <c r="U41" s="219"/>
      <c r="V41" s="219"/>
      <c r="W41" s="219"/>
    </row>
    <row r="42" spans="16:23" ht="33" customHeight="1">
      <c r="P42" s="219"/>
      <c r="Q42" s="219"/>
      <c r="R42" s="219"/>
      <c r="S42" s="219"/>
      <c r="T42" s="219"/>
      <c r="U42" s="219"/>
      <c r="V42" s="219"/>
      <c r="W42" s="219"/>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17 X21 X22 X24 X13:X14 X18:X19 X20 X16 W23:X23 X15 X12 O13:V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2008-06-17T19:49:58Z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