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35" windowWidth="15480" windowHeight="11640" tabRatio="804" activeTab="0"/>
  </bookViews>
  <sheets>
    <sheet name="May 16-18 (we 20)" sheetId="1" r:id="rId1"/>
    <sheet name="May 16-18 (TOP 20)" sheetId="2" r:id="rId2"/>
  </sheets>
  <definedNames>
    <definedName name="_xlnm.Print_Area" localSheetId="1">'May 16-18 (TOP 20)'!$A$1:$W$42</definedName>
    <definedName name="_xlnm.Print_Area" localSheetId="0">'May 16-18 (we 20)'!$A$1:$W$106</definedName>
  </definedNames>
  <calcPr fullCalcOnLoad="1"/>
</workbook>
</file>

<file path=xl/sharedStrings.xml><?xml version="1.0" encoding="utf-8"?>
<sst xmlns="http://schemas.openxmlformats.org/spreadsheetml/2006/main" count="379" uniqueCount="158">
  <si>
    <t>ONE MISSED CALL</t>
  </si>
  <si>
    <t>MEVLANA CELALEDDİN-İ RUMİ: AŞKIN DANSI</t>
  </si>
  <si>
    <t xml:space="preserve">IMAGINE FILM PRODUCTIONS </t>
  </si>
  <si>
    <t>RESERVATION ROAD</t>
  </si>
  <si>
    <t>FOCUS</t>
  </si>
  <si>
    <t>BE KIND REWIND</t>
  </si>
  <si>
    <t>SEMI PRO</t>
  </si>
  <si>
    <t>BORDERTOWN</t>
  </si>
  <si>
    <t>*Sorted according to Weekend Total G.B.O. - Hafta sonu toplam hasılat sütununa göre sıralanmıştır.</t>
  </si>
  <si>
    <t>Company</t>
  </si>
  <si>
    <t>MY BLUEBERRY NIGHTS</t>
  </si>
  <si>
    <t>PINEMA</t>
  </si>
  <si>
    <t>POSTA</t>
  </si>
  <si>
    <t>P.S. I LOVE YOU</t>
  </si>
  <si>
    <t>WEDDING DAZE</t>
  </si>
  <si>
    <t>RECEP İVEDİK</t>
  </si>
  <si>
    <t>FILMA</t>
  </si>
  <si>
    <t>UIP</t>
  </si>
  <si>
    <t>PARAMOUNT</t>
  </si>
  <si>
    <t>FIDA FILM</t>
  </si>
  <si>
    <t>TMC</t>
  </si>
  <si>
    <t>FOX</t>
  </si>
  <si>
    <t>AUGUST RUSH</t>
  </si>
  <si>
    <t>10,000 BC</t>
  </si>
  <si>
    <t>MONGOL</t>
  </si>
  <si>
    <t>BETA</t>
  </si>
  <si>
    <t>INSIDE</t>
  </si>
  <si>
    <t>CELLULOID DREAMS</t>
  </si>
  <si>
    <t>OPEN SEASON</t>
  </si>
  <si>
    <t>BANK JOB</t>
  </si>
  <si>
    <t>AWAKE</t>
  </si>
  <si>
    <t>WEINSTEIN CO.</t>
  </si>
  <si>
    <t>GİRDAP</t>
  </si>
  <si>
    <t>KUZEY FILM</t>
  </si>
  <si>
    <t>ARA</t>
  </si>
  <si>
    <t>BESTLINE</t>
  </si>
  <si>
    <t>BIR FILM</t>
  </si>
  <si>
    <t>Last Weekend</t>
  </si>
  <si>
    <t>Distributor</t>
  </si>
  <si>
    <t>Friday</t>
  </si>
  <si>
    <t>Saturday</t>
  </si>
  <si>
    <t>Sunday</t>
  </si>
  <si>
    <t>Change</t>
  </si>
  <si>
    <t>Adm.</t>
  </si>
  <si>
    <t>WB</t>
  </si>
  <si>
    <t>WARNER BROS.</t>
  </si>
  <si>
    <t>G.B.O.</t>
  </si>
  <si>
    <t>Release
Date</t>
  </si>
  <si>
    <t># of
Prints</t>
  </si>
  <si>
    <t># of
Screen</t>
  </si>
  <si>
    <t>Weeks in Release</t>
  </si>
  <si>
    <t>Weekend Total</t>
  </si>
  <si>
    <t>TIGLON</t>
  </si>
  <si>
    <t>OZEN</t>
  </si>
  <si>
    <t>CHANTIER</t>
  </si>
  <si>
    <t>WILD BUNCH</t>
  </si>
  <si>
    <t>OZEN-UMUT</t>
  </si>
  <si>
    <t>BUCKET LIST</t>
  </si>
  <si>
    <t>STREET KINGS</t>
  </si>
  <si>
    <t>RUINS, THE</t>
  </si>
  <si>
    <t>VESAİRE VESAİRE</t>
  </si>
  <si>
    <t>HAYTA FILM</t>
  </si>
  <si>
    <t>YEAR MY PARENTS WENT ON VACATION, THE</t>
  </si>
  <si>
    <t>FILMS DISTRIBUTION</t>
  </si>
  <si>
    <t>FERMAT'S ROOM</t>
  </si>
  <si>
    <t>A+ FILM</t>
  </si>
  <si>
    <t>NIM'S ISLAND</t>
  </si>
  <si>
    <t>HORTON</t>
  </si>
  <si>
    <t>DEFINITELY, MAYBE</t>
  </si>
  <si>
    <t>UNIVERSAL</t>
  </si>
  <si>
    <t>SAVAGE GRACE</t>
  </si>
  <si>
    <t>NOCTURNA</t>
  </si>
  <si>
    <t>FOX  AND THE CHILD, THE</t>
  </si>
  <si>
    <t>EYE, THE</t>
  </si>
  <si>
    <t>KUTSAL DAMACANA</t>
  </si>
  <si>
    <t>ZERO FILM</t>
  </si>
  <si>
    <t>DEATHS OF IAN STONE</t>
  </si>
  <si>
    <t>SOUTHLAND TALES</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</si>
  <si>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</si>
  <si>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</si>
  <si>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</si>
  <si>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</si>
  <si>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D PRODUCTIONS</t>
  </si>
  <si>
    <t>MEDYAVIZYON</t>
  </si>
  <si>
    <t>DRAGON HUNTERS</t>
  </si>
  <si>
    <t>COUNTERFEITERS</t>
  </si>
  <si>
    <t>ROMULUS MY FATHER</t>
  </si>
  <si>
    <t>VANTAGE POINT</t>
  </si>
  <si>
    <t>COLUMBIA</t>
  </si>
  <si>
    <t>OZEN-AKSOY</t>
  </si>
  <si>
    <t>SLEUTH</t>
  </si>
  <si>
    <t>ONE WAY</t>
  </si>
  <si>
    <t>SARAN GROUP</t>
  </si>
  <si>
    <t>REVOLVER</t>
  </si>
  <si>
    <t>Title</t>
  </si>
  <si>
    <t>Cumulative</t>
  </si>
  <si>
    <t>Scr.Avg.
(Adm.)</t>
  </si>
  <si>
    <t>Avg.
Ticket</t>
  </si>
  <si>
    <t>.</t>
  </si>
  <si>
    <t xml:space="preserve">IRON MAN </t>
  </si>
  <si>
    <t>FOOL'S GOLD</t>
  </si>
  <si>
    <t>WAZ</t>
  </si>
  <si>
    <t>GIRL CUT IN TWO, A</t>
  </si>
  <si>
    <t>BEREKETLİ TOPRAKLAR ÜZERİNDE</t>
  </si>
  <si>
    <t>IRMAK FILM</t>
  </si>
  <si>
    <t>AGE OF IGNORANCE, THE</t>
  </si>
  <si>
    <t>UMUT SANAT</t>
  </si>
  <si>
    <t>TROPA DE ELITE</t>
  </si>
  <si>
    <t>KABADAYI</t>
  </si>
  <si>
    <t>FIDA FILM-FILMACASS</t>
  </si>
  <si>
    <t>FORBIDDEN KINGDOM</t>
  </si>
  <si>
    <t>WHAT HAPPENS IN VEGAS</t>
  </si>
  <si>
    <t>TAKEN</t>
  </si>
  <si>
    <t>CARAMEL</t>
  </si>
  <si>
    <t>LES FILMS DES TOURNELLES</t>
  </si>
  <si>
    <t>WAVE, THE</t>
  </si>
  <si>
    <t>MÜNFERİT</t>
  </si>
  <si>
    <t>YENIDEN FILM</t>
  </si>
  <si>
    <t>FLIGHT OF THE RED BALLOON</t>
  </si>
  <si>
    <t>A.E. FILM</t>
  </si>
  <si>
    <t>ALEXANDRA</t>
  </si>
  <si>
    <t>REZO</t>
  </si>
  <si>
    <t>RENDITION</t>
  </si>
  <si>
    <t>UMUT-OZEN</t>
  </si>
  <si>
    <t>BEFORE THE DEVIL KNOWS YOU'RE DEAD</t>
  </si>
  <si>
    <t>ISLAND OF LOST SOULS</t>
  </si>
  <si>
    <t xml:space="preserve">HORIZON </t>
  </si>
  <si>
    <t>STEP UP: STREETS, THE</t>
  </si>
  <si>
    <t xml:space="preserve">O... ÇOCUKLARI </t>
  </si>
  <si>
    <t>KENDA</t>
  </si>
  <si>
    <t>DINAMIK PRODUKSIYON</t>
  </si>
  <si>
    <t>LIST, THE</t>
  </si>
  <si>
    <t>THREE ROBBERS, THE</t>
  </si>
  <si>
    <t>WICKER PARK</t>
  </si>
  <si>
    <t>LAKESHORE</t>
  </si>
  <si>
    <t>HOTTIE&amp;NOTTIE, THE</t>
  </si>
  <si>
    <t>I'M NOT THERE</t>
  </si>
  <si>
    <t>BARBAR</t>
  </si>
  <si>
    <t>MİRAS</t>
  </si>
  <si>
    <t>GDY AJANS</t>
  </si>
  <si>
    <t>WINX CLUB: SECRET OF THE LOST KINGDOM, THE</t>
  </si>
  <si>
    <t>IN THE VALLEY OF ELAH</t>
  </si>
  <si>
    <t>DONKEY XOTE</t>
  </si>
  <si>
    <t>BREATH</t>
  </si>
  <si>
    <t>CINECLICK</t>
  </si>
  <si>
    <t>NO COUNTRY FOR OLD MEN</t>
  </si>
  <si>
    <t>AVSAR FILM-TMC</t>
  </si>
  <si>
    <t>TWO DAYS IN PARIS</t>
  </si>
  <si>
    <t>TUYA'S MARRIAGE</t>
  </si>
  <si>
    <t>DIGITAL SANATLAR-UMIT UNAL</t>
  </si>
  <si>
    <t>CHARLIE BARTLETT</t>
  </si>
  <si>
    <t>BEOWULF</t>
  </si>
  <si>
    <t>SPIDERWICK CHRONICLES</t>
  </si>
  <si>
    <t>MASKELI BEŞLER KIBRIS</t>
  </si>
  <si>
    <t>FIDA FILM-ARZU FILM</t>
  </si>
  <si>
    <t>REDACTED</t>
  </si>
  <si>
    <t>KITE RUNNER</t>
  </si>
  <si>
    <t>WE OWN THE NIGHT</t>
  </si>
</sst>
</file>

<file path=xl/styles.xml><?xml version="1.0" encoding="utf-8"?>
<styleSheet xmlns="http://schemas.openxmlformats.org/spreadsheetml/2006/main">
  <numFmts count="47">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s>
  <fonts count="72">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20"/>
      <color indexed="61"/>
      <name val="GoudyLight"/>
      <family val="0"/>
    </font>
    <font>
      <sz val="16"/>
      <color indexed="61"/>
      <name val="GoudyLight"/>
      <family val="0"/>
    </font>
    <font>
      <sz val="10"/>
      <color indexed="9"/>
      <name val="Trebuchet MS"/>
      <family val="2"/>
    </font>
    <font>
      <sz val="10"/>
      <color indexed="9"/>
      <name val="Arial"/>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3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hair"/>
      <right style="hair"/>
      <top style="hair"/>
      <bottom style="thin"/>
    </border>
    <border>
      <left style="hair"/>
      <right>
        <color indexed="63"/>
      </right>
      <top style="hair"/>
      <bottom style="medium"/>
    </border>
    <border>
      <left style="hair"/>
      <right style="hair"/>
      <top style="hair"/>
      <bottom style="medium"/>
    </border>
    <border>
      <left>
        <color indexed="63"/>
      </left>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hair"/>
      <right style="hair"/>
      <top style="hair"/>
      <bottom>
        <color indexed="63"/>
      </botto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20" borderId="5" applyNumberFormat="0" applyAlignment="0" applyProtection="0"/>
    <xf numFmtId="0" fontId="64" fillId="21" borderId="6" applyNumberFormat="0" applyAlignment="0" applyProtection="0"/>
    <xf numFmtId="0" fontId="65" fillId="20" borderId="6" applyNumberFormat="0" applyAlignment="0" applyProtection="0"/>
    <xf numFmtId="0" fontId="66" fillId="22" borderId="7" applyNumberFormat="0" applyAlignment="0" applyProtection="0"/>
    <xf numFmtId="0" fontId="67"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68" fillId="24" borderId="0" applyNumberFormat="0" applyBorder="0" applyAlignment="0" applyProtection="0"/>
    <xf numFmtId="0" fontId="0" fillId="25" borderId="8" applyNumberFormat="0" applyFont="0" applyAlignment="0" applyProtection="0"/>
    <xf numFmtId="0" fontId="6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9" fontId="0" fillId="0" borderId="0" applyFont="0" applyFill="0" applyBorder="0" applyAlignment="0" applyProtection="0"/>
  </cellStyleXfs>
  <cellXfs count="232">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1"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0" applyFont="1" applyFill="1" applyBorder="1" applyAlignment="1" applyProtection="1">
      <alignment vertical="center"/>
      <protection/>
    </xf>
    <xf numFmtId="1" fontId="19" fillId="0" borderId="0" xfId="0" applyNumberFormat="1" applyFont="1" applyFill="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9" fillId="0" borderId="0" xfId="0" applyFont="1" applyAlignment="1" applyProtection="1">
      <alignment horizontal="right" vertical="center"/>
      <protection locked="0"/>
    </xf>
    <xf numFmtId="0" fontId="19" fillId="0" borderId="10" xfId="0" applyFont="1" applyBorder="1" applyAlignment="1" applyProtection="1">
      <alignment horizontal="center" vertical="center"/>
      <protection/>
    </xf>
    <xf numFmtId="0" fontId="19"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0"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62"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0" fillId="0" borderId="11" xfId="0" applyFont="1" applyBorder="1" applyAlignment="1" applyProtection="1">
      <alignment horizontal="center" vertical="center"/>
      <protection/>
    </xf>
    <xf numFmtId="0" fontId="16" fillId="0" borderId="12" xfId="0" applyFont="1" applyBorder="1" applyAlignment="1" applyProtection="1">
      <alignment horizontal="center" wrapText="1"/>
      <protection/>
    </xf>
    <xf numFmtId="193" fontId="16" fillId="0" borderId="12" xfId="0" applyNumberFormat="1" applyFont="1" applyFill="1" applyBorder="1" applyAlignment="1" applyProtection="1">
      <alignment horizontal="center" wrapText="1"/>
      <protection/>
    </xf>
    <xf numFmtId="188" fontId="16" fillId="0" borderId="12" xfId="0" applyNumberFormat="1" applyFont="1" applyBorder="1" applyAlignment="1" applyProtection="1">
      <alignment horizontal="center" wrapText="1"/>
      <protection/>
    </xf>
    <xf numFmtId="193" fontId="16" fillId="0" borderId="13" xfId="0" applyNumberFormat="1" applyFont="1" applyFill="1" applyBorder="1" applyAlignment="1" applyProtection="1">
      <alignment horizontal="center" wrapText="1"/>
      <protection/>
    </xf>
    <xf numFmtId="0" fontId="21" fillId="0" borderId="0" xfId="0" applyFont="1" applyBorder="1" applyAlignment="1" applyProtection="1">
      <alignment horizontal="center" vertical="center"/>
      <protection/>
    </xf>
    <xf numFmtId="0" fontId="21" fillId="33" borderId="14" xfId="0" applyFont="1" applyFill="1" applyBorder="1" applyAlignment="1" applyProtection="1">
      <alignment horizontal="center" vertical="center"/>
      <protection/>
    </xf>
    <xf numFmtId="191" fontId="16" fillId="0" borderId="12" xfId="0" applyNumberFormat="1" applyFont="1" applyBorder="1" applyAlignment="1" applyProtection="1">
      <alignment horizontal="center" wrapText="1"/>
      <protection/>
    </xf>
    <xf numFmtId="191" fontId="16" fillId="0" borderId="12" xfId="0" applyNumberFormat="1" applyFont="1" applyFill="1" applyBorder="1" applyAlignment="1" applyProtection="1">
      <alignment horizontal="center" wrapText="1"/>
      <protection/>
    </xf>
    <xf numFmtId="188" fontId="16" fillId="0" borderId="12" xfId="0" applyNumberFormat="1" applyFont="1" applyFill="1" applyBorder="1" applyAlignment="1" applyProtection="1">
      <alignment horizontal="center" wrapText="1"/>
      <protection/>
    </xf>
    <xf numFmtId="0" fontId="11" fillId="0" borderId="0" xfId="0" applyFont="1" applyFill="1" applyBorder="1" applyAlignment="1">
      <alignment horizontal="center" vertical="center"/>
    </xf>
    <xf numFmtId="0" fontId="19" fillId="0" borderId="14" xfId="0" applyFont="1" applyFill="1" applyBorder="1" applyAlignment="1" applyProtection="1">
      <alignment horizontal="right" vertical="center"/>
      <protection/>
    </xf>
    <xf numFmtId="0" fontId="19" fillId="0" borderId="15" xfId="0" applyFont="1" applyFill="1" applyBorder="1" applyAlignment="1" applyProtection="1">
      <alignment horizontal="right" vertical="center"/>
      <protection/>
    </xf>
    <xf numFmtId="3" fontId="21" fillId="33" borderId="16" xfId="0" applyNumberFormat="1" applyFont="1" applyFill="1" applyBorder="1" applyAlignment="1" applyProtection="1">
      <alignment horizontal="center" vertical="center"/>
      <protection/>
    </xf>
    <xf numFmtId="0" fontId="21" fillId="33" borderId="16" xfId="0" applyFont="1" applyFill="1" applyBorder="1" applyAlignment="1" applyProtection="1">
      <alignment horizontal="center" vertical="center"/>
      <protection/>
    </xf>
    <xf numFmtId="193" fontId="21" fillId="33" borderId="16" xfId="0" applyNumberFormat="1" applyFont="1" applyFill="1" applyBorder="1" applyAlignment="1" applyProtection="1">
      <alignment horizontal="center" vertical="center"/>
      <protection/>
    </xf>
    <xf numFmtId="192" fontId="21" fillId="33" borderId="16" xfId="62" applyNumberFormat="1" applyFont="1" applyFill="1" applyBorder="1" applyAlignment="1" applyProtection="1">
      <alignment horizontal="center" vertical="center"/>
      <protection/>
    </xf>
    <xf numFmtId="0" fontId="19" fillId="0" borderId="17" xfId="0" applyFont="1" applyFill="1" applyBorder="1" applyAlignment="1" applyProtection="1">
      <alignment horizontal="right" vertical="center"/>
      <protection/>
    </xf>
    <xf numFmtId="185"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center" vertical="center"/>
      <protection/>
    </xf>
    <xf numFmtId="0" fontId="19" fillId="0" borderId="16" xfId="0" applyFont="1" applyFill="1" applyBorder="1" applyAlignment="1" applyProtection="1">
      <alignment horizontal="right" vertical="center"/>
      <protection/>
    </xf>
    <xf numFmtId="0" fontId="19" fillId="0" borderId="18" xfId="0" applyFont="1" applyFill="1" applyBorder="1" applyAlignment="1" applyProtection="1">
      <alignment horizontal="right" vertical="center"/>
      <protection/>
    </xf>
    <xf numFmtId="3" fontId="24" fillId="33" borderId="16" xfId="0" applyNumberFormat="1"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191" fontId="24" fillId="33" borderId="16" xfId="0" applyNumberFormat="1" applyFont="1" applyFill="1" applyBorder="1" applyAlignment="1" applyProtection="1">
      <alignment horizontal="center" vertical="center"/>
      <protection/>
    </xf>
    <xf numFmtId="188" fontId="24" fillId="33" borderId="16" xfId="0" applyNumberFormat="1" applyFont="1" applyFill="1" applyBorder="1" applyAlignment="1" applyProtection="1">
      <alignment horizontal="right" vertical="center"/>
      <protection/>
    </xf>
    <xf numFmtId="193" fontId="24" fillId="33" borderId="16" xfId="0" applyNumberFormat="1" applyFont="1" applyFill="1" applyBorder="1" applyAlignment="1" applyProtection="1">
      <alignment horizontal="center" vertical="center"/>
      <protection/>
    </xf>
    <xf numFmtId="192" fontId="24" fillId="33" borderId="16" xfId="62" applyNumberFormat="1" applyFont="1" applyFill="1" applyBorder="1" applyAlignment="1" applyProtection="1">
      <alignment horizontal="center" vertical="center"/>
      <protection/>
    </xf>
    <xf numFmtId="0" fontId="19" fillId="0" borderId="19" xfId="0" applyFont="1" applyFill="1" applyBorder="1" applyAlignment="1" applyProtection="1">
      <alignment horizontal="right" vertical="center"/>
      <protection/>
    </xf>
    <xf numFmtId="190" fontId="26" fillId="0" borderId="14" xfId="0" applyNumberFormat="1" applyFont="1" applyFill="1" applyBorder="1" applyAlignment="1" applyProtection="1">
      <alignment horizontal="center" vertical="center"/>
      <protection locked="0"/>
    </xf>
    <xf numFmtId="14" fontId="26" fillId="0" borderId="14" xfId="0" applyNumberFormat="1" applyFont="1" applyFill="1" applyBorder="1" applyAlignment="1">
      <alignment horizontal="left" vertical="center"/>
    </xf>
    <xf numFmtId="0" fontId="26" fillId="0" borderId="14" xfId="0" applyFont="1" applyFill="1" applyBorder="1" applyAlignment="1">
      <alignment horizontal="center" vertical="center"/>
    </xf>
    <xf numFmtId="185" fontId="26" fillId="0" borderId="14" xfId="40" applyNumberFormat="1" applyFont="1" applyFill="1" applyBorder="1" applyAlignment="1">
      <alignment horizontal="right"/>
    </xf>
    <xf numFmtId="196" fontId="26" fillId="0" borderId="14" xfId="40" applyNumberFormat="1" applyFont="1" applyFill="1" applyBorder="1" applyAlignment="1">
      <alignment horizontal="right"/>
    </xf>
    <xf numFmtId="2" fontId="26" fillId="0" borderId="14" xfId="40" applyNumberFormat="1" applyFont="1" applyFill="1" applyBorder="1" applyAlignment="1">
      <alignment horizontal="right"/>
    </xf>
    <xf numFmtId="192" fontId="26" fillId="0" borderId="14" xfId="62" applyNumberFormat="1" applyFont="1" applyFill="1" applyBorder="1" applyAlignment="1" applyProtection="1">
      <alignment horizontal="right" vertical="center"/>
      <protection/>
    </xf>
    <xf numFmtId="1" fontId="19" fillId="0" borderId="14" xfId="0" applyNumberFormat="1" applyFont="1" applyFill="1" applyBorder="1" applyAlignment="1" applyProtection="1">
      <alignment horizontal="right" vertical="center"/>
      <protection/>
    </xf>
    <xf numFmtId="171" fontId="4" fillId="0" borderId="14" xfId="40" applyFont="1" applyFill="1" applyBorder="1" applyAlignment="1" applyProtection="1">
      <alignment horizontal="left" vertical="center"/>
      <protection/>
    </xf>
    <xf numFmtId="190" fontId="4" fillId="0" borderId="14" xfId="0" applyNumberFormat="1" applyFont="1" applyFill="1" applyBorder="1" applyAlignment="1" applyProtection="1">
      <alignment horizontal="center" vertical="center"/>
      <protection/>
    </xf>
    <xf numFmtId="0" fontId="4" fillId="0" borderId="14" xfId="0" applyFont="1" applyFill="1" applyBorder="1" applyAlignment="1" applyProtection="1">
      <alignment vertical="center"/>
      <protection/>
    </xf>
    <xf numFmtId="0" fontId="4" fillId="0" borderId="14" xfId="0" applyNumberFormat="1" applyFont="1" applyFill="1" applyBorder="1" applyAlignment="1" applyProtection="1">
      <alignment horizontal="center" vertical="center"/>
      <protection/>
    </xf>
    <xf numFmtId="191" fontId="18"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xf>
    <xf numFmtId="191" fontId="4" fillId="0" borderId="14" xfId="0" applyNumberFormat="1" applyFont="1" applyFill="1" applyBorder="1" applyAlignment="1" applyProtection="1">
      <alignment horizontal="right" vertical="center"/>
      <protection/>
    </xf>
    <xf numFmtId="188" fontId="4" fillId="0" borderId="14" xfId="0" applyNumberFormat="1" applyFont="1" applyFill="1" applyBorder="1" applyAlignment="1" applyProtection="1">
      <alignment horizontal="right" vertical="center"/>
      <protection/>
    </xf>
    <xf numFmtId="191" fontId="17" fillId="0" borderId="14" xfId="0" applyNumberFormat="1" applyFont="1" applyFill="1" applyBorder="1" applyAlignment="1" applyProtection="1">
      <alignment horizontal="right" vertical="center"/>
      <protection/>
    </xf>
    <xf numFmtId="188" fontId="17" fillId="0" borderId="14" xfId="0" applyNumberFormat="1" applyFont="1" applyFill="1" applyBorder="1" applyAlignment="1" applyProtection="1">
      <alignment horizontal="right" vertical="center"/>
      <protection/>
    </xf>
    <xf numFmtId="191" fontId="9"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locked="0"/>
    </xf>
    <xf numFmtId="188" fontId="4" fillId="0" borderId="14" xfId="0" applyNumberFormat="1" applyFont="1" applyFill="1" applyBorder="1" applyAlignment="1" applyProtection="1">
      <alignment horizontal="right" vertical="center"/>
      <protection locked="0"/>
    </xf>
    <xf numFmtId="193" fontId="4" fillId="0" borderId="14" xfId="0" applyNumberFormat="1" applyFont="1" applyFill="1" applyBorder="1" applyAlignment="1" applyProtection="1">
      <alignment vertical="center"/>
      <protection locked="0"/>
    </xf>
    <xf numFmtId="191" fontId="4" fillId="0" borderId="14" xfId="0" applyNumberFormat="1"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16" fillId="0" borderId="1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7" fillId="0" borderId="14"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21" fillId="0" borderId="14" xfId="0" applyFont="1" applyFill="1" applyBorder="1" applyAlignment="1" applyProtection="1">
      <alignment horizontal="center" vertical="center"/>
      <protection/>
    </xf>
    <xf numFmtId="0" fontId="20" fillId="0" borderId="14" xfId="0" applyFont="1" applyFill="1" applyBorder="1" applyAlignment="1" applyProtection="1">
      <alignment horizontal="right" vertical="center"/>
      <protection/>
    </xf>
    <xf numFmtId="0" fontId="14" fillId="0" borderId="14" xfId="0" applyFont="1" applyFill="1" applyBorder="1" applyAlignment="1" applyProtection="1">
      <alignment horizontal="left" vertical="center"/>
      <protection/>
    </xf>
    <xf numFmtId="190" fontId="14" fillId="0" borderId="14" xfId="0" applyNumberFormat="1" applyFont="1" applyFill="1" applyBorder="1" applyAlignment="1" applyProtection="1">
      <alignment horizontal="center" vertical="center"/>
      <protection/>
    </xf>
    <xf numFmtId="0" fontId="14" fillId="0" borderId="14" xfId="0" applyFont="1" applyFill="1" applyBorder="1" applyAlignment="1" applyProtection="1">
      <alignment vertical="center"/>
      <protection/>
    </xf>
    <xf numFmtId="0" fontId="14" fillId="0" borderId="14" xfId="0" applyFont="1" applyFill="1" applyBorder="1" applyAlignment="1" applyProtection="1">
      <alignment horizontal="center" vertical="center"/>
      <protection/>
    </xf>
    <xf numFmtId="3" fontId="12" fillId="0" borderId="14" xfId="0" applyNumberFormat="1"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191" fontId="12" fillId="0" borderId="14" xfId="0" applyNumberFormat="1" applyFont="1" applyFill="1" applyBorder="1" applyAlignment="1" applyProtection="1">
      <alignment vertical="center"/>
      <protection/>
    </xf>
    <xf numFmtId="188" fontId="12" fillId="0" borderId="14" xfId="0" applyNumberFormat="1" applyFont="1" applyFill="1" applyBorder="1" applyAlignment="1" applyProtection="1">
      <alignment horizontal="right" vertical="center"/>
      <protection/>
    </xf>
    <xf numFmtId="193" fontId="12" fillId="0" borderId="14" xfId="0" applyNumberFormat="1" applyFont="1" applyFill="1" applyBorder="1" applyAlignment="1" applyProtection="1">
      <alignment vertical="center"/>
      <protection/>
    </xf>
    <xf numFmtId="191" fontId="12" fillId="0" borderId="14" xfId="0" applyNumberFormat="1" applyFont="1" applyFill="1" applyBorder="1" applyAlignment="1" applyProtection="1">
      <alignment horizontal="right" vertical="center"/>
      <protection/>
    </xf>
    <xf numFmtId="192" fontId="12" fillId="0" borderId="14" xfId="62" applyNumberFormat="1" applyFont="1" applyFill="1" applyBorder="1" applyAlignment="1" applyProtection="1">
      <alignment vertical="center"/>
      <protection/>
    </xf>
    <xf numFmtId="0" fontId="13" fillId="0" borderId="14" xfId="0" applyFont="1" applyFill="1" applyBorder="1" applyAlignment="1" applyProtection="1">
      <alignment vertical="center"/>
      <protection/>
    </xf>
    <xf numFmtId="0" fontId="19" fillId="0" borderId="14" xfId="0" applyFont="1" applyFill="1" applyBorder="1" applyAlignment="1" applyProtection="1">
      <alignment horizontal="right" vertical="center"/>
      <protection locked="0"/>
    </xf>
    <xf numFmtId="0" fontId="7" fillId="0" borderId="14" xfId="0" applyFont="1" applyFill="1" applyBorder="1" applyAlignment="1" applyProtection="1">
      <alignment horizontal="left" vertical="center"/>
      <protection locked="0"/>
    </xf>
    <xf numFmtId="190" fontId="7" fillId="0" borderId="14"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191" fontId="7" fillId="0" borderId="14" xfId="0" applyNumberFormat="1" applyFont="1" applyFill="1" applyBorder="1" applyAlignment="1" applyProtection="1">
      <alignment vertical="center"/>
      <protection locked="0"/>
    </xf>
    <xf numFmtId="188" fontId="7" fillId="0" borderId="14" xfId="0" applyNumberFormat="1" applyFont="1" applyFill="1" applyBorder="1" applyAlignment="1" applyProtection="1">
      <alignment horizontal="right" vertical="center"/>
      <protection locked="0"/>
    </xf>
    <xf numFmtId="191" fontId="10" fillId="0" borderId="14" xfId="0" applyNumberFormat="1" applyFont="1" applyFill="1" applyBorder="1" applyAlignment="1" applyProtection="1">
      <alignment vertical="center"/>
      <protection locked="0"/>
    </xf>
    <xf numFmtId="188" fontId="10" fillId="0" borderId="14" xfId="0" applyNumberFormat="1" applyFont="1" applyFill="1" applyBorder="1" applyAlignment="1" applyProtection="1">
      <alignment horizontal="right" vertical="center"/>
      <protection locked="0"/>
    </xf>
    <xf numFmtId="193" fontId="7" fillId="0" borderId="14" xfId="0" applyNumberFormat="1"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4" xfId="0" applyFont="1" applyFill="1" applyBorder="1" applyAlignment="1">
      <alignment vertical="center"/>
    </xf>
    <xf numFmtId="0" fontId="11" fillId="0" borderId="14" xfId="0" applyFont="1" applyFill="1" applyBorder="1" applyAlignment="1">
      <alignment horizontal="center" vertical="center"/>
    </xf>
    <xf numFmtId="191" fontId="7" fillId="0" borderId="14" xfId="0" applyNumberFormat="1" applyFont="1" applyFill="1" applyBorder="1" applyAlignment="1" applyProtection="1">
      <alignment horizontal="right" vertical="center"/>
      <protection locked="0"/>
    </xf>
    <xf numFmtId="190" fontId="26" fillId="0" borderId="16" xfId="0" applyNumberFormat="1" applyFont="1" applyFill="1" applyBorder="1" applyAlignment="1" applyProtection="1">
      <alignment horizontal="center" vertical="center"/>
      <protection locked="0"/>
    </xf>
    <xf numFmtId="14" fontId="26" fillId="0" borderId="16" xfId="0" applyNumberFormat="1" applyFont="1" applyFill="1" applyBorder="1" applyAlignment="1">
      <alignment horizontal="left" vertical="center"/>
    </xf>
    <xf numFmtId="0" fontId="26" fillId="0" borderId="16" xfId="0" applyFont="1" applyFill="1" applyBorder="1" applyAlignment="1">
      <alignment horizontal="center" vertical="center"/>
    </xf>
    <xf numFmtId="185" fontId="26" fillId="0" borderId="16" xfId="40" applyNumberFormat="1" applyFont="1" applyFill="1" applyBorder="1" applyAlignment="1">
      <alignment horizontal="right"/>
    </xf>
    <xf numFmtId="196" fontId="26" fillId="0" borderId="16" xfId="40" applyNumberFormat="1" applyFont="1" applyFill="1" applyBorder="1" applyAlignment="1">
      <alignment horizontal="right"/>
    </xf>
    <xf numFmtId="2" fontId="26" fillId="0" borderId="16" xfId="40" applyNumberFormat="1" applyFont="1" applyFill="1" applyBorder="1" applyAlignment="1">
      <alignment horizontal="right"/>
    </xf>
    <xf numFmtId="192" fontId="26" fillId="0" borderId="16" xfId="62" applyNumberFormat="1" applyFont="1" applyFill="1" applyBorder="1" applyAlignment="1" applyProtection="1">
      <alignment horizontal="right" vertical="center"/>
      <protection/>
    </xf>
    <xf numFmtId="190" fontId="26" fillId="0" borderId="20" xfId="0" applyNumberFormat="1" applyFont="1" applyFill="1" applyBorder="1" applyAlignment="1" applyProtection="1">
      <alignment horizontal="center" vertical="center"/>
      <protection locked="0"/>
    </xf>
    <xf numFmtId="14" fontId="26" fillId="0" borderId="20" xfId="0" applyNumberFormat="1" applyFont="1" applyFill="1" applyBorder="1" applyAlignment="1">
      <alignment horizontal="left" vertical="center"/>
    </xf>
    <xf numFmtId="0" fontId="26" fillId="0" borderId="20" xfId="0" applyFont="1" applyFill="1" applyBorder="1" applyAlignment="1">
      <alignment horizontal="center" vertical="center"/>
    </xf>
    <xf numFmtId="185" fontId="26" fillId="0" borderId="20" xfId="40" applyNumberFormat="1" applyFont="1" applyFill="1" applyBorder="1" applyAlignment="1">
      <alignment horizontal="right"/>
    </xf>
    <xf numFmtId="196" fontId="26" fillId="0" borderId="20" xfId="40" applyNumberFormat="1" applyFont="1" applyFill="1" applyBorder="1" applyAlignment="1">
      <alignment horizontal="right"/>
    </xf>
    <xf numFmtId="2" fontId="26" fillId="0" borderId="20" xfId="40" applyNumberFormat="1" applyFont="1" applyFill="1" applyBorder="1" applyAlignment="1">
      <alignment horizontal="right"/>
    </xf>
    <xf numFmtId="192" fontId="26" fillId="0" borderId="20" xfId="62" applyNumberFormat="1" applyFont="1" applyFill="1" applyBorder="1" applyAlignment="1" applyProtection="1">
      <alignment horizontal="right" vertical="center"/>
      <protection/>
    </xf>
    <xf numFmtId="0" fontId="16" fillId="0" borderId="21"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7" fillId="0" borderId="21" xfId="0" applyFont="1" applyFill="1" applyBorder="1" applyAlignment="1" applyProtection="1">
      <alignment vertical="center"/>
      <protection locked="0"/>
    </xf>
    <xf numFmtId="0" fontId="5" fillId="0" borderId="21" xfId="0" applyFont="1" applyFill="1" applyBorder="1" applyAlignment="1" applyProtection="1">
      <alignment vertical="center"/>
      <protection locked="0"/>
    </xf>
    <xf numFmtId="0" fontId="5" fillId="0" borderId="21" xfId="0" applyFont="1" applyFill="1" applyBorder="1" applyAlignment="1" applyProtection="1">
      <alignment vertical="center" wrapText="1"/>
      <protection locked="0"/>
    </xf>
    <xf numFmtId="0" fontId="26" fillId="0" borderId="22" xfId="0" applyFont="1" applyFill="1" applyBorder="1" applyAlignment="1">
      <alignment horizontal="left" vertical="center"/>
    </xf>
    <xf numFmtId="190" fontId="26" fillId="0" borderId="23" xfId="0" applyNumberFormat="1" applyFont="1" applyFill="1" applyBorder="1" applyAlignment="1" applyProtection="1">
      <alignment horizontal="center" vertical="center"/>
      <protection locked="0"/>
    </xf>
    <xf numFmtId="14" fontId="26" fillId="0" borderId="23" xfId="0" applyNumberFormat="1" applyFont="1" applyFill="1" applyBorder="1" applyAlignment="1">
      <alignment horizontal="left" vertical="center"/>
    </xf>
    <xf numFmtId="0" fontId="26" fillId="0" borderId="23" xfId="0" applyFont="1" applyFill="1" applyBorder="1" applyAlignment="1">
      <alignment horizontal="center" vertical="center"/>
    </xf>
    <xf numFmtId="185" fontId="26" fillId="0" borderId="23" xfId="40" applyNumberFormat="1" applyFont="1" applyFill="1" applyBorder="1" applyAlignment="1">
      <alignment horizontal="right"/>
    </xf>
    <xf numFmtId="196" fontId="26" fillId="0" borderId="23" xfId="40" applyNumberFormat="1" applyFont="1" applyFill="1" applyBorder="1" applyAlignment="1">
      <alignment horizontal="right"/>
    </xf>
    <xf numFmtId="2" fontId="26" fillId="0" borderId="23" xfId="40" applyNumberFormat="1" applyFont="1" applyFill="1" applyBorder="1" applyAlignment="1">
      <alignment horizontal="right"/>
    </xf>
    <xf numFmtId="192" fontId="26" fillId="0" borderId="23" xfId="62" applyNumberFormat="1" applyFont="1" applyFill="1" applyBorder="1" applyAlignment="1" applyProtection="1">
      <alignment horizontal="right" vertical="center"/>
      <protection/>
    </xf>
    <xf numFmtId="2" fontId="26" fillId="0" borderId="24" xfId="40" applyNumberFormat="1" applyFont="1" applyFill="1" applyBorder="1" applyAlignment="1">
      <alignment horizontal="right"/>
    </xf>
    <xf numFmtId="0" fontId="26" fillId="0" borderId="25" xfId="0" applyFont="1" applyFill="1" applyBorder="1" applyAlignment="1">
      <alignment horizontal="left" vertical="center"/>
    </xf>
    <xf numFmtId="2" fontId="26" fillId="0" borderId="26" xfId="40" applyNumberFormat="1" applyFont="1" applyFill="1" applyBorder="1" applyAlignment="1">
      <alignment horizontal="right"/>
    </xf>
    <xf numFmtId="0" fontId="26" fillId="0" borderId="27" xfId="0" applyFont="1" applyFill="1" applyBorder="1" applyAlignment="1">
      <alignment horizontal="left" vertical="center"/>
    </xf>
    <xf numFmtId="2" fontId="26" fillId="0" borderId="28" xfId="40" applyNumberFormat="1" applyFont="1" applyFill="1" applyBorder="1" applyAlignment="1">
      <alignment horizontal="right"/>
    </xf>
    <xf numFmtId="0" fontId="26" fillId="0" borderId="29" xfId="0" applyFont="1" applyFill="1" applyBorder="1" applyAlignment="1">
      <alignment horizontal="left" vertical="center"/>
    </xf>
    <xf numFmtId="2" fontId="26" fillId="0" borderId="30" xfId="40" applyNumberFormat="1" applyFont="1" applyFill="1" applyBorder="1" applyAlignment="1">
      <alignment horizontal="right"/>
    </xf>
    <xf numFmtId="0" fontId="19" fillId="0" borderId="15"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191" fontId="16" fillId="0" borderId="20" xfId="0" applyNumberFormat="1" applyFont="1" applyFill="1" applyBorder="1" applyAlignment="1" applyProtection="1">
      <alignment horizontal="center" vertical="center" wrapText="1"/>
      <protection/>
    </xf>
    <xf numFmtId="188" fontId="16" fillId="0" borderId="20" xfId="0" applyNumberFormat="1" applyFont="1" applyFill="1" applyBorder="1" applyAlignment="1" applyProtection="1">
      <alignment horizontal="center" vertical="center" wrapText="1"/>
      <protection/>
    </xf>
    <xf numFmtId="193" fontId="16" fillId="0" borderId="20" xfId="0" applyNumberFormat="1" applyFont="1" applyFill="1" applyBorder="1" applyAlignment="1" applyProtection="1">
      <alignment horizontal="center" vertical="center" wrapText="1"/>
      <protection/>
    </xf>
    <xf numFmtId="193" fontId="16" fillId="0" borderId="28" xfId="0" applyNumberFormat="1" applyFont="1" applyFill="1" applyBorder="1" applyAlignment="1" applyProtection="1">
      <alignment horizontal="center" vertical="center" wrapText="1"/>
      <protection/>
    </xf>
    <xf numFmtId="185" fontId="27" fillId="0" borderId="23" xfId="40" applyNumberFormat="1" applyFont="1" applyFill="1" applyBorder="1" applyAlignment="1">
      <alignment horizontal="right"/>
    </xf>
    <xf numFmtId="196" fontId="27" fillId="0" borderId="23" xfId="40" applyNumberFormat="1" applyFont="1" applyFill="1" applyBorder="1" applyAlignment="1">
      <alignment horizontal="right"/>
    </xf>
    <xf numFmtId="185" fontId="27" fillId="0" borderId="14" xfId="40" applyNumberFormat="1" applyFont="1" applyFill="1" applyBorder="1" applyAlignment="1">
      <alignment horizontal="right"/>
    </xf>
    <xf numFmtId="196" fontId="27" fillId="0" borderId="14" xfId="40" applyNumberFormat="1" applyFont="1" applyFill="1" applyBorder="1" applyAlignment="1">
      <alignment horizontal="right"/>
    </xf>
    <xf numFmtId="185" fontId="27" fillId="0" borderId="20" xfId="40" applyNumberFormat="1" applyFont="1" applyFill="1" applyBorder="1" applyAlignment="1">
      <alignment horizontal="right"/>
    </xf>
    <xf numFmtId="196" fontId="27" fillId="0" borderId="20" xfId="40" applyNumberFormat="1" applyFont="1" applyFill="1" applyBorder="1" applyAlignment="1">
      <alignment horizontal="right"/>
    </xf>
    <xf numFmtId="185" fontId="27" fillId="0" borderId="16" xfId="40" applyNumberFormat="1" applyFont="1" applyFill="1" applyBorder="1" applyAlignment="1">
      <alignment horizontal="right"/>
    </xf>
    <xf numFmtId="196" fontId="27" fillId="0" borderId="16" xfId="40" applyNumberFormat="1" applyFont="1" applyFill="1" applyBorder="1" applyAlignment="1">
      <alignment horizontal="right"/>
    </xf>
    <xf numFmtId="191"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right" vertical="center"/>
      <protection/>
    </xf>
    <xf numFmtId="0" fontId="11" fillId="0" borderId="14" xfId="0" applyFont="1" applyFill="1" applyBorder="1" applyAlignment="1" applyProtection="1">
      <alignment horizontal="left" vertical="center"/>
      <protection locked="0"/>
    </xf>
    <xf numFmtId="0" fontId="11" fillId="0" borderId="14" xfId="0" applyFont="1" applyFill="1" applyBorder="1" applyAlignment="1">
      <alignment horizontal="left" vertical="center"/>
    </xf>
    <xf numFmtId="0" fontId="24" fillId="33" borderId="16" xfId="0" applyFont="1" applyFill="1" applyBorder="1" applyAlignment="1">
      <alignment horizontal="center" vertical="center"/>
    </xf>
    <xf numFmtId="0" fontId="25"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15" fillId="0" borderId="14" xfId="0" applyNumberFormat="1" applyFont="1" applyFill="1" applyBorder="1" applyAlignment="1" applyProtection="1">
      <alignment horizontal="right" vertical="center" wrapText="1"/>
      <protection locked="0"/>
    </xf>
    <xf numFmtId="0" fontId="0" fillId="0" borderId="14" xfId="0" applyFill="1" applyBorder="1" applyAlignment="1">
      <alignment horizontal="right" vertical="center" wrapText="1"/>
    </xf>
    <xf numFmtId="0" fontId="15" fillId="0" borderId="14" xfId="0" applyFont="1" applyFill="1" applyBorder="1" applyAlignment="1">
      <alignment horizontal="right" vertical="center" wrapText="1"/>
    </xf>
    <xf numFmtId="193" fontId="8" fillId="0" borderId="14" xfId="0" applyNumberFormat="1" applyFont="1" applyFill="1" applyBorder="1" applyAlignment="1" applyProtection="1">
      <alignment horizontal="right" vertical="center" wrapText="1"/>
      <protection locked="0"/>
    </xf>
    <xf numFmtId="0" fontId="22" fillId="33" borderId="14" xfId="0" applyFont="1" applyFill="1" applyBorder="1" applyAlignment="1" applyProtection="1">
      <alignment horizontal="center" vertical="center"/>
      <protection/>
    </xf>
    <xf numFmtId="0" fontId="0" fillId="33" borderId="31" xfId="0" applyFill="1" applyBorder="1" applyAlignment="1">
      <alignment/>
    </xf>
    <xf numFmtId="185" fontId="16" fillId="0" borderId="23" xfId="0" applyNumberFormat="1" applyFont="1" applyFill="1" applyBorder="1" applyAlignment="1" applyProtection="1">
      <alignment horizontal="center" vertical="center" wrapText="1"/>
      <protection/>
    </xf>
    <xf numFmtId="0" fontId="16" fillId="0" borderId="23"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wrapText="1"/>
      <protection/>
    </xf>
    <xf numFmtId="193" fontId="16" fillId="0" borderId="23" xfId="0" applyNumberFormat="1" applyFont="1" applyFill="1" applyBorder="1" applyAlignment="1" applyProtection="1">
      <alignment horizontal="center" vertical="center" wrapText="1"/>
      <protection/>
    </xf>
    <xf numFmtId="193" fontId="16" fillId="0" borderId="24" xfId="0" applyNumberFormat="1" applyFont="1" applyFill="1" applyBorder="1" applyAlignment="1" applyProtection="1">
      <alignment horizontal="center" vertical="center" wrapText="1"/>
      <protection/>
    </xf>
    <xf numFmtId="171" fontId="16" fillId="0" borderId="22" xfId="40" applyFont="1" applyFill="1" applyBorder="1" applyAlignment="1" applyProtection="1">
      <alignment horizontal="center" vertical="center"/>
      <protection/>
    </xf>
    <xf numFmtId="171" fontId="16" fillId="0" borderId="27" xfId="40" applyFont="1" applyFill="1" applyBorder="1" applyAlignment="1" applyProtection="1">
      <alignment horizontal="center" vertical="center"/>
      <protection/>
    </xf>
    <xf numFmtId="190" fontId="16" fillId="0" borderId="23"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185" fontId="16" fillId="0" borderId="32" xfId="0" applyNumberFormat="1"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protection/>
    </xf>
    <xf numFmtId="0" fontId="0" fillId="0" borderId="0" xfId="0" applyAlignment="1">
      <alignment/>
    </xf>
    <xf numFmtId="171" fontId="16" fillId="0" borderId="33" xfId="40" applyFont="1" applyFill="1" applyBorder="1" applyAlignment="1" applyProtection="1">
      <alignment horizontal="center" vertical="center"/>
      <protection/>
    </xf>
    <xf numFmtId="171" fontId="16" fillId="0" borderId="34" xfId="40" applyFont="1" applyFill="1" applyBorder="1" applyAlignment="1" applyProtection="1">
      <alignment horizontal="center" vertical="center"/>
      <protection/>
    </xf>
    <xf numFmtId="190" fontId="16" fillId="0" borderId="32" xfId="0" applyNumberFormat="1" applyFont="1" applyFill="1" applyBorder="1" applyAlignment="1" applyProtection="1">
      <alignment horizontal="center" vertical="center" wrapText="1"/>
      <protection/>
    </xf>
    <xf numFmtId="190" fontId="16" fillId="0" borderId="12" xfId="0" applyNumberFormat="1" applyFont="1" applyFill="1" applyBorder="1" applyAlignment="1" applyProtection="1">
      <alignment horizontal="center" vertical="center" wrapText="1"/>
      <protection/>
    </xf>
    <xf numFmtId="0" fontId="21" fillId="33" borderId="16" xfId="0" applyFont="1" applyFill="1" applyBorder="1" applyAlignment="1">
      <alignment horizontal="center" vertical="center"/>
    </xf>
    <xf numFmtId="0" fontId="21" fillId="33" borderId="16" xfId="0" applyFont="1" applyFill="1" applyBorder="1" applyAlignment="1">
      <alignment horizontal="right" vertical="center"/>
    </xf>
    <xf numFmtId="193" fontId="16" fillId="0" borderId="32" xfId="0" applyNumberFormat="1" applyFont="1" applyFill="1" applyBorder="1" applyAlignment="1" applyProtection="1">
      <alignment horizontal="center" vertical="center" wrapText="1"/>
      <protection/>
    </xf>
    <xf numFmtId="193" fontId="16" fillId="0" borderId="35" xfId="0" applyNumberFormat="1" applyFont="1" applyFill="1" applyBorder="1" applyAlignment="1" applyProtection="1">
      <alignment horizontal="center" vertical="center" wrapText="1"/>
      <protection/>
    </xf>
    <xf numFmtId="0" fontId="15" fillId="0" borderId="0" xfId="0" applyFont="1" applyAlignment="1">
      <alignment horizontal="right" vertical="center" wrapText="1"/>
    </xf>
    <xf numFmtId="0" fontId="0" fillId="0" borderId="0" xfId="0" applyAlignment="1">
      <alignment horizontal="right" vertical="center" wrapText="1"/>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97072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6783050" y="0"/>
          <a:ext cx="28765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9688175" cy="10953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695325</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6525875" y="390525"/>
          <a:ext cx="2990850" cy="685800"/>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20
</a:t>
          </a:r>
          <a:r>
            <a:rPr lang="en-US" cap="none" sz="2000" b="0" i="0" u="none" baseline="0">
              <a:solidFill>
                <a:srgbClr val="FFFFFF"/>
              </a:solidFill>
              <a:latin typeface="Impact"/>
              <a:ea typeface="Impact"/>
              <a:cs typeface="Impact"/>
            </a:rPr>
            <a:t>16-18 MAY'</a:t>
          </a:r>
          <a:r>
            <a:rPr lang="en-US" cap="none" sz="1600" b="0" i="0" u="none" baseline="0">
              <a:solidFill>
                <a:srgbClr val="FFFFFF"/>
              </a:solidFill>
              <a:latin typeface="Impact"/>
              <a:ea typeface="Impact"/>
              <a:cs typeface="Impact"/>
            </a:rPr>
            <a:t> 2008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18491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048500" y="0"/>
          <a:ext cx="26193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91916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6915150" y="0"/>
          <a:ext cx="22669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918210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 Box 7"/>
        <xdr:cNvSpPr txBox="1">
          <a:spLocks noChangeArrowheads="1"/>
        </xdr:cNvSpPr>
      </xdr:nvSpPr>
      <xdr:spPr>
        <a:xfrm>
          <a:off x="7258050" y="409575"/>
          <a:ext cx="18478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91916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6915150" y="0"/>
          <a:ext cx="22669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9182100" cy="1038225"/>
        </a:xfrm>
        <a:prstGeom prst="rect">
          <a:avLst/>
        </a:prstGeom>
        <a:solidFill>
          <a:srgbClr val="993366"/>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7305675" y="390525"/>
          <a:ext cx="1819275"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20
</a:t>
          </a:r>
          <a:r>
            <a:rPr lang="en-US" cap="none" sz="1200" b="0" i="0" u="none" baseline="0">
              <a:solidFill>
                <a:srgbClr val="FFFFFF"/>
              </a:solidFill>
              <a:latin typeface="Impact"/>
              <a:ea typeface="Impact"/>
              <a:cs typeface="Impact"/>
            </a:rPr>
            <a:t>16-18 MAY'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106"/>
  <sheetViews>
    <sheetView tabSelected="1" zoomScale="60" zoomScaleNormal="60" zoomScalePageLayoutView="0" workbookViewId="0" topLeftCell="B1">
      <selection activeCell="B3" sqref="B3:B4"/>
    </sheetView>
  </sheetViews>
  <sheetFormatPr defaultColWidth="39.8515625" defaultRowHeight="12.75"/>
  <cols>
    <col min="1" max="1" width="3.57421875" style="127" customWidth="1"/>
    <col min="2" max="2" width="46.140625" style="128" bestFit="1" customWidth="1"/>
    <col min="3" max="3" width="9.8515625" style="129" customWidth="1"/>
    <col min="4" max="4" width="13.28125" style="111" bestFit="1" customWidth="1"/>
    <col min="5" max="5" width="29.140625" style="111" bestFit="1" customWidth="1"/>
    <col min="6" max="6" width="7.00390625" style="130" customWidth="1"/>
    <col min="7" max="7" width="9.140625" style="130" bestFit="1" customWidth="1"/>
    <col min="8" max="8" width="11.421875" style="130" customWidth="1"/>
    <col min="9" max="9" width="12.28125" style="131" bestFit="1" customWidth="1"/>
    <col min="10" max="10" width="9.140625" style="132" bestFit="1" customWidth="1"/>
    <col min="11" max="11" width="12.28125" style="131" bestFit="1" customWidth="1"/>
    <col min="12" max="12" width="9.140625" style="132" bestFit="1" customWidth="1"/>
    <col min="13" max="13" width="12.28125" style="131" bestFit="1" customWidth="1"/>
    <col min="14" max="14" width="9.140625" style="132" bestFit="1" customWidth="1"/>
    <col min="15" max="15" width="15.57421875" style="133" bestFit="1" customWidth="1"/>
    <col min="16" max="16" width="10.140625" style="134" customWidth="1"/>
    <col min="17" max="17" width="10.140625" style="132" bestFit="1" customWidth="1"/>
    <col min="18" max="18" width="7.7109375" style="135" bestFit="1" customWidth="1"/>
    <col min="19" max="19" width="12.28125" style="139" bestFit="1" customWidth="1"/>
    <col min="20" max="20" width="10.57421875" style="111" bestFit="1" customWidth="1"/>
    <col min="21" max="21" width="15.57421875" style="131" bestFit="1" customWidth="1"/>
    <col min="22" max="22" width="12.00390625" style="132" bestFit="1" customWidth="1"/>
    <col min="23" max="23" width="7.7109375" style="135" bestFit="1" customWidth="1"/>
    <col min="24" max="24" width="39.8515625" style="112" customWidth="1"/>
    <col min="25" max="27" width="39.8515625" style="111" customWidth="1"/>
    <col min="28" max="28" width="2.00390625" style="111" bestFit="1" customWidth="1"/>
    <col min="29" max="16384" width="39.8515625" style="111" customWidth="1"/>
  </cols>
  <sheetData>
    <row r="1" spans="1:23" s="107" customFormat="1" ht="99" customHeight="1">
      <c r="A1" s="91"/>
      <c r="B1" s="92"/>
      <c r="C1" s="93"/>
      <c r="D1" s="94"/>
      <c r="E1" s="94"/>
      <c r="F1" s="95"/>
      <c r="G1" s="95"/>
      <c r="H1" s="95"/>
      <c r="I1" s="96"/>
      <c r="J1" s="97"/>
      <c r="K1" s="98"/>
      <c r="L1" s="99"/>
      <c r="M1" s="100"/>
      <c r="N1" s="101"/>
      <c r="O1" s="102"/>
      <c r="P1" s="103"/>
      <c r="Q1" s="104"/>
      <c r="R1" s="105"/>
      <c r="S1" s="106"/>
      <c r="U1" s="106"/>
      <c r="V1" s="104"/>
      <c r="W1" s="105"/>
    </row>
    <row r="2" spans="1:23" s="108" customFormat="1" ht="27.75" thickBot="1">
      <c r="A2" s="200" t="s">
        <v>80</v>
      </c>
      <c r="B2" s="201"/>
      <c r="C2" s="201"/>
      <c r="D2" s="201"/>
      <c r="E2" s="201"/>
      <c r="F2" s="201"/>
      <c r="G2" s="201"/>
      <c r="H2" s="201"/>
      <c r="I2" s="201"/>
      <c r="J2" s="201"/>
      <c r="K2" s="201"/>
      <c r="L2" s="201"/>
      <c r="M2" s="201"/>
      <c r="N2" s="201"/>
      <c r="O2" s="201"/>
      <c r="P2" s="201"/>
      <c r="Q2" s="201"/>
      <c r="R2" s="201"/>
      <c r="S2" s="201"/>
      <c r="T2" s="201"/>
      <c r="U2" s="201"/>
      <c r="V2" s="201"/>
      <c r="W2" s="201"/>
    </row>
    <row r="3" spans="1:24" s="109" customFormat="1" ht="20.25" customHeight="1">
      <c r="A3" s="174"/>
      <c r="B3" s="207" t="s">
        <v>94</v>
      </c>
      <c r="C3" s="209" t="s">
        <v>47</v>
      </c>
      <c r="D3" s="203" t="s">
        <v>38</v>
      </c>
      <c r="E3" s="203" t="s">
        <v>9</v>
      </c>
      <c r="F3" s="203" t="s">
        <v>48</v>
      </c>
      <c r="G3" s="203" t="s">
        <v>49</v>
      </c>
      <c r="H3" s="203" t="s">
        <v>50</v>
      </c>
      <c r="I3" s="202" t="s">
        <v>39</v>
      </c>
      <c r="J3" s="202"/>
      <c r="K3" s="202" t="s">
        <v>40</v>
      </c>
      <c r="L3" s="202"/>
      <c r="M3" s="202" t="s">
        <v>41</v>
      </c>
      <c r="N3" s="202"/>
      <c r="O3" s="205" t="s">
        <v>51</v>
      </c>
      <c r="P3" s="205"/>
      <c r="Q3" s="205"/>
      <c r="R3" s="205"/>
      <c r="S3" s="202" t="s">
        <v>37</v>
      </c>
      <c r="T3" s="202"/>
      <c r="U3" s="205" t="s">
        <v>95</v>
      </c>
      <c r="V3" s="205"/>
      <c r="W3" s="206"/>
      <c r="X3" s="154"/>
    </row>
    <row r="4" spans="1:24" s="109" customFormat="1" ht="52.5" customHeight="1" thickBot="1">
      <c r="A4" s="175"/>
      <c r="B4" s="208"/>
      <c r="C4" s="210"/>
      <c r="D4" s="211"/>
      <c r="E4" s="211"/>
      <c r="F4" s="204"/>
      <c r="G4" s="204"/>
      <c r="H4" s="204"/>
      <c r="I4" s="177" t="s">
        <v>46</v>
      </c>
      <c r="J4" s="178" t="s">
        <v>43</v>
      </c>
      <c r="K4" s="177" t="s">
        <v>46</v>
      </c>
      <c r="L4" s="178" t="s">
        <v>43</v>
      </c>
      <c r="M4" s="177" t="s">
        <v>46</v>
      </c>
      <c r="N4" s="178" t="s">
        <v>43</v>
      </c>
      <c r="O4" s="177" t="s">
        <v>46</v>
      </c>
      <c r="P4" s="178" t="s">
        <v>43</v>
      </c>
      <c r="Q4" s="178" t="s">
        <v>96</v>
      </c>
      <c r="R4" s="179" t="s">
        <v>97</v>
      </c>
      <c r="S4" s="177" t="s">
        <v>46</v>
      </c>
      <c r="T4" s="176" t="s">
        <v>42</v>
      </c>
      <c r="U4" s="177" t="s">
        <v>46</v>
      </c>
      <c r="V4" s="178" t="s">
        <v>43</v>
      </c>
      <c r="W4" s="180" t="s">
        <v>97</v>
      </c>
      <c r="X4" s="154"/>
    </row>
    <row r="5" spans="1:24" s="109" customFormat="1" ht="15">
      <c r="A5" s="67">
        <v>1</v>
      </c>
      <c r="B5" s="159" t="s">
        <v>128</v>
      </c>
      <c r="C5" s="160">
        <v>39584</v>
      </c>
      <c r="D5" s="161" t="s">
        <v>129</v>
      </c>
      <c r="E5" s="161" t="s">
        <v>130</v>
      </c>
      <c r="F5" s="162">
        <v>167</v>
      </c>
      <c r="G5" s="162">
        <v>244</v>
      </c>
      <c r="H5" s="162">
        <v>1</v>
      </c>
      <c r="I5" s="163">
        <v>170455.725</v>
      </c>
      <c r="J5" s="164">
        <v>19621.8</v>
      </c>
      <c r="K5" s="163">
        <v>421905</v>
      </c>
      <c r="L5" s="164">
        <v>47496.9</v>
      </c>
      <c r="M5" s="163">
        <v>517979.8</v>
      </c>
      <c r="N5" s="164">
        <v>58631.3</v>
      </c>
      <c r="O5" s="181">
        <f>I5+K5+M5</f>
        <v>1110340.525</v>
      </c>
      <c r="P5" s="182">
        <f>J5+L5+N5</f>
        <v>125750</v>
      </c>
      <c r="Q5" s="164">
        <f>+P5/G5</f>
        <v>515.3688524590164</v>
      </c>
      <c r="R5" s="165">
        <f>+O5/P5</f>
        <v>8.829745725646122</v>
      </c>
      <c r="S5" s="163"/>
      <c r="T5" s="166"/>
      <c r="U5" s="163">
        <v>1110340.525</v>
      </c>
      <c r="V5" s="164">
        <v>125750</v>
      </c>
      <c r="W5" s="167">
        <f aca="true" t="shared" si="0" ref="W5:W36">U5/V5</f>
        <v>8.829745725646122</v>
      </c>
      <c r="X5" s="154"/>
    </row>
    <row r="6" spans="1:24" s="109" customFormat="1" ht="15">
      <c r="A6" s="67">
        <v>2</v>
      </c>
      <c r="B6" s="168" t="s">
        <v>110</v>
      </c>
      <c r="C6" s="84">
        <v>39577</v>
      </c>
      <c r="D6" s="85" t="s">
        <v>11</v>
      </c>
      <c r="E6" s="85" t="s">
        <v>11</v>
      </c>
      <c r="F6" s="86">
        <v>85</v>
      </c>
      <c r="G6" s="86">
        <v>90</v>
      </c>
      <c r="H6" s="86">
        <v>2</v>
      </c>
      <c r="I6" s="87">
        <v>60653</v>
      </c>
      <c r="J6" s="88">
        <v>6465</v>
      </c>
      <c r="K6" s="87">
        <v>101492</v>
      </c>
      <c r="L6" s="88">
        <v>10657</v>
      </c>
      <c r="M6" s="87">
        <v>116198</v>
      </c>
      <c r="N6" s="88">
        <v>12485</v>
      </c>
      <c r="O6" s="183">
        <f>+I6+K6+M6</f>
        <v>278343</v>
      </c>
      <c r="P6" s="184">
        <f>+J6+L6+N6</f>
        <v>29607</v>
      </c>
      <c r="Q6" s="88">
        <f>+P6/G6</f>
        <v>328.96666666666664</v>
      </c>
      <c r="R6" s="89">
        <f aca="true" t="shared" si="1" ref="R6:R37">IF(O6&lt;&gt;0,O6/P6,"")</f>
        <v>9.401256459621036</v>
      </c>
      <c r="S6" s="87">
        <v>467202</v>
      </c>
      <c r="T6" s="90">
        <f>IF(S6&lt;&gt;0,-(S6-O6)/S6,"")</f>
        <v>-0.4042341428332927</v>
      </c>
      <c r="U6" s="87">
        <v>1041477</v>
      </c>
      <c r="V6" s="88">
        <v>122094</v>
      </c>
      <c r="W6" s="169">
        <f t="shared" si="0"/>
        <v>8.530124330433928</v>
      </c>
      <c r="X6" s="154"/>
    </row>
    <row r="7" spans="1:24" s="110" customFormat="1" ht="18.75" thickBot="1">
      <c r="A7" s="83">
        <v>3</v>
      </c>
      <c r="B7" s="170" t="s">
        <v>99</v>
      </c>
      <c r="C7" s="147">
        <v>39570</v>
      </c>
      <c r="D7" s="148" t="s">
        <v>17</v>
      </c>
      <c r="E7" s="148" t="s">
        <v>18</v>
      </c>
      <c r="F7" s="149">
        <v>140</v>
      </c>
      <c r="G7" s="149">
        <v>140</v>
      </c>
      <c r="H7" s="149">
        <v>3</v>
      </c>
      <c r="I7" s="150">
        <v>34744</v>
      </c>
      <c r="J7" s="151">
        <v>3819</v>
      </c>
      <c r="K7" s="150">
        <v>78125</v>
      </c>
      <c r="L7" s="151">
        <v>8692</v>
      </c>
      <c r="M7" s="150">
        <v>76339</v>
      </c>
      <c r="N7" s="151">
        <v>8607</v>
      </c>
      <c r="O7" s="185">
        <f>+M7+K7+I7</f>
        <v>189208</v>
      </c>
      <c r="P7" s="186">
        <f>+N7+L7+J7</f>
        <v>21118</v>
      </c>
      <c r="Q7" s="151">
        <f>+P7/G7</f>
        <v>150.84285714285716</v>
      </c>
      <c r="R7" s="152">
        <f t="shared" si="1"/>
        <v>8.959560564447392</v>
      </c>
      <c r="S7" s="150">
        <v>294033</v>
      </c>
      <c r="T7" s="153">
        <f>IF(S7&lt;&gt;0,-(S7-O7)/S7,"")</f>
        <v>-0.3565076028881112</v>
      </c>
      <c r="U7" s="150">
        <v>1677259</v>
      </c>
      <c r="V7" s="151">
        <v>198509</v>
      </c>
      <c r="W7" s="171">
        <f t="shared" si="0"/>
        <v>8.449284415316182</v>
      </c>
      <c r="X7" s="155"/>
    </row>
    <row r="8" spans="1:24" s="110" customFormat="1" ht="18">
      <c r="A8" s="72">
        <v>4</v>
      </c>
      <c r="B8" s="172" t="s">
        <v>111</v>
      </c>
      <c r="C8" s="140">
        <v>39577</v>
      </c>
      <c r="D8" s="141" t="s">
        <v>53</v>
      </c>
      <c r="E8" s="141" t="s">
        <v>21</v>
      </c>
      <c r="F8" s="142">
        <v>50</v>
      </c>
      <c r="G8" s="142">
        <v>50</v>
      </c>
      <c r="H8" s="142">
        <v>2</v>
      </c>
      <c r="I8" s="143">
        <v>29890.5</v>
      </c>
      <c r="J8" s="144">
        <v>2929</v>
      </c>
      <c r="K8" s="143">
        <v>46863.5</v>
      </c>
      <c r="L8" s="144">
        <v>4497</v>
      </c>
      <c r="M8" s="143">
        <v>49429.5</v>
      </c>
      <c r="N8" s="144">
        <v>4753</v>
      </c>
      <c r="O8" s="187">
        <f>I8+K8+M8</f>
        <v>126183.5</v>
      </c>
      <c r="P8" s="188">
        <f>J8+L8+N8</f>
        <v>12179</v>
      </c>
      <c r="Q8" s="144">
        <f>+P8/G8</f>
        <v>243.58</v>
      </c>
      <c r="R8" s="145">
        <f t="shared" si="1"/>
        <v>10.360743903440348</v>
      </c>
      <c r="S8" s="143">
        <v>200266</v>
      </c>
      <c r="T8" s="146">
        <f>(+S8-O8)/-S8</f>
        <v>-0.36992050572738255</v>
      </c>
      <c r="U8" s="143">
        <v>458883.5</v>
      </c>
      <c r="V8" s="144">
        <v>46693</v>
      </c>
      <c r="W8" s="173">
        <f t="shared" si="0"/>
        <v>9.827672242091962</v>
      </c>
      <c r="X8" s="155"/>
    </row>
    <row r="9" spans="1:24" s="110" customFormat="1" ht="18">
      <c r="A9" s="67">
        <v>5</v>
      </c>
      <c r="B9" s="168" t="s">
        <v>131</v>
      </c>
      <c r="C9" s="84">
        <v>39584</v>
      </c>
      <c r="D9" s="85" t="s">
        <v>44</v>
      </c>
      <c r="E9" s="85" t="s">
        <v>19</v>
      </c>
      <c r="F9" s="86">
        <v>70</v>
      </c>
      <c r="G9" s="86">
        <v>70</v>
      </c>
      <c r="H9" s="86">
        <v>1</v>
      </c>
      <c r="I9" s="87">
        <v>24572</v>
      </c>
      <c r="J9" s="88">
        <v>2436</v>
      </c>
      <c r="K9" s="87">
        <v>38433</v>
      </c>
      <c r="L9" s="88">
        <v>3717</v>
      </c>
      <c r="M9" s="87">
        <v>40564</v>
      </c>
      <c r="N9" s="88">
        <v>3906</v>
      </c>
      <c r="O9" s="183">
        <f>+I9+K9+M9</f>
        <v>103569</v>
      </c>
      <c r="P9" s="184">
        <f>+J9+L9+N9</f>
        <v>10059</v>
      </c>
      <c r="Q9" s="88">
        <f>IF(O9&lt;&gt;0,P9/G9,"")</f>
        <v>143.7</v>
      </c>
      <c r="R9" s="89">
        <f t="shared" si="1"/>
        <v>10.296152699075455</v>
      </c>
      <c r="S9" s="87"/>
      <c r="T9" s="90"/>
      <c r="U9" s="87">
        <v>103569</v>
      </c>
      <c r="V9" s="88">
        <v>10059</v>
      </c>
      <c r="W9" s="169">
        <f t="shared" si="0"/>
        <v>10.296152699075455</v>
      </c>
      <c r="X9" s="155"/>
    </row>
    <row r="10" spans="1:25" ht="18">
      <c r="A10" s="67">
        <v>6</v>
      </c>
      <c r="B10" s="168" t="s">
        <v>132</v>
      </c>
      <c r="C10" s="84">
        <v>39584</v>
      </c>
      <c r="D10" s="85" t="s">
        <v>36</v>
      </c>
      <c r="E10" s="85" t="s">
        <v>119</v>
      </c>
      <c r="F10" s="86">
        <v>63</v>
      </c>
      <c r="G10" s="86">
        <v>63</v>
      </c>
      <c r="H10" s="86">
        <v>1</v>
      </c>
      <c r="I10" s="87">
        <v>6392.5</v>
      </c>
      <c r="J10" s="88">
        <v>757</v>
      </c>
      <c r="K10" s="87">
        <v>23936.5</v>
      </c>
      <c r="L10" s="88">
        <v>2487</v>
      </c>
      <c r="M10" s="87">
        <v>23879</v>
      </c>
      <c r="N10" s="88">
        <v>2489</v>
      </c>
      <c r="O10" s="183">
        <f>I10+K10+M10</f>
        <v>54208</v>
      </c>
      <c r="P10" s="184">
        <f>J10+L10+N10</f>
        <v>5733</v>
      </c>
      <c r="Q10" s="88">
        <f>+P10/G10</f>
        <v>91</v>
      </c>
      <c r="R10" s="89">
        <f t="shared" si="1"/>
        <v>9.455433455433456</v>
      </c>
      <c r="S10" s="87"/>
      <c r="T10" s="90"/>
      <c r="U10" s="87">
        <v>54208</v>
      </c>
      <c r="V10" s="88">
        <v>5733</v>
      </c>
      <c r="W10" s="169">
        <f t="shared" si="0"/>
        <v>9.455433455433456</v>
      </c>
      <c r="X10" s="156"/>
      <c r="Y10" s="112"/>
    </row>
    <row r="11" spans="1:24" s="107" customFormat="1" ht="18">
      <c r="A11" s="72">
        <v>7</v>
      </c>
      <c r="B11" s="168" t="s">
        <v>112</v>
      </c>
      <c r="C11" s="84">
        <v>39577</v>
      </c>
      <c r="D11" s="85" t="s">
        <v>17</v>
      </c>
      <c r="E11" s="85" t="s">
        <v>20</v>
      </c>
      <c r="F11" s="86">
        <v>45</v>
      </c>
      <c r="G11" s="86">
        <v>46</v>
      </c>
      <c r="H11" s="86">
        <v>2</v>
      </c>
      <c r="I11" s="87">
        <v>8406</v>
      </c>
      <c r="J11" s="88">
        <v>866</v>
      </c>
      <c r="K11" s="87">
        <v>14654</v>
      </c>
      <c r="L11" s="88">
        <v>1522</v>
      </c>
      <c r="M11" s="87">
        <v>18108</v>
      </c>
      <c r="N11" s="88">
        <v>1859</v>
      </c>
      <c r="O11" s="183">
        <f>+M11+K11+I11</f>
        <v>41168</v>
      </c>
      <c r="P11" s="184">
        <f>+N11+L11+J11</f>
        <v>4247</v>
      </c>
      <c r="Q11" s="88">
        <f>+P11/G11</f>
        <v>92.32608695652173</v>
      </c>
      <c r="R11" s="89">
        <f t="shared" si="1"/>
        <v>9.693430656934307</v>
      </c>
      <c r="S11" s="87">
        <v>61920</v>
      </c>
      <c r="T11" s="90">
        <f>IF(S11&lt;&gt;0,-(S11-O11)/S11,"")</f>
        <v>-0.3351421188630491</v>
      </c>
      <c r="U11" s="87">
        <v>157493</v>
      </c>
      <c r="V11" s="88">
        <v>18241</v>
      </c>
      <c r="W11" s="169">
        <f t="shared" si="0"/>
        <v>8.634011293240501</v>
      </c>
      <c r="X11" s="157"/>
    </row>
    <row r="12" spans="1:24" s="107" customFormat="1" ht="18">
      <c r="A12" s="67">
        <v>8</v>
      </c>
      <c r="B12" s="168" t="s">
        <v>133</v>
      </c>
      <c r="C12" s="84">
        <v>39584</v>
      </c>
      <c r="D12" s="85" t="s">
        <v>53</v>
      </c>
      <c r="E12" s="85" t="s">
        <v>134</v>
      </c>
      <c r="F12" s="86">
        <v>30</v>
      </c>
      <c r="G12" s="86">
        <v>30</v>
      </c>
      <c r="H12" s="86">
        <v>1</v>
      </c>
      <c r="I12" s="87">
        <v>9508.5</v>
      </c>
      <c r="J12" s="88">
        <v>986</v>
      </c>
      <c r="K12" s="87">
        <v>14267.5</v>
      </c>
      <c r="L12" s="88">
        <v>1485</v>
      </c>
      <c r="M12" s="87">
        <v>14833.5</v>
      </c>
      <c r="N12" s="88">
        <v>1584</v>
      </c>
      <c r="O12" s="183">
        <f>I12+K12+M12</f>
        <v>38609.5</v>
      </c>
      <c r="P12" s="184">
        <f>J12+L12+N12</f>
        <v>4055</v>
      </c>
      <c r="Q12" s="88">
        <f>+P12/G12</f>
        <v>135.16666666666666</v>
      </c>
      <c r="R12" s="89">
        <f t="shared" si="1"/>
        <v>9.521454993834771</v>
      </c>
      <c r="S12" s="87"/>
      <c r="T12" s="90"/>
      <c r="U12" s="87">
        <v>38609.5</v>
      </c>
      <c r="V12" s="88">
        <v>4055</v>
      </c>
      <c r="W12" s="169">
        <f t="shared" si="0"/>
        <v>9.521454993834771</v>
      </c>
      <c r="X12" s="158"/>
    </row>
    <row r="13" spans="1:24" s="107" customFormat="1" ht="18">
      <c r="A13" s="67">
        <v>9</v>
      </c>
      <c r="B13" s="168" t="s">
        <v>100</v>
      </c>
      <c r="C13" s="84">
        <v>39570</v>
      </c>
      <c r="D13" s="85" t="s">
        <v>44</v>
      </c>
      <c r="E13" s="85" t="s">
        <v>45</v>
      </c>
      <c r="F13" s="86">
        <v>66</v>
      </c>
      <c r="G13" s="86">
        <v>61</v>
      </c>
      <c r="H13" s="86">
        <v>3</v>
      </c>
      <c r="I13" s="87">
        <v>7397</v>
      </c>
      <c r="J13" s="88">
        <v>719</v>
      </c>
      <c r="K13" s="87">
        <v>10586</v>
      </c>
      <c r="L13" s="88">
        <v>1033</v>
      </c>
      <c r="M13" s="87">
        <v>12977</v>
      </c>
      <c r="N13" s="88">
        <v>1285</v>
      </c>
      <c r="O13" s="183">
        <f>+I13+K13+M13</f>
        <v>30960</v>
      </c>
      <c r="P13" s="184">
        <f>+J13+L13+N13</f>
        <v>3037</v>
      </c>
      <c r="Q13" s="88">
        <f>IF(O13&lt;&gt;0,P13/G13,"")</f>
        <v>49.78688524590164</v>
      </c>
      <c r="R13" s="89">
        <f t="shared" si="1"/>
        <v>10.19427066183734</v>
      </c>
      <c r="S13" s="87">
        <v>85324</v>
      </c>
      <c r="T13" s="90">
        <f>IF(S13&lt;&gt;0,-(S13-O13)/S13,"")</f>
        <v>-0.6371478130420515</v>
      </c>
      <c r="U13" s="87">
        <v>529447</v>
      </c>
      <c r="V13" s="88">
        <v>55912</v>
      </c>
      <c r="W13" s="169">
        <f t="shared" si="0"/>
        <v>9.469291028759478</v>
      </c>
      <c r="X13" s="158"/>
    </row>
    <row r="14" spans="1:24" s="107" customFormat="1" ht="18">
      <c r="A14" s="72">
        <v>10</v>
      </c>
      <c r="B14" s="168" t="s">
        <v>67</v>
      </c>
      <c r="C14" s="84">
        <v>39556</v>
      </c>
      <c r="D14" s="85" t="s">
        <v>53</v>
      </c>
      <c r="E14" s="85" t="s">
        <v>21</v>
      </c>
      <c r="F14" s="86">
        <v>104</v>
      </c>
      <c r="G14" s="86">
        <v>76</v>
      </c>
      <c r="H14" s="86">
        <v>5</v>
      </c>
      <c r="I14" s="87">
        <v>7572.5</v>
      </c>
      <c r="J14" s="88">
        <v>1540</v>
      </c>
      <c r="K14" s="87">
        <v>8823</v>
      </c>
      <c r="L14" s="88">
        <v>1427</v>
      </c>
      <c r="M14" s="87">
        <v>8884</v>
      </c>
      <c r="N14" s="88">
        <v>1400</v>
      </c>
      <c r="O14" s="183">
        <f>I14+K14+M14</f>
        <v>25279.5</v>
      </c>
      <c r="P14" s="184">
        <f>J14+L14+N14</f>
        <v>4367</v>
      </c>
      <c r="Q14" s="88">
        <f>+P14/G14</f>
        <v>57.46052631578947</v>
      </c>
      <c r="R14" s="89">
        <f t="shared" si="1"/>
        <v>5.788756583466911</v>
      </c>
      <c r="S14" s="87">
        <v>43507</v>
      </c>
      <c r="T14" s="90">
        <f>(+S14-O14)/-S14</f>
        <v>-0.41895557036798675</v>
      </c>
      <c r="U14" s="87">
        <v>1052006</v>
      </c>
      <c r="V14" s="88">
        <v>138665</v>
      </c>
      <c r="W14" s="169">
        <f t="shared" si="0"/>
        <v>7.5866729167417875</v>
      </c>
      <c r="X14" s="158"/>
    </row>
    <row r="15" spans="1:24" s="107" customFormat="1" ht="18">
      <c r="A15" s="67">
        <v>11</v>
      </c>
      <c r="B15" s="168" t="s">
        <v>0</v>
      </c>
      <c r="C15" s="84">
        <v>39532</v>
      </c>
      <c r="D15" s="85" t="s">
        <v>44</v>
      </c>
      <c r="E15" s="85" t="s">
        <v>45</v>
      </c>
      <c r="F15" s="86">
        <v>65</v>
      </c>
      <c r="G15" s="86">
        <v>42</v>
      </c>
      <c r="H15" s="86">
        <v>4</v>
      </c>
      <c r="I15" s="87">
        <v>4683</v>
      </c>
      <c r="J15" s="88">
        <v>811</v>
      </c>
      <c r="K15" s="87">
        <v>8172</v>
      </c>
      <c r="L15" s="88">
        <v>1394</v>
      </c>
      <c r="M15" s="87">
        <v>9214</v>
      </c>
      <c r="N15" s="88">
        <v>1559</v>
      </c>
      <c r="O15" s="183">
        <f>+I15+K15+M15</f>
        <v>22069</v>
      </c>
      <c r="P15" s="184">
        <f>+J15+L15+N15</f>
        <v>3764</v>
      </c>
      <c r="Q15" s="88">
        <f>IF(O15&lt;&gt;0,P15/G15,"")</f>
        <v>89.61904761904762</v>
      </c>
      <c r="R15" s="89">
        <f t="shared" si="1"/>
        <v>5.863177470775771</v>
      </c>
      <c r="S15" s="87">
        <v>45433</v>
      </c>
      <c r="T15" s="90">
        <f>IF(S15&lt;&gt;0,-(S15-O15)/S15,"")</f>
        <v>-0.5142517553320274</v>
      </c>
      <c r="U15" s="87">
        <v>607598</v>
      </c>
      <c r="V15" s="88">
        <v>77224</v>
      </c>
      <c r="W15" s="169">
        <f t="shared" si="0"/>
        <v>7.867994405884181</v>
      </c>
      <c r="X15" s="158"/>
    </row>
    <row r="16" spans="1:24" s="107" customFormat="1" ht="18">
      <c r="A16" s="67">
        <v>12</v>
      </c>
      <c r="B16" s="168" t="s">
        <v>101</v>
      </c>
      <c r="C16" s="84">
        <v>39570</v>
      </c>
      <c r="D16" s="85" t="s">
        <v>36</v>
      </c>
      <c r="E16" s="85" t="s">
        <v>52</v>
      </c>
      <c r="F16" s="86">
        <v>20</v>
      </c>
      <c r="G16" s="86">
        <v>20</v>
      </c>
      <c r="H16" s="86">
        <v>3</v>
      </c>
      <c r="I16" s="87">
        <v>3713.5</v>
      </c>
      <c r="J16" s="88">
        <v>486</v>
      </c>
      <c r="K16" s="87">
        <v>8380.5</v>
      </c>
      <c r="L16" s="88">
        <v>1018</v>
      </c>
      <c r="M16" s="87">
        <v>9898.5</v>
      </c>
      <c r="N16" s="88">
        <v>1195</v>
      </c>
      <c r="O16" s="183">
        <f>I16+K16+M16</f>
        <v>21992.5</v>
      </c>
      <c r="P16" s="184">
        <f>J16+L16+N16</f>
        <v>2699</v>
      </c>
      <c r="Q16" s="88">
        <f>+P16/G16</f>
        <v>134.95</v>
      </c>
      <c r="R16" s="89">
        <f t="shared" si="1"/>
        <v>8.148388291959986</v>
      </c>
      <c r="S16" s="87">
        <v>32929.5</v>
      </c>
      <c r="T16" s="90">
        <f>(+S16-O16)/-S16</f>
        <v>-0.33213380099910417</v>
      </c>
      <c r="U16" s="87">
        <v>193918</v>
      </c>
      <c r="V16" s="88">
        <v>21538</v>
      </c>
      <c r="W16" s="169">
        <f t="shared" si="0"/>
        <v>9.003528647042437</v>
      </c>
      <c r="X16" s="158"/>
    </row>
    <row r="17" spans="1:24" s="107" customFormat="1" ht="18">
      <c r="A17" s="72">
        <v>13</v>
      </c>
      <c r="B17" s="168" t="s">
        <v>15</v>
      </c>
      <c r="C17" s="84">
        <v>39500</v>
      </c>
      <c r="D17" s="85" t="s">
        <v>53</v>
      </c>
      <c r="E17" s="85" t="s">
        <v>89</v>
      </c>
      <c r="F17" s="86">
        <v>230</v>
      </c>
      <c r="G17" s="86">
        <v>42</v>
      </c>
      <c r="H17" s="86">
        <v>13</v>
      </c>
      <c r="I17" s="87">
        <v>4172</v>
      </c>
      <c r="J17" s="88">
        <v>1520</v>
      </c>
      <c r="K17" s="87">
        <v>6817</v>
      </c>
      <c r="L17" s="88">
        <v>2432</v>
      </c>
      <c r="M17" s="87">
        <v>9093</v>
      </c>
      <c r="N17" s="88">
        <v>3204</v>
      </c>
      <c r="O17" s="183">
        <f>I17+K17+M17</f>
        <v>20082</v>
      </c>
      <c r="P17" s="184">
        <f>J17+L17+N17</f>
        <v>7156</v>
      </c>
      <c r="Q17" s="88">
        <f>+P17/G17</f>
        <v>170.38095238095238</v>
      </c>
      <c r="R17" s="89">
        <f t="shared" si="1"/>
        <v>2.806316377864729</v>
      </c>
      <c r="S17" s="87">
        <v>58008.5</v>
      </c>
      <c r="T17" s="90">
        <f>(+S17-O17)/-S17</f>
        <v>-0.6538093555254834</v>
      </c>
      <c r="U17" s="87">
        <v>3080318.5</v>
      </c>
      <c r="V17" s="88">
        <v>4272292</v>
      </c>
      <c r="W17" s="169">
        <f t="shared" si="0"/>
        <v>0.720999056244283</v>
      </c>
      <c r="X17" s="158"/>
    </row>
    <row r="18" spans="1:24" s="107" customFormat="1" ht="18">
      <c r="A18" s="67">
        <v>14</v>
      </c>
      <c r="B18" s="168" t="s">
        <v>115</v>
      </c>
      <c r="C18" s="84">
        <v>39577</v>
      </c>
      <c r="D18" s="85" t="s">
        <v>106</v>
      </c>
      <c r="E18" s="85" t="s">
        <v>27</v>
      </c>
      <c r="F18" s="86">
        <v>26</v>
      </c>
      <c r="G18" s="86">
        <v>26</v>
      </c>
      <c r="H18" s="86">
        <v>2</v>
      </c>
      <c r="I18" s="87">
        <v>3909.5</v>
      </c>
      <c r="J18" s="88">
        <v>356</v>
      </c>
      <c r="K18" s="87">
        <v>6552.5</v>
      </c>
      <c r="L18" s="88">
        <v>603</v>
      </c>
      <c r="M18" s="87">
        <v>6601.5</v>
      </c>
      <c r="N18" s="88">
        <v>613</v>
      </c>
      <c r="O18" s="183">
        <f>+I18+K18+M18</f>
        <v>17063.5</v>
      </c>
      <c r="P18" s="184">
        <f>+J18+L18+N18</f>
        <v>1572</v>
      </c>
      <c r="Q18" s="88">
        <f>+P18/G18</f>
        <v>60.46153846153846</v>
      </c>
      <c r="R18" s="89">
        <f t="shared" si="1"/>
        <v>10.854643765903308</v>
      </c>
      <c r="S18" s="87">
        <v>34621</v>
      </c>
      <c r="T18" s="90">
        <f>(+S18-O18)/S18</f>
        <v>0.5071343981976257</v>
      </c>
      <c r="U18" s="87">
        <v>85275.92</v>
      </c>
      <c r="V18" s="88">
        <v>9555</v>
      </c>
      <c r="W18" s="169">
        <f t="shared" si="0"/>
        <v>8.924743066457353</v>
      </c>
      <c r="X18" s="158"/>
    </row>
    <row r="19" spans="1:24" s="107" customFormat="1" ht="18">
      <c r="A19" s="67">
        <v>15</v>
      </c>
      <c r="B19" s="168" t="s">
        <v>127</v>
      </c>
      <c r="C19" s="84">
        <v>39556</v>
      </c>
      <c r="D19" s="85" t="s">
        <v>17</v>
      </c>
      <c r="E19" s="85" t="s">
        <v>19</v>
      </c>
      <c r="F19" s="86">
        <v>56</v>
      </c>
      <c r="G19" s="86">
        <v>36</v>
      </c>
      <c r="H19" s="86">
        <v>4</v>
      </c>
      <c r="I19" s="87">
        <v>2749</v>
      </c>
      <c r="J19" s="88">
        <v>475</v>
      </c>
      <c r="K19" s="87">
        <v>5240</v>
      </c>
      <c r="L19" s="88">
        <v>875</v>
      </c>
      <c r="M19" s="87">
        <v>5098</v>
      </c>
      <c r="N19" s="88">
        <v>837</v>
      </c>
      <c r="O19" s="183">
        <f>+M19+K19+I19</f>
        <v>13087</v>
      </c>
      <c r="P19" s="184">
        <f>+N19+L19+J19</f>
        <v>2187</v>
      </c>
      <c r="Q19" s="88">
        <f>+P19/G19</f>
        <v>60.75</v>
      </c>
      <c r="R19" s="89">
        <f t="shared" si="1"/>
        <v>5.983996342021033</v>
      </c>
      <c r="S19" s="87">
        <v>24035</v>
      </c>
      <c r="T19" s="90">
        <f>IF(S19&lt;&gt;0,-(S19-O19)/S19,"")</f>
        <v>-0.45550239234449763</v>
      </c>
      <c r="U19" s="87">
        <v>442131</v>
      </c>
      <c r="V19" s="88">
        <v>52829</v>
      </c>
      <c r="W19" s="169">
        <f t="shared" si="0"/>
        <v>8.369096518957392</v>
      </c>
      <c r="X19" s="157"/>
    </row>
    <row r="20" spans="1:24" s="107" customFormat="1" ht="18">
      <c r="A20" s="72">
        <v>16</v>
      </c>
      <c r="B20" s="168" t="s">
        <v>113</v>
      </c>
      <c r="C20" s="84">
        <v>39577</v>
      </c>
      <c r="D20" s="85" t="s">
        <v>54</v>
      </c>
      <c r="E20" s="85" t="s">
        <v>114</v>
      </c>
      <c r="F20" s="86">
        <v>11</v>
      </c>
      <c r="G20" s="86">
        <v>11</v>
      </c>
      <c r="H20" s="86">
        <v>2</v>
      </c>
      <c r="I20" s="87">
        <v>2823</v>
      </c>
      <c r="J20" s="88">
        <v>237</v>
      </c>
      <c r="K20" s="87">
        <v>4487</v>
      </c>
      <c r="L20" s="88">
        <v>379</v>
      </c>
      <c r="M20" s="87">
        <v>4577</v>
      </c>
      <c r="N20" s="88">
        <v>378</v>
      </c>
      <c r="O20" s="183">
        <f>SUM(I20+K20+M20)</f>
        <v>11887</v>
      </c>
      <c r="P20" s="184">
        <f>SUM(J20+L20+N20)</f>
        <v>994</v>
      </c>
      <c r="Q20" s="88">
        <f>P20/G20</f>
        <v>90.36363636363636</v>
      </c>
      <c r="R20" s="89">
        <f t="shared" si="1"/>
        <v>11.958752515090543</v>
      </c>
      <c r="S20" s="87">
        <v>37876</v>
      </c>
      <c r="T20" s="90">
        <f>(S20-O20)/S20</f>
        <v>0.6861601013834618</v>
      </c>
      <c r="U20" s="87">
        <v>69774</v>
      </c>
      <c r="V20" s="88">
        <v>6752</v>
      </c>
      <c r="W20" s="169">
        <f t="shared" si="0"/>
        <v>10.33382701421801</v>
      </c>
      <c r="X20" s="157"/>
    </row>
    <row r="21" spans="1:24" s="107" customFormat="1" ht="18">
      <c r="A21" s="67">
        <v>17</v>
      </c>
      <c r="B21" s="168" t="s">
        <v>135</v>
      </c>
      <c r="C21" s="84">
        <v>39570</v>
      </c>
      <c r="D21" s="85" t="s">
        <v>17</v>
      </c>
      <c r="E21" s="85" t="s">
        <v>19</v>
      </c>
      <c r="F21" s="86">
        <v>53</v>
      </c>
      <c r="G21" s="86">
        <v>47</v>
      </c>
      <c r="H21" s="86">
        <v>3</v>
      </c>
      <c r="I21" s="87">
        <v>2408</v>
      </c>
      <c r="J21" s="88">
        <v>348</v>
      </c>
      <c r="K21" s="87">
        <v>4400</v>
      </c>
      <c r="L21" s="88">
        <v>616</v>
      </c>
      <c r="M21" s="87">
        <v>4509</v>
      </c>
      <c r="N21" s="88">
        <v>638</v>
      </c>
      <c r="O21" s="183">
        <f aca="true" t="shared" si="2" ref="O21:P24">+M21+K21+I21</f>
        <v>11317</v>
      </c>
      <c r="P21" s="184">
        <f t="shared" si="2"/>
        <v>1602</v>
      </c>
      <c r="Q21" s="88">
        <f>+P21/G21</f>
        <v>34.08510638297872</v>
      </c>
      <c r="R21" s="89">
        <f t="shared" si="1"/>
        <v>7.064294631710362</v>
      </c>
      <c r="S21" s="87">
        <v>29571</v>
      </c>
      <c r="T21" s="90">
        <f>IF(S21&lt;&gt;0,-(S21-O21)/S21,"")</f>
        <v>-0.6172939704440161</v>
      </c>
      <c r="U21" s="87">
        <v>152543</v>
      </c>
      <c r="V21" s="88">
        <v>18356</v>
      </c>
      <c r="W21" s="169">
        <f t="shared" si="0"/>
        <v>8.31025277838309</v>
      </c>
      <c r="X21" s="157"/>
    </row>
    <row r="22" spans="1:24" s="107" customFormat="1" ht="18">
      <c r="A22" s="67">
        <v>18</v>
      </c>
      <c r="B22" s="168" t="s">
        <v>59</v>
      </c>
      <c r="C22" s="84">
        <v>39549</v>
      </c>
      <c r="D22" s="85" t="s">
        <v>17</v>
      </c>
      <c r="E22" s="85" t="s">
        <v>18</v>
      </c>
      <c r="F22" s="86">
        <v>58</v>
      </c>
      <c r="G22" s="86">
        <v>34</v>
      </c>
      <c r="H22" s="86">
        <v>6</v>
      </c>
      <c r="I22" s="87">
        <v>2004</v>
      </c>
      <c r="J22" s="88">
        <v>438</v>
      </c>
      <c r="K22" s="87">
        <v>3402</v>
      </c>
      <c r="L22" s="88">
        <v>607</v>
      </c>
      <c r="M22" s="87">
        <v>3637</v>
      </c>
      <c r="N22" s="88">
        <v>654</v>
      </c>
      <c r="O22" s="183">
        <f t="shared" si="2"/>
        <v>9043</v>
      </c>
      <c r="P22" s="184">
        <f t="shared" si="2"/>
        <v>1699</v>
      </c>
      <c r="Q22" s="88">
        <f>+P22/G22</f>
        <v>49.970588235294116</v>
      </c>
      <c r="R22" s="89">
        <f t="shared" si="1"/>
        <v>5.322542672160094</v>
      </c>
      <c r="S22" s="87">
        <v>21146</v>
      </c>
      <c r="T22" s="90">
        <f>IF(S22&lt;&gt;0,-(S22-O22)/S22,"")</f>
        <v>-0.5723541095242599</v>
      </c>
      <c r="U22" s="87">
        <v>772079</v>
      </c>
      <c r="V22" s="88">
        <v>97525</v>
      </c>
      <c r="W22" s="169">
        <f t="shared" si="0"/>
        <v>7.9167290438349145</v>
      </c>
      <c r="X22" s="157"/>
    </row>
    <row r="23" spans="1:24" s="107" customFormat="1" ht="18">
      <c r="A23" s="72">
        <v>19</v>
      </c>
      <c r="B23" s="168" t="s">
        <v>66</v>
      </c>
      <c r="C23" s="84">
        <v>39556</v>
      </c>
      <c r="D23" s="85" t="s">
        <v>17</v>
      </c>
      <c r="E23" s="85" t="s">
        <v>19</v>
      </c>
      <c r="F23" s="86">
        <v>123</v>
      </c>
      <c r="G23" s="86">
        <v>36</v>
      </c>
      <c r="H23" s="86">
        <v>5</v>
      </c>
      <c r="I23" s="87">
        <v>2083</v>
      </c>
      <c r="J23" s="88">
        <v>364</v>
      </c>
      <c r="K23" s="87">
        <v>3322</v>
      </c>
      <c r="L23" s="88">
        <v>538</v>
      </c>
      <c r="M23" s="87">
        <v>3596</v>
      </c>
      <c r="N23" s="88">
        <v>572</v>
      </c>
      <c r="O23" s="183">
        <f t="shared" si="2"/>
        <v>9001</v>
      </c>
      <c r="P23" s="184">
        <f t="shared" si="2"/>
        <v>1474</v>
      </c>
      <c r="Q23" s="88">
        <f>+P23/G23</f>
        <v>40.94444444444444</v>
      </c>
      <c r="R23" s="89">
        <f t="shared" si="1"/>
        <v>6.106512890094979</v>
      </c>
      <c r="S23" s="87">
        <v>23869</v>
      </c>
      <c r="T23" s="90">
        <f>IF(S23&lt;&gt;0,-(S23-O23)/S23,"")</f>
        <v>-0.6228999958104655</v>
      </c>
      <c r="U23" s="87">
        <v>1407984</v>
      </c>
      <c r="V23" s="88">
        <v>169088</v>
      </c>
      <c r="W23" s="169">
        <f t="shared" si="0"/>
        <v>8.326930355791067</v>
      </c>
      <c r="X23" s="157"/>
    </row>
    <row r="24" spans="1:24" s="107" customFormat="1" ht="18">
      <c r="A24" s="67">
        <v>20</v>
      </c>
      <c r="B24" s="168" t="s">
        <v>68</v>
      </c>
      <c r="C24" s="84">
        <v>39556</v>
      </c>
      <c r="D24" s="85" t="s">
        <v>17</v>
      </c>
      <c r="E24" s="85" t="s">
        <v>69</v>
      </c>
      <c r="F24" s="86">
        <v>37</v>
      </c>
      <c r="G24" s="86">
        <v>18</v>
      </c>
      <c r="H24" s="86">
        <v>5</v>
      </c>
      <c r="I24" s="87">
        <v>1875</v>
      </c>
      <c r="J24" s="88">
        <v>360</v>
      </c>
      <c r="K24" s="87">
        <v>3009</v>
      </c>
      <c r="L24" s="88">
        <v>570</v>
      </c>
      <c r="M24" s="87">
        <v>3038</v>
      </c>
      <c r="N24" s="88">
        <v>562</v>
      </c>
      <c r="O24" s="183">
        <f t="shared" si="2"/>
        <v>7922</v>
      </c>
      <c r="P24" s="184">
        <f t="shared" si="2"/>
        <v>1492</v>
      </c>
      <c r="Q24" s="88">
        <f>+P24/G24</f>
        <v>82.88888888888889</v>
      </c>
      <c r="R24" s="89">
        <f t="shared" si="1"/>
        <v>5.309651474530831</v>
      </c>
      <c r="S24" s="87">
        <v>15600</v>
      </c>
      <c r="T24" s="90">
        <f>IF(S24&lt;&gt;0,-(S24-O24)/S24,"")</f>
        <v>-0.4921794871794872</v>
      </c>
      <c r="U24" s="87">
        <v>575556</v>
      </c>
      <c r="V24" s="88">
        <v>63422</v>
      </c>
      <c r="W24" s="169">
        <f t="shared" si="0"/>
        <v>9.07502128598909</v>
      </c>
      <c r="X24" s="157"/>
    </row>
    <row r="25" spans="1:24" s="107" customFormat="1" ht="18">
      <c r="A25" s="67">
        <v>21</v>
      </c>
      <c r="B25" s="168" t="s">
        <v>1</v>
      </c>
      <c r="C25" s="84">
        <v>39563</v>
      </c>
      <c r="D25" s="85" t="s">
        <v>35</v>
      </c>
      <c r="E25" s="85" t="s">
        <v>2</v>
      </c>
      <c r="F25" s="86">
        <v>99</v>
      </c>
      <c r="G25" s="86">
        <v>46</v>
      </c>
      <c r="H25" s="86">
        <v>4</v>
      </c>
      <c r="I25" s="87">
        <v>1666</v>
      </c>
      <c r="J25" s="88">
        <v>379</v>
      </c>
      <c r="K25" s="87">
        <v>2453</v>
      </c>
      <c r="L25" s="88">
        <v>504</v>
      </c>
      <c r="M25" s="87">
        <v>2617</v>
      </c>
      <c r="N25" s="88">
        <v>558</v>
      </c>
      <c r="O25" s="183">
        <f>I25+K25+M25</f>
        <v>6736</v>
      </c>
      <c r="P25" s="184">
        <f>J25+L25+N25</f>
        <v>1441</v>
      </c>
      <c r="Q25" s="88">
        <v>98.73469387755102</v>
      </c>
      <c r="R25" s="89">
        <f t="shared" si="1"/>
        <v>4.674531575294934</v>
      </c>
      <c r="S25" s="87">
        <v>21653</v>
      </c>
      <c r="T25" s="90">
        <f>IF(S25&lt;&gt;0,-(S25-O25)/S25,"")</f>
        <v>-0.6889114672331779</v>
      </c>
      <c r="U25" s="87">
        <v>395217</v>
      </c>
      <c r="V25" s="88">
        <v>61422</v>
      </c>
      <c r="W25" s="169">
        <f t="shared" si="0"/>
        <v>6.434453453160105</v>
      </c>
      <c r="X25" s="157"/>
    </row>
    <row r="26" spans="1:24" s="107" customFormat="1" ht="18">
      <c r="A26" s="72">
        <v>22</v>
      </c>
      <c r="B26" s="168">
        <v>120</v>
      </c>
      <c r="C26" s="84">
        <v>39493</v>
      </c>
      <c r="D26" s="85" t="s">
        <v>53</v>
      </c>
      <c r="E26" s="85" t="s">
        <v>12</v>
      </c>
      <c r="F26" s="86">
        <v>179</v>
      </c>
      <c r="G26" s="86">
        <v>25</v>
      </c>
      <c r="H26" s="86">
        <v>14</v>
      </c>
      <c r="I26" s="87">
        <v>4840.5</v>
      </c>
      <c r="J26" s="88">
        <v>1861</v>
      </c>
      <c r="K26" s="87">
        <v>606</v>
      </c>
      <c r="L26" s="88">
        <v>159</v>
      </c>
      <c r="M26" s="87">
        <v>733</v>
      </c>
      <c r="N26" s="88">
        <v>183</v>
      </c>
      <c r="O26" s="183">
        <f>SUM(I26+K26+M26)</f>
        <v>6179.5</v>
      </c>
      <c r="P26" s="184">
        <f>SUM(J26+L26+N26)</f>
        <v>2203</v>
      </c>
      <c r="Q26" s="88">
        <f>+P26/G26</f>
        <v>88.12</v>
      </c>
      <c r="R26" s="89">
        <f t="shared" si="1"/>
        <v>2.8050385837494325</v>
      </c>
      <c r="S26" s="87">
        <v>18939.5</v>
      </c>
      <c r="T26" s="90">
        <f>(+S26-O26)/-S26</f>
        <v>-0.673724227144328</v>
      </c>
      <c r="U26" s="87">
        <v>4654893</v>
      </c>
      <c r="V26" s="88">
        <v>924135</v>
      </c>
      <c r="W26" s="169">
        <f t="shared" si="0"/>
        <v>5.037027057735071</v>
      </c>
      <c r="X26" s="157"/>
    </row>
    <row r="27" spans="1:24" s="107" customFormat="1" ht="18">
      <c r="A27" s="67">
        <v>23</v>
      </c>
      <c r="B27" s="168" t="s">
        <v>136</v>
      </c>
      <c r="C27" s="84">
        <v>39584</v>
      </c>
      <c r="D27" s="85" t="s">
        <v>137</v>
      </c>
      <c r="E27" s="85" t="s">
        <v>27</v>
      </c>
      <c r="F27" s="86">
        <v>2</v>
      </c>
      <c r="G27" s="86">
        <v>2</v>
      </c>
      <c r="H27" s="86">
        <v>1</v>
      </c>
      <c r="I27" s="87">
        <v>652</v>
      </c>
      <c r="J27" s="88">
        <v>105</v>
      </c>
      <c r="K27" s="87">
        <v>3006</v>
      </c>
      <c r="L27" s="88">
        <v>310</v>
      </c>
      <c r="M27" s="87">
        <v>2472</v>
      </c>
      <c r="N27" s="88">
        <v>254</v>
      </c>
      <c r="O27" s="183">
        <v>6130</v>
      </c>
      <c r="P27" s="184">
        <f>SUM(J27+L27+N27)</f>
        <v>669</v>
      </c>
      <c r="Q27" s="88">
        <f>+P27/G27</f>
        <v>334.5</v>
      </c>
      <c r="R27" s="89">
        <f t="shared" si="1"/>
        <v>9.162929745889388</v>
      </c>
      <c r="S27" s="87"/>
      <c r="T27" s="90"/>
      <c r="U27" s="87">
        <v>6130</v>
      </c>
      <c r="V27" s="88">
        <v>669</v>
      </c>
      <c r="W27" s="169">
        <f t="shared" si="0"/>
        <v>9.162929745889388</v>
      </c>
      <c r="X27" s="157"/>
    </row>
    <row r="28" spans="1:24" s="107" customFormat="1" ht="18">
      <c r="A28" s="67">
        <v>24</v>
      </c>
      <c r="B28" s="168" t="s">
        <v>24</v>
      </c>
      <c r="C28" s="84">
        <v>39521</v>
      </c>
      <c r="D28" s="85" t="s">
        <v>54</v>
      </c>
      <c r="E28" s="85" t="s">
        <v>25</v>
      </c>
      <c r="F28" s="86">
        <v>42</v>
      </c>
      <c r="G28" s="86">
        <v>15</v>
      </c>
      <c r="H28" s="86">
        <v>10</v>
      </c>
      <c r="I28" s="87">
        <v>1249</v>
      </c>
      <c r="J28" s="88">
        <v>256</v>
      </c>
      <c r="K28" s="87">
        <v>1786</v>
      </c>
      <c r="L28" s="88">
        <v>348</v>
      </c>
      <c r="M28" s="87">
        <v>2035</v>
      </c>
      <c r="N28" s="88">
        <v>370</v>
      </c>
      <c r="O28" s="183">
        <f>I28+K28+M28</f>
        <v>5070</v>
      </c>
      <c r="P28" s="184">
        <f>J28+L28+N28</f>
        <v>974</v>
      </c>
      <c r="Q28" s="88">
        <f>P28/G28</f>
        <v>64.93333333333334</v>
      </c>
      <c r="R28" s="89">
        <f t="shared" si="1"/>
        <v>5.205338809034908</v>
      </c>
      <c r="S28" s="87">
        <v>13693</v>
      </c>
      <c r="T28" s="90">
        <f>(S28-O28)/S28</f>
        <v>0.6297378222449427</v>
      </c>
      <c r="U28" s="87">
        <v>1581042</v>
      </c>
      <c r="V28" s="88">
        <v>193243</v>
      </c>
      <c r="W28" s="169">
        <f t="shared" si="0"/>
        <v>8.181626242606459</v>
      </c>
      <c r="X28" s="157"/>
    </row>
    <row r="29" spans="1:24" s="107" customFormat="1" ht="18">
      <c r="A29" s="72">
        <v>25</v>
      </c>
      <c r="B29" s="168" t="s">
        <v>116</v>
      </c>
      <c r="C29" s="84">
        <v>39577</v>
      </c>
      <c r="D29" s="85" t="s">
        <v>53</v>
      </c>
      <c r="E29" s="85" t="s">
        <v>117</v>
      </c>
      <c r="F29" s="86">
        <v>30</v>
      </c>
      <c r="G29" s="86">
        <v>26</v>
      </c>
      <c r="H29" s="86">
        <v>2</v>
      </c>
      <c r="I29" s="87">
        <v>915</v>
      </c>
      <c r="J29" s="88">
        <v>139</v>
      </c>
      <c r="K29" s="87">
        <v>1756.5</v>
      </c>
      <c r="L29" s="88">
        <v>269</v>
      </c>
      <c r="M29" s="87">
        <v>1882</v>
      </c>
      <c r="N29" s="88">
        <v>278</v>
      </c>
      <c r="O29" s="183">
        <f>SUM(I29+K29+M29)</f>
        <v>4553.5</v>
      </c>
      <c r="P29" s="184">
        <f>SUM(J29+L29+N29)</f>
        <v>686</v>
      </c>
      <c r="Q29" s="88">
        <f>+P29/G29</f>
        <v>26.384615384615383</v>
      </c>
      <c r="R29" s="89">
        <f t="shared" si="1"/>
        <v>6.637755102040816</v>
      </c>
      <c r="S29" s="87">
        <v>15509.5</v>
      </c>
      <c r="T29" s="90">
        <f>(+S29-O29)/-S29</f>
        <v>-0.706405751313711</v>
      </c>
      <c r="U29" s="87">
        <v>33386.5</v>
      </c>
      <c r="V29" s="88">
        <v>4246</v>
      </c>
      <c r="W29" s="169">
        <f t="shared" si="0"/>
        <v>7.863047574187471</v>
      </c>
      <c r="X29" s="157"/>
    </row>
    <row r="30" spans="1:24" s="107" customFormat="1" ht="18">
      <c r="A30" s="67">
        <v>26</v>
      </c>
      <c r="B30" s="168" t="s">
        <v>13</v>
      </c>
      <c r="C30" s="84">
        <v>39493</v>
      </c>
      <c r="D30" s="85" t="s">
        <v>44</v>
      </c>
      <c r="E30" s="85" t="s">
        <v>19</v>
      </c>
      <c r="F30" s="86">
        <v>53</v>
      </c>
      <c r="G30" s="86">
        <v>5</v>
      </c>
      <c r="H30" s="86">
        <v>14</v>
      </c>
      <c r="I30" s="87">
        <v>373</v>
      </c>
      <c r="J30" s="88">
        <v>50</v>
      </c>
      <c r="K30" s="87">
        <v>762</v>
      </c>
      <c r="L30" s="88">
        <v>103</v>
      </c>
      <c r="M30" s="87">
        <v>2341</v>
      </c>
      <c r="N30" s="88">
        <v>251</v>
      </c>
      <c r="O30" s="183">
        <f>+I30+K30+M30</f>
        <v>3476</v>
      </c>
      <c r="P30" s="184">
        <f>+J30+L30+N30</f>
        <v>404</v>
      </c>
      <c r="Q30" s="88">
        <f>IF(O30&lt;&gt;0,P30/G30,"")</f>
        <v>80.8</v>
      </c>
      <c r="R30" s="89">
        <f t="shared" si="1"/>
        <v>8.603960396039604</v>
      </c>
      <c r="S30" s="87">
        <v>3790</v>
      </c>
      <c r="T30" s="90">
        <f>IF(S30&lt;&gt;0,-(S30-O30)/S30,"")</f>
        <v>-0.08284960422163588</v>
      </c>
      <c r="U30" s="87">
        <v>1107816</v>
      </c>
      <c r="V30" s="88">
        <v>128738</v>
      </c>
      <c r="W30" s="169">
        <f t="shared" si="0"/>
        <v>8.605198154391088</v>
      </c>
      <c r="X30" s="157"/>
    </row>
    <row r="31" spans="1:24" s="107" customFormat="1" ht="18">
      <c r="A31" s="67">
        <v>27</v>
      </c>
      <c r="B31" s="168" t="s">
        <v>14</v>
      </c>
      <c r="C31" s="84">
        <v>39493</v>
      </c>
      <c r="D31" s="85" t="s">
        <v>11</v>
      </c>
      <c r="E31" s="85" t="s">
        <v>82</v>
      </c>
      <c r="F31" s="86">
        <v>10</v>
      </c>
      <c r="G31" s="86">
        <v>7</v>
      </c>
      <c r="H31" s="86">
        <v>14</v>
      </c>
      <c r="I31" s="87">
        <v>483</v>
      </c>
      <c r="J31" s="88">
        <v>65</v>
      </c>
      <c r="K31" s="87">
        <v>1273</v>
      </c>
      <c r="L31" s="88">
        <v>160</v>
      </c>
      <c r="M31" s="87">
        <v>1357</v>
      </c>
      <c r="N31" s="88">
        <v>163</v>
      </c>
      <c r="O31" s="183">
        <f>+I31+K31+M31</f>
        <v>3113</v>
      </c>
      <c r="P31" s="184">
        <f>+J31+L31+N31</f>
        <v>388</v>
      </c>
      <c r="Q31" s="88">
        <f>+P31/G31</f>
        <v>55.42857142857143</v>
      </c>
      <c r="R31" s="89">
        <f t="shared" si="1"/>
        <v>8.02319587628866</v>
      </c>
      <c r="S31" s="87">
        <v>3523</v>
      </c>
      <c r="T31" s="90">
        <f>IF(S31&lt;&gt;0,-(S31-O31)/S31,"")</f>
        <v>-0.11637808685779165</v>
      </c>
      <c r="U31" s="87">
        <v>163513</v>
      </c>
      <c r="V31" s="88">
        <v>19613</v>
      </c>
      <c r="W31" s="169">
        <f t="shared" si="0"/>
        <v>8.336970376790903</v>
      </c>
      <c r="X31" s="157"/>
    </row>
    <row r="32" spans="1:24" s="107" customFormat="1" ht="18">
      <c r="A32" s="72">
        <v>28</v>
      </c>
      <c r="B32" s="168" t="s">
        <v>138</v>
      </c>
      <c r="C32" s="84">
        <v>39521</v>
      </c>
      <c r="D32" s="85" t="s">
        <v>53</v>
      </c>
      <c r="E32" s="85" t="s">
        <v>139</v>
      </c>
      <c r="F32" s="86">
        <v>100</v>
      </c>
      <c r="G32" s="86">
        <v>1</v>
      </c>
      <c r="H32" s="86">
        <v>9</v>
      </c>
      <c r="I32" s="87">
        <v>722</v>
      </c>
      <c r="J32" s="88">
        <v>181</v>
      </c>
      <c r="K32" s="87">
        <v>1140</v>
      </c>
      <c r="L32" s="88">
        <v>285</v>
      </c>
      <c r="M32" s="87">
        <v>1200</v>
      </c>
      <c r="N32" s="88">
        <v>300</v>
      </c>
      <c r="O32" s="183">
        <f>I32+K32+M32</f>
        <v>3062</v>
      </c>
      <c r="P32" s="184">
        <f>J32+L32+N32</f>
        <v>766</v>
      </c>
      <c r="Q32" s="88">
        <f>+P32/G32</f>
        <v>766</v>
      </c>
      <c r="R32" s="89">
        <f t="shared" si="1"/>
        <v>3.9973890339425586</v>
      </c>
      <c r="S32" s="87">
        <v>49</v>
      </c>
      <c r="T32" s="90">
        <f>(+S32-O32)/-S32</f>
        <v>61.48979591836735</v>
      </c>
      <c r="U32" s="87">
        <v>201961.5</v>
      </c>
      <c r="V32" s="88">
        <v>31137</v>
      </c>
      <c r="W32" s="169">
        <f t="shared" si="0"/>
        <v>6.486222179400713</v>
      </c>
      <c r="X32" s="157"/>
    </row>
    <row r="33" spans="1:24" s="107" customFormat="1" ht="18">
      <c r="A33" s="67">
        <v>29</v>
      </c>
      <c r="B33" s="168" t="s">
        <v>30</v>
      </c>
      <c r="C33" s="84">
        <v>39528</v>
      </c>
      <c r="D33" s="85" t="s">
        <v>83</v>
      </c>
      <c r="E33" s="85" t="s">
        <v>31</v>
      </c>
      <c r="F33" s="86">
        <v>37</v>
      </c>
      <c r="G33" s="86">
        <v>12</v>
      </c>
      <c r="H33" s="86">
        <v>9</v>
      </c>
      <c r="I33" s="87">
        <v>763</v>
      </c>
      <c r="J33" s="88">
        <v>171</v>
      </c>
      <c r="K33" s="87">
        <v>986</v>
      </c>
      <c r="L33" s="88">
        <v>217</v>
      </c>
      <c r="M33" s="87">
        <v>1095.5</v>
      </c>
      <c r="N33" s="88">
        <v>238</v>
      </c>
      <c r="O33" s="183">
        <f>I33+K33+M33</f>
        <v>2844.5</v>
      </c>
      <c r="P33" s="184">
        <f>J33+L33+N33</f>
        <v>626</v>
      </c>
      <c r="Q33" s="88">
        <f>IF(O33&lt;&gt;0,P33/G33,"")</f>
        <v>52.166666666666664</v>
      </c>
      <c r="R33" s="89">
        <f t="shared" si="1"/>
        <v>4.543929712460064</v>
      </c>
      <c r="S33" s="87">
        <v>6372</v>
      </c>
      <c r="T33" s="90">
        <f>IF(S33&lt;&gt;0,-(S33-O33)/S33,"")</f>
        <v>-0.5535938480853735</v>
      </c>
      <c r="U33" s="87">
        <v>951640</v>
      </c>
      <c r="V33" s="88">
        <v>123438</v>
      </c>
      <c r="W33" s="169">
        <f t="shared" si="0"/>
        <v>7.709457379413147</v>
      </c>
      <c r="X33" s="157"/>
    </row>
    <row r="34" spans="1:24" s="107" customFormat="1" ht="18">
      <c r="A34" s="67">
        <v>30</v>
      </c>
      <c r="B34" s="168" t="s">
        <v>87</v>
      </c>
      <c r="C34" s="84">
        <v>39542</v>
      </c>
      <c r="D34" s="85" t="s">
        <v>44</v>
      </c>
      <c r="E34" s="85" t="s">
        <v>88</v>
      </c>
      <c r="F34" s="86">
        <v>73</v>
      </c>
      <c r="G34" s="86">
        <v>16</v>
      </c>
      <c r="H34" s="86">
        <v>7</v>
      </c>
      <c r="I34" s="87">
        <v>610</v>
      </c>
      <c r="J34" s="88">
        <v>134</v>
      </c>
      <c r="K34" s="87">
        <v>1062</v>
      </c>
      <c r="L34" s="88">
        <v>268</v>
      </c>
      <c r="M34" s="87">
        <v>875</v>
      </c>
      <c r="N34" s="88">
        <v>193</v>
      </c>
      <c r="O34" s="183">
        <f>+I34+K34+M34</f>
        <v>2547</v>
      </c>
      <c r="P34" s="184">
        <f>+J34+L34+N34</f>
        <v>595</v>
      </c>
      <c r="Q34" s="88">
        <f>IF(O34&lt;&gt;0,P34/G34,"")</f>
        <v>37.1875</v>
      </c>
      <c r="R34" s="89">
        <f t="shared" si="1"/>
        <v>4.280672268907563</v>
      </c>
      <c r="S34" s="87">
        <v>6442</v>
      </c>
      <c r="T34" s="90">
        <f>IF(S34&lt;&gt;0,-(S34-O34)/S34,"")</f>
        <v>-0.6046258925799441</v>
      </c>
      <c r="U34" s="87">
        <v>1320642</v>
      </c>
      <c r="V34" s="88">
        <v>152613</v>
      </c>
      <c r="W34" s="169">
        <f t="shared" si="0"/>
        <v>8.653535413103732</v>
      </c>
      <c r="X34" s="157"/>
    </row>
    <row r="35" spans="1:24" s="107" customFormat="1" ht="18">
      <c r="A35" s="72">
        <v>31</v>
      </c>
      <c r="B35" s="168" t="s">
        <v>85</v>
      </c>
      <c r="C35" s="84">
        <v>39535</v>
      </c>
      <c r="D35" s="85" t="s">
        <v>54</v>
      </c>
      <c r="E35" s="85" t="s">
        <v>25</v>
      </c>
      <c r="F35" s="86">
        <v>10</v>
      </c>
      <c r="G35" s="86">
        <v>10</v>
      </c>
      <c r="H35" s="86">
        <v>8</v>
      </c>
      <c r="I35" s="87">
        <v>438</v>
      </c>
      <c r="J35" s="88">
        <v>101</v>
      </c>
      <c r="K35" s="87">
        <v>1043</v>
      </c>
      <c r="L35" s="88">
        <v>227</v>
      </c>
      <c r="M35" s="87">
        <v>967</v>
      </c>
      <c r="N35" s="88">
        <v>175</v>
      </c>
      <c r="O35" s="183">
        <f>I35+K35+M35</f>
        <v>2448</v>
      </c>
      <c r="P35" s="184">
        <f>J35+L35+N35</f>
        <v>503</v>
      </c>
      <c r="Q35" s="88">
        <f>P35/G35</f>
        <v>50.3</v>
      </c>
      <c r="R35" s="89">
        <f t="shared" si="1"/>
        <v>4.866799204771372</v>
      </c>
      <c r="S35" s="87">
        <v>3950</v>
      </c>
      <c r="T35" s="90">
        <f>(S35-O35)/S35</f>
        <v>0.380253164556962</v>
      </c>
      <c r="U35" s="87">
        <v>186604</v>
      </c>
      <c r="V35" s="88">
        <v>21436</v>
      </c>
      <c r="W35" s="169">
        <f t="shared" si="0"/>
        <v>8.705168874790072</v>
      </c>
      <c r="X35" s="157"/>
    </row>
    <row r="36" spans="1:24" s="107" customFormat="1" ht="18">
      <c r="A36" s="67">
        <v>32</v>
      </c>
      <c r="B36" s="168" t="s">
        <v>3</v>
      </c>
      <c r="C36" s="84">
        <v>39563</v>
      </c>
      <c r="D36" s="85" t="s">
        <v>54</v>
      </c>
      <c r="E36" s="85" t="s">
        <v>4</v>
      </c>
      <c r="F36" s="86">
        <v>15</v>
      </c>
      <c r="G36" s="86">
        <v>11</v>
      </c>
      <c r="H36" s="86">
        <v>4</v>
      </c>
      <c r="I36" s="87">
        <v>390</v>
      </c>
      <c r="J36" s="88">
        <v>63</v>
      </c>
      <c r="K36" s="87">
        <v>962</v>
      </c>
      <c r="L36" s="88">
        <v>138</v>
      </c>
      <c r="M36" s="87">
        <v>972</v>
      </c>
      <c r="N36" s="88">
        <v>145</v>
      </c>
      <c r="O36" s="183">
        <f>SUM(I36+K36+M36)</f>
        <v>2324</v>
      </c>
      <c r="P36" s="184">
        <f>SUM(J36+L36+N36)</f>
        <v>346</v>
      </c>
      <c r="Q36" s="88">
        <f>P36/G36</f>
        <v>31.454545454545453</v>
      </c>
      <c r="R36" s="89">
        <f t="shared" si="1"/>
        <v>6.716763005780347</v>
      </c>
      <c r="S36" s="87">
        <v>1665</v>
      </c>
      <c r="T36" s="90">
        <f>(S36-O36)/S36</f>
        <v>-0.39579579579579577</v>
      </c>
      <c r="U36" s="87">
        <v>102209</v>
      </c>
      <c r="V36" s="88">
        <v>10035</v>
      </c>
      <c r="W36" s="169">
        <f t="shared" si="0"/>
        <v>10.185251619332337</v>
      </c>
      <c r="X36" s="157"/>
    </row>
    <row r="37" spans="1:24" s="107" customFormat="1" ht="18">
      <c r="A37" s="67">
        <v>33</v>
      </c>
      <c r="B37" s="168" t="s">
        <v>84</v>
      </c>
      <c r="C37" s="84">
        <v>39535</v>
      </c>
      <c r="D37" s="85" t="s">
        <v>36</v>
      </c>
      <c r="E37" s="85" t="s">
        <v>52</v>
      </c>
      <c r="F37" s="86">
        <v>69</v>
      </c>
      <c r="G37" s="86">
        <v>10</v>
      </c>
      <c r="H37" s="86">
        <v>8</v>
      </c>
      <c r="I37" s="87">
        <v>494</v>
      </c>
      <c r="J37" s="88">
        <v>147</v>
      </c>
      <c r="K37" s="87">
        <v>765</v>
      </c>
      <c r="L37" s="88">
        <v>160</v>
      </c>
      <c r="M37" s="87">
        <v>974</v>
      </c>
      <c r="N37" s="88">
        <v>213</v>
      </c>
      <c r="O37" s="183">
        <f aca="true" t="shared" si="3" ref="O37:P40">I37+K37+M37</f>
        <v>2233</v>
      </c>
      <c r="P37" s="184">
        <f t="shared" si="3"/>
        <v>520</v>
      </c>
      <c r="Q37" s="88">
        <f>+P37/G37</f>
        <v>52</v>
      </c>
      <c r="R37" s="89">
        <f t="shared" si="1"/>
        <v>4.2942307692307695</v>
      </c>
      <c r="S37" s="87">
        <v>1772</v>
      </c>
      <c r="T37" s="90">
        <f>(+S37-O37)/-S37</f>
        <v>0.2601580135440181</v>
      </c>
      <c r="U37" s="87">
        <v>386355</v>
      </c>
      <c r="V37" s="88">
        <v>51854</v>
      </c>
      <c r="W37" s="169">
        <f aca="true" t="shared" si="4" ref="W37:W68">U37/V37</f>
        <v>7.450823465884985</v>
      </c>
      <c r="X37" s="157"/>
    </row>
    <row r="38" spans="1:24" s="107" customFormat="1" ht="18">
      <c r="A38" s="72">
        <v>34</v>
      </c>
      <c r="B38" s="168" t="s">
        <v>118</v>
      </c>
      <c r="C38" s="84">
        <v>39570</v>
      </c>
      <c r="D38" s="85" t="s">
        <v>36</v>
      </c>
      <c r="E38" s="85" t="s">
        <v>119</v>
      </c>
      <c r="F38" s="86">
        <v>4</v>
      </c>
      <c r="G38" s="86">
        <v>4</v>
      </c>
      <c r="H38" s="86">
        <v>2</v>
      </c>
      <c r="I38" s="87">
        <v>482</v>
      </c>
      <c r="J38" s="88">
        <v>53</v>
      </c>
      <c r="K38" s="87">
        <v>921</v>
      </c>
      <c r="L38" s="88">
        <v>95</v>
      </c>
      <c r="M38" s="87">
        <v>821</v>
      </c>
      <c r="N38" s="88">
        <v>84</v>
      </c>
      <c r="O38" s="183">
        <f t="shared" si="3"/>
        <v>2224</v>
      </c>
      <c r="P38" s="184">
        <f t="shared" si="3"/>
        <v>232</v>
      </c>
      <c r="Q38" s="88">
        <f>+P38/G43</f>
        <v>33.142857142857146</v>
      </c>
      <c r="R38" s="89">
        <f aca="true" t="shared" si="5" ref="R38:R69">IF(O38&lt;&gt;0,O38/P38,"")</f>
        <v>9.586206896551724</v>
      </c>
      <c r="S38" s="87">
        <v>4948</v>
      </c>
      <c r="T38" s="90">
        <f>(+S38-O38)/-S38</f>
        <v>-0.5505254648342764</v>
      </c>
      <c r="U38" s="87">
        <v>10813.5</v>
      </c>
      <c r="V38" s="88">
        <v>1133</v>
      </c>
      <c r="W38" s="169">
        <f t="shared" si="4"/>
        <v>9.544130626654898</v>
      </c>
      <c r="X38" s="157"/>
    </row>
    <row r="39" spans="1:24" s="107" customFormat="1" ht="18">
      <c r="A39" s="67">
        <v>35</v>
      </c>
      <c r="B39" s="168" t="s">
        <v>64</v>
      </c>
      <c r="C39" s="84">
        <v>39549</v>
      </c>
      <c r="D39" s="85" t="s">
        <v>36</v>
      </c>
      <c r="E39" s="85" t="s">
        <v>65</v>
      </c>
      <c r="F39" s="86">
        <v>4</v>
      </c>
      <c r="G39" s="86">
        <v>4</v>
      </c>
      <c r="H39" s="86">
        <v>6</v>
      </c>
      <c r="I39" s="87">
        <v>505</v>
      </c>
      <c r="J39" s="88">
        <v>74</v>
      </c>
      <c r="K39" s="87">
        <v>558</v>
      </c>
      <c r="L39" s="88">
        <v>83</v>
      </c>
      <c r="M39" s="87">
        <v>1002</v>
      </c>
      <c r="N39" s="88">
        <v>139</v>
      </c>
      <c r="O39" s="183">
        <f t="shared" si="3"/>
        <v>2065</v>
      </c>
      <c r="P39" s="184">
        <f t="shared" si="3"/>
        <v>296</v>
      </c>
      <c r="Q39" s="88">
        <f>+P39/G39</f>
        <v>74</v>
      </c>
      <c r="R39" s="89">
        <f t="shared" si="5"/>
        <v>6.976351351351352</v>
      </c>
      <c r="S39" s="87">
        <v>4496</v>
      </c>
      <c r="T39" s="90">
        <f>(+S39-O39)/-S39</f>
        <v>-0.540702846975089</v>
      </c>
      <c r="U39" s="87">
        <v>55888.5</v>
      </c>
      <c r="V39" s="88">
        <v>6910</v>
      </c>
      <c r="W39" s="169">
        <f t="shared" si="4"/>
        <v>8.088060781476122</v>
      </c>
      <c r="X39" s="157"/>
    </row>
    <row r="40" spans="1:24" s="107" customFormat="1" ht="18">
      <c r="A40" s="67">
        <v>36</v>
      </c>
      <c r="B40" s="168" t="s">
        <v>70</v>
      </c>
      <c r="C40" s="84">
        <v>39556</v>
      </c>
      <c r="D40" s="85" t="s">
        <v>36</v>
      </c>
      <c r="E40" s="85" t="s">
        <v>27</v>
      </c>
      <c r="F40" s="86">
        <v>17</v>
      </c>
      <c r="G40" s="86">
        <v>7</v>
      </c>
      <c r="H40" s="86">
        <v>5</v>
      </c>
      <c r="I40" s="87">
        <v>420.5</v>
      </c>
      <c r="J40" s="88">
        <v>59</v>
      </c>
      <c r="K40" s="87">
        <v>598.5</v>
      </c>
      <c r="L40" s="88">
        <v>77</v>
      </c>
      <c r="M40" s="87">
        <v>626.5</v>
      </c>
      <c r="N40" s="88">
        <v>80</v>
      </c>
      <c r="O40" s="183">
        <f t="shared" si="3"/>
        <v>1645.5</v>
      </c>
      <c r="P40" s="184">
        <f t="shared" si="3"/>
        <v>216</v>
      </c>
      <c r="Q40" s="88">
        <f>+P40/G40</f>
        <v>30.857142857142858</v>
      </c>
      <c r="R40" s="89">
        <f t="shared" si="5"/>
        <v>7.618055555555555</v>
      </c>
      <c r="S40" s="87">
        <v>5079</v>
      </c>
      <c r="T40" s="90">
        <f>(+S40-O40)/-S40</f>
        <v>-0.6760189013585352</v>
      </c>
      <c r="U40" s="87">
        <v>122050</v>
      </c>
      <c r="V40" s="88">
        <v>12656</v>
      </c>
      <c r="W40" s="169">
        <f t="shared" si="4"/>
        <v>9.643647281921618</v>
      </c>
      <c r="X40" s="157"/>
    </row>
    <row r="41" spans="1:24" s="107" customFormat="1" ht="18">
      <c r="A41" s="72">
        <v>37</v>
      </c>
      <c r="B41" s="168" t="s">
        <v>57</v>
      </c>
      <c r="C41" s="84">
        <v>39479</v>
      </c>
      <c r="D41" s="85" t="s">
        <v>44</v>
      </c>
      <c r="E41" s="85" t="s">
        <v>45</v>
      </c>
      <c r="F41" s="86">
        <v>48</v>
      </c>
      <c r="G41" s="86">
        <v>1</v>
      </c>
      <c r="H41" s="86">
        <v>16</v>
      </c>
      <c r="I41" s="87">
        <v>368</v>
      </c>
      <c r="J41" s="88">
        <v>73</v>
      </c>
      <c r="K41" s="87">
        <v>499</v>
      </c>
      <c r="L41" s="88">
        <v>98</v>
      </c>
      <c r="M41" s="87">
        <v>691</v>
      </c>
      <c r="N41" s="88">
        <v>133</v>
      </c>
      <c r="O41" s="183">
        <f>+I41+K41+M41</f>
        <v>1558</v>
      </c>
      <c r="P41" s="184">
        <f>+J41+L41+N41</f>
        <v>304</v>
      </c>
      <c r="Q41" s="88">
        <f>IF(O41&lt;&gt;0,P41/G41,"")</f>
        <v>304</v>
      </c>
      <c r="R41" s="89">
        <f t="shared" si="5"/>
        <v>5.125</v>
      </c>
      <c r="S41" s="87">
        <v>95</v>
      </c>
      <c r="T41" s="90">
        <f>IF(S41&lt;&gt;0,-(S41-O41)/S41,"")</f>
        <v>15.4</v>
      </c>
      <c r="U41" s="87">
        <v>1265439</v>
      </c>
      <c r="V41" s="88">
        <v>134667</v>
      </c>
      <c r="W41" s="169">
        <f t="shared" si="4"/>
        <v>9.396800998017332</v>
      </c>
      <c r="X41" s="157"/>
    </row>
    <row r="42" spans="1:24" s="107" customFormat="1" ht="18">
      <c r="A42" s="67">
        <v>38</v>
      </c>
      <c r="B42" s="168" t="s">
        <v>140</v>
      </c>
      <c r="C42" s="84">
        <v>39500</v>
      </c>
      <c r="D42" s="85" t="s">
        <v>36</v>
      </c>
      <c r="E42" s="85" t="s">
        <v>16</v>
      </c>
      <c r="F42" s="86">
        <v>100</v>
      </c>
      <c r="G42" s="86">
        <v>6</v>
      </c>
      <c r="H42" s="86">
        <v>13</v>
      </c>
      <c r="I42" s="87">
        <v>120</v>
      </c>
      <c r="J42" s="88">
        <v>21</v>
      </c>
      <c r="K42" s="87">
        <v>765</v>
      </c>
      <c r="L42" s="88">
        <v>139</v>
      </c>
      <c r="M42" s="87">
        <v>660</v>
      </c>
      <c r="N42" s="88">
        <v>176</v>
      </c>
      <c r="O42" s="183">
        <f>I42+K42+M42</f>
        <v>1545</v>
      </c>
      <c r="P42" s="184">
        <f>J42+L42+N42</f>
        <v>336</v>
      </c>
      <c r="Q42" s="88">
        <f>+P42/G42</f>
        <v>56</v>
      </c>
      <c r="R42" s="89">
        <f t="shared" si="5"/>
        <v>4.598214285714286</v>
      </c>
      <c r="S42" s="87">
        <v>4630</v>
      </c>
      <c r="T42" s="90">
        <f>(+S42-O42)/-S42</f>
        <v>-0.6663066954643628</v>
      </c>
      <c r="U42" s="87">
        <v>1697515.4</v>
      </c>
      <c r="V42" s="88">
        <v>228775</v>
      </c>
      <c r="W42" s="169">
        <f t="shared" si="4"/>
        <v>7.4200214184242155</v>
      </c>
      <c r="X42" s="157"/>
    </row>
    <row r="43" spans="1:24" s="107" customFormat="1" ht="18">
      <c r="A43" s="67">
        <v>39</v>
      </c>
      <c r="B43" s="168" t="s">
        <v>58</v>
      </c>
      <c r="C43" s="84">
        <v>39549</v>
      </c>
      <c r="D43" s="85" t="s">
        <v>53</v>
      </c>
      <c r="E43" s="85" t="s">
        <v>21</v>
      </c>
      <c r="F43" s="86">
        <v>56</v>
      </c>
      <c r="G43" s="86">
        <v>7</v>
      </c>
      <c r="H43" s="86">
        <v>6</v>
      </c>
      <c r="I43" s="87">
        <v>321</v>
      </c>
      <c r="J43" s="88">
        <v>64</v>
      </c>
      <c r="K43" s="87">
        <v>649</v>
      </c>
      <c r="L43" s="88">
        <v>127</v>
      </c>
      <c r="M43" s="87">
        <v>541</v>
      </c>
      <c r="N43" s="88">
        <v>109</v>
      </c>
      <c r="O43" s="183">
        <f>I43+K43+M43</f>
        <v>1511</v>
      </c>
      <c r="P43" s="184">
        <f>SUM(J43+L43+N43)</f>
        <v>300</v>
      </c>
      <c r="Q43" s="88">
        <f>+P43/G43</f>
        <v>42.857142857142854</v>
      </c>
      <c r="R43" s="89">
        <f t="shared" si="5"/>
        <v>5.036666666666667</v>
      </c>
      <c r="S43" s="87">
        <v>12653</v>
      </c>
      <c r="T43" s="90">
        <f>(+S43-O43)/-S43</f>
        <v>-0.8805816802339366</v>
      </c>
      <c r="U43" s="87">
        <v>687122</v>
      </c>
      <c r="V43" s="88">
        <v>82853</v>
      </c>
      <c r="W43" s="169">
        <f t="shared" si="4"/>
        <v>8.293266387457304</v>
      </c>
      <c r="X43" s="157"/>
    </row>
    <row r="44" spans="1:24" s="107" customFormat="1" ht="18">
      <c r="A44" s="72">
        <v>40</v>
      </c>
      <c r="B44" s="168" t="s">
        <v>91</v>
      </c>
      <c r="C44" s="84">
        <v>39542</v>
      </c>
      <c r="D44" s="85" t="s">
        <v>35</v>
      </c>
      <c r="E44" s="85" t="s">
        <v>92</v>
      </c>
      <c r="F44" s="86">
        <v>43</v>
      </c>
      <c r="G44" s="86">
        <v>6</v>
      </c>
      <c r="H44" s="86">
        <v>7</v>
      </c>
      <c r="I44" s="87">
        <v>442</v>
      </c>
      <c r="J44" s="88">
        <v>83</v>
      </c>
      <c r="K44" s="87">
        <v>518</v>
      </c>
      <c r="L44" s="88">
        <v>94</v>
      </c>
      <c r="M44" s="87">
        <v>503</v>
      </c>
      <c r="N44" s="88">
        <v>91</v>
      </c>
      <c r="O44" s="183">
        <f>I44+K44+M44</f>
        <v>1463</v>
      </c>
      <c r="P44" s="184">
        <f>J44+L44+N44</f>
        <v>268</v>
      </c>
      <c r="Q44" s="88">
        <f>P44/G44</f>
        <v>44.666666666666664</v>
      </c>
      <c r="R44" s="89">
        <f t="shared" si="5"/>
        <v>5.458955223880597</v>
      </c>
      <c r="S44" s="87">
        <v>878</v>
      </c>
      <c r="T44" s="90">
        <f>IF(S44&lt;&gt;0,-(S44-O44)/S44,"")</f>
        <v>0.6662870159453302</v>
      </c>
      <c r="U44" s="87">
        <v>220549.5</v>
      </c>
      <c r="V44" s="88">
        <v>27359</v>
      </c>
      <c r="W44" s="169">
        <f t="shared" si="4"/>
        <v>8.061314375525422</v>
      </c>
      <c r="X44" s="157"/>
    </row>
    <row r="45" spans="1:24" s="107" customFormat="1" ht="18">
      <c r="A45" s="67">
        <v>41</v>
      </c>
      <c r="B45" s="168" t="s">
        <v>5</v>
      </c>
      <c r="C45" s="84">
        <v>39563</v>
      </c>
      <c r="D45" s="85" t="s">
        <v>36</v>
      </c>
      <c r="E45" s="85" t="s">
        <v>52</v>
      </c>
      <c r="F45" s="86">
        <v>25</v>
      </c>
      <c r="G45" s="86">
        <v>10</v>
      </c>
      <c r="H45" s="86">
        <v>4</v>
      </c>
      <c r="I45" s="87">
        <v>303</v>
      </c>
      <c r="J45" s="88">
        <v>49</v>
      </c>
      <c r="K45" s="87">
        <v>559</v>
      </c>
      <c r="L45" s="88">
        <v>76</v>
      </c>
      <c r="M45" s="87">
        <v>598</v>
      </c>
      <c r="N45" s="88">
        <v>89</v>
      </c>
      <c r="O45" s="183">
        <f>I45+K45+M45</f>
        <v>1460</v>
      </c>
      <c r="P45" s="184">
        <f>J45+L45+N45</f>
        <v>214</v>
      </c>
      <c r="Q45" s="88">
        <f>+P45/G45</f>
        <v>21.4</v>
      </c>
      <c r="R45" s="89">
        <f t="shared" si="5"/>
        <v>6.822429906542056</v>
      </c>
      <c r="S45" s="87">
        <v>3210</v>
      </c>
      <c r="T45" s="90">
        <f>(+S45-O45)/-S45</f>
        <v>-0.5451713395638629</v>
      </c>
      <c r="U45" s="87">
        <v>90284</v>
      </c>
      <c r="V45" s="88">
        <v>9435</v>
      </c>
      <c r="W45" s="169">
        <f t="shared" si="4"/>
        <v>9.569051404345522</v>
      </c>
      <c r="X45" s="157"/>
    </row>
    <row r="46" spans="1:24" s="107" customFormat="1" ht="18">
      <c r="A46" s="67">
        <v>42</v>
      </c>
      <c r="B46" s="168" t="s">
        <v>10</v>
      </c>
      <c r="C46" s="84">
        <v>39458</v>
      </c>
      <c r="D46" s="85" t="s">
        <v>11</v>
      </c>
      <c r="E46" s="85" t="s">
        <v>82</v>
      </c>
      <c r="F46" s="86">
        <v>8</v>
      </c>
      <c r="G46" s="86">
        <v>4</v>
      </c>
      <c r="H46" s="86">
        <v>19</v>
      </c>
      <c r="I46" s="87">
        <v>266</v>
      </c>
      <c r="J46" s="88">
        <v>43</v>
      </c>
      <c r="K46" s="87">
        <v>597</v>
      </c>
      <c r="L46" s="88">
        <v>101</v>
      </c>
      <c r="M46" s="87">
        <v>535</v>
      </c>
      <c r="N46" s="88">
        <v>78</v>
      </c>
      <c r="O46" s="183">
        <f>+I46+K46+M46</f>
        <v>1398</v>
      </c>
      <c r="P46" s="184">
        <f>+J46+L46+N46</f>
        <v>222</v>
      </c>
      <c r="Q46" s="88">
        <f>+P46/G46</f>
        <v>55.5</v>
      </c>
      <c r="R46" s="89">
        <f t="shared" si="5"/>
        <v>6.297297297297297</v>
      </c>
      <c r="S46" s="87">
        <v>983</v>
      </c>
      <c r="T46" s="90">
        <f>IF(S46&lt;&gt;0,-(S46-O46)/S46,"")</f>
        <v>0.422177009155646</v>
      </c>
      <c r="U46" s="87">
        <v>280961</v>
      </c>
      <c r="V46" s="88">
        <v>27812</v>
      </c>
      <c r="W46" s="169">
        <f t="shared" si="4"/>
        <v>10.102150151013952</v>
      </c>
      <c r="X46" s="157"/>
    </row>
    <row r="47" spans="1:24" s="107" customFormat="1" ht="18">
      <c r="A47" s="72">
        <v>43</v>
      </c>
      <c r="B47" s="168" t="s">
        <v>102</v>
      </c>
      <c r="C47" s="84">
        <v>39570</v>
      </c>
      <c r="D47" s="85" t="s">
        <v>36</v>
      </c>
      <c r="E47" s="85" t="s">
        <v>55</v>
      </c>
      <c r="F47" s="86">
        <v>9</v>
      </c>
      <c r="G47" s="86">
        <v>8</v>
      </c>
      <c r="H47" s="86">
        <v>3</v>
      </c>
      <c r="I47" s="87">
        <v>358</v>
      </c>
      <c r="J47" s="88">
        <v>43</v>
      </c>
      <c r="K47" s="87">
        <v>480</v>
      </c>
      <c r="L47" s="88">
        <v>60</v>
      </c>
      <c r="M47" s="87">
        <v>394</v>
      </c>
      <c r="N47" s="88">
        <v>47</v>
      </c>
      <c r="O47" s="183">
        <f aca="true" t="shared" si="6" ref="O47:P49">I47+K47+M47</f>
        <v>1232</v>
      </c>
      <c r="P47" s="184">
        <f t="shared" si="6"/>
        <v>150</v>
      </c>
      <c r="Q47" s="88">
        <f>+P47/G47</f>
        <v>18.75</v>
      </c>
      <c r="R47" s="89">
        <f t="shared" si="5"/>
        <v>8.213333333333333</v>
      </c>
      <c r="S47" s="87">
        <v>3195</v>
      </c>
      <c r="T47" s="90">
        <f>(+S47-O47)/-S47</f>
        <v>-0.6143974960876369</v>
      </c>
      <c r="U47" s="87">
        <v>25374</v>
      </c>
      <c r="V47" s="88">
        <v>3332</v>
      </c>
      <c r="W47" s="169">
        <f t="shared" si="4"/>
        <v>7.615246098439376</v>
      </c>
      <c r="X47" s="157"/>
    </row>
    <row r="48" spans="1:25" s="107" customFormat="1" ht="18">
      <c r="A48" s="67">
        <v>44</v>
      </c>
      <c r="B48" s="168" t="s">
        <v>62</v>
      </c>
      <c r="C48" s="84">
        <v>39549</v>
      </c>
      <c r="D48" s="85" t="s">
        <v>36</v>
      </c>
      <c r="E48" s="85" t="s">
        <v>63</v>
      </c>
      <c r="F48" s="86">
        <v>5</v>
      </c>
      <c r="G48" s="86">
        <v>5</v>
      </c>
      <c r="H48" s="86">
        <v>6</v>
      </c>
      <c r="I48" s="87">
        <v>252</v>
      </c>
      <c r="J48" s="88">
        <v>51</v>
      </c>
      <c r="K48" s="87">
        <v>461</v>
      </c>
      <c r="L48" s="88">
        <v>81</v>
      </c>
      <c r="M48" s="87">
        <v>490</v>
      </c>
      <c r="N48" s="88">
        <v>90</v>
      </c>
      <c r="O48" s="183">
        <f t="shared" si="6"/>
        <v>1203</v>
      </c>
      <c r="P48" s="184">
        <f t="shared" si="6"/>
        <v>222</v>
      </c>
      <c r="Q48" s="88">
        <f>+P48/G48</f>
        <v>44.4</v>
      </c>
      <c r="R48" s="89">
        <f t="shared" si="5"/>
        <v>5.418918918918919</v>
      </c>
      <c r="S48" s="87">
        <v>1082</v>
      </c>
      <c r="T48" s="90">
        <f>(+S48-O48)/-S48</f>
        <v>0.11182994454713494</v>
      </c>
      <c r="U48" s="87">
        <v>31130</v>
      </c>
      <c r="V48" s="88">
        <v>3196</v>
      </c>
      <c r="W48" s="169">
        <f t="shared" si="4"/>
        <v>9.740300375469337</v>
      </c>
      <c r="X48" s="157"/>
      <c r="Y48" s="112"/>
    </row>
    <row r="49" spans="1:25" s="107" customFormat="1" ht="18">
      <c r="A49" s="67">
        <v>45</v>
      </c>
      <c r="B49" s="168" t="s">
        <v>103</v>
      </c>
      <c r="C49" s="84">
        <v>39570</v>
      </c>
      <c r="D49" s="85" t="s">
        <v>83</v>
      </c>
      <c r="E49" s="85" t="s">
        <v>104</v>
      </c>
      <c r="F49" s="86">
        <v>3</v>
      </c>
      <c r="G49" s="86">
        <v>2</v>
      </c>
      <c r="H49" s="86">
        <v>3</v>
      </c>
      <c r="I49" s="87">
        <v>385</v>
      </c>
      <c r="J49" s="88">
        <v>42</v>
      </c>
      <c r="K49" s="87">
        <v>422</v>
      </c>
      <c r="L49" s="88">
        <v>39</v>
      </c>
      <c r="M49" s="87">
        <v>274</v>
      </c>
      <c r="N49" s="88">
        <v>26</v>
      </c>
      <c r="O49" s="183">
        <f t="shared" si="6"/>
        <v>1081</v>
      </c>
      <c r="P49" s="184">
        <f t="shared" si="6"/>
        <v>107</v>
      </c>
      <c r="Q49" s="88">
        <f>IF(O49&lt;&gt;0,P49/G49,"")</f>
        <v>53.5</v>
      </c>
      <c r="R49" s="89">
        <f t="shared" si="5"/>
        <v>10.102803738317757</v>
      </c>
      <c r="S49" s="87">
        <v>1099</v>
      </c>
      <c r="T49" s="90">
        <f>IF(S49&lt;&gt;0,-(S49-O49)/S49,"")</f>
        <v>-0.01637852593266606</v>
      </c>
      <c r="U49" s="87">
        <v>16914</v>
      </c>
      <c r="V49" s="88">
        <v>1748</v>
      </c>
      <c r="W49" s="169">
        <f t="shared" si="4"/>
        <v>9.676201372997712</v>
      </c>
      <c r="X49" s="157"/>
      <c r="Y49" s="112"/>
    </row>
    <row r="50" spans="1:25" s="107" customFormat="1" ht="18">
      <c r="A50" s="72">
        <v>46</v>
      </c>
      <c r="B50" s="168" t="s">
        <v>29</v>
      </c>
      <c r="C50" s="84">
        <v>39528</v>
      </c>
      <c r="D50" s="85" t="s">
        <v>11</v>
      </c>
      <c r="E50" s="85" t="s">
        <v>11</v>
      </c>
      <c r="F50" s="86">
        <v>34</v>
      </c>
      <c r="G50" s="86">
        <v>6</v>
      </c>
      <c r="H50" s="86">
        <v>9</v>
      </c>
      <c r="I50" s="87">
        <v>306</v>
      </c>
      <c r="J50" s="88">
        <v>65</v>
      </c>
      <c r="K50" s="87">
        <v>403</v>
      </c>
      <c r="L50" s="88">
        <v>83</v>
      </c>
      <c r="M50" s="87">
        <v>297</v>
      </c>
      <c r="N50" s="88">
        <v>61</v>
      </c>
      <c r="O50" s="183">
        <f>+I50+K50+M50</f>
        <v>1006</v>
      </c>
      <c r="P50" s="184">
        <f>+J50+L50+N50</f>
        <v>209</v>
      </c>
      <c r="Q50" s="88">
        <f aca="true" t="shared" si="7" ref="Q50:Q59">+P50/G50</f>
        <v>34.833333333333336</v>
      </c>
      <c r="R50" s="89">
        <f t="shared" si="5"/>
        <v>4.813397129186603</v>
      </c>
      <c r="S50" s="87">
        <v>4453</v>
      </c>
      <c r="T50" s="90">
        <f>IF(S50&lt;&gt;0,-(S50-O50)/S50,"")</f>
        <v>-0.7740848865933079</v>
      </c>
      <c r="U50" s="87">
        <v>904764</v>
      </c>
      <c r="V50" s="88">
        <v>101471</v>
      </c>
      <c r="W50" s="169">
        <f t="shared" si="4"/>
        <v>8.916478599796987</v>
      </c>
      <c r="X50" s="157"/>
      <c r="Y50" s="112"/>
    </row>
    <row r="51" spans="1:25" s="107" customFormat="1" ht="18">
      <c r="A51" s="67">
        <v>47</v>
      </c>
      <c r="B51" s="168" t="s">
        <v>93</v>
      </c>
      <c r="C51" s="84">
        <v>39542</v>
      </c>
      <c r="D51" s="85" t="s">
        <v>36</v>
      </c>
      <c r="E51" s="85" t="s">
        <v>52</v>
      </c>
      <c r="F51" s="86">
        <v>16</v>
      </c>
      <c r="G51" s="86">
        <v>9</v>
      </c>
      <c r="H51" s="86">
        <v>7</v>
      </c>
      <c r="I51" s="87">
        <v>158</v>
      </c>
      <c r="J51" s="88">
        <v>25</v>
      </c>
      <c r="K51" s="87">
        <v>325</v>
      </c>
      <c r="L51" s="88">
        <v>55</v>
      </c>
      <c r="M51" s="87">
        <v>482</v>
      </c>
      <c r="N51" s="88">
        <v>93</v>
      </c>
      <c r="O51" s="183">
        <f aca="true" t="shared" si="8" ref="O51:P53">I51+K51+M51</f>
        <v>965</v>
      </c>
      <c r="P51" s="184">
        <f t="shared" si="8"/>
        <v>173</v>
      </c>
      <c r="Q51" s="88">
        <f t="shared" si="7"/>
        <v>19.22222222222222</v>
      </c>
      <c r="R51" s="89">
        <f t="shared" si="5"/>
        <v>5.578034682080925</v>
      </c>
      <c r="S51" s="87">
        <v>2102.5</v>
      </c>
      <c r="T51" s="90">
        <f>(+S51-O51)/-S51</f>
        <v>-0.5410225921521997</v>
      </c>
      <c r="U51" s="87">
        <v>111930.5</v>
      </c>
      <c r="V51" s="88">
        <v>12885</v>
      </c>
      <c r="W51" s="169">
        <f t="shared" si="4"/>
        <v>8.686883973612728</v>
      </c>
      <c r="X51" s="157"/>
      <c r="Y51" s="112"/>
    </row>
    <row r="52" spans="1:25" s="107" customFormat="1" ht="18">
      <c r="A52" s="67">
        <v>48</v>
      </c>
      <c r="B52" s="168" t="s">
        <v>120</v>
      </c>
      <c r="C52" s="84">
        <v>39570</v>
      </c>
      <c r="D52" s="85" t="s">
        <v>36</v>
      </c>
      <c r="E52" s="85" t="s">
        <v>121</v>
      </c>
      <c r="F52" s="86">
        <v>1</v>
      </c>
      <c r="G52" s="86">
        <v>1</v>
      </c>
      <c r="H52" s="86">
        <v>2</v>
      </c>
      <c r="I52" s="87">
        <v>274</v>
      </c>
      <c r="J52" s="88">
        <v>32</v>
      </c>
      <c r="K52" s="87">
        <v>370</v>
      </c>
      <c r="L52" s="88">
        <v>43</v>
      </c>
      <c r="M52" s="87">
        <v>294</v>
      </c>
      <c r="N52" s="88">
        <v>35</v>
      </c>
      <c r="O52" s="183">
        <f t="shared" si="8"/>
        <v>938</v>
      </c>
      <c r="P52" s="184">
        <f t="shared" si="8"/>
        <v>110</v>
      </c>
      <c r="Q52" s="88">
        <f t="shared" si="7"/>
        <v>110</v>
      </c>
      <c r="R52" s="89">
        <f t="shared" si="5"/>
        <v>8.527272727272727</v>
      </c>
      <c r="S52" s="87">
        <v>1776</v>
      </c>
      <c r="T52" s="90">
        <f>(+S52-O52)/-S52</f>
        <v>-0.47184684684684686</v>
      </c>
      <c r="U52" s="87">
        <v>11725</v>
      </c>
      <c r="V52" s="88">
        <v>1991</v>
      </c>
      <c r="W52" s="169">
        <f t="shared" si="4"/>
        <v>5.889000502260171</v>
      </c>
      <c r="X52" s="157"/>
      <c r="Y52" s="112"/>
    </row>
    <row r="53" spans="1:25" s="107" customFormat="1" ht="18">
      <c r="A53" s="72">
        <v>49</v>
      </c>
      <c r="B53" s="168" t="s">
        <v>22</v>
      </c>
      <c r="C53" s="84">
        <v>39507</v>
      </c>
      <c r="D53" s="85" t="s">
        <v>36</v>
      </c>
      <c r="E53" s="85" t="s">
        <v>52</v>
      </c>
      <c r="F53" s="86">
        <v>20</v>
      </c>
      <c r="G53" s="86">
        <v>1</v>
      </c>
      <c r="H53" s="86">
        <v>12</v>
      </c>
      <c r="I53" s="87">
        <v>116</v>
      </c>
      <c r="J53" s="88">
        <v>29</v>
      </c>
      <c r="K53" s="87">
        <v>360</v>
      </c>
      <c r="L53" s="88">
        <v>90</v>
      </c>
      <c r="M53" s="87">
        <v>360</v>
      </c>
      <c r="N53" s="88">
        <v>90</v>
      </c>
      <c r="O53" s="183">
        <f t="shared" si="8"/>
        <v>836</v>
      </c>
      <c r="P53" s="184">
        <f t="shared" si="8"/>
        <v>209</v>
      </c>
      <c r="Q53" s="88">
        <f t="shared" si="7"/>
        <v>209</v>
      </c>
      <c r="R53" s="89">
        <f t="shared" si="5"/>
        <v>4</v>
      </c>
      <c r="S53" s="87">
        <v>765</v>
      </c>
      <c r="T53" s="90">
        <f>(+S53-O53)/-S53</f>
        <v>0.09281045751633987</v>
      </c>
      <c r="U53" s="87">
        <v>114069</v>
      </c>
      <c r="V53" s="88">
        <v>13987</v>
      </c>
      <c r="W53" s="169">
        <f t="shared" si="4"/>
        <v>8.155358547222422</v>
      </c>
      <c r="X53" s="157"/>
      <c r="Y53" s="112"/>
    </row>
    <row r="54" spans="1:25" s="107" customFormat="1" ht="18">
      <c r="A54" s="67">
        <v>50</v>
      </c>
      <c r="B54" s="168" t="s">
        <v>141</v>
      </c>
      <c r="C54" s="84">
        <v>39521</v>
      </c>
      <c r="D54" s="85" t="s">
        <v>17</v>
      </c>
      <c r="E54" s="85" t="s">
        <v>19</v>
      </c>
      <c r="F54" s="86">
        <v>63</v>
      </c>
      <c r="G54" s="86">
        <v>2</v>
      </c>
      <c r="H54" s="86">
        <v>8</v>
      </c>
      <c r="I54" s="87">
        <v>213</v>
      </c>
      <c r="J54" s="88">
        <v>57</v>
      </c>
      <c r="K54" s="87">
        <v>267</v>
      </c>
      <c r="L54" s="88">
        <v>6</v>
      </c>
      <c r="M54" s="87">
        <v>254</v>
      </c>
      <c r="N54" s="88">
        <v>63</v>
      </c>
      <c r="O54" s="183">
        <f>+M54+K54+I54</f>
        <v>734</v>
      </c>
      <c r="P54" s="184">
        <f>+N54+L54+J54</f>
        <v>126</v>
      </c>
      <c r="Q54" s="88">
        <f t="shared" si="7"/>
        <v>63</v>
      </c>
      <c r="R54" s="89">
        <f t="shared" si="5"/>
        <v>5.825396825396825</v>
      </c>
      <c r="S54" s="87">
        <v>4236</v>
      </c>
      <c r="T54" s="90">
        <f>IF(S54&lt;&gt;0,-(S54-O54)/S54,"")</f>
        <v>-0.8267233238904627</v>
      </c>
      <c r="U54" s="87">
        <v>393542</v>
      </c>
      <c r="V54" s="88">
        <v>43739</v>
      </c>
      <c r="W54" s="169">
        <f t="shared" si="4"/>
        <v>8.997507944854707</v>
      </c>
      <c r="X54" s="157"/>
      <c r="Y54" s="112"/>
    </row>
    <row r="55" spans="1:25" s="107" customFormat="1" ht="18">
      <c r="A55" s="67">
        <v>51</v>
      </c>
      <c r="B55" s="168" t="s">
        <v>71</v>
      </c>
      <c r="C55" s="84">
        <v>39556</v>
      </c>
      <c r="D55" s="85" t="s">
        <v>11</v>
      </c>
      <c r="E55" s="85" t="s">
        <v>82</v>
      </c>
      <c r="F55" s="86">
        <v>48</v>
      </c>
      <c r="G55" s="86">
        <v>14</v>
      </c>
      <c r="H55" s="86">
        <v>5</v>
      </c>
      <c r="I55" s="87">
        <v>57</v>
      </c>
      <c r="J55" s="88">
        <v>12</v>
      </c>
      <c r="K55" s="87">
        <v>362</v>
      </c>
      <c r="L55" s="88">
        <v>70</v>
      </c>
      <c r="M55" s="87">
        <v>230</v>
      </c>
      <c r="N55" s="88">
        <v>44</v>
      </c>
      <c r="O55" s="183">
        <f>+I55+K55+M55</f>
        <v>649</v>
      </c>
      <c r="P55" s="184">
        <f>+J55+L55+N55</f>
        <v>126</v>
      </c>
      <c r="Q55" s="88">
        <f t="shared" si="7"/>
        <v>9</v>
      </c>
      <c r="R55" s="89">
        <f t="shared" si="5"/>
        <v>5.150793650793651</v>
      </c>
      <c r="S55" s="87">
        <v>4199</v>
      </c>
      <c r="T55" s="90">
        <f>IF(S55&lt;&gt;0,-(S55-O55)/S55,"")</f>
        <v>-0.8454393903310312</v>
      </c>
      <c r="U55" s="87">
        <v>54123</v>
      </c>
      <c r="V55" s="88">
        <v>7000</v>
      </c>
      <c r="W55" s="169">
        <f t="shared" si="4"/>
        <v>7.731857142857143</v>
      </c>
      <c r="X55" s="157"/>
      <c r="Y55" s="112"/>
    </row>
    <row r="56" spans="1:25" s="107" customFormat="1" ht="18">
      <c r="A56" s="72">
        <v>52</v>
      </c>
      <c r="B56" s="168" t="s">
        <v>72</v>
      </c>
      <c r="C56" s="84">
        <v>39542</v>
      </c>
      <c r="D56" s="85" t="s">
        <v>11</v>
      </c>
      <c r="E56" s="85" t="s">
        <v>82</v>
      </c>
      <c r="F56" s="86">
        <v>25</v>
      </c>
      <c r="G56" s="86">
        <v>6</v>
      </c>
      <c r="H56" s="86">
        <v>7</v>
      </c>
      <c r="I56" s="87">
        <v>215</v>
      </c>
      <c r="J56" s="88">
        <v>45</v>
      </c>
      <c r="K56" s="87">
        <v>260</v>
      </c>
      <c r="L56" s="88">
        <v>43</v>
      </c>
      <c r="M56" s="87">
        <v>166</v>
      </c>
      <c r="N56" s="88">
        <v>38</v>
      </c>
      <c r="O56" s="183">
        <f>+I56+K56+M56</f>
        <v>641</v>
      </c>
      <c r="P56" s="184">
        <f>+J56+L56+N56</f>
        <v>126</v>
      </c>
      <c r="Q56" s="88">
        <f t="shared" si="7"/>
        <v>21</v>
      </c>
      <c r="R56" s="89">
        <f t="shared" si="5"/>
        <v>5.087301587301587</v>
      </c>
      <c r="S56" s="87">
        <v>1834</v>
      </c>
      <c r="T56" s="90">
        <f>IF(S56&lt;&gt;0,-(S56-O56)/S56,"")</f>
        <v>-0.6504907306434023</v>
      </c>
      <c r="U56" s="87">
        <v>173933</v>
      </c>
      <c r="V56" s="88">
        <v>18523</v>
      </c>
      <c r="W56" s="169">
        <f t="shared" si="4"/>
        <v>9.390109593478378</v>
      </c>
      <c r="X56" s="157"/>
      <c r="Y56" s="112"/>
    </row>
    <row r="57" spans="1:25" s="107" customFormat="1" ht="18">
      <c r="A57" s="67">
        <v>53</v>
      </c>
      <c r="B57" s="168" t="s">
        <v>142</v>
      </c>
      <c r="C57" s="84">
        <v>39472</v>
      </c>
      <c r="D57" s="85" t="s">
        <v>56</v>
      </c>
      <c r="E57" s="85" t="s">
        <v>56</v>
      </c>
      <c r="F57" s="86">
        <v>59</v>
      </c>
      <c r="G57" s="86">
        <v>3</v>
      </c>
      <c r="H57" s="86">
        <v>17</v>
      </c>
      <c r="I57" s="87">
        <v>248</v>
      </c>
      <c r="J57" s="88">
        <v>40</v>
      </c>
      <c r="K57" s="87">
        <v>206</v>
      </c>
      <c r="L57" s="88">
        <v>27</v>
      </c>
      <c r="M57" s="87">
        <v>178</v>
      </c>
      <c r="N57" s="88">
        <v>24</v>
      </c>
      <c r="O57" s="183">
        <f aca="true" t="shared" si="9" ref="O57:P59">I57+K57+M57</f>
        <v>632</v>
      </c>
      <c r="P57" s="184">
        <f t="shared" si="9"/>
        <v>91</v>
      </c>
      <c r="Q57" s="88">
        <f t="shared" si="7"/>
        <v>30.333333333333332</v>
      </c>
      <c r="R57" s="89">
        <f t="shared" si="5"/>
        <v>6.945054945054945</v>
      </c>
      <c r="S57" s="87"/>
      <c r="T57" s="90"/>
      <c r="U57" s="87">
        <v>788632</v>
      </c>
      <c r="V57" s="88">
        <v>100679</v>
      </c>
      <c r="W57" s="169">
        <f t="shared" si="4"/>
        <v>7.833133026748379</v>
      </c>
      <c r="X57" s="157"/>
      <c r="Y57" s="112"/>
    </row>
    <row r="58" spans="1:25" s="107" customFormat="1" ht="18">
      <c r="A58" s="67">
        <v>54</v>
      </c>
      <c r="B58" s="168" t="s">
        <v>76</v>
      </c>
      <c r="C58" s="84">
        <v>39451</v>
      </c>
      <c r="D58" s="85" t="s">
        <v>36</v>
      </c>
      <c r="E58" s="85" t="s">
        <v>52</v>
      </c>
      <c r="F58" s="86">
        <v>25</v>
      </c>
      <c r="G58" s="86">
        <v>2</v>
      </c>
      <c r="H58" s="86">
        <v>19</v>
      </c>
      <c r="I58" s="87">
        <v>43</v>
      </c>
      <c r="J58" s="88">
        <v>7</v>
      </c>
      <c r="K58" s="87">
        <v>175</v>
      </c>
      <c r="L58" s="88">
        <v>28</v>
      </c>
      <c r="M58" s="87">
        <v>407</v>
      </c>
      <c r="N58" s="88">
        <v>63</v>
      </c>
      <c r="O58" s="183">
        <f t="shared" si="9"/>
        <v>625</v>
      </c>
      <c r="P58" s="184">
        <f t="shared" si="9"/>
        <v>98</v>
      </c>
      <c r="Q58" s="88">
        <f t="shared" si="7"/>
        <v>49</v>
      </c>
      <c r="R58" s="89">
        <f t="shared" si="5"/>
        <v>6.377551020408164</v>
      </c>
      <c r="S58" s="87">
        <v>678</v>
      </c>
      <c r="T58" s="90">
        <f>(+S58-O58)/-S58</f>
        <v>-0.07817109144542773</v>
      </c>
      <c r="U58" s="87">
        <v>256270</v>
      </c>
      <c r="V58" s="88">
        <v>31518</v>
      </c>
      <c r="W58" s="169">
        <f t="shared" si="4"/>
        <v>8.130909321657466</v>
      </c>
      <c r="X58" s="157"/>
      <c r="Y58" s="112"/>
    </row>
    <row r="59" spans="1:25" s="107" customFormat="1" ht="18">
      <c r="A59" s="72">
        <v>55</v>
      </c>
      <c r="B59" s="168" t="s">
        <v>143</v>
      </c>
      <c r="C59" s="84">
        <v>39381</v>
      </c>
      <c r="D59" s="85" t="s">
        <v>36</v>
      </c>
      <c r="E59" s="85" t="s">
        <v>144</v>
      </c>
      <c r="F59" s="86">
        <v>2</v>
      </c>
      <c r="G59" s="86">
        <v>1</v>
      </c>
      <c r="H59" s="86">
        <v>11</v>
      </c>
      <c r="I59" s="87">
        <v>170</v>
      </c>
      <c r="J59" s="88">
        <v>19</v>
      </c>
      <c r="K59" s="87">
        <v>128</v>
      </c>
      <c r="L59" s="88">
        <v>16</v>
      </c>
      <c r="M59" s="87">
        <v>244</v>
      </c>
      <c r="N59" s="88">
        <v>28</v>
      </c>
      <c r="O59" s="183">
        <f t="shared" si="9"/>
        <v>542</v>
      </c>
      <c r="P59" s="184">
        <f t="shared" si="9"/>
        <v>63</v>
      </c>
      <c r="Q59" s="88">
        <f t="shared" si="7"/>
        <v>63</v>
      </c>
      <c r="R59" s="89">
        <f t="shared" si="5"/>
        <v>8.603174603174603</v>
      </c>
      <c r="S59" s="87"/>
      <c r="T59" s="90"/>
      <c r="U59" s="87">
        <v>36820.5</v>
      </c>
      <c r="V59" s="88">
        <v>5750</v>
      </c>
      <c r="W59" s="169">
        <f t="shared" si="4"/>
        <v>6.4035652173913045</v>
      </c>
      <c r="X59" s="157"/>
      <c r="Y59" s="112"/>
    </row>
    <row r="60" spans="1:25" s="107" customFormat="1" ht="18">
      <c r="A60" s="67">
        <v>56</v>
      </c>
      <c r="B60" s="168" t="s">
        <v>32</v>
      </c>
      <c r="C60" s="84">
        <v>39528</v>
      </c>
      <c r="D60" s="85" t="s">
        <v>44</v>
      </c>
      <c r="E60" s="85" t="s">
        <v>33</v>
      </c>
      <c r="F60" s="86">
        <v>72</v>
      </c>
      <c r="G60" s="86">
        <v>2</v>
      </c>
      <c r="H60" s="86">
        <v>9</v>
      </c>
      <c r="I60" s="87">
        <v>98</v>
      </c>
      <c r="J60" s="88">
        <v>19</v>
      </c>
      <c r="K60" s="87">
        <v>150</v>
      </c>
      <c r="L60" s="88">
        <v>30</v>
      </c>
      <c r="M60" s="87">
        <v>291</v>
      </c>
      <c r="N60" s="88">
        <v>52</v>
      </c>
      <c r="O60" s="183">
        <f>+I60+K60+M60</f>
        <v>539</v>
      </c>
      <c r="P60" s="184">
        <f>+J60+L60+N60</f>
        <v>101</v>
      </c>
      <c r="Q60" s="88">
        <f>IF(O60&lt;&gt;0,P60/G60,"")</f>
        <v>50.5</v>
      </c>
      <c r="R60" s="89">
        <f t="shared" si="5"/>
        <v>5.336633663366337</v>
      </c>
      <c r="S60" s="87">
        <v>620</v>
      </c>
      <c r="T60" s="90">
        <f>IF(S60&lt;&gt;0,-(S60-O60)/S60,"")</f>
        <v>-0.13064516129032258</v>
      </c>
      <c r="U60" s="87">
        <v>321064</v>
      </c>
      <c r="V60" s="88">
        <v>47663</v>
      </c>
      <c r="W60" s="169">
        <f t="shared" si="4"/>
        <v>6.73612655518956</v>
      </c>
      <c r="X60" s="157"/>
      <c r="Y60" s="112"/>
    </row>
    <row r="61" spans="1:25" s="107" customFormat="1" ht="18">
      <c r="A61" s="67">
        <v>57</v>
      </c>
      <c r="B61" s="168" t="s">
        <v>23</v>
      </c>
      <c r="C61" s="84">
        <v>39514</v>
      </c>
      <c r="D61" s="85" t="s">
        <v>44</v>
      </c>
      <c r="E61" s="85" t="s">
        <v>45</v>
      </c>
      <c r="F61" s="86">
        <v>129</v>
      </c>
      <c r="G61" s="86">
        <v>4</v>
      </c>
      <c r="H61" s="86">
        <v>11</v>
      </c>
      <c r="I61" s="87">
        <v>80</v>
      </c>
      <c r="J61" s="88">
        <v>17</v>
      </c>
      <c r="K61" s="87">
        <v>222</v>
      </c>
      <c r="L61" s="88">
        <v>49</v>
      </c>
      <c r="M61" s="87">
        <v>229</v>
      </c>
      <c r="N61" s="88">
        <v>50</v>
      </c>
      <c r="O61" s="183">
        <f>+I61+K61+M61</f>
        <v>531</v>
      </c>
      <c r="P61" s="184">
        <f>+J61+L61+N61</f>
        <v>116</v>
      </c>
      <c r="Q61" s="88">
        <f>IF(O61&lt;&gt;0,P61/G61,"")</f>
        <v>29</v>
      </c>
      <c r="R61" s="89">
        <f t="shared" si="5"/>
        <v>4.577586206896552</v>
      </c>
      <c r="S61" s="87">
        <v>1603</v>
      </c>
      <c r="T61" s="90">
        <f>IF(S61&lt;&gt;0,-(S61-O61)/S61,"")</f>
        <v>-0.6687461010605116</v>
      </c>
      <c r="U61" s="87">
        <v>3233319</v>
      </c>
      <c r="V61" s="88">
        <v>431023</v>
      </c>
      <c r="W61" s="169">
        <f t="shared" si="4"/>
        <v>7.501499919957868</v>
      </c>
      <c r="X61" s="157"/>
      <c r="Y61" s="112"/>
    </row>
    <row r="62" spans="1:25" s="107" customFormat="1" ht="18">
      <c r="A62" s="72">
        <v>58</v>
      </c>
      <c r="B62" s="168" t="s">
        <v>145</v>
      </c>
      <c r="C62" s="84">
        <v>39514</v>
      </c>
      <c r="D62" s="85" t="s">
        <v>17</v>
      </c>
      <c r="E62" s="85" t="s">
        <v>18</v>
      </c>
      <c r="F62" s="86">
        <v>30</v>
      </c>
      <c r="G62" s="86">
        <v>1</v>
      </c>
      <c r="H62" s="86">
        <v>11</v>
      </c>
      <c r="I62" s="87">
        <v>165</v>
      </c>
      <c r="J62" s="88">
        <v>50</v>
      </c>
      <c r="K62" s="87">
        <v>165</v>
      </c>
      <c r="L62" s="88">
        <v>50</v>
      </c>
      <c r="M62" s="87">
        <v>165</v>
      </c>
      <c r="N62" s="88">
        <v>50</v>
      </c>
      <c r="O62" s="183">
        <f>+M62+K62+I62</f>
        <v>495</v>
      </c>
      <c r="P62" s="184">
        <f>+N62+L62+J62</f>
        <v>150</v>
      </c>
      <c r="Q62" s="88">
        <f>+P62/G62</f>
        <v>150</v>
      </c>
      <c r="R62" s="89">
        <f t="shared" si="5"/>
        <v>3.3</v>
      </c>
      <c r="S62" s="87">
        <v>2402</v>
      </c>
      <c r="T62" s="90">
        <f>IF(S62&lt;&gt;0,-(S62-O62)/S62,"")</f>
        <v>-0.7939217318900916</v>
      </c>
      <c r="U62" s="87">
        <v>687395</v>
      </c>
      <c r="V62" s="88">
        <v>78005</v>
      </c>
      <c r="W62" s="169">
        <f t="shared" si="4"/>
        <v>8.812191526184218</v>
      </c>
      <c r="X62" s="157"/>
      <c r="Y62" s="112"/>
    </row>
    <row r="63" spans="1:25" s="107" customFormat="1" ht="18">
      <c r="A63" s="67">
        <v>59</v>
      </c>
      <c r="B63" s="168" t="s">
        <v>107</v>
      </c>
      <c r="C63" s="84">
        <v>39570</v>
      </c>
      <c r="D63" s="85" t="s">
        <v>17</v>
      </c>
      <c r="E63" s="85" t="s">
        <v>20</v>
      </c>
      <c r="F63" s="86">
        <v>2</v>
      </c>
      <c r="G63" s="86">
        <v>2</v>
      </c>
      <c r="H63" s="86">
        <v>3</v>
      </c>
      <c r="I63" s="87">
        <v>88</v>
      </c>
      <c r="J63" s="88">
        <v>10</v>
      </c>
      <c r="K63" s="87">
        <v>115</v>
      </c>
      <c r="L63" s="88">
        <v>15</v>
      </c>
      <c r="M63" s="87">
        <v>291</v>
      </c>
      <c r="N63" s="88">
        <v>37</v>
      </c>
      <c r="O63" s="183">
        <f>+M63+K63+I63</f>
        <v>494</v>
      </c>
      <c r="P63" s="184">
        <f>+N63+L63+J63</f>
        <v>62</v>
      </c>
      <c r="Q63" s="88">
        <f>+P63/G63</f>
        <v>31</v>
      </c>
      <c r="R63" s="89">
        <f t="shared" si="5"/>
        <v>7.967741935483871</v>
      </c>
      <c r="S63" s="87">
        <v>1065</v>
      </c>
      <c r="T63" s="90">
        <f>IF(S63&lt;&gt;0,-(S63-O63)/S63,"")</f>
        <v>-0.536150234741784</v>
      </c>
      <c r="U63" s="87">
        <v>8293</v>
      </c>
      <c r="V63" s="88">
        <v>824</v>
      </c>
      <c r="W63" s="169">
        <f t="shared" si="4"/>
        <v>10.064320388349515</v>
      </c>
      <c r="X63" s="157"/>
      <c r="Y63" s="112"/>
    </row>
    <row r="64" spans="1:25" s="107" customFormat="1" ht="18">
      <c r="A64" s="67">
        <v>60</v>
      </c>
      <c r="B64" s="168" t="s">
        <v>26</v>
      </c>
      <c r="C64" s="84">
        <v>39472</v>
      </c>
      <c r="D64" s="85" t="s">
        <v>36</v>
      </c>
      <c r="E64" s="85" t="s">
        <v>27</v>
      </c>
      <c r="F64" s="86">
        <v>25</v>
      </c>
      <c r="G64" s="86">
        <v>3</v>
      </c>
      <c r="H64" s="86">
        <v>17</v>
      </c>
      <c r="I64" s="87">
        <v>148</v>
      </c>
      <c r="J64" s="88">
        <v>25</v>
      </c>
      <c r="K64" s="87">
        <v>131</v>
      </c>
      <c r="L64" s="88">
        <v>25</v>
      </c>
      <c r="M64" s="87">
        <v>180</v>
      </c>
      <c r="N64" s="88">
        <v>33</v>
      </c>
      <c r="O64" s="183">
        <f>I64+K64+M64</f>
        <v>459</v>
      </c>
      <c r="P64" s="184">
        <f>J64+L64+N64</f>
        <v>83</v>
      </c>
      <c r="Q64" s="88">
        <f>+P64/G64</f>
        <v>27.666666666666668</v>
      </c>
      <c r="R64" s="89">
        <f t="shared" si="5"/>
        <v>5.530120481927711</v>
      </c>
      <c r="S64" s="87">
        <v>356</v>
      </c>
      <c r="T64" s="90">
        <f>(+S64-O64)/-S64</f>
        <v>0.2893258426966292</v>
      </c>
      <c r="U64" s="87">
        <v>163257.5</v>
      </c>
      <c r="V64" s="88">
        <v>24464</v>
      </c>
      <c r="W64" s="169">
        <f t="shared" si="4"/>
        <v>6.673377207325049</v>
      </c>
      <c r="X64" s="157"/>
      <c r="Y64" s="112"/>
    </row>
    <row r="65" spans="1:25" s="107" customFormat="1" ht="18">
      <c r="A65" s="72">
        <v>61</v>
      </c>
      <c r="B65" s="168" t="s">
        <v>122</v>
      </c>
      <c r="C65" s="84">
        <v>39451</v>
      </c>
      <c r="D65" s="85" t="s">
        <v>35</v>
      </c>
      <c r="E65" s="85" t="s">
        <v>146</v>
      </c>
      <c r="F65" s="86">
        <v>22</v>
      </c>
      <c r="G65" s="86">
        <v>1</v>
      </c>
      <c r="H65" s="86">
        <v>19</v>
      </c>
      <c r="I65" s="87">
        <v>99</v>
      </c>
      <c r="J65" s="88">
        <v>14</v>
      </c>
      <c r="K65" s="87">
        <v>187</v>
      </c>
      <c r="L65" s="88">
        <v>26</v>
      </c>
      <c r="M65" s="87">
        <v>172</v>
      </c>
      <c r="N65" s="88">
        <v>24</v>
      </c>
      <c r="O65" s="183">
        <f>I65+K65+M65</f>
        <v>458</v>
      </c>
      <c r="P65" s="184">
        <f>J65+L65+N65</f>
        <v>64</v>
      </c>
      <c r="Q65" s="88">
        <f>P65/G65</f>
        <v>64</v>
      </c>
      <c r="R65" s="89">
        <f t="shared" si="5"/>
        <v>7.15625</v>
      </c>
      <c r="S65" s="87">
        <v>1529</v>
      </c>
      <c r="T65" s="90">
        <f>IF(S65&lt;&gt;0,-(S65-O65)/S65,"")</f>
        <v>-0.7004578155657293</v>
      </c>
      <c r="U65" s="87">
        <v>326696</v>
      </c>
      <c r="V65" s="88">
        <v>36838</v>
      </c>
      <c r="W65" s="169">
        <f t="shared" si="4"/>
        <v>8.868451055974809</v>
      </c>
      <c r="X65" s="157"/>
      <c r="Y65" s="112"/>
    </row>
    <row r="66" spans="1:25" s="107" customFormat="1" ht="18">
      <c r="A66" s="67">
        <v>62</v>
      </c>
      <c r="B66" s="168" t="s">
        <v>90</v>
      </c>
      <c r="C66" s="84">
        <v>39542</v>
      </c>
      <c r="D66" s="85" t="s">
        <v>17</v>
      </c>
      <c r="E66" s="85" t="s">
        <v>19</v>
      </c>
      <c r="F66" s="86">
        <v>59</v>
      </c>
      <c r="G66" s="86">
        <v>2</v>
      </c>
      <c r="H66" s="86">
        <v>7</v>
      </c>
      <c r="I66" s="87">
        <v>70</v>
      </c>
      <c r="J66" s="88">
        <v>17</v>
      </c>
      <c r="K66" s="87">
        <v>155</v>
      </c>
      <c r="L66" s="88">
        <v>38</v>
      </c>
      <c r="M66" s="87">
        <v>231</v>
      </c>
      <c r="N66" s="88">
        <v>55</v>
      </c>
      <c r="O66" s="183">
        <f>+M66+K66+I66</f>
        <v>456</v>
      </c>
      <c r="P66" s="184">
        <f>+N66+L66+J66</f>
        <v>110</v>
      </c>
      <c r="Q66" s="88">
        <f aca="true" t="shared" si="10" ref="Q66:Q73">+P66/G66</f>
        <v>55</v>
      </c>
      <c r="R66" s="89">
        <f t="shared" si="5"/>
        <v>4.1454545454545455</v>
      </c>
      <c r="S66" s="87">
        <v>710</v>
      </c>
      <c r="T66" s="90">
        <f>IF(S66&lt;&gt;0,-(S66-O66)/S66,"")</f>
        <v>-0.35774647887323946</v>
      </c>
      <c r="U66" s="87">
        <v>561910</v>
      </c>
      <c r="V66" s="88">
        <v>65074</v>
      </c>
      <c r="W66" s="169">
        <f t="shared" si="4"/>
        <v>8.63493868518917</v>
      </c>
      <c r="X66" s="157"/>
      <c r="Y66" s="112"/>
    </row>
    <row r="67" spans="1:25" s="107" customFormat="1" ht="18">
      <c r="A67" s="67">
        <v>63</v>
      </c>
      <c r="B67" s="168" t="s">
        <v>147</v>
      </c>
      <c r="C67" s="84">
        <v>39444</v>
      </c>
      <c r="D67" s="85" t="s">
        <v>36</v>
      </c>
      <c r="E67" s="85" t="s">
        <v>121</v>
      </c>
      <c r="F67" s="86">
        <v>25</v>
      </c>
      <c r="G67" s="86">
        <v>2</v>
      </c>
      <c r="H67" s="86">
        <v>10</v>
      </c>
      <c r="I67" s="87">
        <v>76</v>
      </c>
      <c r="J67" s="88">
        <v>10</v>
      </c>
      <c r="K67" s="87">
        <v>145</v>
      </c>
      <c r="L67" s="88">
        <v>20</v>
      </c>
      <c r="M67" s="87">
        <v>232</v>
      </c>
      <c r="N67" s="88">
        <v>32</v>
      </c>
      <c r="O67" s="183">
        <f aca="true" t="shared" si="11" ref="O67:P69">I67+K67+M67</f>
        <v>453</v>
      </c>
      <c r="P67" s="184">
        <f t="shared" si="11"/>
        <v>62</v>
      </c>
      <c r="Q67" s="88">
        <f t="shared" si="10"/>
        <v>31</v>
      </c>
      <c r="R67" s="89">
        <f t="shared" si="5"/>
        <v>7.306451612903226</v>
      </c>
      <c r="S67" s="87">
        <v>773</v>
      </c>
      <c r="T67" s="90">
        <f>(+S67-O67)/-S67</f>
        <v>-0.4139715394566624</v>
      </c>
      <c r="U67" s="87">
        <v>263558.25</v>
      </c>
      <c r="V67" s="88">
        <v>27375</v>
      </c>
      <c r="W67" s="169">
        <f t="shared" si="4"/>
        <v>9.627698630136987</v>
      </c>
      <c r="X67" s="157"/>
      <c r="Y67" s="112"/>
    </row>
    <row r="68" spans="1:25" s="107" customFormat="1" ht="18">
      <c r="A68" s="72">
        <v>64</v>
      </c>
      <c r="B68" s="168" t="s">
        <v>148</v>
      </c>
      <c r="C68" s="84">
        <v>39437</v>
      </c>
      <c r="D68" s="85" t="s">
        <v>36</v>
      </c>
      <c r="E68" s="85" t="s">
        <v>144</v>
      </c>
      <c r="F68" s="86">
        <v>1</v>
      </c>
      <c r="G68" s="86">
        <v>1</v>
      </c>
      <c r="H68" s="86">
        <v>8</v>
      </c>
      <c r="I68" s="87">
        <v>98</v>
      </c>
      <c r="J68" s="88">
        <v>12</v>
      </c>
      <c r="K68" s="87">
        <v>170</v>
      </c>
      <c r="L68" s="88">
        <v>19</v>
      </c>
      <c r="M68" s="87">
        <v>178</v>
      </c>
      <c r="N68" s="88">
        <v>21</v>
      </c>
      <c r="O68" s="183">
        <f t="shared" si="11"/>
        <v>446</v>
      </c>
      <c r="P68" s="184">
        <f t="shared" si="11"/>
        <v>52</v>
      </c>
      <c r="Q68" s="88">
        <f t="shared" si="10"/>
        <v>52</v>
      </c>
      <c r="R68" s="89">
        <f t="shared" si="5"/>
        <v>8.576923076923077</v>
      </c>
      <c r="S68" s="87"/>
      <c r="T68" s="90"/>
      <c r="U68" s="87">
        <v>29307.5</v>
      </c>
      <c r="V68" s="88">
        <v>4796</v>
      </c>
      <c r="W68" s="169">
        <f t="shared" si="4"/>
        <v>6.11082151793161</v>
      </c>
      <c r="X68" s="157"/>
      <c r="Y68" s="112"/>
    </row>
    <row r="69" spans="1:25" s="107" customFormat="1" ht="18">
      <c r="A69" s="67">
        <v>65</v>
      </c>
      <c r="B69" s="168" t="s">
        <v>124</v>
      </c>
      <c r="C69" s="84">
        <v>39493</v>
      </c>
      <c r="D69" s="85" t="s">
        <v>36</v>
      </c>
      <c r="E69" s="85" t="s">
        <v>52</v>
      </c>
      <c r="F69" s="86">
        <v>21</v>
      </c>
      <c r="G69" s="86">
        <v>3</v>
      </c>
      <c r="H69" s="86">
        <v>14</v>
      </c>
      <c r="I69" s="87">
        <v>125</v>
      </c>
      <c r="J69" s="88">
        <v>21</v>
      </c>
      <c r="K69" s="87">
        <v>80</v>
      </c>
      <c r="L69" s="88">
        <v>14</v>
      </c>
      <c r="M69" s="87">
        <v>186</v>
      </c>
      <c r="N69" s="88">
        <v>30</v>
      </c>
      <c r="O69" s="183">
        <f t="shared" si="11"/>
        <v>391</v>
      </c>
      <c r="P69" s="184">
        <f t="shared" si="11"/>
        <v>65</v>
      </c>
      <c r="Q69" s="88">
        <f t="shared" si="10"/>
        <v>21.666666666666668</v>
      </c>
      <c r="R69" s="89">
        <f t="shared" si="5"/>
        <v>6.015384615384615</v>
      </c>
      <c r="S69" s="87">
        <v>628</v>
      </c>
      <c r="T69" s="90">
        <f>(+S69-O69)/-S69</f>
        <v>-0.37738853503184716</v>
      </c>
      <c r="U69" s="87">
        <v>62550</v>
      </c>
      <c r="V69" s="88">
        <v>7893</v>
      </c>
      <c r="W69" s="169">
        <f aca="true" t="shared" si="12" ref="W69:W88">U69/V69</f>
        <v>7.924743443557583</v>
      </c>
      <c r="X69" s="157"/>
      <c r="Y69" s="112"/>
    </row>
    <row r="70" spans="1:25" s="107" customFormat="1" ht="18">
      <c r="A70" s="67">
        <v>66</v>
      </c>
      <c r="B70" s="168" t="s">
        <v>74</v>
      </c>
      <c r="C70" s="84">
        <v>39437</v>
      </c>
      <c r="D70" s="85" t="s">
        <v>53</v>
      </c>
      <c r="E70" s="85" t="s">
        <v>75</v>
      </c>
      <c r="F70" s="86">
        <v>156</v>
      </c>
      <c r="G70" s="86">
        <v>2</v>
      </c>
      <c r="H70" s="86">
        <v>20</v>
      </c>
      <c r="I70" s="87">
        <v>10</v>
      </c>
      <c r="J70" s="88">
        <v>2</v>
      </c>
      <c r="K70" s="87">
        <v>150</v>
      </c>
      <c r="L70" s="88">
        <v>25</v>
      </c>
      <c r="M70" s="87">
        <v>180</v>
      </c>
      <c r="N70" s="88">
        <v>30</v>
      </c>
      <c r="O70" s="183">
        <f>SUM(I70+K70+M70)</f>
        <v>340</v>
      </c>
      <c r="P70" s="184">
        <f>SUM(J70+L70+N70)</f>
        <v>57</v>
      </c>
      <c r="Q70" s="88">
        <f t="shared" si="10"/>
        <v>28.5</v>
      </c>
      <c r="R70" s="89">
        <f aca="true" t="shared" si="13" ref="R70:R88">IF(O70&lt;&gt;0,O70/P70,"")</f>
        <v>5.964912280701754</v>
      </c>
      <c r="S70" s="87">
        <v>540</v>
      </c>
      <c r="T70" s="90">
        <f>(+S70-O70)/-S70</f>
        <v>-0.37037037037037035</v>
      </c>
      <c r="U70" s="87">
        <v>4510003.5</v>
      </c>
      <c r="V70" s="88">
        <v>626556</v>
      </c>
      <c r="W70" s="169">
        <f t="shared" si="12"/>
        <v>7.198085246969145</v>
      </c>
      <c r="X70" s="157"/>
      <c r="Y70" s="112"/>
    </row>
    <row r="71" spans="1:25" s="107" customFormat="1" ht="18">
      <c r="A71" s="72">
        <v>67</v>
      </c>
      <c r="B71" s="168" t="s">
        <v>34</v>
      </c>
      <c r="C71" s="84">
        <v>39528</v>
      </c>
      <c r="D71" s="85" t="s">
        <v>36</v>
      </c>
      <c r="E71" s="85" t="s">
        <v>149</v>
      </c>
      <c r="F71" s="86">
        <v>17</v>
      </c>
      <c r="G71" s="86">
        <v>3</v>
      </c>
      <c r="H71" s="86">
        <v>9</v>
      </c>
      <c r="I71" s="87">
        <v>60</v>
      </c>
      <c r="J71" s="88">
        <v>13</v>
      </c>
      <c r="K71" s="87">
        <v>97</v>
      </c>
      <c r="L71" s="88">
        <v>19</v>
      </c>
      <c r="M71" s="87">
        <v>164</v>
      </c>
      <c r="N71" s="88">
        <v>28</v>
      </c>
      <c r="O71" s="183">
        <f>I71+K71+M71</f>
        <v>321</v>
      </c>
      <c r="P71" s="184">
        <f>J71+L71+N71</f>
        <v>60</v>
      </c>
      <c r="Q71" s="88">
        <f t="shared" si="10"/>
        <v>20</v>
      </c>
      <c r="R71" s="89">
        <f t="shared" si="13"/>
        <v>5.35</v>
      </c>
      <c r="S71" s="87">
        <v>146</v>
      </c>
      <c r="T71" s="90">
        <f>(+S71-O71)/-S71</f>
        <v>1.1986301369863013</v>
      </c>
      <c r="U71" s="87">
        <v>52966</v>
      </c>
      <c r="V71" s="88">
        <v>8648</v>
      </c>
      <c r="W71" s="169">
        <f t="shared" si="12"/>
        <v>6.1246530989824235</v>
      </c>
      <c r="X71" s="157"/>
      <c r="Y71" s="112"/>
    </row>
    <row r="72" spans="1:25" s="107" customFormat="1" ht="18">
      <c r="A72" s="67">
        <v>68</v>
      </c>
      <c r="B72" s="168" t="s">
        <v>150</v>
      </c>
      <c r="C72" s="84">
        <v>39507</v>
      </c>
      <c r="D72" s="85" t="s">
        <v>11</v>
      </c>
      <c r="E72" s="85" t="s">
        <v>11</v>
      </c>
      <c r="F72" s="86">
        <v>13</v>
      </c>
      <c r="G72" s="86">
        <v>1</v>
      </c>
      <c r="H72" s="86">
        <v>11</v>
      </c>
      <c r="I72" s="87">
        <v>63</v>
      </c>
      <c r="J72" s="88">
        <v>8</v>
      </c>
      <c r="K72" s="87">
        <v>116</v>
      </c>
      <c r="L72" s="88">
        <v>15</v>
      </c>
      <c r="M72" s="87">
        <v>137</v>
      </c>
      <c r="N72" s="88">
        <v>18</v>
      </c>
      <c r="O72" s="183">
        <f aca="true" t="shared" si="14" ref="O72:P76">+I72+K72+M72</f>
        <v>316</v>
      </c>
      <c r="P72" s="184">
        <f t="shared" si="14"/>
        <v>41</v>
      </c>
      <c r="Q72" s="88">
        <f t="shared" si="10"/>
        <v>41</v>
      </c>
      <c r="R72" s="89">
        <f t="shared" si="13"/>
        <v>7.7073170731707314</v>
      </c>
      <c r="S72" s="87">
        <v>161</v>
      </c>
      <c r="T72" s="90">
        <f aca="true" t="shared" si="15" ref="T72:T78">IF(S72&lt;&gt;0,-(S72-O72)/S72,"")</f>
        <v>0.9627329192546584</v>
      </c>
      <c r="U72" s="87">
        <v>27349</v>
      </c>
      <c r="V72" s="88">
        <v>2978</v>
      </c>
      <c r="W72" s="169">
        <f t="shared" si="12"/>
        <v>9.183680322364003</v>
      </c>
      <c r="X72" s="157"/>
      <c r="Y72" s="112"/>
    </row>
    <row r="73" spans="1:25" s="107" customFormat="1" ht="18">
      <c r="A73" s="67">
        <v>69</v>
      </c>
      <c r="B73" s="168" t="s">
        <v>6</v>
      </c>
      <c r="C73" s="84">
        <v>39563</v>
      </c>
      <c r="D73" s="85" t="s">
        <v>11</v>
      </c>
      <c r="E73" s="85" t="s">
        <v>82</v>
      </c>
      <c r="F73" s="86">
        <v>25</v>
      </c>
      <c r="G73" s="86">
        <v>4</v>
      </c>
      <c r="H73" s="86">
        <v>4</v>
      </c>
      <c r="I73" s="87">
        <v>69</v>
      </c>
      <c r="J73" s="88">
        <v>13</v>
      </c>
      <c r="K73" s="87">
        <v>95</v>
      </c>
      <c r="L73" s="88">
        <v>15</v>
      </c>
      <c r="M73" s="87">
        <v>145</v>
      </c>
      <c r="N73" s="88">
        <v>24</v>
      </c>
      <c r="O73" s="183">
        <f t="shared" si="14"/>
        <v>309</v>
      </c>
      <c r="P73" s="184">
        <f t="shared" si="14"/>
        <v>52</v>
      </c>
      <c r="Q73" s="88">
        <f t="shared" si="10"/>
        <v>13</v>
      </c>
      <c r="R73" s="89">
        <f t="shared" si="13"/>
        <v>5.9423076923076925</v>
      </c>
      <c r="S73" s="87">
        <v>2504</v>
      </c>
      <c r="T73" s="90">
        <f t="shared" si="15"/>
        <v>-0.8765974440894568</v>
      </c>
      <c r="U73" s="87">
        <v>62083</v>
      </c>
      <c r="V73" s="88">
        <v>6662</v>
      </c>
      <c r="W73" s="169">
        <f t="shared" si="12"/>
        <v>9.318973281296907</v>
      </c>
      <c r="X73" s="157"/>
      <c r="Y73" s="112"/>
    </row>
    <row r="74" spans="1:25" s="107" customFormat="1" ht="18">
      <c r="A74" s="72">
        <v>70</v>
      </c>
      <c r="B74" s="168" t="s">
        <v>60</v>
      </c>
      <c r="C74" s="84">
        <v>39549</v>
      </c>
      <c r="D74" s="85" t="s">
        <v>44</v>
      </c>
      <c r="E74" s="85" t="s">
        <v>61</v>
      </c>
      <c r="F74" s="86">
        <v>44</v>
      </c>
      <c r="G74" s="86">
        <v>2</v>
      </c>
      <c r="H74" s="86">
        <v>6</v>
      </c>
      <c r="I74" s="87">
        <v>130</v>
      </c>
      <c r="J74" s="88">
        <v>26</v>
      </c>
      <c r="K74" s="87">
        <v>75</v>
      </c>
      <c r="L74" s="88">
        <v>15</v>
      </c>
      <c r="M74" s="87">
        <v>71</v>
      </c>
      <c r="N74" s="88">
        <v>14</v>
      </c>
      <c r="O74" s="183">
        <f t="shared" si="14"/>
        <v>276</v>
      </c>
      <c r="P74" s="184">
        <f t="shared" si="14"/>
        <v>55</v>
      </c>
      <c r="Q74" s="88">
        <f>IF(O74&lt;&gt;0,P74/G74,"")</f>
        <v>27.5</v>
      </c>
      <c r="R74" s="89">
        <f t="shared" si="13"/>
        <v>5.0181818181818185</v>
      </c>
      <c r="S74" s="87">
        <v>2205</v>
      </c>
      <c r="T74" s="90">
        <f t="shared" si="15"/>
        <v>-0.8748299319727891</v>
      </c>
      <c r="U74" s="87">
        <v>149218</v>
      </c>
      <c r="V74" s="88">
        <v>18188</v>
      </c>
      <c r="W74" s="169">
        <f t="shared" si="12"/>
        <v>8.204200571805586</v>
      </c>
      <c r="X74" s="157"/>
      <c r="Y74" s="112"/>
    </row>
    <row r="75" spans="1:25" s="107" customFormat="1" ht="18">
      <c r="A75" s="67">
        <v>71</v>
      </c>
      <c r="B75" s="168" t="s">
        <v>151</v>
      </c>
      <c r="C75" s="84">
        <v>39416</v>
      </c>
      <c r="D75" s="85" t="s">
        <v>44</v>
      </c>
      <c r="E75" s="85" t="s">
        <v>45</v>
      </c>
      <c r="F75" s="86">
        <v>123</v>
      </c>
      <c r="G75" s="86">
        <v>1</v>
      </c>
      <c r="H75" s="86">
        <v>21</v>
      </c>
      <c r="I75" s="87">
        <v>70</v>
      </c>
      <c r="J75" s="88">
        <v>10</v>
      </c>
      <c r="K75" s="87">
        <v>118</v>
      </c>
      <c r="L75" s="88">
        <v>17</v>
      </c>
      <c r="M75" s="87">
        <v>76</v>
      </c>
      <c r="N75" s="88">
        <v>11</v>
      </c>
      <c r="O75" s="183">
        <f t="shared" si="14"/>
        <v>264</v>
      </c>
      <c r="P75" s="184">
        <f t="shared" si="14"/>
        <v>38</v>
      </c>
      <c r="Q75" s="88">
        <f>IF(O75&lt;&gt;0,P75/G75,"")</f>
        <v>38</v>
      </c>
      <c r="R75" s="89">
        <f t="shared" si="13"/>
        <v>6.947368421052632</v>
      </c>
      <c r="S75" s="87"/>
      <c r="T75" s="90">
        <f t="shared" si="15"/>
      </c>
      <c r="U75" s="87">
        <v>3037271</v>
      </c>
      <c r="V75" s="88">
        <v>306909</v>
      </c>
      <c r="W75" s="169">
        <f t="shared" si="12"/>
        <v>9.89632431763161</v>
      </c>
      <c r="X75" s="157"/>
      <c r="Y75" s="112"/>
    </row>
    <row r="76" spans="1:25" s="107" customFormat="1" ht="18">
      <c r="A76" s="67">
        <v>72</v>
      </c>
      <c r="B76" s="168" t="s">
        <v>73</v>
      </c>
      <c r="C76" s="84">
        <v>39507</v>
      </c>
      <c r="D76" s="85" t="s">
        <v>44</v>
      </c>
      <c r="E76" s="85" t="s">
        <v>19</v>
      </c>
      <c r="F76" s="86">
        <v>82</v>
      </c>
      <c r="G76" s="86">
        <v>2</v>
      </c>
      <c r="H76" s="86">
        <v>12</v>
      </c>
      <c r="I76" s="87">
        <v>51</v>
      </c>
      <c r="J76" s="88">
        <v>11</v>
      </c>
      <c r="K76" s="87">
        <v>125</v>
      </c>
      <c r="L76" s="88">
        <v>26</v>
      </c>
      <c r="M76" s="87">
        <v>80</v>
      </c>
      <c r="N76" s="88">
        <v>17</v>
      </c>
      <c r="O76" s="183">
        <f t="shared" si="14"/>
        <v>256</v>
      </c>
      <c r="P76" s="184">
        <f t="shared" si="14"/>
        <v>54</v>
      </c>
      <c r="Q76" s="88">
        <f>IF(O76&lt;&gt;0,P76/G76,"")</f>
        <v>27</v>
      </c>
      <c r="R76" s="89">
        <f t="shared" si="13"/>
        <v>4.7407407407407405</v>
      </c>
      <c r="S76" s="87">
        <v>390</v>
      </c>
      <c r="T76" s="90">
        <f t="shared" si="15"/>
        <v>-0.3435897435897436</v>
      </c>
      <c r="U76" s="87">
        <v>870986</v>
      </c>
      <c r="V76" s="88">
        <v>117624</v>
      </c>
      <c r="W76" s="169">
        <f t="shared" si="12"/>
        <v>7.404832347140039</v>
      </c>
      <c r="X76" s="157"/>
      <c r="Y76" s="112"/>
    </row>
    <row r="77" spans="1:25" s="107" customFormat="1" ht="18">
      <c r="A77" s="72">
        <v>73</v>
      </c>
      <c r="B77" s="168" t="s">
        <v>152</v>
      </c>
      <c r="C77" s="84">
        <v>39521</v>
      </c>
      <c r="D77" s="85" t="s">
        <v>17</v>
      </c>
      <c r="E77" s="85" t="s">
        <v>18</v>
      </c>
      <c r="F77" s="86">
        <v>121</v>
      </c>
      <c r="G77" s="86">
        <v>1</v>
      </c>
      <c r="H77" s="86">
        <v>10</v>
      </c>
      <c r="I77" s="87">
        <v>60</v>
      </c>
      <c r="J77" s="88">
        <v>10</v>
      </c>
      <c r="K77" s="87">
        <v>63</v>
      </c>
      <c r="L77" s="88">
        <v>11</v>
      </c>
      <c r="M77" s="87">
        <v>92</v>
      </c>
      <c r="N77" s="88">
        <v>15</v>
      </c>
      <c r="O77" s="183">
        <f>+M77+K77+I77</f>
        <v>215</v>
      </c>
      <c r="P77" s="184">
        <f>+N77+L77+J77</f>
        <v>36</v>
      </c>
      <c r="Q77" s="88">
        <f aca="true" t="shared" si="16" ref="Q77:Q85">+P77/G77</f>
        <v>36</v>
      </c>
      <c r="R77" s="89">
        <f t="shared" si="13"/>
        <v>5.972222222222222</v>
      </c>
      <c r="S77" s="87">
        <v>1962</v>
      </c>
      <c r="T77" s="90">
        <f t="shared" si="15"/>
        <v>-0.8904179408766565</v>
      </c>
      <c r="U77" s="87">
        <v>723056</v>
      </c>
      <c r="V77" s="88">
        <v>90229</v>
      </c>
      <c r="W77" s="169">
        <f t="shared" si="12"/>
        <v>8.013565483381175</v>
      </c>
      <c r="X77" s="157"/>
      <c r="Y77" s="112"/>
    </row>
    <row r="78" spans="1:25" s="107" customFormat="1" ht="18">
      <c r="A78" s="67">
        <v>74</v>
      </c>
      <c r="B78" s="168" t="s">
        <v>153</v>
      </c>
      <c r="C78" s="84">
        <v>39458</v>
      </c>
      <c r="D78" s="85" t="s">
        <v>17</v>
      </c>
      <c r="E78" s="85" t="s">
        <v>154</v>
      </c>
      <c r="F78" s="86">
        <v>233</v>
      </c>
      <c r="G78" s="86">
        <v>1</v>
      </c>
      <c r="H78" s="86">
        <v>19</v>
      </c>
      <c r="I78" s="87">
        <v>63</v>
      </c>
      <c r="J78" s="88">
        <v>50</v>
      </c>
      <c r="K78" s="87">
        <v>63</v>
      </c>
      <c r="L78" s="88">
        <v>50</v>
      </c>
      <c r="M78" s="87">
        <v>63</v>
      </c>
      <c r="N78" s="88">
        <v>50</v>
      </c>
      <c r="O78" s="183">
        <f>+M78+K78+I78</f>
        <v>189</v>
      </c>
      <c r="P78" s="184">
        <f>+N78+L78+J78</f>
        <v>150</v>
      </c>
      <c r="Q78" s="88">
        <f t="shared" si="16"/>
        <v>150</v>
      </c>
      <c r="R78" s="89">
        <f t="shared" si="13"/>
        <v>1.26</v>
      </c>
      <c r="S78" s="87">
        <v>819</v>
      </c>
      <c r="T78" s="90">
        <f t="shared" si="15"/>
        <v>-0.7692307692307693</v>
      </c>
      <c r="U78" s="87">
        <v>6793217</v>
      </c>
      <c r="V78" s="88">
        <v>960109</v>
      </c>
      <c r="W78" s="169">
        <f t="shared" si="12"/>
        <v>7.075464348318785</v>
      </c>
      <c r="X78" s="157"/>
      <c r="Y78" s="112"/>
    </row>
    <row r="79" spans="1:25" s="107" customFormat="1" ht="18">
      <c r="A79" s="67">
        <v>75</v>
      </c>
      <c r="B79" s="168" t="s">
        <v>105</v>
      </c>
      <c r="C79" s="84">
        <v>39563</v>
      </c>
      <c r="D79" s="85" t="s">
        <v>106</v>
      </c>
      <c r="E79" s="85" t="s">
        <v>123</v>
      </c>
      <c r="F79" s="86">
        <v>13</v>
      </c>
      <c r="G79" s="86">
        <v>3</v>
      </c>
      <c r="H79" s="86">
        <v>4</v>
      </c>
      <c r="I79" s="87">
        <v>88</v>
      </c>
      <c r="J79" s="88">
        <v>10</v>
      </c>
      <c r="K79" s="87">
        <v>44</v>
      </c>
      <c r="L79" s="88">
        <v>6</v>
      </c>
      <c r="M79" s="87">
        <v>38</v>
      </c>
      <c r="N79" s="88">
        <v>5</v>
      </c>
      <c r="O79" s="183">
        <f>+I79+K79+M79</f>
        <v>170</v>
      </c>
      <c r="P79" s="184">
        <f>+J79+L79+N79</f>
        <v>21</v>
      </c>
      <c r="Q79" s="88">
        <f t="shared" si="16"/>
        <v>7</v>
      </c>
      <c r="R79" s="89">
        <f t="shared" si="13"/>
        <v>8.095238095238095</v>
      </c>
      <c r="S79" s="87">
        <v>1248</v>
      </c>
      <c r="T79" s="90">
        <f>(+S79-O79)/S79</f>
        <v>0.8637820512820513</v>
      </c>
      <c r="U79" s="87">
        <v>34653</v>
      </c>
      <c r="V79" s="88">
        <v>3482</v>
      </c>
      <c r="W79" s="169">
        <f t="shared" si="12"/>
        <v>9.952039058012636</v>
      </c>
      <c r="X79" s="157"/>
      <c r="Y79" s="112"/>
    </row>
    <row r="80" spans="1:25" s="107" customFormat="1" ht="18">
      <c r="A80" s="72">
        <v>76</v>
      </c>
      <c r="B80" s="168" t="s">
        <v>155</v>
      </c>
      <c r="C80" s="84">
        <v>39493</v>
      </c>
      <c r="D80" s="85" t="s">
        <v>53</v>
      </c>
      <c r="E80" s="85" t="s">
        <v>56</v>
      </c>
      <c r="F80" s="86">
        <v>28</v>
      </c>
      <c r="G80" s="86">
        <v>1</v>
      </c>
      <c r="H80" s="86">
        <v>12</v>
      </c>
      <c r="I80" s="87">
        <v>30</v>
      </c>
      <c r="J80" s="88">
        <v>6</v>
      </c>
      <c r="K80" s="87">
        <v>10</v>
      </c>
      <c r="L80" s="88">
        <v>2</v>
      </c>
      <c r="M80" s="87">
        <v>110</v>
      </c>
      <c r="N80" s="88">
        <v>22</v>
      </c>
      <c r="O80" s="183">
        <f>SUM(I80+K80+M80)</f>
        <v>150</v>
      </c>
      <c r="P80" s="184">
        <f>SUM(J80+L80+N80)</f>
        <v>30</v>
      </c>
      <c r="Q80" s="88">
        <f t="shared" si="16"/>
        <v>30</v>
      </c>
      <c r="R80" s="89">
        <f t="shared" si="13"/>
        <v>5</v>
      </c>
      <c r="S80" s="87"/>
      <c r="T80" s="90"/>
      <c r="U80" s="87">
        <v>48197</v>
      </c>
      <c r="V80" s="88">
        <v>6319</v>
      </c>
      <c r="W80" s="169">
        <f t="shared" si="12"/>
        <v>7.627314448488685</v>
      </c>
      <c r="X80" s="157"/>
      <c r="Y80" s="112"/>
    </row>
    <row r="81" spans="1:25" s="107" customFormat="1" ht="18">
      <c r="A81" s="67">
        <v>77</v>
      </c>
      <c r="B81" s="168" t="s">
        <v>77</v>
      </c>
      <c r="C81" s="84">
        <v>39542</v>
      </c>
      <c r="D81" s="85" t="s">
        <v>36</v>
      </c>
      <c r="E81" s="85" t="s">
        <v>55</v>
      </c>
      <c r="F81" s="86">
        <v>1</v>
      </c>
      <c r="G81" s="86">
        <v>1</v>
      </c>
      <c r="H81" s="86">
        <v>7</v>
      </c>
      <c r="I81" s="87">
        <v>0</v>
      </c>
      <c r="J81" s="88">
        <v>0</v>
      </c>
      <c r="K81" s="87">
        <v>39</v>
      </c>
      <c r="L81" s="88">
        <v>6</v>
      </c>
      <c r="M81" s="87">
        <v>93</v>
      </c>
      <c r="N81" s="88">
        <v>13</v>
      </c>
      <c r="O81" s="183">
        <f>I81+K81+M81</f>
        <v>132</v>
      </c>
      <c r="P81" s="184">
        <f>J81+L81+N81</f>
        <v>19</v>
      </c>
      <c r="Q81" s="88">
        <f t="shared" si="16"/>
        <v>19</v>
      </c>
      <c r="R81" s="89">
        <f t="shared" si="13"/>
        <v>6.947368421052632</v>
      </c>
      <c r="S81" s="87">
        <v>180</v>
      </c>
      <c r="T81" s="90">
        <f>(+S81-O81)/-S81</f>
        <v>-0.26666666666666666</v>
      </c>
      <c r="U81" s="87">
        <v>13480</v>
      </c>
      <c r="V81" s="88">
        <v>1373</v>
      </c>
      <c r="W81" s="169">
        <f t="shared" si="12"/>
        <v>9.817916970138382</v>
      </c>
      <c r="X81" s="157"/>
      <c r="Y81" s="112"/>
    </row>
    <row r="82" spans="1:25" s="107" customFormat="1" ht="18">
      <c r="A82" s="67">
        <v>78</v>
      </c>
      <c r="B82" s="168" t="s">
        <v>7</v>
      </c>
      <c r="C82" s="84">
        <v>39353</v>
      </c>
      <c r="D82" s="85" t="s">
        <v>11</v>
      </c>
      <c r="E82" s="85" t="s">
        <v>11</v>
      </c>
      <c r="F82" s="86">
        <v>1</v>
      </c>
      <c r="G82" s="86">
        <v>1</v>
      </c>
      <c r="H82" s="86">
        <v>33</v>
      </c>
      <c r="I82" s="87">
        <v>36</v>
      </c>
      <c r="J82" s="88">
        <v>6</v>
      </c>
      <c r="K82" s="87">
        <v>31</v>
      </c>
      <c r="L82" s="88">
        <v>5</v>
      </c>
      <c r="M82" s="87">
        <v>55</v>
      </c>
      <c r="N82" s="88">
        <v>9</v>
      </c>
      <c r="O82" s="183">
        <f>+I82+K82+M82</f>
        <v>122</v>
      </c>
      <c r="P82" s="184">
        <f>+J82+L82+N82</f>
        <v>20</v>
      </c>
      <c r="Q82" s="88">
        <f t="shared" si="16"/>
        <v>20</v>
      </c>
      <c r="R82" s="89">
        <f t="shared" si="13"/>
        <v>6.1</v>
      </c>
      <c r="S82" s="87">
        <v>135</v>
      </c>
      <c r="T82" s="90">
        <f aca="true" t="shared" si="17" ref="T82:T88">IF(S82&lt;&gt;0,-(S82-O82)/S82,"")</f>
        <v>-0.0962962962962963</v>
      </c>
      <c r="U82" s="87">
        <v>35599</v>
      </c>
      <c r="V82" s="88">
        <v>3441</v>
      </c>
      <c r="W82" s="169">
        <f t="shared" si="12"/>
        <v>10.345539087474572</v>
      </c>
      <c r="X82" s="157"/>
      <c r="Y82" s="112"/>
    </row>
    <row r="83" spans="1:25" s="107" customFormat="1" ht="18">
      <c r="A83" s="72">
        <v>79</v>
      </c>
      <c r="B83" s="168" t="s">
        <v>156</v>
      </c>
      <c r="C83" s="84">
        <v>39528</v>
      </c>
      <c r="D83" s="85" t="s">
        <v>17</v>
      </c>
      <c r="E83" s="85" t="s">
        <v>18</v>
      </c>
      <c r="F83" s="86">
        <v>33</v>
      </c>
      <c r="G83" s="86">
        <v>1</v>
      </c>
      <c r="H83" s="86">
        <v>9</v>
      </c>
      <c r="I83" s="87">
        <v>12</v>
      </c>
      <c r="J83" s="88">
        <v>2</v>
      </c>
      <c r="K83" s="87">
        <v>36</v>
      </c>
      <c r="L83" s="88">
        <v>6</v>
      </c>
      <c r="M83" s="87">
        <v>42</v>
      </c>
      <c r="N83" s="88">
        <v>7</v>
      </c>
      <c r="O83" s="183">
        <f>+M83+K83+I83</f>
        <v>90</v>
      </c>
      <c r="P83" s="184">
        <f>+N83+L83+J83</f>
        <v>15</v>
      </c>
      <c r="Q83" s="88">
        <f t="shared" si="16"/>
        <v>15</v>
      </c>
      <c r="R83" s="89">
        <f t="shared" si="13"/>
        <v>6</v>
      </c>
      <c r="S83" s="87">
        <v>1771</v>
      </c>
      <c r="T83" s="90">
        <f t="shared" si="17"/>
        <v>-0.9491812535290797</v>
      </c>
      <c r="U83" s="87">
        <v>130069</v>
      </c>
      <c r="V83" s="88">
        <v>13977</v>
      </c>
      <c r="W83" s="169">
        <f t="shared" si="12"/>
        <v>9.305931172640767</v>
      </c>
      <c r="X83" s="157"/>
      <c r="Y83" s="112"/>
    </row>
    <row r="84" spans="1:25" s="107" customFormat="1" ht="18">
      <c r="A84" s="67">
        <v>80</v>
      </c>
      <c r="B84" s="168" t="s">
        <v>157</v>
      </c>
      <c r="C84" s="84">
        <v>39465</v>
      </c>
      <c r="D84" s="85" t="s">
        <v>11</v>
      </c>
      <c r="E84" s="85" t="s">
        <v>11</v>
      </c>
      <c r="F84" s="86">
        <v>16</v>
      </c>
      <c r="G84" s="86">
        <v>1</v>
      </c>
      <c r="H84" s="86">
        <v>17</v>
      </c>
      <c r="I84" s="87">
        <v>10</v>
      </c>
      <c r="J84" s="88">
        <v>2</v>
      </c>
      <c r="K84" s="87">
        <v>15</v>
      </c>
      <c r="L84" s="88">
        <v>3</v>
      </c>
      <c r="M84" s="87">
        <v>25</v>
      </c>
      <c r="N84" s="88">
        <v>5</v>
      </c>
      <c r="O84" s="183">
        <f>+I84+K84+M84</f>
        <v>50</v>
      </c>
      <c r="P84" s="184">
        <f>+J84+L84+N84</f>
        <v>10</v>
      </c>
      <c r="Q84" s="88">
        <f t="shared" si="16"/>
        <v>10</v>
      </c>
      <c r="R84" s="89">
        <f t="shared" si="13"/>
        <v>5</v>
      </c>
      <c r="S84" s="87">
        <v>107</v>
      </c>
      <c r="T84" s="90">
        <f t="shared" si="17"/>
        <v>-0.5327102803738317</v>
      </c>
      <c r="U84" s="87">
        <v>153097</v>
      </c>
      <c r="V84" s="88">
        <v>15493</v>
      </c>
      <c r="W84" s="169">
        <f t="shared" si="12"/>
        <v>9.881688504485897</v>
      </c>
      <c r="X84" s="157"/>
      <c r="Y84" s="112"/>
    </row>
    <row r="85" spans="1:25" s="107" customFormat="1" ht="18">
      <c r="A85" s="67">
        <v>81</v>
      </c>
      <c r="B85" s="168" t="s">
        <v>108</v>
      </c>
      <c r="C85" s="84">
        <v>39430</v>
      </c>
      <c r="D85" s="85" t="s">
        <v>17</v>
      </c>
      <c r="E85" s="85" t="s">
        <v>109</v>
      </c>
      <c r="F85" s="86">
        <v>242</v>
      </c>
      <c r="G85" s="86">
        <v>1</v>
      </c>
      <c r="H85" s="86">
        <v>23</v>
      </c>
      <c r="I85" s="87">
        <v>0</v>
      </c>
      <c r="J85" s="88">
        <v>0</v>
      </c>
      <c r="K85" s="87">
        <v>20</v>
      </c>
      <c r="L85" s="88">
        <v>4</v>
      </c>
      <c r="M85" s="87">
        <v>25</v>
      </c>
      <c r="N85" s="88">
        <v>5</v>
      </c>
      <c r="O85" s="183">
        <f>+M85+K85+I85</f>
        <v>45</v>
      </c>
      <c r="P85" s="184">
        <f>+N85+L85+J85</f>
        <v>9</v>
      </c>
      <c r="Q85" s="88">
        <f t="shared" si="16"/>
        <v>9</v>
      </c>
      <c r="R85" s="89">
        <f t="shared" si="13"/>
        <v>5</v>
      </c>
      <c r="S85" s="87">
        <v>91</v>
      </c>
      <c r="T85" s="90">
        <f t="shared" si="17"/>
        <v>-0.5054945054945055</v>
      </c>
      <c r="U85" s="87">
        <v>15281642</v>
      </c>
      <c r="V85" s="88">
        <v>1985248</v>
      </c>
      <c r="W85" s="169">
        <f t="shared" si="12"/>
        <v>7.697598486435951</v>
      </c>
      <c r="X85" s="157"/>
      <c r="Y85" s="112"/>
    </row>
    <row r="86" spans="1:25" s="107" customFormat="1" ht="18">
      <c r="A86" s="72">
        <v>82</v>
      </c>
      <c r="B86" s="168" t="s">
        <v>125</v>
      </c>
      <c r="C86" s="84">
        <v>39416</v>
      </c>
      <c r="D86" s="85" t="s">
        <v>35</v>
      </c>
      <c r="E86" s="85" t="s">
        <v>126</v>
      </c>
      <c r="F86" s="86">
        <v>45</v>
      </c>
      <c r="G86" s="86">
        <v>1</v>
      </c>
      <c r="H86" s="86">
        <v>17</v>
      </c>
      <c r="I86" s="87">
        <v>0</v>
      </c>
      <c r="J86" s="88">
        <v>0</v>
      </c>
      <c r="K86" s="87">
        <v>30</v>
      </c>
      <c r="L86" s="88">
        <v>6</v>
      </c>
      <c r="M86" s="87">
        <v>15</v>
      </c>
      <c r="N86" s="88">
        <v>3</v>
      </c>
      <c r="O86" s="183">
        <f>I86+K86+M86</f>
        <v>45</v>
      </c>
      <c r="P86" s="184">
        <f>J86+L86+N86</f>
        <v>9</v>
      </c>
      <c r="Q86" s="88">
        <f>P86/G86</f>
        <v>9</v>
      </c>
      <c r="R86" s="89">
        <f t="shared" si="13"/>
        <v>5</v>
      </c>
      <c r="S86" s="87">
        <v>480</v>
      </c>
      <c r="T86" s="90">
        <f t="shared" si="17"/>
        <v>-0.90625</v>
      </c>
      <c r="U86" s="87">
        <v>185075.5</v>
      </c>
      <c r="V86" s="88">
        <v>28031</v>
      </c>
      <c r="W86" s="169">
        <f t="shared" si="12"/>
        <v>6.6025293425136455</v>
      </c>
      <c r="X86" s="157"/>
      <c r="Y86" s="112"/>
    </row>
    <row r="87" spans="1:25" s="107" customFormat="1" ht="18">
      <c r="A87" s="67">
        <v>83</v>
      </c>
      <c r="B87" s="168" t="s">
        <v>86</v>
      </c>
      <c r="C87" s="84">
        <v>39535</v>
      </c>
      <c r="D87" s="85" t="s">
        <v>11</v>
      </c>
      <c r="E87" s="85" t="s">
        <v>11</v>
      </c>
      <c r="F87" s="86">
        <v>11</v>
      </c>
      <c r="G87" s="86">
        <v>1</v>
      </c>
      <c r="H87" s="86">
        <v>8</v>
      </c>
      <c r="I87" s="87">
        <v>0</v>
      </c>
      <c r="J87" s="88">
        <v>0</v>
      </c>
      <c r="K87" s="87">
        <v>0</v>
      </c>
      <c r="L87" s="88">
        <v>0</v>
      </c>
      <c r="M87" s="87">
        <v>24</v>
      </c>
      <c r="N87" s="88">
        <v>3</v>
      </c>
      <c r="O87" s="183">
        <f>+I87+K87+M87</f>
        <v>24</v>
      </c>
      <c r="P87" s="184">
        <f>+J87+L87+N87</f>
        <v>3</v>
      </c>
      <c r="Q87" s="88">
        <f>+P87/G87</f>
        <v>3</v>
      </c>
      <c r="R87" s="89">
        <f t="shared" si="13"/>
        <v>8</v>
      </c>
      <c r="S87" s="87">
        <v>383</v>
      </c>
      <c r="T87" s="90">
        <f t="shared" si="17"/>
        <v>-0.9373368146214099</v>
      </c>
      <c r="U87" s="87">
        <v>105784</v>
      </c>
      <c r="V87" s="88">
        <v>10588</v>
      </c>
      <c r="W87" s="169">
        <f t="shared" si="12"/>
        <v>9.990933131847374</v>
      </c>
      <c r="X87" s="157"/>
      <c r="Y87" s="112"/>
    </row>
    <row r="88" spans="1:25" s="107" customFormat="1" ht="18.75" thickBot="1">
      <c r="A88" s="67">
        <v>84</v>
      </c>
      <c r="B88" s="170" t="s">
        <v>28</v>
      </c>
      <c r="C88" s="147">
        <v>39080</v>
      </c>
      <c r="D88" s="148" t="s">
        <v>44</v>
      </c>
      <c r="E88" s="148" t="s">
        <v>88</v>
      </c>
      <c r="F88" s="149">
        <v>82</v>
      </c>
      <c r="G88" s="149">
        <v>1</v>
      </c>
      <c r="H88" s="149">
        <v>39</v>
      </c>
      <c r="I88" s="150">
        <v>0</v>
      </c>
      <c r="J88" s="151">
        <v>0</v>
      </c>
      <c r="K88" s="150">
        <v>6</v>
      </c>
      <c r="L88" s="151">
        <v>2</v>
      </c>
      <c r="M88" s="150">
        <v>0</v>
      </c>
      <c r="N88" s="151">
        <v>0</v>
      </c>
      <c r="O88" s="185">
        <f>+I88+K88+M88</f>
        <v>6</v>
      </c>
      <c r="P88" s="186">
        <f>+J88+L88+N88</f>
        <v>2</v>
      </c>
      <c r="Q88" s="151">
        <f>IF(O88&lt;&gt;0,P88/G88,"")</f>
        <v>2</v>
      </c>
      <c r="R88" s="152">
        <f t="shared" si="13"/>
        <v>3</v>
      </c>
      <c r="S88" s="150">
        <v>185</v>
      </c>
      <c r="T88" s="153">
        <f t="shared" si="17"/>
        <v>-0.9675675675675676</v>
      </c>
      <c r="U88" s="150">
        <v>1714928</v>
      </c>
      <c r="V88" s="151">
        <v>208081</v>
      </c>
      <c r="W88" s="171">
        <f t="shared" si="12"/>
        <v>8.24163667033511</v>
      </c>
      <c r="X88" s="157"/>
      <c r="Y88" s="112"/>
    </row>
    <row r="89" spans="1:28" s="113" customFormat="1" ht="15">
      <c r="A89" s="61"/>
      <c r="B89" s="193" t="s">
        <v>81</v>
      </c>
      <c r="C89" s="194"/>
      <c r="D89" s="195"/>
      <c r="E89" s="195"/>
      <c r="F89" s="77">
        <f>SUM(F5:F88)</f>
        <v>4505</v>
      </c>
      <c r="G89" s="77">
        <f>SUM(G5:G88)</f>
        <v>1527</v>
      </c>
      <c r="H89" s="78"/>
      <c r="I89" s="79"/>
      <c r="J89" s="80"/>
      <c r="K89" s="79"/>
      <c r="L89" s="80"/>
      <c r="M89" s="79"/>
      <c r="N89" s="80"/>
      <c r="O89" s="189">
        <f>SUM(O5:O88)</f>
        <v>2226045.025</v>
      </c>
      <c r="P89" s="190">
        <f>SUM(P5:P88)</f>
        <v>260656</v>
      </c>
      <c r="Q89" s="80">
        <f>O89/G89</f>
        <v>1457.7898002619515</v>
      </c>
      <c r="R89" s="81">
        <f>O89/P89</f>
        <v>8.540164143545516</v>
      </c>
      <c r="S89" s="79"/>
      <c r="T89" s="82"/>
      <c r="U89" s="79"/>
      <c r="V89" s="80"/>
      <c r="W89" s="81"/>
      <c r="AB89" s="113" t="s">
        <v>98</v>
      </c>
    </row>
    <row r="90" spans="1:24" s="117" customFormat="1" ht="18">
      <c r="A90" s="114"/>
      <c r="B90" s="115"/>
      <c r="C90" s="116"/>
      <c r="F90" s="118"/>
      <c r="G90" s="119"/>
      <c r="H90" s="120"/>
      <c r="I90" s="121"/>
      <c r="J90" s="122"/>
      <c r="K90" s="121"/>
      <c r="L90" s="122"/>
      <c r="M90" s="121"/>
      <c r="N90" s="122"/>
      <c r="O90" s="121"/>
      <c r="P90" s="122"/>
      <c r="Q90" s="122"/>
      <c r="R90" s="123"/>
      <c r="S90" s="124"/>
      <c r="T90" s="125"/>
      <c r="U90" s="124"/>
      <c r="V90" s="122"/>
      <c r="W90" s="123"/>
      <c r="X90" s="126"/>
    </row>
    <row r="91" spans="4:23" ht="18">
      <c r="D91" s="191"/>
      <c r="E91" s="192"/>
      <c r="F91" s="192"/>
      <c r="G91" s="192"/>
      <c r="S91" s="199" t="s">
        <v>8</v>
      </c>
      <c r="T91" s="199"/>
      <c r="U91" s="199"/>
      <c r="V91" s="199"/>
      <c r="W91" s="199"/>
    </row>
    <row r="92" spans="4:23" ht="18">
      <c r="D92" s="136"/>
      <c r="E92" s="137"/>
      <c r="F92" s="138"/>
      <c r="G92" s="138"/>
      <c r="S92" s="199"/>
      <c r="T92" s="199"/>
      <c r="U92" s="199"/>
      <c r="V92" s="199"/>
      <c r="W92" s="199"/>
    </row>
    <row r="93" spans="19:23" ht="18">
      <c r="S93" s="199"/>
      <c r="T93" s="199"/>
      <c r="U93" s="199"/>
      <c r="V93" s="199"/>
      <c r="W93" s="199"/>
    </row>
    <row r="94" spans="16:23" ht="18">
      <c r="P94" s="196" t="s">
        <v>78</v>
      </c>
      <c r="Q94" s="197"/>
      <c r="R94" s="197"/>
      <c r="S94" s="197"/>
      <c r="T94" s="197"/>
      <c r="U94" s="197"/>
      <c r="V94" s="197"/>
      <c r="W94" s="197"/>
    </row>
    <row r="95" spans="16:23" ht="18">
      <c r="P95" s="197"/>
      <c r="Q95" s="197"/>
      <c r="R95" s="197"/>
      <c r="S95" s="197"/>
      <c r="T95" s="197"/>
      <c r="U95" s="197"/>
      <c r="V95" s="197"/>
      <c r="W95" s="197"/>
    </row>
    <row r="96" spans="16:23" ht="18">
      <c r="P96" s="197"/>
      <c r="Q96" s="197"/>
      <c r="R96" s="197"/>
      <c r="S96" s="197"/>
      <c r="T96" s="197"/>
      <c r="U96" s="197"/>
      <c r="V96" s="197"/>
      <c r="W96" s="197"/>
    </row>
    <row r="97" spans="16:23" ht="18">
      <c r="P97" s="197"/>
      <c r="Q97" s="197"/>
      <c r="R97" s="197"/>
      <c r="S97" s="197"/>
      <c r="T97" s="197"/>
      <c r="U97" s="197"/>
      <c r="V97" s="197"/>
      <c r="W97" s="197"/>
    </row>
    <row r="98" spans="16:23" ht="18">
      <c r="P98" s="197"/>
      <c r="Q98" s="197"/>
      <c r="R98" s="197"/>
      <c r="S98" s="197"/>
      <c r="T98" s="197"/>
      <c r="U98" s="197"/>
      <c r="V98" s="197"/>
      <c r="W98" s="197"/>
    </row>
    <row r="99" spans="16:23" ht="18">
      <c r="P99" s="197"/>
      <c r="Q99" s="197"/>
      <c r="R99" s="197"/>
      <c r="S99" s="197"/>
      <c r="T99" s="197"/>
      <c r="U99" s="197"/>
      <c r="V99" s="197"/>
      <c r="W99" s="197"/>
    </row>
    <row r="100" spans="16:23" ht="18">
      <c r="P100" s="198" t="s">
        <v>79</v>
      </c>
      <c r="Q100" s="197"/>
      <c r="R100" s="197"/>
      <c r="S100" s="197"/>
      <c r="T100" s="197"/>
      <c r="U100" s="197"/>
      <c r="V100" s="197"/>
      <c r="W100" s="197"/>
    </row>
    <row r="101" spans="16:23" ht="18">
      <c r="P101" s="197"/>
      <c r="Q101" s="197"/>
      <c r="R101" s="197"/>
      <c r="S101" s="197"/>
      <c r="T101" s="197"/>
      <c r="U101" s="197"/>
      <c r="V101" s="197"/>
      <c r="W101" s="197"/>
    </row>
    <row r="102" spans="16:23" ht="18">
      <c r="P102" s="197"/>
      <c r="Q102" s="197"/>
      <c r="R102" s="197"/>
      <c r="S102" s="197"/>
      <c r="T102" s="197"/>
      <c r="U102" s="197"/>
      <c r="V102" s="197"/>
      <c r="W102" s="197"/>
    </row>
    <row r="103" spans="16:23" ht="18">
      <c r="P103" s="197"/>
      <c r="Q103" s="197"/>
      <c r="R103" s="197"/>
      <c r="S103" s="197"/>
      <c r="T103" s="197"/>
      <c r="U103" s="197"/>
      <c r="V103" s="197"/>
      <c r="W103" s="197"/>
    </row>
    <row r="104" spans="16:23" ht="18">
      <c r="P104" s="197"/>
      <c r="Q104" s="197"/>
      <c r="R104" s="197"/>
      <c r="S104" s="197"/>
      <c r="T104" s="197"/>
      <c r="U104" s="197"/>
      <c r="V104" s="197"/>
      <c r="W104" s="197"/>
    </row>
    <row r="105" spans="16:23" ht="18">
      <c r="P105" s="197"/>
      <c r="Q105" s="197"/>
      <c r="R105" s="197"/>
      <c r="S105" s="197"/>
      <c r="T105" s="197"/>
      <c r="U105" s="197"/>
      <c r="V105" s="197"/>
      <c r="W105" s="197"/>
    </row>
    <row r="106" spans="16:23" ht="18">
      <c r="P106" s="197"/>
      <c r="Q106" s="197"/>
      <c r="R106" s="197"/>
      <c r="S106" s="197"/>
      <c r="T106" s="197"/>
      <c r="U106" s="197"/>
      <c r="V106" s="197"/>
      <c r="W106" s="197"/>
    </row>
  </sheetData>
  <sheetProtection/>
  <mergeCells count="19">
    <mergeCell ref="U3:W3"/>
    <mergeCell ref="B3:B4"/>
    <mergeCell ref="C3:C4"/>
    <mergeCell ref="E3:E4"/>
    <mergeCell ref="H3:H4"/>
    <mergeCell ref="D3:D4"/>
    <mergeCell ref="M3:N3"/>
    <mergeCell ref="K3:L3"/>
    <mergeCell ref="O3:R3"/>
    <mergeCell ref="D91:G91"/>
    <mergeCell ref="B89:E89"/>
    <mergeCell ref="P94:W99"/>
    <mergeCell ref="P100:W106"/>
    <mergeCell ref="S91:W93"/>
    <mergeCell ref="A2:W2"/>
    <mergeCell ref="S3:T3"/>
    <mergeCell ref="F3:F4"/>
    <mergeCell ref="I3:J3"/>
    <mergeCell ref="G3:G4"/>
  </mergeCells>
  <printOptions/>
  <pageMargins left="0.3" right="0.13" top="1" bottom="1" header="0.5" footer="0.5"/>
  <pageSetup orientation="portrait" paperSize="9" scale="35" r:id="rId2"/>
  <ignoredErrors>
    <ignoredError sqref="X6:X7 X60:X61 X20 X37:X47" unlockedFormula="1"/>
    <ignoredError sqref="X19 X48 X9:X12 X49:X50 X8" formula="1" unlockedFormula="1"/>
    <ignoredError sqref="O9:W47 Q86 T64 N82:N83 Q82:Q83 O49:P81 Q49:Q81 N49:N81 O82:P83 O84:P84"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20" zoomScaleNormal="120" zoomScalePageLayoutView="0" workbookViewId="0" topLeftCell="A1">
      <selection activeCell="B3" sqref="B3:B4"/>
    </sheetView>
  </sheetViews>
  <sheetFormatPr defaultColWidth="39.8515625" defaultRowHeight="12.75"/>
  <cols>
    <col min="1" max="1" width="3.140625" style="30" bestFit="1" customWidth="1"/>
    <col min="2" max="2" width="35.7109375" style="3" bestFit="1" customWidth="1"/>
    <col min="3" max="3" width="9.421875" style="5" customWidth="1"/>
    <col min="4" max="4" width="14.140625" style="3" customWidth="1"/>
    <col min="5" max="5" width="18.140625" style="4" hidden="1" customWidth="1"/>
    <col min="6" max="6" width="6.28125" style="5" hidden="1" customWidth="1"/>
    <col min="7" max="7" width="8.140625" style="5" customWidth="1"/>
    <col min="8" max="8" width="9.57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28125" style="14" bestFit="1" customWidth="1"/>
    <col min="16" max="16" width="9.28125" style="3" customWidth="1"/>
    <col min="17" max="17" width="10.7109375" style="3" hidden="1" customWidth="1"/>
    <col min="18" max="18" width="7.7109375" style="16" hidden="1" customWidth="1"/>
    <col min="19" max="19" width="12.140625" style="15" hidden="1" customWidth="1"/>
    <col min="20" max="20" width="10.28125" style="3" hidden="1" customWidth="1"/>
    <col min="21" max="21" width="16.00390625" style="12" bestFit="1" customWidth="1"/>
    <col min="22" max="22" width="11.00390625" style="13" bestFit="1" customWidth="1"/>
    <col min="23" max="23" width="7.14062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16" t="s">
        <v>80</v>
      </c>
      <c r="B2" s="217"/>
      <c r="C2" s="217"/>
      <c r="D2" s="217"/>
      <c r="E2" s="217"/>
      <c r="F2" s="217"/>
      <c r="G2" s="217"/>
      <c r="H2" s="217"/>
      <c r="I2" s="217"/>
      <c r="J2" s="217"/>
      <c r="K2" s="217"/>
      <c r="L2" s="217"/>
      <c r="M2" s="217"/>
      <c r="N2" s="217"/>
      <c r="O2" s="217"/>
      <c r="P2" s="217"/>
      <c r="Q2" s="217"/>
      <c r="R2" s="217"/>
      <c r="S2" s="217"/>
      <c r="T2" s="217"/>
      <c r="U2" s="217"/>
      <c r="V2" s="217"/>
      <c r="W2" s="217"/>
    </row>
    <row r="3" spans="1:23" s="29" customFormat="1" ht="16.5" customHeight="1">
      <c r="A3" s="31"/>
      <c r="B3" s="218" t="s">
        <v>94</v>
      </c>
      <c r="C3" s="220" t="s">
        <v>47</v>
      </c>
      <c r="D3" s="213" t="s">
        <v>38</v>
      </c>
      <c r="E3" s="213" t="s">
        <v>9</v>
      </c>
      <c r="F3" s="213" t="s">
        <v>48</v>
      </c>
      <c r="G3" s="213" t="s">
        <v>49</v>
      </c>
      <c r="H3" s="213" t="s">
        <v>50</v>
      </c>
      <c r="I3" s="212" t="s">
        <v>39</v>
      </c>
      <c r="J3" s="212"/>
      <c r="K3" s="212" t="s">
        <v>40</v>
      </c>
      <c r="L3" s="212"/>
      <c r="M3" s="212" t="s">
        <v>41</v>
      </c>
      <c r="N3" s="212"/>
      <c r="O3" s="224" t="s">
        <v>51</v>
      </c>
      <c r="P3" s="224"/>
      <c r="Q3" s="224"/>
      <c r="R3" s="224"/>
      <c r="S3" s="212" t="s">
        <v>37</v>
      </c>
      <c r="T3" s="212"/>
      <c r="U3" s="224" t="s">
        <v>95</v>
      </c>
      <c r="V3" s="224"/>
      <c r="W3" s="225"/>
    </row>
    <row r="4" spans="1:23" s="29" customFormat="1" ht="37.5" customHeight="1" thickBot="1">
      <c r="A4" s="55"/>
      <c r="B4" s="219"/>
      <c r="C4" s="221"/>
      <c r="D4" s="214"/>
      <c r="E4" s="214"/>
      <c r="F4" s="215"/>
      <c r="G4" s="215"/>
      <c r="H4" s="215"/>
      <c r="I4" s="62" t="s">
        <v>46</v>
      </c>
      <c r="J4" s="58" t="s">
        <v>43</v>
      </c>
      <c r="K4" s="62" t="s">
        <v>46</v>
      </c>
      <c r="L4" s="58" t="s">
        <v>43</v>
      </c>
      <c r="M4" s="62" t="s">
        <v>46</v>
      </c>
      <c r="N4" s="58" t="s">
        <v>43</v>
      </c>
      <c r="O4" s="63" t="s">
        <v>46</v>
      </c>
      <c r="P4" s="64" t="s">
        <v>43</v>
      </c>
      <c r="Q4" s="64" t="s">
        <v>96</v>
      </c>
      <c r="R4" s="57" t="s">
        <v>97</v>
      </c>
      <c r="S4" s="62" t="s">
        <v>46</v>
      </c>
      <c r="T4" s="56" t="s">
        <v>42</v>
      </c>
      <c r="U4" s="62" t="s">
        <v>46</v>
      </c>
      <c r="V4" s="58" t="s">
        <v>43</v>
      </c>
      <c r="W4" s="59" t="s">
        <v>97</v>
      </c>
    </row>
    <row r="5" spans="1:24" s="6" customFormat="1" ht="15.75" customHeight="1">
      <c r="A5" s="66">
        <v>1</v>
      </c>
      <c r="B5" s="159" t="s">
        <v>128</v>
      </c>
      <c r="C5" s="160">
        <v>39584</v>
      </c>
      <c r="D5" s="161" t="s">
        <v>129</v>
      </c>
      <c r="E5" s="161" t="s">
        <v>130</v>
      </c>
      <c r="F5" s="162">
        <v>167</v>
      </c>
      <c r="G5" s="162">
        <v>244</v>
      </c>
      <c r="H5" s="162">
        <v>1</v>
      </c>
      <c r="I5" s="163">
        <v>170455.725</v>
      </c>
      <c r="J5" s="164">
        <v>19621.8</v>
      </c>
      <c r="K5" s="163">
        <v>421905</v>
      </c>
      <c r="L5" s="164">
        <v>47496.9</v>
      </c>
      <c r="M5" s="163">
        <v>517979.8</v>
      </c>
      <c r="N5" s="164">
        <v>58631.3</v>
      </c>
      <c r="O5" s="163">
        <f>I5+K5+M5</f>
        <v>1110340.525</v>
      </c>
      <c r="P5" s="164">
        <f>J5+L5+N5</f>
        <v>125750</v>
      </c>
      <c r="Q5" s="164">
        <f>+P5/G5</f>
        <v>515.3688524590164</v>
      </c>
      <c r="R5" s="165">
        <f>+O5/P5</f>
        <v>8.829745725646122</v>
      </c>
      <c r="S5" s="163"/>
      <c r="T5" s="166"/>
      <c r="U5" s="163">
        <v>1110340.525</v>
      </c>
      <c r="V5" s="164">
        <v>125750</v>
      </c>
      <c r="W5" s="167">
        <f aca="true" t="shared" si="0" ref="W5:W24">U5/V5</f>
        <v>8.829745725646122</v>
      </c>
      <c r="X5" s="29"/>
    </row>
    <row r="6" spans="1:24" s="6" customFormat="1" ht="16.5" customHeight="1">
      <c r="A6" s="66">
        <v>2</v>
      </c>
      <c r="B6" s="168" t="s">
        <v>110</v>
      </c>
      <c r="C6" s="84">
        <v>39577</v>
      </c>
      <c r="D6" s="85" t="s">
        <v>11</v>
      </c>
      <c r="E6" s="85" t="s">
        <v>11</v>
      </c>
      <c r="F6" s="86">
        <v>85</v>
      </c>
      <c r="G6" s="86">
        <v>90</v>
      </c>
      <c r="H6" s="86">
        <v>2</v>
      </c>
      <c r="I6" s="87">
        <v>60653</v>
      </c>
      <c r="J6" s="88">
        <v>6465</v>
      </c>
      <c r="K6" s="87">
        <v>101492</v>
      </c>
      <c r="L6" s="88">
        <v>10657</v>
      </c>
      <c r="M6" s="87">
        <v>116198</v>
      </c>
      <c r="N6" s="88">
        <v>12485</v>
      </c>
      <c r="O6" s="87">
        <f>+I6+K6+M6</f>
        <v>278343</v>
      </c>
      <c r="P6" s="88">
        <f>+J6+L6+N6</f>
        <v>29607</v>
      </c>
      <c r="Q6" s="88">
        <f>+P6/G6</f>
        <v>328.96666666666664</v>
      </c>
      <c r="R6" s="89">
        <f aca="true" t="shared" si="1" ref="R6:R24">IF(O6&lt;&gt;0,O6/P6,"")</f>
        <v>9.401256459621036</v>
      </c>
      <c r="S6" s="87">
        <v>467202</v>
      </c>
      <c r="T6" s="90">
        <f>IF(S6&lt;&gt;0,-(S6-O6)/S6,"")</f>
        <v>-0.4042341428332927</v>
      </c>
      <c r="U6" s="87">
        <v>1041477</v>
      </c>
      <c r="V6" s="88">
        <v>122094</v>
      </c>
      <c r="W6" s="169">
        <f t="shared" si="0"/>
        <v>8.530124330433928</v>
      </c>
      <c r="X6" s="29"/>
    </row>
    <row r="7" spans="1:24" s="6" customFormat="1" ht="15.75" customHeight="1" thickBot="1">
      <c r="A7" s="76">
        <v>3</v>
      </c>
      <c r="B7" s="170" t="s">
        <v>99</v>
      </c>
      <c r="C7" s="147">
        <v>39570</v>
      </c>
      <c r="D7" s="148" t="s">
        <v>17</v>
      </c>
      <c r="E7" s="148" t="s">
        <v>18</v>
      </c>
      <c r="F7" s="149">
        <v>140</v>
      </c>
      <c r="G7" s="149">
        <v>140</v>
      </c>
      <c r="H7" s="149">
        <v>3</v>
      </c>
      <c r="I7" s="150">
        <v>34744</v>
      </c>
      <c r="J7" s="151">
        <v>3819</v>
      </c>
      <c r="K7" s="150">
        <v>78125</v>
      </c>
      <c r="L7" s="151">
        <v>8692</v>
      </c>
      <c r="M7" s="150">
        <v>76339</v>
      </c>
      <c r="N7" s="151">
        <v>8607</v>
      </c>
      <c r="O7" s="150">
        <f>+M7+K7+I7</f>
        <v>189208</v>
      </c>
      <c r="P7" s="151">
        <f>+N7+L7+J7</f>
        <v>21118</v>
      </c>
      <c r="Q7" s="151">
        <f>+P7/G7</f>
        <v>150.84285714285716</v>
      </c>
      <c r="R7" s="152">
        <f t="shared" si="1"/>
        <v>8.959560564447392</v>
      </c>
      <c r="S7" s="150">
        <v>294033</v>
      </c>
      <c r="T7" s="153">
        <f>IF(S7&lt;&gt;0,-(S7-O7)/S7,"")</f>
        <v>-0.3565076028881112</v>
      </c>
      <c r="U7" s="150">
        <v>1677259</v>
      </c>
      <c r="V7" s="151">
        <v>198509</v>
      </c>
      <c r="W7" s="171">
        <f t="shared" si="0"/>
        <v>8.449284415316182</v>
      </c>
      <c r="X7" s="7"/>
    </row>
    <row r="8" spans="1:25" s="9" customFormat="1" ht="15.75" customHeight="1">
      <c r="A8" s="75">
        <v>4</v>
      </c>
      <c r="B8" s="172" t="s">
        <v>111</v>
      </c>
      <c r="C8" s="140">
        <v>39577</v>
      </c>
      <c r="D8" s="141" t="s">
        <v>53</v>
      </c>
      <c r="E8" s="141" t="s">
        <v>21</v>
      </c>
      <c r="F8" s="142">
        <v>50</v>
      </c>
      <c r="G8" s="142">
        <v>50</v>
      </c>
      <c r="H8" s="142">
        <v>2</v>
      </c>
      <c r="I8" s="143">
        <v>29890.5</v>
      </c>
      <c r="J8" s="144">
        <v>2929</v>
      </c>
      <c r="K8" s="143">
        <v>46863.5</v>
      </c>
      <c r="L8" s="144">
        <v>4497</v>
      </c>
      <c r="M8" s="143">
        <v>49429.5</v>
      </c>
      <c r="N8" s="144">
        <v>4753</v>
      </c>
      <c r="O8" s="143">
        <f>I8+K8+M8</f>
        <v>126183.5</v>
      </c>
      <c r="P8" s="144">
        <f>J8+L8+N8</f>
        <v>12179</v>
      </c>
      <c r="Q8" s="144">
        <f>+P8/G8</f>
        <v>243.58</v>
      </c>
      <c r="R8" s="145">
        <f t="shared" si="1"/>
        <v>10.360743903440348</v>
      </c>
      <c r="S8" s="143">
        <v>200266</v>
      </c>
      <c r="T8" s="146">
        <f>(+S8-O8)/-S8</f>
        <v>-0.36992050572738255</v>
      </c>
      <c r="U8" s="143">
        <v>458883.5</v>
      </c>
      <c r="V8" s="144">
        <v>46693</v>
      </c>
      <c r="W8" s="173">
        <f t="shared" si="0"/>
        <v>9.827672242091962</v>
      </c>
      <c r="X8" s="7"/>
      <c r="Y8" s="8"/>
    </row>
    <row r="9" spans="1:24" s="10" customFormat="1" ht="15.75" customHeight="1">
      <c r="A9" s="66">
        <v>5</v>
      </c>
      <c r="B9" s="168" t="s">
        <v>131</v>
      </c>
      <c r="C9" s="84">
        <v>39584</v>
      </c>
      <c r="D9" s="85" t="s">
        <v>44</v>
      </c>
      <c r="E9" s="85" t="s">
        <v>19</v>
      </c>
      <c r="F9" s="86">
        <v>70</v>
      </c>
      <c r="G9" s="86">
        <v>70</v>
      </c>
      <c r="H9" s="86">
        <v>1</v>
      </c>
      <c r="I9" s="87">
        <v>24572</v>
      </c>
      <c r="J9" s="88">
        <v>2436</v>
      </c>
      <c r="K9" s="87">
        <v>38433</v>
      </c>
      <c r="L9" s="88">
        <v>3717</v>
      </c>
      <c r="M9" s="87">
        <v>40564</v>
      </c>
      <c r="N9" s="88">
        <v>3906</v>
      </c>
      <c r="O9" s="87">
        <f>+I9+K9+M9</f>
        <v>103569</v>
      </c>
      <c r="P9" s="88">
        <f>+J9+L9+N9</f>
        <v>10059</v>
      </c>
      <c r="Q9" s="88">
        <f>IF(O9&lt;&gt;0,P9/G9,"")</f>
        <v>143.7</v>
      </c>
      <c r="R9" s="89">
        <f t="shared" si="1"/>
        <v>10.296152699075455</v>
      </c>
      <c r="S9" s="87"/>
      <c r="T9" s="90"/>
      <c r="U9" s="87">
        <v>103569</v>
      </c>
      <c r="V9" s="88">
        <v>10059</v>
      </c>
      <c r="W9" s="169">
        <f t="shared" si="0"/>
        <v>10.296152699075455</v>
      </c>
      <c r="X9" s="7"/>
    </row>
    <row r="10" spans="1:24" s="10" customFormat="1" ht="15.75" customHeight="1">
      <c r="A10" s="66">
        <v>6</v>
      </c>
      <c r="B10" s="168" t="s">
        <v>132</v>
      </c>
      <c r="C10" s="84">
        <v>39584</v>
      </c>
      <c r="D10" s="85" t="s">
        <v>36</v>
      </c>
      <c r="E10" s="85" t="s">
        <v>119</v>
      </c>
      <c r="F10" s="86">
        <v>63</v>
      </c>
      <c r="G10" s="86">
        <v>63</v>
      </c>
      <c r="H10" s="86">
        <v>1</v>
      </c>
      <c r="I10" s="87">
        <v>6392.5</v>
      </c>
      <c r="J10" s="88">
        <v>757</v>
      </c>
      <c r="K10" s="87">
        <v>23936.5</v>
      </c>
      <c r="L10" s="88">
        <v>2487</v>
      </c>
      <c r="M10" s="87">
        <v>23879</v>
      </c>
      <c r="N10" s="88">
        <v>2489</v>
      </c>
      <c r="O10" s="87">
        <f>I10+K10+M10</f>
        <v>54208</v>
      </c>
      <c r="P10" s="88">
        <f>J10+L10+N10</f>
        <v>5733</v>
      </c>
      <c r="Q10" s="88">
        <f>+P10/G10</f>
        <v>91</v>
      </c>
      <c r="R10" s="89">
        <f t="shared" si="1"/>
        <v>9.455433455433456</v>
      </c>
      <c r="S10" s="87"/>
      <c r="T10" s="90"/>
      <c r="U10" s="87">
        <v>54208</v>
      </c>
      <c r="V10" s="88">
        <v>5733</v>
      </c>
      <c r="W10" s="169">
        <f t="shared" si="0"/>
        <v>9.455433455433456</v>
      </c>
      <c r="X10" s="9"/>
    </row>
    <row r="11" spans="1:24" s="10" customFormat="1" ht="15.75" customHeight="1">
      <c r="A11" s="66">
        <v>7</v>
      </c>
      <c r="B11" s="168" t="s">
        <v>112</v>
      </c>
      <c r="C11" s="84">
        <v>39577</v>
      </c>
      <c r="D11" s="85" t="s">
        <v>17</v>
      </c>
      <c r="E11" s="85" t="s">
        <v>20</v>
      </c>
      <c r="F11" s="86">
        <v>45</v>
      </c>
      <c r="G11" s="86">
        <v>46</v>
      </c>
      <c r="H11" s="86">
        <v>2</v>
      </c>
      <c r="I11" s="87">
        <v>8406</v>
      </c>
      <c r="J11" s="88">
        <v>866</v>
      </c>
      <c r="K11" s="87">
        <v>14654</v>
      </c>
      <c r="L11" s="88">
        <v>1522</v>
      </c>
      <c r="M11" s="87">
        <v>18108</v>
      </c>
      <c r="N11" s="88">
        <v>1859</v>
      </c>
      <c r="O11" s="87">
        <f>+M11+K11+I11</f>
        <v>41168</v>
      </c>
      <c r="P11" s="88">
        <f>+N11+L11+J11</f>
        <v>4247</v>
      </c>
      <c r="Q11" s="88">
        <f>+P11/G11</f>
        <v>92.32608695652173</v>
      </c>
      <c r="R11" s="89">
        <f t="shared" si="1"/>
        <v>9.693430656934307</v>
      </c>
      <c r="S11" s="87">
        <v>61920</v>
      </c>
      <c r="T11" s="90">
        <f>IF(S11&lt;&gt;0,-(S11-O11)/S11,"")</f>
        <v>-0.3351421188630491</v>
      </c>
      <c r="U11" s="87">
        <v>157493</v>
      </c>
      <c r="V11" s="88">
        <v>18241</v>
      </c>
      <c r="W11" s="169">
        <f t="shared" si="0"/>
        <v>8.634011293240501</v>
      </c>
      <c r="X11" s="8"/>
    </row>
    <row r="12" spans="1:25" s="10" customFormat="1" ht="15.75" customHeight="1">
      <c r="A12" s="66">
        <v>8</v>
      </c>
      <c r="B12" s="168" t="s">
        <v>133</v>
      </c>
      <c r="C12" s="84">
        <v>39584</v>
      </c>
      <c r="D12" s="85" t="s">
        <v>53</v>
      </c>
      <c r="E12" s="85" t="s">
        <v>134</v>
      </c>
      <c r="F12" s="86">
        <v>30</v>
      </c>
      <c r="G12" s="86">
        <v>30</v>
      </c>
      <c r="H12" s="86">
        <v>1</v>
      </c>
      <c r="I12" s="87">
        <v>9508.5</v>
      </c>
      <c r="J12" s="88">
        <v>986</v>
      </c>
      <c r="K12" s="87">
        <v>14267.5</v>
      </c>
      <c r="L12" s="88">
        <v>1485</v>
      </c>
      <c r="M12" s="87">
        <v>14833.5</v>
      </c>
      <c r="N12" s="88">
        <v>1584</v>
      </c>
      <c r="O12" s="87">
        <f>I12+K12+M12</f>
        <v>38609.5</v>
      </c>
      <c r="P12" s="88">
        <f>J12+L12+N12</f>
        <v>4055</v>
      </c>
      <c r="Q12" s="88">
        <f>+P12/G12</f>
        <v>135.16666666666666</v>
      </c>
      <c r="R12" s="89">
        <f t="shared" si="1"/>
        <v>9.521454993834771</v>
      </c>
      <c r="S12" s="87"/>
      <c r="T12" s="90"/>
      <c r="U12" s="87">
        <v>38609.5</v>
      </c>
      <c r="V12" s="88">
        <v>4055</v>
      </c>
      <c r="W12" s="169">
        <f t="shared" si="0"/>
        <v>9.521454993834771</v>
      </c>
      <c r="X12" s="11"/>
      <c r="Y12" s="8"/>
    </row>
    <row r="13" spans="1:25" s="10" customFormat="1" ht="15.75" customHeight="1">
      <c r="A13" s="66">
        <v>9</v>
      </c>
      <c r="B13" s="168" t="s">
        <v>100</v>
      </c>
      <c r="C13" s="84">
        <v>39570</v>
      </c>
      <c r="D13" s="85" t="s">
        <v>44</v>
      </c>
      <c r="E13" s="85" t="s">
        <v>45</v>
      </c>
      <c r="F13" s="86">
        <v>66</v>
      </c>
      <c r="G13" s="86">
        <v>61</v>
      </c>
      <c r="H13" s="86">
        <v>3</v>
      </c>
      <c r="I13" s="87">
        <v>7397</v>
      </c>
      <c r="J13" s="88">
        <v>719</v>
      </c>
      <c r="K13" s="87">
        <v>10586</v>
      </c>
      <c r="L13" s="88">
        <v>1033</v>
      </c>
      <c r="M13" s="87">
        <v>12977</v>
      </c>
      <c r="N13" s="88">
        <v>1285</v>
      </c>
      <c r="O13" s="87">
        <f>+I13+K13+M13</f>
        <v>30960</v>
      </c>
      <c r="P13" s="88">
        <f>+J13+L13+N13</f>
        <v>3037</v>
      </c>
      <c r="Q13" s="88">
        <f>IF(O13&lt;&gt;0,P13/G13,"")</f>
        <v>49.78688524590164</v>
      </c>
      <c r="R13" s="89">
        <f t="shared" si="1"/>
        <v>10.19427066183734</v>
      </c>
      <c r="S13" s="87">
        <v>85324</v>
      </c>
      <c r="T13" s="90">
        <f>IF(S13&lt;&gt;0,-(S13-O13)/S13,"")</f>
        <v>-0.6371478130420515</v>
      </c>
      <c r="U13" s="87">
        <v>529447</v>
      </c>
      <c r="V13" s="88">
        <v>55912</v>
      </c>
      <c r="W13" s="169">
        <f t="shared" si="0"/>
        <v>9.469291028759478</v>
      </c>
      <c r="X13" s="8"/>
      <c r="Y13" s="8"/>
    </row>
    <row r="14" spans="1:25" s="10" customFormat="1" ht="15.75" customHeight="1">
      <c r="A14" s="66">
        <v>10</v>
      </c>
      <c r="B14" s="168" t="s">
        <v>67</v>
      </c>
      <c r="C14" s="84">
        <v>39556</v>
      </c>
      <c r="D14" s="85" t="s">
        <v>53</v>
      </c>
      <c r="E14" s="85" t="s">
        <v>21</v>
      </c>
      <c r="F14" s="86">
        <v>104</v>
      </c>
      <c r="G14" s="86">
        <v>76</v>
      </c>
      <c r="H14" s="86">
        <v>5</v>
      </c>
      <c r="I14" s="87">
        <v>7572.5</v>
      </c>
      <c r="J14" s="88">
        <v>1540</v>
      </c>
      <c r="K14" s="87">
        <v>8823</v>
      </c>
      <c r="L14" s="88">
        <v>1427</v>
      </c>
      <c r="M14" s="87">
        <v>8884</v>
      </c>
      <c r="N14" s="88">
        <v>1400</v>
      </c>
      <c r="O14" s="87">
        <f>I14+K14+M14</f>
        <v>25279.5</v>
      </c>
      <c r="P14" s="88">
        <f>J14+L14+N14</f>
        <v>4367</v>
      </c>
      <c r="Q14" s="88">
        <f>+P14/G14</f>
        <v>57.46052631578947</v>
      </c>
      <c r="R14" s="89">
        <f t="shared" si="1"/>
        <v>5.788756583466911</v>
      </c>
      <c r="S14" s="87">
        <v>43507</v>
      </c>
      <c r="T14" s="90">
        <f>(+S14-O14)/-S14</f>
        <v>-0.41895557036798675</v>
      </c>
      <c r="U14" s="87">
        <v>1052006</v>
      </c>
      <c r="V14" s="88">
        <v>138665</v>
      </c>
      <c r="W14" s="169">
        <f t="shared" si="0"/>
        <v>7.5866729167417875</v>
      </c>
      <c r="X14" s="8"/>
      <c r="Y14" s="8"/>
    </row>
    <row r="15" spans="1:25" s="10" customFormat="1" ht="15.75" customHeight="1">
      <c r="A15" s="66">
        <v>11</v>
      </c>
      <c r="B15" s="168" t="s">
        <v>0</v>
      </c>
      <c r="C15" s="84">
        <v>39532</v>
      </c>
      <c r="D15" s="85" t="s">
        <v>44</v>
      </c>
      <c r="E15" s="85" t="s">
        <v>45</v>
      </c>
      <c r="F15" s="86">
        <v>65</v>
      </c>
      <c r="G15" s="86">
        <v>42</v>
      </c>
      <c r="H15" s="86">
        <v>4</v>
      </c>
      <c r="I15" s="87">
        <v>4683</v>
      </c>
      <c r="J15" s="88">
        <v>811</v>
      </c>
      <c r="K15" s="87">
        <v>8172</v>
      </c>
      <c r="L15" s="88">
        <v>1394</v>
      </c>
      <c r="M15" s="87">
        <v>9214</v>
      </c>
      <c r="N15" s="88">
        <v>1559</v>
      </c>
      <c r="O15" s="87">
        <f>+I15+K15+M15</f>
        <v>22069</v>
      </c>
      <c r="P15" s="88">
        <f>+J15+L15+N15</f>
        <v>3764</v>
      </c>
      <c r="Q15" s="88">
        <f>IF(O15&lt;&gt;0,P15/G15,"")</f>
        <v>89.61904761904762</v>
      </c>
      <c r="R15" s="89">
        <f t="shared" si="1"/>
        <v>5.863177470775771</v>
      </c>
      <c r="S15" s="87">
        <v>45433</v>
      </c>
      <c r="T15" s="90">
        <f>IF(S15&lt;&gt;0,-(S15-O15)/S15,"")</f>
        <v>-0.5142517553320274</v>
      </c>
      <c r="U15" s="87">
        <v>607598</v>
      </c>
      <c r="V15" s="88">
        <v>77224</v>
      </c>
      <c r="W15" s="169">
        <f t="shared" si="0"/>
        <v>7.867994405884181</v>
      </c>
      <c r="X15" s="8"/>
      <c r="Y15" s="8"/>
    </row>
    <row r="16" spans="1:25" s="10" customFormat="1" ht="15.75" customHeight="1">
      <c r="A16" s="66">
        <v>12</v>
      </c>
      <c r="B16" s="168" t="s">
        <v>101</v>
      </c>
      <c r="C16" s="84">
        <v>39570</v>
      </c>
      <c r="D16" s="85" t="s">
        <v>36</v>
      </c>
      <c r="E16" s="85" t="s">
        <v>52</v>
      </c>
      <c r="F16" s="86">
        <v>20</v>
      </c>
      <c r="G16" s="86">
        <v>20</v>
      </c>
      <c r="H16" s="86">
        <v>3</v>
      </c>
      <c r="I16" s="87">
        <v>3713.5</v>
      </c>
      <c r="J16" s="88">
        <v>486</v>
      </c>
      <c r="K16" s="87">
        <v>8380.5</v>
      </c>
      <c r="L16" s="88">
        <v>1018</v>
      </c>
      <c r="M16" s="87">
        <v>9898.5</v>
      </c>
      <c r="N16" s="88">
        <v>1195</v>
      </c>
      <c r="O16" s="87">
        <f>I16+K16+M16</f>
        <v>21992.5</v>
      </c>
      <c r="P16" s="88">
        <f>J16+L16+N16</f>
        <v>2699</v>
      </c>
      <c r="Q16" s="88">
        <f>+P16/G16</f>
        <v>134.95</v>
      </c>
      <c r="R16" s="89">
        <f t="shared" si="1"/>
        <v>8.148388291959986</v>
      </c>
      <c r="S16" s="87">
        <v>32929.5</v>
      </c>
      <c r="T16" s="90">
        <f>(+S16-O16)/-S16</f>
        <v>-0.33213380099910417</v>
      </c>
      <c r="U16" s="87">
        <v>193918</v>
      </c>
      <c r="V16" s="88">
        <v>21538</v>
      </c>
      <c r="W16" s="169">
        <f t="shared" si="0"/>
        <v>9.003528647042437</v>
      </c>
      <c r="X16" s="8"/>
      <c r="Y16" s="8"/>
    </row>
    <row r="17" spans="1:25" s="10" customFormat="1" ht="15.75" customHeight="1">
      <c r="A17" s="66">
        <v>13</v>
      </c>
      <c r="B17" s="168" t="s">
        <v>15</v>
      </c>
      <c r="C17" s="84">
        <v>39500</v>
      </c>
      <c r="D17" s="85" t="s">
        <v>53</v>
      </c>
      <c r="E17" s="85" t="s">
        <v>89</v>
      </c>
      <c r="F17" s="86">
        <v>230</v>
      </c>
      <c r="G17" s="86">
        <v>42</v>
      </c>
      <c r="H17" s="86">
        <v>13</v>
      </c>
      <c r="I17" s="87">
        <v>4172</v>
      </c>
      <c r="J17" s="88">
        <v>1520</v>
      </c>
      <c r="K17" s="87">
        <v>6817</v>
      </c>
      <c r="L17" s="88">
        <v>2432</v>
      </c>
      <c r="M17" s="87">
        <v>9093</v>
      </c>
      <c r="N17" s="88">
        <v>3204</v>
      </c>
      <c r="O17" s="87">
        <f>I17+K17+M17</f>
        <v>20082</v>
      </c>
      <c r="P17" s="88">
        <f>J17+L17+N17</f>
        <v>7156</v>
      </c>
      <c r="Q17" s="88">
        <f>+P17/G17</f>
        <v>170.38095238095238</v>
      </c>
      <c r="R17" s="89">
        <f t="shared" si="1"/>
        <v>2.806316377864729</v>
      </c>
      <c r="S17" s="87">
        <v>58008.5</v>
      </c>
      <c r="T17" s="90">
        <f>(+S17-O17)/-S17</f>
        <v>-0.6538093555254834</v>
      </c>
      <c r="U17" s="87">
        <v>3080318.5</v>
      </c>
      <c r="V17" s="88">
        <v>4272292</v>
      </c>
      <c r="W17" s="169">
        <f t="shared" si="0"/>
        <v>0.720999056244283</v>
      </c>
      <c r="X17" s="8"/>
      <c r="Y17" s="8"/>
    </row>
    <row r="18" spans="1:25" s="10" customFormat="1" ht="15.75" customHeight="1">
      <c r="A18" s="66">
        <v>14</v>
      </c>
      <c r="B18" s="168" t="s">
        <v>115</v>
      </c>
      <c r="C18" s="84">
        <v>39577</v>
      </c>
      <c r="D18" s="85" t="s">
        <v>106</v>
      </c>
      <c r="E18" s="85" t="s">
        <v>27</v>
      </c>
      <c r="F18" s="86">
        <v>26</v>
      </c>
      <c r="G18" s="86">
        <v>26</v>
      </c>
      <c r="H18" s="86">
        <v>2</v>
      </c>
      <c r="I18" s="87">
        <v>3909.5</v>
      </c>
      <c r="J18" s="88">
        <v>356</v>
      </c>
      <c r="K18" s="87">
        <v>6552.5</v>
      </c>
      <c r="L18" s="88">
        <v>603</v>
      </c>
      <c r="M18" s="87">
        <v>6601.5</v>
      </c>
      <c r="N18" s="88">
        <v>613</v>
      </c>
      <c r="O18" s="87">
        <f>+I18+K18+M18</f>
        <v>17063.5</v>
      </c>
      <c r="P18" s="88">
        <f>+J18+L18+N18</f>
        <v>1572</v>
      </c>
      <c r="Q18" s="88">
        <f>+P18/G18</f>
        <v>60.46153846153846</v>
      </c>
      <c r="R18" s="89">
        <f t="shared" si="1"/>
        <v>10.854643765903308</v>
      </c>
      <c r="S18" s="87">
        <v>34621</v>
      </c>
      <c r="T18" s="90">
        <f>(+S18-O18)/S18</f>
        <v>0.5071343981976257</v>
      </c>
      <c r="U18" s="87">
        <v>85275.92</v>
      </c>
      <c r="V18" s="88">
        <v>9555</v>
      </c>
      <c r="W18" s="169">
        <f t="shared" si="0"/>
        <v>8.924743066457353</v>
      </c>
      <c r="X18" s="8"/>
      <c r="Y18" s="8"/>
    </row>
    <row r="19" spans="1:25" s="10" customFormat="1" ht="15.75" customHeight="1">
      <c r="A19" s="66">
        <v>15</v>
      </c>
      <c r="B19" s="168" t="s">
        <v>127</v>
      </c>
      <c r="C19" s="84">
        <v>39556</v>
      </c>
      <c r="D19" s="85" t="s">
        <v>17</v>
      </c>
      <c r="E19" s="85" t="s">
        <v>19</v>
      </c>
      <c r="F19" s="86">
        <v>56</v>
      </c>
      <c r="G19" s="86">
        <v>36</v>
      </c>
      <c r="H19" s="86">
        <v>4</v>
      </c>
      <c r="I19" s="87">
        <v>2749</v>
      </c>
      <c r="J19" s="88">
        <v>475</v>
      </c>
      <c r="K19" s="87">
        <v>5240</v>
      </c>
      <c r="L19" s="88">
        <v>875</v>
      </c>
      <c r="M19" s="87">
        <v>5098</v>
      </c>
      <c r="N19" s="88">
        <v>837</v>
      </c>
      <c r="O19" s="87">
        <f>+M19+K19+I19</f>
        <v>13087</v>
      </c>
      <c r="P19" s="88">
        <f>+N19+L19+J19</f>
        <v>2187</v>
      </c>
      <c r="Q19" s="88">
        <f>+P19/G19</f>
        <v>60.75</v>
      </c>
      <c r="R19" s="89">
        <f t="shared" si="1"/>
        <v>5.983996342021033</v>
      </c>
      <c r="S19" s="87">
        <v>24035</v>
      </c>
      <c r="T19" s="90">
        <f>IF(S19&lt;&gt;0,-(S19-O19)/S19,"")</f>
        <v>-0.45550239234449763</v>
      </c>
      <c r="U19" s="87">
        <v>442131</v>
      </c>
      <c r="V19" s="88">
        <v>52829</v>
      </c>
      <c r="W19" s="169">
        <f t="shared" si="0"/>
        <v>8.369096518957392</v>
      </c>
      <c r="X19" s="8"/>
      <c r="Y19" s="8"/>
    </row>
    <row r="20" spans="1:25" s="10" customFormat="1" ht="15.75" customHeight="1">
      <c r="A20" s="66">
        <v>16</v>
      </c>
      <c r="B20" s="168" t="s">
        <v>113</v>
      </c>
      <c r="C20" s="84">
        <v>39577</v>
      </c>
      <c r="D20" s="85" t="s">
        <v>54</v>
      </c>
      <c r="E20" s="85" t="s">
        <v>114</v>
      </c>
      <c r="F20" s="86">
        <v>11</v>
      </c>
      <c r="G20" s="86">
        <v>11</v>
      </c>
      <c r="H20" s="86">
        <v>2</v>
      </c>
      <c r="I20" s="87">
        <v>2823</v>
      </c>
      <c r="J20" s="88">
        <v>237</v>
      </c>
      <c r="K20" s="87">
        <v>4487</v>
      </c>
      <c r="L20" s="88">
        <v>379</v>
      </c>
      <c r="M20" s="87">
        <v>4577</v>
      </c>
      <c r="N20" s="88">
        <v>378</v>
      </c>
      <c r="O20" s="87">
        <f>SUM(I20+K20+M20)</f>
        <v>11887</v>
      </c>
      <c r="P20" s="88">
        <f>SUM(J20+L20+N20)</f>
        <v>994</v>
      </c>
      <c r="Q20" s="88">
        <f>P20/G20</f>
        <v>90.36363636363636</v>
      </c>
      <c r="R20" s="89">
        <f t="shared" si="1"/>
        <v>11.958752515090543</v>
      </c>
      <c r="S20" s="87">
        <v>37876</v>
      </c>
      <c r="T20" s="90">
        <f>(S20-O20)/S20</f>
        <v>0.6861601013834618</v>
      </c>
      <c r="U20" s="87">
        <v>69774</v>
      </c>
      <c r="V20" s="88">
        <v>6752</v>
      </c>
      <c r="W20" s="169">
        <f t="shared" si="0"/>
        <v>10.33382701421801</v>
      </c>
      <c r="X20" s="8"/>
      <c r="Y20" s="8"/>
    </row>
    <row r="21" spans="1:24" s="10" customFormat="1" ht="15.75" customHeight="1">
      <c r="A21" s="66">
        <v>17</v>
      </c>
      <c r="B21" s="168" t="s">
        <v>135</v>
      </c>
      <c r="C21" s="84">
        <v>39570</v>
      </c>
      <c r="D21" s="85" t="s">
        <v>17</v>
      </c>
      <c r="E21" s="85" t="s">
        <v>19</v>
      </c>
      <c r="F21" s="86">
        <v>53</v>
      </c>
      <c r="G21" s="86">
        <v>47</v>
      </c>
      <c r="H21" s="86">
        <v>3</v>
      </c>
      <c r="I21" s="87">
        <v>2408</v>
      </c>
      <c r="J21" s="88">
        <v>348</v>
      </c>
      <c r="K21" s="87">
        <v>4400</v>
      </c>
      <c r="L21" s="88">
        <v>616</v>
      </c>
      <c r="M21" s="87">
        <v>4509</v>
      </c>
      <c r="N21" s="88">
        <v>638</v>
      </c>
      <c r="O21" s="87">
        <f aca="true" t="shared" si="2" ref="O21:P24">+M21+K21+I21</f>
        <v>11317</v>
      </c>
      <c r="P21" s="88">
        <f t="shared" si="2"/>
        <v>1602</v>
      </c>
      <c r="Q21" s="88">
        <f>+P21/G21</f>
        <v>34.08510638297872</v>
      </c>
      <c r="R21" s="89">
        <f t="shared" si="1"/>
        <v>7.064294631710362</v>
      </c>
      <c r="S21" s="87">
        <v>29571</v>
      </c>
      <c r="T21" s="90">
        <f>IF(S21&lt;&gt;0,-(S21-O21)/S21,"")</f>
        <v>-0.6172939704440161</v>
      </c>
      <c r="U21" s="87">
        <v>152543</v>
      </c>
      <c r="V21" s="88">
        <v>18356</v>
      </c>
      <c r="W21" s="169">
        <f t="shared" si="0"/>
        <v>8.31025277838309</v>
      </c>
      <c r="X21" s="8"/>
    </row>
    <row r="22" spans="1:24" s="10" customFormat="1" ht="15.75" customHeight="1">
      <c r="A22" s="66">
        <v>18</v>
      </c>
      <c r="B22" s="168" t="s">
        <v>59</v>
      </c>
      <c r="C22" s="84">
        <v>39549</v>
      </c>
      <c r="D22" s="85" t="s">
        <v>17</v>
      </c>
      <c r="E22" s="85" t="s">
        <v>18</v>
      </c>
      <c r="F22" s="86">
        <v>58</v>
      </c>
      <c r="G22" s="86">
        <v>34</v>
      </c>
      <c r="H22" s="86">
        <v>6</v>
      </c>
      <c r="I22" s="87">
        <v>2004</v>
      </c>
      <c r="J22" s="88">
        <v>438</v>
      </c>
      <c r="K22" s="87">
        <v>3402</v>
      </c>
      <c r="L22" s="88">
        <v>607</v>
      </c>
      <c r="M22" s="87">
        <v>3637</v>
      </c>
      <c r="N22" s="88">
        <v>654</v>
      </c>
      <c r="O22" s="87">
        <f t="shared" si="2"/>
        <v>9043</v>
      </c>
      <c r="P22" s="88">
        <f t="shared" si="2"/>
        <v>1699</v>
      </c>
      <c r="Q22" s="88">
        <f>+P22/G22</f>
        <v>49.970588235294116</v>
      </c>
      <c r="R22" s="89">
        <f t="shared" si="1"/>
        <v>5.322542672160094</v>
      </c>
      <c r="S22" s="87">
        <v>21146</v>
      </c>
      <c r="T22" s="90">
        <f>IF(S22&lt;&gt;0,-(S22-O22)/S22,"")</f>
        <v>-0.5723541095242599</v>
      </c>
      <c r="U22" s="87">
        <v>772079</v>
      </c>
      <c r="V22" s="88">
        <v>97525</v>
      </c>
      <c r="W22" s="169">
        <f t="shared" si="0"/>
        <v>7.9167290438349145</v>
      </c>
      <c r="X22" s="8"/>
    </row>
    <row r="23" spans="1:24" s="10" customFormat="1" ht="15.75" customHeight="1">
      <c r="A23" s="66">
        <v>19</v>
      </c>
      <c r="B23" s="168" t="s">
        <v>66</v>
      </c>
      <c r="C23" s="84">
        <v>39556</v>
      </c>
      <c r="D23" s="85" t="s">
        <v>17</v>
      </c>
      <c r="E23" s="85" t="s">
        <v>19</v>
      </c>
      <c r="F23" s="86">
        <v>123</v>
      </c>
      <c r="G23" s="86">
        <v>36</v>
      </c>
      <c r="H23" s="86">
        <v>5</v>
      </c>
      <c r="I23" s="87">
        <v>2083</v>
      </c>
      <c r="J23" s="88">
        <v>364</v>
      </c>
      <c r="K23" s="87">
        <v>3322</v>
      </c>
      <c r="L23" s="88">
        <v>538</v>
      </c>
      <c r="M23" s="87">
        <v>3596</v>
      </c>
      <c r="N23" s="88">
        <v>572</v>
      </c>
      <c r="O23" s="87">
        <f t="shared" si="2"/>
        <v>9001</v>
      </c>
      <c r="P23" s="88">
        <f t="shared" si="2"/>
        <v>1474</v>
      </c>
      <c r="Q23" s="88">
        <f>+P23/G23</f>
        <v>40.94444444444444</v>
      </c>
      <c r="R23" s="89">
        <f t="shared" si="1"/>
        <v>6.106512890094979</v>
      </c>
      <c r="S23" s="87">
        <v>23869</v>
      </c>
      <c r="T23" s="90">
        <f>IF(S23&lt;&gt;0,-(S23-O23)/S23,"")</f>
        <v>-0.6228999958104655</v>
      </c>
      <c r="U23" s="87">
        <v>1407984</v>
      </c>
      <c r="V23" s="88">
        <v>169088</v>
      </c>
      <c r="W23" s="169">
        <f t="shared" si="0"/>
        <v>8.326930355791067</v>
      </c>
      <c r="X23" s="8"/>
    </row>
    <row r="24" spans="1:24" s="10" customFormat="1" ht="18">
      <c r="A24" s="66">
        <v>20</v>
      </c>
      <c r="B24" s="168" t="s">
        <v>68</v>
      </c>
      <c r="C24" s="84">
        <v>39556</v>
      </c>
      <c r="D24" s="85" t="s">
        <v>17</v>
      </c>
      <c r="E24" s="85" t="s">
        <v>69</v>
      </c>
      <c r="F24" s="86">
        <v>37</v>
      </c>
      <c r="G24" s="86">
        <v>18</v>
      </c>
      <c r="H24" s="86">
        <v>5</v>
      </c>
      <c r="I24" s="87">
        <v>1875</v>
      </c>
      <c r="J24" s="88">
        <v>360</v>
      </c>
      <c r="K24" s="87">
        <v>3009</v>
      </c>
      <c r="L24" s="88">
        <v>570</v>
      </c>
      <c r="M24" s="87">
        <v>3038</v>
      </c>
      <c r="N24" s="88">
        <v>562</v>
      </c>
      <c r="O24" s="87">
        <f t="shared" si="2"/>
        <v>7922</v>
      </c>
      <c r="P24" s="88">
        <f t="shared" si="2"/>
        <v>1492</v>
      </c>
      <c r="Q24" s="88">
        <f>+P24/G24</f>
        <v>82.88888888888889</v>
      </c>
      <c r="R24" s="89">
        <f t="shared" si="1"/>
        <v>5.309651474530831</v>
      </c>
      <c r="S24" s="87">
        <v>15600</v>
      </c>
      <c r="T24" s="90">
        <f>IF(S24&lt;&gt;0,-(S24-O24)/S24,"")</f>
        <v>-0.4921794871794872</v>
      </c>
      <c r="U24" s="87">
        <v>575556</v>
      </c>
      <c r="V24" s="88">
        <v>63422</v>
      </c>
      <c r="W24" s="169">
        <f t="shared" si="0"/>
        <v>9.07502128598909</v>
      </c>
      <c r="X24" s="8"/>
    </row>
    <row r="25" spans="1:28" s="60" customFormat="1" ht="15">
      <c r="A25" s="61"/>
      <c r="B25" s="222" t="s">
        <v>81</v>
      </c>
      <c r="C25" s="222"/>
      <c r="D25" s="223"/>
      <c r="E25" s="223"/>
      <c r="F25" s="68"/>
      <c r="G25" s="68">
        <f>SUM(G5:G24)</f>
        <v>1182</v>
      </c>
      <c r="H25" s="69"/>
      <c r="I25" s="73"/>
      <c r="J25" s="74"/>
      <c r="K25" s="73"/>
      <c r="L25" s="74"/>
      <c r="M25" s="73"/>
      <c r="N25" s="74"/>
      <c r="O25" s="73">
        <f>SUM(O5:O24)</f>
        <v>2141333.025</v>
      </c>
      <c r="P25" s="74">
        <f>SUM(P5:P24)</f>
        <v>244791</v>
      </c>
      <c r="Q25" s="74">
        <f>O25/G25</f>
        <v>1811.618464467005</v>
      </c>
      <c r="R25" s="70">
        <f>O25/P25</f>
        <v>8.747597031753617</v>
      </c>
      <c r="S25" s="73"/>
      <c r="T25" s="71"/>
      <c r="U25" s="73"/>
      <c r="V25" s="74"/>
      <c r="W25" s="70"/>
      <c r="AB25" s="60" t="s">
        <v>98</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28"/>
      <c r="E27" s="229"/>
      <c r="F27" s="229"/>
      <c r="G27" s="229"/>
      <c r="H27" s="34"/>
      <c r="I27" s="35"/>
      <c r="K27" s="35"/>
      <c r="M27" s="35"/>
      <c r="O27" s="36"/>
      <c r="R27" s="37"/>
      <c r="S27" s="230" t="s">
        <v>8</v>
      </c>
      <c r="T27" s="230"/>
      <c r="U27" s="230"/>
      <c r="V27" s="230"/>
      <c r="W27" s="230"/>
      <c r="X27" s="38"/>
    </row>
    <row r="28" spans="1:24" s="33" customFormat="1" ht="18">
      <c r="A28" s="32"/>
      <c r="B28" s="9"/>
      <c r="C28" s="52"/>
      <c r="D28" s="53"/>
      <c r="E28" s="54"/>
      <c r="F28" s="54"/>
      <c r="G28" s="65"/>
      <c r="H28" s="34"/>
      <c r="M28" s="35"/>
      <c r="O28" s="36"/>
      <c r="R28" s="37"/>
      <c r="S28" s="230"/>
      <c r="T28" s="230"/>
      <c r="U28" s="230"/>
      <c r="V28" s="230"/>
      <c r="W28" s="230"/>
      <c r="X28" s="38"/>
    </row>
    <row r="29" spans="1:24" s="33" customFormat="1" ht="18">
      <c r="A29" s="32"/>
      <c r="G29" s="34"/>
      <c r="H29" s="34"/>
      <c r="M29" s="35"/>
      <c r="O29" s="36"/>
      <c r="R29" s="37"/>
      <c r="S29" s="230"/>
      <c r="T29" s="230"/>
      <c r="U29" s="230"/>
      <c r="V29" s="230"/>
      <c r="W29" s="230"/>
      <c r="X29" s="38"/>
    </row>
    <row r="30" spans="1:24" s="33" customFormat="1" ht="30" customHeight="1">
      <c r="A30" s="32"/>
      <c r="C30" s="34"/>
      <c r="E30" s="39"/>
      <c r="F30" s="34"/>
      <c r="G30" s="34"/>
      <c r="H30" s="34"/>
      <c r="I30" s="35"/>
      <c r="K30" s="35"/>
      <c r="M30" s="35"/>
      <c r="O30" s="36"/>
      <c r="P30" s="231" t="s">
        <v>78</v>
      </c>
      <c r="Q30" s="227"/>
      <c r="R30" s="227"/>
      <c r="S30" s="227"/>
      <c r="T30" s="227"/>
      <c r="U30" s="227"/>
      <c r="V30" s="227"/>
      <c r="W30" s="227"/>
      <c r="X30" s="38"/>
    </row>
    <row r="31" spans="1:24" s="33" customFormat="1" ht="30" customHeight="1">
      <c r="A31" s="32"/>
      <c r="C31" s="34"/>
      <c r="E31" s="39"/>
      <c r="F31" s="34"/>
      <c r="G31" s="34"/>
      <c r="H31" s="34"/>
      <c r="I31" s="35"/>
      <c r="K31" s="35"/>
      <c r="M31" s="35"/>
      <c r="O31" s="36"/>
      <c r="P31" s="227"/>
      <c r="Q31" s="227"/>
      <c r="R31" s="227"/>
      <c r="S31" s="227"/>
      <c r="T31" s="227"/>
      <c r="U31" s="227"/>
      <c r="V31" s="227"/>
      <c r="W31" s="227"/>
      <c r="X31" s="38"/>
    </row>
    <row r="32" spans="1:24" s="33" customFormat="1" ht="30" customHeight="1">
      <c r="A32" s="32"/>
      <c r="C32" s="34"/>
      <c r="E32" s="39"/>
      <c r="F32" s="34"/>
      <c r="G32" s="34"/>
      <c r="H32" s="34"/>
      <c r="I32" s="35"/>
      <c r="K32" s="35"/>
      <c r="M32" s="35"/>
      <c r="O32" s="36"/>
      <c r="P32" s="227"/>
      <c r="Q32" s="227"/>
      <c r="R32" s="227"/>
      <c r="S32" s="227"/>
      <c r="T32" s="227"/>
      <c r="U32" s="227"/>
      <c r="V32" s="227"/>
      <c r="W32" s="227"/>
      <c r="X32" s="38"/>
    </row>
    <row r="33" spans="1:24" s="33" customFormat="1" ht="30" customHeight="1">
      <c r="A33" s="32"/>
      <c r="C33" s="34"/>
      <c r="E33" s="39"/>
      <c r="F33" s="34"/>
      <c r="G33" s="34"/>
      <c r="H33" s="34"/>
      <c r="I33" s="35"/>
      <c r="K33" s="35"/>
      <c r="M33" s="35"/>
      <c r="O33" s="36"/>
      <c r="P33" s="227"/>
      <c r="Q33" s="227"/>
      <c r="R33" s="227"/>
      <c r="S33" s="227"/>
      <c r="T33" s="227"/>
      <c r="U33" s="227"/>
      <c r="V33" s="227"/>
      <c r="W33" s="227"/>
      <c r="X33" s="38"/>
    </row>
    <row r="34" spans="1:24" s="33" customFormat="1" ht="30" customHeight="1">
      <c r="A34" s="32"/>
      <c r="C34" s="34"/>
      <c r="E34" s="39"/>
      <c r="F34" s="34"/>
      <c r="G34" s="34"/>
      <c r="H34" s="34"/>
      <c r="I34" s="35"/>
      <c r="K34" s="35"/>
      <c r="M34" s="35"/>
      <c r="O34" s="36"/>
      <c r="P34" s="227"/>
      <c r="Q34" s="227"/>
      <c r="R34" s="227"/>
      <c r="S34" s="227"/>
      <c r="T34" s="227"/>
      <c r="U34" s="227"/>
      <c r="V34" s="227"/>
      <c r="W34" s="227"/>
      <c r="X34" s="38"/>
    </row>
    <row r="35" spans="1:24" s="33" customFormat="1" ht="45" customHeight="1">
      <c r="A35" s="32"/>
      <c r="C35" s="34"/>
      <c r="E35" s="39"/>
      <c r="F35" s="34"/>
      <c r="G35" s="5"/>
      <c r="H35" s="5"/>
      <c r="I35" s="12"/>
      <c r="J35" s="3"/>
      <c r="K35" s="12"/>
      <c r="L35" s="3"/>
      <c r="M35" s="12"/>
      <c r="N35" s="3"/>
      <c r="O35" s="36"/>
      <c r="P35" s="227"/>
      <c r="Q35" s="227"/>
      <c r="R35" s="227"/>
      <c r="S35" s="227"/>
      <c r="T35" s="227"/>
      <c r="U35" s="227"/>
      <c r="V35" s="227"/>
      <c r="W35" s="227"/>
      <c r="X35" s="38"/>
    </row>
    <row r="36" spans="1:24" s="33" customFormat="1" ht="33" customHeight="1">
      <c r="A36" s="32"/>
      <c r="C36" s="34"/>
      <c r="E36" s="39"/>
      <c r="F36" s="34"/>
      <c r="G36" s="5"/>
      <c r="H36" s="5"/>
      <c r="I36" s="12"/>
      <c r="J36" s="3"/>
      <c r="K36" s="12"/>
      <c r="L36" s="3"/>
      <c r="M36" s="12"/>
      <c r="N36" s="3"/>
      <c r="O36" s="36"/>
      <c r="P36" s="226" t="s">
        <v>79</v>
      </c>
      <c r="Q36" s="227"/>
      <c r="R36" s="227"/>
      <c r="S36" s="227"/>
      <c r="T36" s="227"/>
      <c r="U36" s="227"/>
      <c r="V36" s="227"/>
      <c r="W36" s="227"/>
      <c r="X36" s="38"/>
    </row>
    <row r="37" spans="1:24" s="33" customFormat="1" ht="33" customHeight="1">
      <c r="A37" s="32"/>
      <c r="C37" s="34"/>
      <c r="E37" s="39"/>
      <c r="F37" s="34"/>
      <c r="G37" s="5"/>
      <c r="H37" s="5"/>
      <c r="I37" s="12"/>
      <c r="J37" s="3"/>
      <c r="K37" s="12"/>
      <c r="L37" s="3"/>
      <c r="M37" s="12"/>
      <c r="N37" s="3"/>
      <c r="O37" s="36"/>
      <c r="P37" s="227"/>
      <c r="Q37" s="227"/>
      <c r="R37" s="227"/>
      <c r="S37" s="227"/>
      <c r="T37" s="227"/>
      <c r="U37" s="227"/>
      <c r="V37" s="227"/>
      <c r="W37" s="227"/>
      <c r="X37" s="38"/>
    </row>
    <row r="38" spans="1:24" s="33" customFormat="1" ht="33" customHeight="1">
      <c r="A38" s="32"/>
      <c r="C38" s="34"/>
      <c r="E38" s="39"/>
      <c r="F38" s="34"/>
      <c r="G38" s="5"/>
      <c r="H38" s="5"/>
      <c r="I38" s="12"/>
      <c r="J38" s="3"/>
      <c r="K38" s="12"/>
      <c r="L38" s="3"/>
      <c r="M38" s="12"/>
      <c r="N38" s="3"/>
      <c r="O38" s="36"/>
      <c r="P38" s="227"/>
      <c r="Q38" s="227"/>
      <c r="R38" s="227"/>
      <c r="S38" s="227"/>
      <c r="T38" s="227"/>
      <c r="U38" s="227"/>
      <c r="V38" s="227"/>
      <c r="W38" s="227"/>
      <c r="X38" s="38"/>
    </row>
    <row r="39" spans="1:24" s="33" customFormat="1" ht="33" customHeight="1">
      <c r="A39" s="32"/>
      <c r="C39" s="34"/>
      <c r="E39" s="39"/>
      <c r="F39" s="34"/>
      <c r="G39" s="5"/>
      <c r="H39" s="5"/>
      <c r="I39" s="12"/>
      <c r="J39" s="3"/>
      <c r="K39" s="12"/>
      <c r="L39" s="3"/>
      <c r="M39" s="12"/>
      <c r="N39" s="3"/>
      <c r="O39" s="36"/>
      <c r="P39" s="227"/>
      <c r="Q39" s="227"/>
      <c r="R39" s="227"/>
      <c r="S39" s="227"/>
      <c r="T39" s="227"/>
      <c r="U39" s="227"/>
      <c r="V39" s="227"/>
      <c r="W39" s="227"/>
      <c r="X39" s="38"/>
    </row>
    <row r="40" spans="1:24" s="33" customFormat="1" ht="33" customHeight="1">
      <c r="A40" s="32"/>
      <c r="C40" s="34"/>
      <c r="E40" s="39"/>
      <c r="F40" s="34"/>
      <c r="G40" s="5"/>
      <c r="H40" s="5"/>
      <c r="I40" s="12"/>
      <c r="J40" s="3"/>
      <c r="K40" s="12"/>
      <c r="L40" s="3"/>
      <c r="M40" s="12"/>
      <c r="N40" s="3"/>
      <c r="O40" s="36"/>
      <c r="P40" s="227"/>
      <c r="Q40" s="227"/>
      <c r="R40" s="227"/>
      <c r="S40" s="227"/>
      <c r="T40" s="227"/>
      <c r="U40" s="227"/>
      <c r="V40" s="227"/>
      <c r="W40" s="227"/>
      <c r="X40" s="38"/>
    </row>
    <row r="41" spans="16:23" ht="33" customHeight="1">
      <c r="P41" s="227"/>
      <c r="Q41" s="227"/>
      <c r="R41" s="227"/>
      <c r="S41" s="227"/>
      <c r="T41" s="227"/>
      <c r="U41" s="227"/>
      <c r="V41" s="227"/>
      <c r="W41" s="227"/>
    </row>
    <row r="42" spans="16:23" ht="33" customHeight="1">
      <c r="P42" s="227"/>
      <c r="Q42" s="227"/>
      <c r="R42" s="227"/>
      <c r="S42" s="227"/>
      <c r="T42" s="227"/>
      <c r="U42" s="227"/>
      <c r="V42" s="227"/>
      <c r="W42" s="227"/>
    </row>
  </sheetData>
  <sheetProtection/>
  <mergeCells count="20">
    <mergeCell ref="P36:W42"/>
    <mergeCell ref="D27:G27"/>
    <mergeCell ref="S27:W29"/>
    <mergeCell ref="P30:W35"/>
    <mergeCell ref="A2:W2"/>
    <mergeCell ref="B3:B4"/>
    <mergeCell ref="C3:C4"/>
    <mergeCell ref="B25:C25"/>
    <mergeCell ref="D25:E25"/>
    <mergeCell ref="O3:R3"/>
    <mergeCell ref="S3:T3"/>
    <mergeCell ref="U3:W3"/>
    <mergeCell ref="H3:H4"/>
    <mergeCell ref="G3:G4"/>
    <mergeCell ref="M3:N3"/>
    <mergeCell ref="K3:L3"/>
    <mergeCell ref="I3:J3"/>
    <mergeCell ref="D3:D4"/>
    <mergeCell ref="E3:E4"/>
    <mergeCell ref="F3:F4"/>
  </mergeCells>
  <printOptions/>
  <pageMargins left="0.17" right="0.12" top="0.82" bottom="0.39" header="0.5" footer="0.32"/>
  <pageSetup orientation="portrait" paperSize="9" scale="70"/>
  <ignoredErrors>
    <ignoredError sqref="X17 X21 X22 X24 X12:X14 X18:X19 X20 X15:X16 X23 O9:W2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2008-05-20T21:15:27Z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