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May 02-04 (we 18)" sheetId="1" r:id="rId1"/>
    <sheet name="May 02-04 (TOP 20)" sheetId="2" r:id="rId2"/>
  </sheets>
  <definedNames>
    <definedName name="_xlnm.Print_Area" localSheetId="1">'May 02-04 (TOP 20)'!$A$1:$W$42</definedName>
    <definedName name="_xlnm.Print_Area" localSheetId="0">'May 02-04 (we 18)'!$A$1:$W$119</definedName>
  </definedNames>
  <calcPr fullCalcOnLoad="1"/>
</workbook>
</file>

<file path=xl/sharedStrings.xml><?xml version="1.0" encoding="utf-8"?>
<sst xmlns="http://schemas.openxmlformats.org/spreadsheetml/2006/main" count="417" uniqueCount="180">
  <si>
    <t>GARFIELD GETS REAL</t>
  </si>
  <si>
    <t>IMPY'S ISLAND</t>
  </si>
  <si>
    <t>ONE MISSED CALL</t>
  </si>
  <si>
    <t>STEP UP: THE STREETS</t>
  </si>
  <si>
    <t>MEVLANA CELALEDDİN-İ RUMİ: AŞKIN DANSI</t>
  </si>
  <si>
    <t xml:space="preserve">IMAGINE FILM PRODUCTIONS </t>
  </si>
  <si>
    <t>RESERVATION ROAD</t>
  </si>
  <si>
    <t>FOCUS</t>
  </si>
  <si>
    <t>BE KIND REWIND</t>
  </si>
  <si>
    <t>SEMI PRO</t>
  </si>
  <si>
    <t>GIDAM</t>
  </si>
  <si>
    <t>BORDERTOWN</t>
  </si>
  <si>
    <t>*Sorted according to Weekend Total G.B.O. - Hafta sonu toplam hasılat sütununa göre sıralanmıştır.</t>
  </si>
  <si>
    <t>Company</t>
  </si>
  <si>
    <t>SON DERS</t>
  </si>
  <si>
    <t>RENKLER SANAT</t>
  </si>
  <si>
    <t>MY BLUEBERRY NIGHTS</t>
  </si>
  <si>
    <t>PINEMA</t>
  </si>
  <si>
    <t>POSTA</t>
  </si>
  <si>
    <t>P.S. I LOVE YOU</t>
  </si>
  <si>
    <t>SWEENEY TODD</t>
  </si>
  <si>
    <t>WEDDING DAZE</t>
  </si>
  <si>
    <t>RECEP İVEDİK</t>
  </si>
  <si>
    <t>WINX CLUB: THE SECRET OF THE LOST KINGDOM</t>
  </si>
  <si>
    <t>FILMA</t>
  </si>
  <si>
    <t>BAYRAMPAŞA: BEN FAZLA KALMAYACAĞIM</t>
  </si>
  <si>
    <t>UIP</t>
  </si>
  <si>
    <t>PARAMOUNT</t>
  </si>
  <si>
    <t>ULAK</t>
  </si>
  <si>
    <t>WALT DISNEY</t>
  </si>
  <si>
    <t>FIDA FILM</t>
  </si>
  <si>
    <t>BARBAR</t>
  </si>
  <si>
    <t>BOYUT FILM</t>
  </si>
  <si>
    <t>PLAJDA</t>
  </si>
  <si>
    <t>MIST, THE</t>
  </si>
  <si>
    <t>TMC</t>
  </si>
  <si>
    <t>27 DRESSES</t>
  </si>
  <si>
    <t>FOX</t>
  </si>
  <si>
    <t>AUGUST RUSH</t>
  </si>
  <si>
    <t>ASTERIX AT THE OLYMPIC GAMES</t>
  </si>
  <si>
    <t>10,000 BC</t>
  </si>
  <si>
    <t>NO COUNTRY FOR OLD MEN</t>
  </si>
  <si>
    <t>JUMPER</t>
  </si>
  <si>
    <t>LOVE IN THE TIME OF CHOLERA</t>
  </si>
  <si>
    <t>HAYATTAN KORKMA</t>
  </si>
  <si>
    <t>24 KARE</t>
  </si>
  <si>
    <t>MONGOL</t>
  </si>
  <si>
    <t>BETA</t>
  </si>
  <si>
    <t>SPIDERWICK CHRONICLES</t>
  </si>
  <si>
    <t>FLOCK, THE</t>
  </si>
  <si>
    <t>MİRAS</t>
  </si>
  <si>
    <t>GDY AJANS</t>
  </si>
  <si>
    <t>BROKEN ANGEL</t>
  </si>
  <si>
    <t>UNICVISIONS</t>
  </si>
  <si>
    <t>INSIDE</t>
  </si>
  <si>
    <t>CELLULOID DREAMS</t>
  </si>
  <si>
    <t>OPEN SEASON</t>
  </si>
  <si>
    <t>BANK JOB</t>
  </si>
  <si>
    <t>AWAKE</t>
  </si>
  <si>
    <t>WEINSTEIN CO.</t>
  </si>
  <si>
    <t>GİRDAP</t>
  </si>
  <si>
    <t>KUZEY FILM</t>
  </si>
  <si>
    <t>PLATO FILM</t>
  </si>
  <si>
    <t>PARANOID PARK</t>
  </si>
  <si>
    <t>ARA</t>
  </si>
  <si>
    <t>BESTLINE</t>
  </si>
  <si>
    <t>35 MILIM</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</si>
  <si>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</si>
  <si>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</si>
  <si>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</si>
  <si>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</si>
  <si>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</si>
  <si>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</si>
  <si>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</si>
  <si>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</si>
  <si>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</si>
  <si>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</si>
  <si>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</si>
  <si>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</si>
  <si>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</si>
  <si>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</si>
  <si>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</si>
  <si>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</si>
  <si>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</si>
  <si>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</si>
  <si>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BEYAZ MELEK</t>
  </si>
  <si>
    <t>RED KIT</t>
  </si>
  <si>
    <t>CHANTIER</t>
  </si>
  <si>
    <t>WILD BUNCH</t>
  </si>
  <si>
    <t>DONKEY XOTE</t>
  </si>
  <si>
    <t>OZEN-UMUT</t>
  </si>
  <si>
    <t>BUCKET LIST</t>
  </si>
  <si>
    <t>STREET KINGS</t>
  </si>
  <si>
    <t>RUINS, THE</t>
  </si>
  <si>
    <t>VESAİRE VESAİRE</t>
  </si>
  <si>
    <t>HAYTA FILM</t>
  </si>
  <si>
    <t>MAMA'S BOY</t>
  </si>
  <si>
    <t>FORTISSIMO</t>
  </si>
  <si>
    <t>CENNET</t>
  </si>
  <si>
    <t>D.F.G.S.</t>
  </si>
  <si>
    <t>YEAR MY PARENTS WENT ON VACATION, THE</t>
  </si>
  <si>
    <t>FILMS DISTRIBUTION</t>
  </si>
  <si>
    <t>FERMAT'S ROOM</t>
  </si>
  <si>
    <t>A+ FILM</t>
  </si>
  <si>
    <t>UNKNOWN, THE</t>
  </si>
  <si>
    <t>SPOT FILM</t>
  </si>
  <si>
    <t>NIM'S ISLAND</t>
  </si>
  <si>
    <t>HORTON</t>
  </si>
  <si>
    <t>DEFINITELY, MAYBE</t>
  </si>
  <si>
    <t>UNIVERSAL</t>
  </si>
  <si>
    <t>SAVAGE GRACE</t>
  </si>
  <si>
    <t>NOCTURNA</t>
  </si>
  <si>
    <t>ANIMALS IN LOVE</t>
  </si>
  <si>
    <t>FOX  AND THE CHILD, THE</t>
  </si>
  <si>
    <t>EYE, THE</t>
  </si>
  <si>
    <t>KUTSAL DAMACANA</t>
  </si>
  <si>
    <t>ZERO FILM</t>
  </si>
  <si>
    <t>YAŞAMIN KIYISINDA</t>
  </si>
  <si>
    <t>ANKA FILM</t>
  </si>
  <si>
    <t>PROMISE ME THIS</t>
  </si>
  <si>
    <t>STUDIO 2.0</t>
  </si>
  <si>
    <t>WE OWN HE NIGHT</t>
  </si>
  <si>
    <t>DEATHS OF IAN STONE</t>
  </si>
  <si>
    <t>SOUTHLAND TALES</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</si>
  <si>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</si>
  <si>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</si>
  <si>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</si>
  <si>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</si>
  <si>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</si>
  <si>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</si>
  <si>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IN THE NAME OF THE KING</t>
  </si>
  <si>
    <t>IN THE VALLEY OF ELAH</t>
  </si>
  <si>
    <t>DRAGON HUNTERS</t>
  </si>
  <si>
    <t>COUNTERFEITERS</t>
  </si>
  <si>
    <t>ROMULUS MY FATHER</t>
  </si>
  <si>
    <t>AVSAR FILM</t>
  </si>
  <si>
    <t>VANTAGE POINT</t>
  </si>
  <si>
    <t>COLUMBIA</t>
  </si>
  <si>
    <t>OZEN-AKSOY</t>
  </si>
  <si>
    <t>SLEUTH</t>
  </si>
  <si>
    <t>PERİ TOZU</t>
  </si>
  <si>
    <t>KARAKEDI FILM</t>
  </si>
  <si>
    <t>ONE WAY</t>
  </si>
  <si>
    <t>SARAN GROUP</t>
  </si>
  <si>
    <t>REVOLVER</t>
  </si>
  <si>
    <t>DIGITAL PLATFORM</t>
  </si>
  <si>
    <t>Title</t>
  </si>
  <si>
    <t>Cumulative</t>
  </si>
  <si>
    <t>Scr.Avg.
(Adm.)</t>
  </si>
  <si>
    <t>Avg.
Ticket</t>
  </si>
  <si>
    <t>.</t>
  </si>
  <si>
    <t xml:space="preserve">IRON MAN </t>
  </si>
  <si>
    <t>FOOL'S GOLD</t>
  </si>
  <si>
    <t>WAZ</t>
  </si>
  <si>
    <t>HOTTIE &amp; THE NOTTIE</t>
  </si>
  <si>
    <t>GIRL CUT IN TWO, A</t>
  </si>
  <si>
    <t>BEREKETLİ TOPRAKLAR ÜZERİNDE</t>
  </si>
  <si>
    <t>IRMAK FILM</t>
  </si>
  <si>
    <t>AGE OF IGNORANCE, THE</t>
  </si>
  <si>
    <t>UMUT SANAT</t>
  </si>
  <si>
    <t>TROPA DE ELITE</t>
  </si>
  <si>
    <t>DIGITAL SANATLAR-UMIT INAL</t>
  </si>
  <si>
    <t>JOHN RAMBO</t>
  </si>
  <si>
    <t>SINETEL</t>
  </si>
  <si>
    <t>A CRIME</t>
  </si>
  <si>
    <t>ERMAN FILM</t>
  </si>
  <si>
    <t>HAZAN MEVSİMİ: BİR PANAYIR HİKAYESİ</t>
  </si>
  <si>
    <t>CAN FILM</t>
  </si>
  <si>
    <t>ACROSS THE UNIVERSE</t>
  </si>
  <si>
    <t>SPRI</t>
  </si>
  <si>
    <t>RIZA</t>
  </si>
  <si>
    <t>ZUZI FILM</t>
  </si>
  <si>
    <t>NATIONAL TREASURE: BOOK OF SECRET</t>
  </si>
  <si>
    <t>KABADAYI</t>
  </si>
  <si>
    <t>MARTIAN CHILD</t>
  </si>
  <si>
    <t>MR.WOODCOCK</t>
  </si>
  <si>
    <t>HAIRSPRAY</t>
  </si>
  <si>
    <t>NEW LINE</t>
  </si>
  <si>
    <t>MR MAGORIUM'S WONDER EMPORIUM</t>
  </si>
  <si>
    <t>FIDA FILM-FILMACASS</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</si>
</sst>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25" borderId="8" applyNumberFormat="0" applyFont="0" applyAlignment="0" applyProtection="0"/>
    <xf numFmtId="0" fontId="6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22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185" fontId="16" fillId="0" borderId="23"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3" xfId="40" applyFont="1" applyFill="1" applyBorder="1" applyAlignment="1" applyProtection="1">
      <alignment horizontal="center" vertical="center"/>
      <protection/>
    </xf>
    <xf numFmtId="171" fontId="16" fillId="0" borderId="34" xfId="40"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2"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7071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678150" y="0"/>
          <a:ext cx="30194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6880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363825" y="390525"/>
          <a:ext cx="319087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18
</a:t>
          </a:r>
          <a:r>
            <a:rPr lang="en-US" cap="none" sz="2000" b="0" i="0" u="none" baseline="0">
              <a:solidFill>
                <a:srgbClr val="FFFFFF"/>
              </a:solidFill>
              <a:latin typeface="Impact"/>
              <a:ea typeface="Impact"/>
              <a:cs typeface="Impact"/>
            </a:rPr>
            <a:t>02-04 MAY'</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3539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439025" y="0"/>
          <a:ext cx="27336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696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305675" y="0"/>
          <a:ext cx="23526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6869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648575" y="409575"/>
          <a:ext cx="19335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696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305675" y="0"/>
          <a:ext cx="23526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68692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696200" y="390525"/>
          <a:ext cx="19050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18
</a:t>
          </a:r>
          <a:r>
            <a:rPr lang="en-US" cap="none" sz="1200" b="0" i="0" u="none" baseline="0">
              <a:solidFill>
                <a:srgbClr val="FFFFFF"/>
              </a:solidFill>
              <a:latin typeface="Impact"/>
              <a:ea typeface="Impact"/>
              <a:cs typeface="Impact"/>
            </a:rPr>
            <a:t>02-04 MAY'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19"/>
  <sheetViews>
    <sheetView tabSelected="1" zoomScale="60" zoomScaleNormal="60" zoomScalePageLayoutView="0" workbookViewId="0" topLeftCell="B1">
      <selection activeCell="B3" sqref="B3:B4"/>
    </sheetView>
  </sheetViews>
  <sheetFormatPr defaultColWidth="39.8515625" defaultRowHeight="12.75"/>
  <cols>
    <col min="1" max="1" width="4.28125" style="127" bestFit="1" customWidth="1"/>
    <col min="2" max="2" width="30.421875" style="128" customWidth="1"/>
    <col min="3" max="3" width="11.00390625" style="129" bestFit="1" customWidth="1"/>
    <col min="4" max="4" width="16.140625" style="111" customWidth="1"/>
    <col min="5" max="5" width="17.28125" style="111" customWidth="1"/>
    <col min="6" max="6" width="8.00390625" style="130" bestFit="1" customWidth="1"/>
    <col min="7" max="7" width="9.7109375" style="130" bestFit="1" customWidth="1"/>
    <col min="8" max="8" width="9.28125" style="130" customWidth="1"/>
    <col min="9" max="9" width="13.00390625" style="131" bestFit="1" customWidth="1"/>
    <col min="10" max="10" width="9.7109375" style="132" bestFit="1" customWidth="1"/>
    <col min="11" max="11" width="13.421875" style="131" bestFit="1" customWidth="1"/>
    <col min="12" max="12" width="10.00390625" style="132" bestFit="1" customWidth="1"/>
    <col min="13" max="13" width="13.421875" style="131" bestFit="1" customWidth="1"/>
    <col min="14" max="14" width="10.00390625" style="132" bestFit="1" customWidth="1"/>
    <col min="15" max="15" width="15.8515625" style="133" bestFit="1" customWidth="1"/>
    <col min="16" max="16" width="10.00390625" style="134" bestFit="1" customWidth="1"/>
    <col min="17" max="17" width="9.7109375" style="132" customWidth="1"/>
    <col min="18" max="18" width="8.7109375" style="135" bestFit="1" customWidth="1"/>
    <col min="19" max="19" width="13.140625" style="139" bestFit="1" customWidth="1"/>
    <col min="20" max="20" width="9.7109375" style="111" customWidth="1"/>
    <col min="21" max="21" width="17.140625" style="131" bestFit="1" customWidth="1"/>
    <col min="22" max="22" width="13.421875" style="132" bestFit="1" customWidth="1"/>
    <col min="23" max="23" width="7.140625" style="135"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190" t="s">
        <v>126</v>
      </c>
      <c r="B2" s="191"/>
      <c r="C2" s="191"/>
      <c r="D2" s="191"/>
      <c r="E2" s="191"/>
      <c r="F2" s="191"/>
      <c r="G2" s="191"/>
      <c r="H2" s="191"/>
      <c r="I2" s="191"/>
      <c r="J2" s="191"/>
      <c r="K2" s="191"/>
      <c r="L2" s="191"/>
      <c r="M2" s="191"/>
      <c r="N2" s="191"/>
      <c r="O2" s="191"/>
      <c r="P2" s="191"/>
      <c r="Q2" s="191"/>
      <c r="R2" s="191"/>
      <c r="S2" s="191"/>
      <c r="T2" s="191"/>
      <c r="U2" s="191"/>
      <c r="V2" s="191"/>
      <c r="W2" s="191"/>
    </row>
    <row r="3" spans="1:24" s="109" customFormat="1" ht="20.25" customHeight="1">
      <c r="A3" s="174"/>
      <c r="B3" s="197" t="s">
        <v>146</v>
      </c>
      <c r="C3" s="199" t="s">
        <v>78</v>
      </c>
      <c r="D3" s="193" t="s">
        <v>69</v>
      </c>
      <c r="E3" s="193" t="s">
        <v>13</v>
      </c>
      <c r="F3" s="193" t="s">
        <v>79</v>
      </c>
      <c r="G3" s="193" t="s">
        <v>80</v>
      </c>
      <c r="H3" s="193" t="s">
        <v>81</v>
      </c>
      <c r="I3" s="192" t="s">
        <v>70</v>
      </c>
      <c r="J3" s="192"/>
      <c r="K3" s="192" t="s">
        <v>71</v>
      </c>
      <c r="L3" s="192"/>
      <c r="M3" s="192" t="s">
        <v>72</v>
      </c>
      <c r="N3" s="192"/>
      <c r="O3" s="195" t="s">
        <v>82</v>
      </c>
      <c r="P3" s="195"/>
      <c r="Q3" s="195"/>
      <c r="R3" s="195"/>
      <c r="S3" s="192" t="s">
        <v>68</v>
      </c>
      <c r="T3" s="192"/>
      <c r="U3" s="195" t="s">
        <v>147</v>
      </c>
      <c r="V3" s="195"/>
      <c r="W3" s="196"/>
      <c r="X3" s="154"/>
    </row>
    <row r="4" spans="1:24" s="109" customFormat="1" ht="52.5" customHeight="1" thickBot="1">
      <c r="A4" s="175"/>
      <c r="B4" s="198"/>
      <c r="C4" s="200"/>
      <c r="D4" s="201"/>
      <c r="E4" s="201"/>
      <c r="F4" s="194"/>
      <c r="G4" s="194"/>
      <c r="H4" s="194"/>
      <c r="I4" s="177" t="s">
        <v>77</v>
      </c>
      <c r="J4" s="178" t="s">
        <v>74</v>
      </c>
      <c r="K4" s="177" t="s">
        <v>77</v>
      </c>
      <c r="L4" s="178" t="s">
        <v>74</v>
      </c>
      <c r="M4" s="177" t="s">
        <v>77</v>
      </c>
      <c r="N4" s="178" t="s">
        <v>74</v>
      </c>
      <c r="O4" s="177" t="s">
        <v>77</v>
      </c>
      <c r="P4" s="178" t="s">
        <v>74</v>
      </c>
      <c r="Q4" s="178" t="s">
        <v>148</v>
      </c>
      <c r="R4" s="179" t="s">
        <v>149</v>
      </c>
      <c r="S4" s="177" t="s">
        <v>77</v>
      </c>
      <c r="T4" s="176" t="s">
        <v>73</v>
      </c>
      <c r="U4" s="177" t="s">
        <v>77</v>
      </c>
      <c r="V4" s="178" t="s">
        <v>74</v>
      </c>
      <c r="W4" s="180" t="s">
        <v>149</v>
      </c>
      <c r="X4" s="154"/>
    </row>
    <row r="5" spans="1:24" s="109" customFormat="1" ht="15">
      <c r="A5" s="67">
        <v>1</v>
      </c>
      <c r="B5" s="159" t="s">
        <v>151</v>
      </c>
      <c r="C5" s="160">
        <v>39570</v>
      </c>
      <c r="D5" s="161" t="s">
        <v>26</v>
      </c>
      <c r="E5" s="161" t="s">
        <v>27</v>
      </c>
      <c r="F5" s="162">
        <v>140</v>
      </c>
      <c r="G5" s="162">
        <v>142</v>
      </c>
      <c r="H5" s="162">
        <v>1</v>
      </c>
      <c r="I5" s="163">
        <v>165162</v>
      </c>
      <c r="J5" s="164">
        <v>17312</v>
      </c>
      <c r="K5" s="163">
        <v>285402</v>
      </c>
      <c r="L5" s="164">
        <v>30196</v>
      </c>
      <c r="M5" s="163">
        <v>241699</v>
      </c>
      <c r="N5" s="164">
        <v>25955</v>
      </c>
      <c r="O5" s="163">
        <f>+M5+K5+I5</f>
        <v>692263</v>
      </c>
      <c r="P5" s="164">
        <f>+N5+L5+J5</f>
        <v>73463</v>
      </c>
      <c r="Q5" s="164">
        <f>+P5/G5</f>
        <v>517.3450704225352</v>
      </c>
      <c r="R5" s="165">
        <f>+O5/P5</f>
        <v>9.423287913643604</v>
      </c>
      <c r="S5" s="163"/>
      <c r="T5" s="166">
        <f>IF(S5&lt;&gt;0,-(S5-O5)/S5,"")</f>
      </c>
      <c r="U5" s="163">
        <v>692263</v>
      </c>
      <c r="V5" s="164">
        <v>73463</v>
      </c>
      <c r="W5" s="167">
        <f>+U5/V5</f>
        <v>9.423287913643604</v>
      </c>
      <c r="X5" s="154"/>
    </row>
    <row r="6" spans="1:24" s="109" customFormat="1" ht="15">
      <c r="A6" s="67">
        <v>2</v>
      </c>
      <c r="B6" s="168" t="s">
        <v>152</v>
      </c>
      <c r="C6" s="84">
        <v>39570</v>
      </c>
      <c r="D6" s="85" t="s">
        <v>75</v>
      </c>
      <c r="E6" s="85" t="s">
        <v>76</v>
      </c>
      <c r="F6" s="86">
        <v>66</v>
      </c>
      <c r="G6" s="86">
        <v>66</v>
      </c>
      <c r="H6" s="86">
        <v>1</v>
      </c>
      <c r="I6" s="87">
        <v>51290</v>
      </c>
      <c r="J6" s="88">
        <v>4504</v>
      </c>
      <c r="K6" s="87">
        <v>94317</v>
      </c>
      <c r="L6" s="88">
        <v>8488</v>
      </c>
      <c r="M6" s="87">
        <v>90901</v>
      </c>
      <c r="N6" s="88">
        <v>8374</v>
      </c>
      <c r="O6" s="87">
        <f>+I6+K6+M6</f>
        <v>236508</v>
      </c>
      <c r="P6" s="88">
        <f>+J6+L6+N6</f>
        <v>21366</v>
      </c>
      <c r="Q6" s="88">
        <f>IF(O6&lt;&gt;0,P6/G6,"")</f>
        <v>323.72727272727275</v>
      </c>
      <c r="R6" s="89">
        <f>IF(O6&lt;&gt;0,O6/P6,"")</f>
        <v>11.069362538612749</v>
      </c>
      <c r="S6" s="87"/>
      <c r="T6" s="90"/>
      <c r="U6" s="87">
        <v>236507</v>
      </c>
      <c r="V6" s="88">
        <v>21366</v>
      </c>
      <c r="W6" s="169">
        <f>U6/V6</f>
        <v>11.069315735280352</v>
      </c>
      <c r="X6" s="154"/>
    </row>
    <row r="7" spans="1:24" s="110" customFormat="1" ht="18.75" thickBot="1">
      <c r="A7" s="83">
        <v>3</v>
      </c>
      <c r="B7" s="170" t="s">
        <v>2</v>
      </c>
      <c r="C7" s="147">
        <v>39532</v>
      </c>
      <c r="D7" s="148" t="s">
        <v>75</v>
      </c>
      <c r="E7" s="148" t="s">
        <v>76</v>
      </c>
      <c r="F7" s="149">
        <v>65</v>
      </c>
      <c r="G7" s="149">
        <v>65</v>
      </c>
      <c r="H7" s="149">
        <v>2</v>
      </c>
      <c r="I7" s="150">
        <v>18885</v>
      </c>
      <c r="J7" s="151">
        <v>2079</v>
      </c>
      <c r="K7" s="150">
        <v>39035</v>
      </c>
      <c r="L7" s="151">
        <v>4254</v>
      </c>
      <c r="M7" s="150">
        <v>50167</v>
      </c>
      <c r="N7" s="151">
        <v>5323</v>
      </c>
      <c r="O7" s="150">
        <f>+I7+K7+M7</f>
        <v>108087</v>
      </c>
      <c r="P7" s="151">
        <f>+J7+L7+N7</f>
        <v>11656</v>
      </c>
      <c r="Q7" s="151">
        <f>IF(O7&lt;&gt;0,P7/G7,"")</f>
        <v>179.3230769230769</v>
      </c>
      <c r="R7" s="152">
        <f>IF(O7&lt;&gt;0,O7/P7,"")</f>
        <v>9.273078242964997</v>
      </c>
      <c r="S7" s="150">
        <v>165481</v>
      </c>
      <c r="T7" s="153"/>
      <c r="U7" s="150">
        <v>408424</v>
      </c>
      <c r="V7" s="151">
        <v>47797</v>
      </c>
      <c r="W7" s="171">
        <f>U7/V7</f>
        <v>8.544971441722284</v>
      </c>
      <c r="X7" s="155"/>
    </row>
    <row r="8" spans="1:24" s="110" customFormat="1" ht="18">
      <c r="A8" s="72">
        <v>4</v>
      </c>
      <c r="B8" s="172" t="s">
        <v>106</v>
      </c>
      <c r="C8" s="140">
        <v>39556</v>
      </c>
      <c r="D8" s="141" t="s">
        <v>26</v>
      </c>
      <c r="E8" s="141" t="s">
        <v>30</v>
      </c>
      <c r="F8" s="142">
        <v>123</v>
      </c>
      <c r="G8" s="142">
        <v>121</v>
      </c>
      <c r="H8" s="142">
        <v>3</v>
      </c>
      <c r="I8" s="143">
        <v>14240</v>
      </c>
      <c r="J8" s="144">
        <v>1743</v>
      </c>
      <c r="K8" s="143">
        <v>43707</v>
      </c>
      <c r="L8" s="144">
        <v>4961</v>
      </c>
      <c r="M8" s="143">
        <v>49691</v>
      </c>
      <c r="N8" s="144">
        <v>5595</v>
      </c>
      <c r="O8" s="143">
        <f>+M8+K8+I8</f>
        <v>107638</v>
      </c>
      <c r="P8" s="144">
        <f>+N8+L8+J8</f>
        <v>12299</v>
      </c>
      <c r="Q8" s="144">
        <f>+P8/G8</f>
        <v>101.64462809917356</v>
      </c>
      <c r="R8" s="145">
        <f>+O8/P8</f>
        <v>8.75176843645825</v>
      </c>
      <c r="S8" s="143">
        <v>168622</v>
      </c>
      <c r="T8" s="146">
        <f aca="true" t="shared" si="0" ref="T8:T39">IF(S8&lt;&gt;0,-(S8-O8)/S8,"")</f>
        <v>-0.3616609932274555</v>
      </c>
      <c r="U8" s="143">
        <v>1318812</v>
      </c>
      <c r="V8" s="144">
        <v>155040</v>
      </c>
      <c r="W8" s="173">
        <f>+U8/V8</f>
        <v>8.506269349845201</v>
      </c>
      <c r="X8" s="155"/>
    </row>
    <row r="9" spans="1:24" s="110" customFormat="1" ht="18">
      <c r="A9" s="67">
        <v>5</v>
      </c>
      <c r="B9" s="168" t="s">
        <v>22</v>
      </c>
      <c r="C9" s="84">
        <v>39500</v>
      </c>
      <c r="D9" s="85" t="s">
        <v>84</v>
      </c>
      <c r="E9" s="85" t="s">
        <v>138</v>
      </c>
      <c r="F9" s="86">
        <v>230</v>
      </c>
      <c r="G9" s="86">
        <v>64</v>
      </c>
      <c r="H9" s="86">
        <v>11</v>
      </c>
      <c r="I9" s="87">
        <v>23510.5</v>
      </c>
      <c r="J9" s="88">
        <v>9159</v>
      </c>
      <c r="K9" s="87">
        <v>32552</v>
      </c>
      <c r="L9" s="88">
        <v>12483</v>
      </c>
      <c r="M9" s="87">
        <v>41246.5</v>
      </c>
      <c r="N9" s="88">
        <v>15677</v>
      </c>
      <c r="O9" s="87">
        <f>I9+K9+M9</f>
        <v>97309</v>
      </c>
      <c r="P9" s="88">
        <f>J9+L9+N9</f>
        <v>37319</v>
      </c>
      <c r="Q9" s="88">
        <f>+P9/G9</f>
        <v>583.109375</v>
      </c>
      <c r="R9" s="89">
        <f>+O9/P9</f>
        <v>2.6074921621694043</v>
      </c>
      <c r="S9" s="87">
        <v>50128</v>
      </c>
      <c r="T9" s="90">
        <f t="shared" si="0"/>
        <v>0.9412105011171401</v>
      </c>
      <c r="U9" s="87">
        <v>29868078.5</v>
      </c>
      <c r="V9" s="88">
        <v>4191649</v>
      </c>
      <c r="W9" s="169">
        <f>+U9/V9</f>
        <v>7.125615360446449</v>
      </c>
      <c r="X9" s="155"/>
    </row>
    <row r="10" spans="1:25" ht="18">
      <c r="A10" s="67">
        <v>6</v>
      </c>
      <c r="B10" s="168" t="s">
        <v>107</v>
      </c>
      <c r="C10" s="84">
        <v>39556</v>
      </c>
      <c r="D10" s="85" t="s">
        <v>84</v>
      </c>
      <c r="E10" s="85" t="s">
        <v>37</v>
      </c>
      <c r="F10" s="86">
        <v>104</v>
      </c>
      <c r="G10" s="86">
        <v>102</v>
      </c>
      <c r="H10" s="86">
        <v>3</v>
      </c>
      <c r="I10" s="87">
        <v>11824.5</v>
      </c>
      <c r="J10" s="88">
        <v>1924</v>
      </c>
      <c r="K10" s="87">
        <v>37939</v>
      </c>
      <c r="L10" s="88">
        <v>4591</v>
      </c>
      <c r="M10" s="87">
        <v>45226.5</v>
      </c>
      <c r="N10" s="88">
        <v>5316</v>
      </c>
      <c r="O10" s="87">
        <f>I10+K10+M10</f>
        <v>94990</v>
      </c>
      <c r="P10" s="88">
        <f>J10+L10+N10</f>
        <v>11831</v>
      </c>
      <c r="Q10" s="88">
        <f>+P10/G10</f>
        <v>115.99019607843137</v>
      </c>
      <c r="R10" s="89">
        <f>+O10/P10</f>
        <v>8.028907108443919</v>
      </c>
      <c r="S10" s="87">
        <v>195532</v>
      </c>
      <c r="T10" s="90">
        <f t="shared" si="0"/>
        <v>-0.5141971646584702</v>
      </c>
      <c r="U10" s="87">
        <v>911643</v>
      </c>
      <c r="V10" s="88">
        <v>114823</v>
      </c>
      <c r="W10" s="169">
        <f>+U10/V10</f>
        <v>7.939550438500997</v>
      </c>
      <c r="X10" s="156"/>
      <c r="Y10" s="112"/>
    </row>
    <row r="11" spans="1:24" s="107" customFormat="1" ht="18">
      <c r="A11" s="72">
        <v>7</v>
      </c>
      <c r="B11" s="168" t="s">
        <v>3</v>
      </c>
      <c r="C11" s="84">
        <v>39556</v>
      </c>
      <c r="D11" s="85" t="s">
        <v>26</v>
      </c>
      <c r="E11" s="85" t="s">
        <v>30</v>
      </c>
      <c r="F11" s="86">
        <v>56</v>
      </c>
      <c r="G11" s="86">
        <v>55</v>
      </c>
      <c r="H11" s="86">
        <v>2</v>
      </c>
      <c r="I11" s="87">
        <v>15994</v>
      </c>
      <c r="J11" s="88">
        <v>1678</v>
      </c>
      <c r="K11" s="87">
        <v>35378</v>
      </c>
      <c r="L11" s="88">
        <v>3667</v>
      </c>
      <c r="M11" s="87">
        <v>38162</v>
      </c>
      <c r="N11" s="88">
        <v>3940</v>
      </c>
      <c r="O11" s="87">
        <f>+M11+K11+I11</f>
        <v>89534</v>
      </c>
      <c r="P11" s="88">
        <f>+N11+L11+J11</f>
        <v>9285</v>
      </c>
      <c r="Q11" s="88">
        <f>+P11/G11</f>
        <v>168.8181818181818</v>
      </c>
      <c r="R11" s="89">
        <f>+O11/P11</f>
        <v>9.642864835756596</v>
      </c>
      <c r="S11" s="87">
        <v>122680</v>
      </c>
      <c r="T11" s="90">
        <f t="shared" si="0"/>
        <v>-0.2701825888490382</v>
      </c>
      <c r="U11" s="87">
        <v>305957</v>
      </c>
      <c r="V11" s="88">
        <v>33956</v>
      </c>
      <c r="W11" s="169">
        <f>+U11/V11</f>
        <v>9.010395806337613</v>
      </c>
      <c r="X11" s="157"/>
    </row>
    <row r="12" spans="1:24" s="107" customFormat="1" ht="18">
      <c r="A12" s="67">
        <v>8</v>
      </c>
      <c r="B12" s="168" t="s">
        <v>153</v>
      </c>
      <c r="C12" s="84">
        <v>39570</v>
      </c>
      <c r="D12" s="85" t="s">
        <v>67</v>
      </c>
      <c r="E12" s="85" t="s">
        <v>83</v>
      </c>
      <c r="F12" s="86">
        <v>20</v>
      </c>
      <c r="G12" s="86">
        <v>20</v>
      </c>
      <c r="H12" s="86">
        <v>1</v>
      </c>
      <c r="I12" s="87">
        <v>12226.5</v>
      </c>
      <c r="J12" s="88">
        <v>1157</v>
      </c>
      <c r="K12" s="87">
        <v>27055</v>
      </c>
      <c r="L12" s="88">
        <v>2512</v>
      </c>
      <c r="M12" s="87">
        <v>29472.5</v>
      </c>
      <c r="N12" s="88">
        <v>2768</v>
      </c>
      <c r="O12" s="87">
        <f>I12+K12+M12</f>
        <v>68754</v>
      </c>
      <c r="P12" s="88">
        <f>J12+L12+N12</f>
        <v>6437</v>
      </c>
      <c r="Q12" s="88">
        <f>+P12/G12</f>
        <v>321.85</v>
      </c>
      <c r="R12" s="89">
        <f>+O12/P12</f>
        <v>10.681062606804412</v>
      </c>
      <c r="S12" s="87"/>
      <c r="T12" s="90">
        <f t="shared" si="0"/>
      </c>
      <c r="U12" s="87">
        <v>68754</v>
      </c>
      <c r="V12" s="88">
        <v>6437</v>
      </c>
      <c r="W12" s="169">
        <f>U12/V12</f>
        <v>10.681062606804412</v>
      </c>
      <c r="X12" s="158"/>
    </row>
    <row r="13" spans="1:24" s="107" customFormat="1" ht="18">
      <c r="A13" s="67">
        <v>9</v>
      </c>
      <c r="B13" s="168" t="s">
        <v>4</v>
      </c>
      <c r="C13" s="84">
        <v>39563</v>
      </c>
      <c r="D13" s="85" t="s">
        <v>65</v>
      </c>
      <c r="E13" s="85" t="s">
        <v>5</v>
      </c>
      <c r="F13" s="86">
        <v>99</v>
      </c>
      <c r="G13" s="86">
        <v>98</v>
      </c>
      <c r="H13" s="86">
        <v>2</v>
      </c>
      <c r="I13" s="87">
        <v>11220</v>
      </c>
      <c r="J13" s="88">
        <v>1759</v>
      </c>
      <c r="K13" s="87">
        <v>21234</v>
      </c>
      <c r="L13" s="88">
        <v>3048</v>
      </c>
      <c r="M13" s="87">
        <v>31052.5</v>
      </c>
      <c r="N13" s="88">
        <v>4869</v>
      </c>
      <c r="O13" s="87">
        <v>63506.5</v>
      </c>
      <c r="P13" s="88">
        <v>9676</v>
      </c>
      <c r="Q13" s="88">
        <v>98.73469387755102</v>
      </c>
      <c r="R13" s="89">
        <f>O13/P13</f>
        <v>6.563300950806118</v>
      </c>
      <c r="S13" s="87">
        <v>122354.5</v>
      </c>
      <c r="T13" s="90">
        <f t="shared" si="0"/>
        <v>-0.4809631031143113</v>
      </c>
      <c r="U13" s="87">
        <v>248525.5</v>
      </c>
      <c r="V13" s="88">
        <v>42391</v>
      </c>
      <c r="W13" s="169">
        <f>U13/V13</f>
        <v>5.862694911655776</v>
      </c>
      <c r="X13" s="158"/>
    </row>
    <row r="14" spans="1:24" s="107" customFormat="1" ht="18">
      <c r="A14" s="72">
        <v>10</v>
      </c>
      <c r="B14" s="168" t="s">
        <v>154</v>
      </c>
      <c r="C14" s="84">
        <v>39570</v>
      </c>
      <c r="D14" s="85" t="s">
        <v>26</v>
      </c>
      <c r="E14" s="85" t="s">
        <v>30</v>
      </c>
      <c r="F14" s="86">
        <v>53</v>
      </c>
      <c r="G14" s="86">
        <v>53</v>
      </c>
      <c r="H14" s="86">
        <v>1</v>
      </c>
      <c r="I14" s="87">
        <v>10801</v>
      </c>
      <c r="J14" s="88">
        <v>1143</v>
      </c>
      <c r="K14" s="87">
        <v>20119</v>
      </c>
      <c r="L14" s="88">
        <v>2145</v>
      </c>
      <c r="M14" s="87">
        <v>20480</v>
      </c>
      <c r="N14" s="88">
        <v>2207</v>
      </c>
      <c r="O14" s="87">
        <f aca="true" t="shared" si="1" ref="O14:P16">+M14+K14+I14</f>
        <v>51400</v>
      </c>
      <c r="P14" s="88">
        <f t="shared" si="1"/>
        <v>5495</v>
      </c>
      <c r="Q14" s="88">
        <f>+P14/G14</f>
        <v>103.67924528301887</v>
      </c>
      <c r="R14" s="89">
        <f>+O14/P14</f>
        <v>9.353958143767061</v>
      </c>
      <c r="S14" s="87"/>
      <c r="T14" s="90">
        <f t="shared" si="0"/>
      </c>
      <c r="U14" s="87">
        <v>51400</v>
      </c>
      <c r="V14" s="88">
        <v>5495</v>
      </c>
      <c r="W14" s="169">
        <f>+U14/V14</f>
        <v>9.353958143767061</v>
      </c>
      <c r="X14" s="158"/>
    </row>
    <row r="15" spans="1:24" s="107" customFormat="1" ht="18">
      <c r="A15" s="67">
        <v>11</v>
      </c>
      <c r="B15" s="168" t="s">
        <v>108</v>
      </c>
      <c r="C15" s="84">
        <v>39556</v>
      </c>
      <c r="D15" s="85" t="s">
        <v>26</v>
      </c>
      <c r="E15" s="85" t="s">
        <v>109</v>
      </c>
      <c r="F15" s="86">
        <v>37</v>
      </c>
      <c r="G15" s="86">
        <v>37</v>
      </c>
      <c r="H15" s="86">
        <v>3</v>
      </c>
      <c r="I15" s="87">
        <v>8952</v>
      </c>
      <c r="J15" s="88">
        <v>851</v>
      </c>
      <c r="K15" s="87">
        <v>20769</v>
      </c>
      <c r="L15" s="88">
        <v>1975</v>
      </c>
      <c r="M15" s="87">
        <v>18704</v>
      </c>
      <c r="N15" s="88">
        <v>1853</v>
      </c>
      <c r="O15" s="87">
        <f t="shared" si="1"/>
        <v>48425</v>
      </c>
      <c r="P15" s="88">
        <f t="shared" si="1"/>
        <v>4679</v>
      </c>
      <c r="Q15" s="88">
        <f>+P15/G15</f>
        <v>126.45945945945945</v>
      </c>
      <c r="R15" s="89">
        <f>+O15/P15</f>
        <v>10.349433639666595</v>
      </c>
      <c r="S15" s="87">
        <v>125720</v>
      </c>
      <c r="T15" s="90">
        <f t="shared" si="0"/>
        <v>-0.6148186446070634</v>
      </c>
      <c r="U15" s="87">
        <v>505286</v>
      </c>
      <c r="V15" s="88">
        <v>52413</v>
      </c>
      <c r="W15" s="169">
        <f>+U15/V15</f>
        <v>9.640470875546143</v>
      </c>
      <c r="X15" s="158"/>
    </row>
    <row r="16" spans="1:24" s="107" customFormat="1" ht="18">
      <c r="A16" s="67">
        <v>12</v>
      </c>
      <c r="B16" s="168" t="s">
        <v>93</v>
      </c>
      <c r="C16" s="84">
        <v>39549</v>
      </c>
      <c r="D16" s="85" t="s">
        <v>26</v>
      </c>
      <c r="E16" s="85" t="s">
        <v>27</v>
      </c>
      <c r="F16" s="86">
        <v>58</v>
      </c>
      <c r="G16" s="86">
        <v>58</v>
      </c>
      <c r="H16" s="86">
        <v>4</v>
      </c>
      <c r="I16" s="87">
        <v>5535</v>
      </c>
      <c r="J16" s="88">
        <v>864</v>
      </c>
      <c r="K16" s="87">
        <v>13660</v>
      </c>
      <c r="L16" s="88">
        <v>2015</v>
      </c>
      <c r="M16" s="87">
        <v>15518</v>
      </c>
      <c r="N16" s="88">
        <v>2219</v>
      </c>
      <c r="O16" s="87">
        <f t="shared" si="1"/>
        <v>34713</v>
      </c>
      <c r="P16" s="88">
        <f t="shared" si="1"/>
        <v>5098</v>
      </c>
      <c r="Q16" s="88">
        <f>+P16/G16</f>
        <v>87.89655172413794</v>
      </c>
      <c r="R16" s="89">
        <f>+O16/P16</f>
        <v>6.80914083954492</v>
      </c>
      <c r="S16" s="87">
        <v>75579</v>
      </c>
      <c r="T16" s="90">
        <f t="shared" si="0"/>
        <v>-0.540705751597666</v>
      </c>
      <c r="U16" s="87">
        <v>691097</v>
      </c>
      <c r="V16" s="88">
        <v>83381</v>
      </c>
      <c r="W16" s="169">
        <f>+U16/V16</f>
        <v>8.288423022031399</v>
      </c>
      <c r="X16" s="158"/>
    </row>
    <row r="17" spans="1:24" s="107" customFormat="1" ht="18">
      <c r="A17" s="72">
        <v>13</v>
      </c>
      <c r="B17" s="168" t="s">
        <v>46</v>
      </c>
      <c r="C17" s="84">
        <v>39521</v>
      </c>
      <c r="D17" s="85" t="s">
        <v>87</v>
      </c>
      <c r="E17" s="85" t="s">
        <v>47</v>
      </c>
      <c r="F17" s="86">
        <v>42</v>
      </c>
      <c r="G17" s="86">
        <v>42</v>
      </c>
      <c r="H17" s="86">
        <v>8</v>
      </c>
      <c r="I17" s="87">
        <v>5560</v>
      </c>
      <c r="J17" s="88">
        <v>1111</v>
      </c>
      <c r="K17" s="87">
        <v>10113</v>
      </c>
      <c r="L17" s="88">
        <v>1858</v>
      </c>
      <c r="M17" s="87">
        <v>9017</v>
      </c>
      <c r="N17" s="88">
        <v>1635</v>
      </c>
      <c r="O17" s="87">
        <f>I17+K17+M17</f>
        <v>24690</v>
      </c>
      <c r="P17" s="88">
        <f>J17+L17+N17</f>
        <v>4604</v>
      </c>
      <c r="Q17" s="88">
        <f>P17/G17</f>
        <v>109.61904761904762</v>
      </c>
      <c r="R17" s="89">
        <f>O17/P17</f>
        <v>5.362728062554301</v>
      </c>
      <c r="S17" s="87">
        <v>29361</v>
      </c>
      <c r="T17" s="90">
        <f t="shared" si="0"/>
        <v>-0.15908858690099112</v>
      </c>
      <c r="U17" s="87">
        <v>1532366</v>
      </c>
      <c r="V17" s="88">
        <v>183682</v>
      </c>
      <c r="W17" s="169">
        <f>U17/V17</f>
        <v>8.342494093052123</v>
      </c>
      <c r="X17" s="158"/>
    </row>
    <row r="18" spans="1:24" s="107" customFormat="1" ht="18">
      <c r="A18" s="67">
        <v>14</v>
      </c>
      <c r="B18" s="168" t="s">
        <v>136</v>
      </c>
      <c r="C18" s="84">
        <v>39542</v>
      </c>
      <c r="D18" s="85" t="s">
        <v>75</v>
      </c>
      <c r="E18" s="85" t="s">
        <v>137</v>
      </c>
      <c r="F18" s="86">
        <v>73</v>
      </c>
      <c r="G18" s="86">
        <v>53</v>
      </c>
      <c r="H18" s="86">
        <v>5</v>
      </c>
      <c r="I18" s="87">
        <v>4956</v>
      </c>
      <c r="J18" s="88">
        <v>730</v>
      </c>
      <c r="K18" s="87">
        <v>9853</v>
      </c>
      <c r="L18" s="88">
        <v>1450</v>
      </c>
      <c r="M18" s="87">
        <v>9634</v>
      </c>
      <c r="N18" s="88">
        <v>1390</v>
      </c>
      <c r="O18" s="87">
        <f>+I18+K18+M18</f>
        <v>24443</v>
      </c>
      <c r="P18" s="88">
        <f>+J18+L18+N18</f>
        <v>3570</v>
      </c>
      <c r="Q18" s="88">
        <f>IF(O18&lt;&gt;0,P18/G18,"")</f>
        <v>67.35849056603773</v>
      </c>
      <c r="R18" s="89">
        <f>IF(O18&lt;&gt;0,O18/P18,"")</f>
        <v>6.8467787114845935</v>
      </c>
      <c r="S18" s="87">
        <v>45220</v>
      </c>
      <c r="T18" s="90">
        <f t="shared" si="0"/>
        <v>-0.45946483856700576</v>
      </c>
      <c r="U18" s="87">
        <v>1285383</v>
      </c>
      <c r="V18" s="88">
        <v>146138</v>
      </c>
      <c r="W18" s="169">
        <f>U18/V18</f>
        <v>8.795679426295694</v>
      </c>
      <c r="X18" s="158"/>
    </row>
    <row r="19" spans="1:24" s="107" customFormat="1" ht="18">
      <c r="A19" s="67">
        <v>15</v>
      </c>
      <c r="B19" s="168" t="s">
        <v>92</v>
      </c>
      <c r="C19" s="84">
        <v>39549</v>
      </c>
      <c r="D19" s="85" t="s">
        <v>84</v>
      </c>
      <c r="E19" s="85" t="s">
        <v>37</v>
      </c>
      <c r="F19" s="86">
        <v>56</v>
      </c>
      <c r="G19" s="86">
        <v>56</v>
      </c>
      <c r="H19" s="86">
        <v>4</v>
      </c>
      <c r="I19" s="87">
        <v>3930.5</v>
      </c>
      <c r="J19" s="88">
        <v>626</v>
      </c>
      <c r="K19" s="87">
        <v>8416.5</v>
      </c>
      <c r="L19" s="88">
        <v>1316</v>
      </c>
      <c r="M19" s="87">
        <v>8656</v>
      </c>
      <c r="N19" s="88">
        <v>1318</v>
      </c>
      <c r="O19" s="87">
        <f>I19+K19+M19</f>
        <v>21003</v>
      </c>
      <c r="P19" s="88">
        <f>SUM(J19+L19+N19)</f>
        <v>3260</v>
      </c>
      <c r="Q19" s="88">
        <f>+P19/G19</f>
        <v>58.214285714285715</v>
      </c>
      <c r="R19" s="89">
        <f>+O19/P19</f>
        <v>6.442638036809816</v>
      </c>
      <c r="S19" s="87">
        <v>66226.5</v>
      </c>
      <c r="T19" s="90">
        <f t="shared" si="0"/>
        <v>-0.6828610903490294</v>
      </c>
      <c r="U19" s="87">
        <v>646514</v>
      </c>
      <c r="V19" s="88">
        <v>75426</v>
      </c>
      <c r="W19" s="169">
        <f>+U19/V19</f>
        <v>8.571500543579138</v>
      </c>
      <c r="X19" s="157"/>
    </row>
    <row r="20" spans="1:24" s="107" customFormat="1" ht="18">
      <c r="A20" s="72">
        <v>16</v>
      </c>
      <c r="B20" s="168" t="s">
        <v>6</v>
      </c>
      <c r="C20" s="84">
        <v>39563</v>
      </c>
      <c r="D20" s="85" t="s">
        <v>87</v>
      </c>
      <c r="E20" s="85" t="s">
        <v>7</v>
      </c>
      <c r="F20" s="86">
        <v>15</v>
      </c>
      <c r="G20" s="86">
        <v>15</v>
      </c>
      <c r="H20" s="86">
        <v>2</v>
      </c>
      <c r="I20" s="87">
        <v>3901</v>
      </c>
      <c r="J20" s="88">
        <v>335</v>
      </c>
      <c r="K20" s="87">
        <v>7066</v>
      </c>
      <c r="L20" s="88">
        <v>609</v>
      </c>
      <c r="M20" s="87">
        <v>6177</v>
      </c>
      <c r="N20" s="88">
        <v>551</v>
      </c>
      <c r="O20" s="87">
        <f>SUM(I20+K20+M20)</f>
        <v>17144</v>
      </c>
      <c r="P20" s="88">
        <f>SUM(J20+L20+N20)</f>
        <v>1495</v>
      </c>
      <c r="Q20" s="88">
        <f>P20/G20</f>
        <v>99.66666666666667</v>
      </c>
      <c r="R20" s="89">
        <f>O20/P20</f>
        <v>11.467558528428095</v>
      </c>
      <c r="S20" s="87">
        <v>48798</v>
      </c>
      <c r="T20" s="90">
        <f t="shared" si="0"/>
        <v>-0.6486741259887701</v>
      </c>
      <c r="U20" s="87">
        <v>87234</v>
      </c>
      <c r="V20" s="88">
        <v>8077</v>
      </c>
      <c r="W20" s="169">
        <f>U20/V20</f>
        <v>10.800297140027238</v>
      </c>
      <c r="X20" s="157"/>
    </row>
    <row r="21" spans="1:24" s="107" customFormat="1" ht="18">
      <c r="A21" s="67">
        <v>17</v>
      </c>
      <c r="B21" s="168" t="s">
        <v>58</v>
      </c>
      <c r="C21" s="84">
        <v>39528</v>
      </c>
      <c r="D21" s="85" t="s">
        <v>129</v>
      </c>
      <c r="E21" s="85" t="s">
        <v>59</v>
      </c>
      <c r="F21" s="86">
        <v>37</v>
      </c>
      <c r="G21" s="86">
        <v>31</v>
      </c>
      <c r="H21" s="86">
        <v>7</v>
      </c>
      <c r="I21" s="87">
        <v>3044</v>
      </c>
      <c r="J21" s="88">
        <v>532</v>
      </c>
      <c r="K21" s="87">
        <v>6466</v>
      </c>
      <c r="L21" s="88">
        <v>1118</v>
      </c>
      <c r="M21" s="87">
        <v>5802</v>
      </c>
      <c r="N21" s="88">
        <v>963</v>
      </c>
      <c r="O21" s="87">
        <f>I21+K21+M21</f>
        <v>15312</v>
      </c>
      <c r="P21" s="88">
        <f>J21+L21+N21</f>
        <v>2613</v>
      </c>
      <c r="Q21" s="88">
        <f>IF(O21&lt;&gt;0,P21/G21,"")</f>
        <v>84.29032258064517</v>
      </c>
      <c r="R21" s="89">
        <f>IF(O21&lt;&gt;0,O21/P21,"")</f>
        <v>5.859931113662457</v>
      </c>
      <c r="S21" s="87">
        <v>23523</v>
      </c>
      <c r="T21" s="90">
        <f t="shared" si="0"/>
        <v>-0.34906261956383117</v>
      </c>
      <c r="U21" s="87">
        <f>925994.5</f>
        <v>925994.5</v>
      </c>
      <c r="V21" s="88">
        <f>118496</f>
        <v>118496</v>
      </c>
      <c r="W21" s="169">
        <f>IF(U21&lt;&gt;0,U21/V21,"")</f>
        <v>7.81456336078855</v>
      </c>
      <c r="X21" s="157"/>
    </row>
    <row r="22" spans="1:24" s="107" customFormat="1" ht="18">
      <c r="A22" s="67">
        <v>18</v>
      </c>
      <c r="B22" s="168" t="s">
        <v>8</v>
      </c>
      <c r="C22" s="84">
        <v>39563</v>
      </c>
      <c r="D22" s="85" t="s">
        <v>67</v>
      </c>
      <c r="E22" s="85" t="s">
        <v>83</v>
      </c>
      <c r="F22" s="86">
        <v>25</v>
      </c>
      <c r="G22" s="86">
        <v>25</v>
      </c>
      <c r="H22" s="86">
        <v>2</v>
      </c>
      <c r="I22" s="87">
        <v>2762</v>
      </c>
      <c r="J22" s="88">
        <v>269</v>
      </c>
      <c r="K22" s="87">
        <v>5905</v>
      </c>
      <c r="L22" s="88">
        <v>587</v>
      </c>
      <c r="M22" s="87">
        <v>6641.5</v>
      </c>
      <c r="N22" s="88">
        <v>663</v>
      </c>
      <c r="O22" s="87">
        <f>I22+K22+M22</f>
        <v>15308.5</v>
      </c>
      <c r="P22" s="88">
        <f>J22+L22+N22</f>
        <v>1519</v>
      </c>
      <c r="Q22" s="88">
        <f>+P22/G22</f>
        <v>60.76</v>
      </c>
      <c r="R22" s="89">
        <f>+O22/P22</f>
        <v>10.078011849901252</v>
      </c>
      <c r="S22" s="87">
        <v>38108</v>
      </c>
      <c r="T22" s="90">
        <f t="shared" si="0"/>
        <v>-0.5982864490395717</v>
      </c>
      <c r="U22" s="87">
        <v>74902</v>
      </c>
      <c r="V22" s="88">
        <v>7459</v>
      </c>
      <c r="W22" s="169">
        <f>U22/V22</f>
        <v>10.0418286633597</v>
      </c>
      <c r="X22" s="157"/>
    </row>
    <row r="23" spans="1:24" s="107" customFormat="1" ht="18">
      <c r="A23" s="72">
        <v>19</v>
      </c>
      <c r="B23" s="168">
        <v>120</v>
      </c>
      <c r="C23" s="84">
        <v>39493</v>
      </c>
      <c r="D23" s="85" t="s">
        <v>84</v>
      </c>
      <c r="E23" s="85" t="s">
        <v>18</v>
      </c>
      <c r="F23" s="86">
        <v>179</v>
      </c>
      <c r="G23" s="86">
        <v>32</v>
      </c>
      <c r="H23" s="86">
        <v>12</v>
      </c>
      <c r="I23" s="87">
        <v>6506</v>
      </c>
      <c r="J23" s="88">
        <v>2280</v>
      </c>
      <c r="K23" s="87">
        <v>3196</v>
      </c>
      <c r="L23" s="88">
        <v>756</v>
      </c>
      <c r="M23" s="87">
        <v>5018.5</v>
      </c>
      <c r="N23" s="88">
        <v>1129</v>
      </c>
      <c r="O23" s="87">
        <f>SUM(I23+K23+M23)</f>
        <v>14720.5</v>
      </c>
      <c r="P23" s="88">
        <f>SUM(J23+L23+N23)</f>
        <v>4165</v>
      </c>
      <c r="Q23" s="88">
        <f>+P23/G23</f>
        <v>130.15625</v>
      </c>
      <c r="R23" s="89">
        <f>+O23/P23</f>
        <v>3.5343337334933973</v>
      </c>
      <c r="S23" s="87">
        <v>18393</v>
      </c>
      <c r="T23" s="90">
        <f t="shared" si="0"/>
        <v>-0.1996683520904692</v>
      </c>
      <c r="U23" s="87">
        <v>4569453.5</v>
      </c>
      <c r="V23" s="88">
        <v>894747</v>
      </c>
      <c r="W23" s="169">
        <f>+U23/V23</f>
        <v>5.1069782854818175</v>
      </c>
      <c r="X23" s="157"/>
    </row>
    <row r="24" spans="1:24" s="107" customFormat="1" ht="18">
      <c r="A24" s="67">
        <v>20</v>
      </c>
      <c r="B24" s="168" t="s">
        <v>155</v>
      </c>
      <c r="C24" s="84">
        <v>39570</v>
      </c>
      <c r="D24" s="85" t="s">
        <v>67</v>
      </c>
      <c r="E24" s="85" t="s">
        <v>88</v>
      </c>
      <c r="F24" s="86">
        <v>9</v>
      </c>
      <c r="G24" s="86">
        <v>9</v>
      </c>
      <c r="H24" s="86">
        <v>1</v>
      </c>
      <c r="I24" s="87">
        <v>2590</v>
      </c>
      <c r="J24" s="88">
        <v>396</v>
      </c>
      <c r="K24" s="87">
        <v>4540</v>
      </c>
      <c r="L24" s="88">
        <v>559</v>
      </c>
      <c r="M24" s="87">
        <v>4703</v>
      </c>
      <c r="N24" s="88">
        <v>593</v>
      </c>
      <c r="O24" s="87">
        <f>I24+K24+M24</f>
        <v>11833</v>
      </c>
      <c r="P24" s="88">
        <f>J24+L24+N24</f>
        <v>1548</v>
      </c>
      <c r="Q24" s="88">
        <f>+P24/G24</f>
        <v>172</v>
      </c>
      <c r="R24" s="89">
        <f>+O24/P24</f>
        <v>7.64405684754522</v>
      </c>
      <c r="S24" s="87"/>
      <c r="T24" s="90">
        <f t="shared" si="0"/>
      </c>
      <c r="U24" s="87">
        <v>11833</v>
      </c>
      <c r="V24" s="88">
        <v>1548</v>
      </c>
      <c r="W24" s="169">
        <f>U24/V24</f>
        <v>7.64405684754522</v>
      </c>
      <c r="X24" s="157"/>
    </row>
    <row r="25" spans="1:24" s="107" customFormat="1" ht="18">
      <c r="A25" s="67">
        <v>21</v>
      </c>
      <c r="B25" s="168" t="s">
        <v>156</v>
      </c>
      <c r="C25" s="84">
        <v>39570</v>
      </c>
      <c r="D25" s="85" t="s">
        <v>129</v>
      </c>
      <c r="E25" s="85" t="s">
        <v>157</v>
      </c>
      <c r="F25" s="86">
        <v>3</v>
      </c>
      <c r="G25" s="86">
        <v>3</v>
      </c>
      <c r="H25" s="86">
        <v>1</v>
      </c>
      <c r="I25" s="87">
        <v>1169.5</v>
      </c>
      <c r="J25" s="88">
        <v>106</v>
      </c>
      <c r="K25" s="87">
        <v>3057.5</v>
      </c>
      <c r="L25" s="88">
        <v>279</v>
      </c>
      <c r="M25" s="87">
        <v>3679.5</v>
      </c>
      <c r="N25" s="88">
        <v>328</v>
      </c>
      <c r="O25" s="87">
        <f>I25+K25+M25</f>
        <v>7906.5</v>
      </c>
      <c r="P25" s="88">
        <f>J25+L25+N25</f>
        <v>713</v>
      </c>
      <c r="Q25" s="88">
        <f>IF(O25&lt;&gt;0,P25/G25,"")</f>
        <v>237.66666666666666</v>
      </c>
      <c r="R25" s="89">
        <f>IF(O25&lt;&gt;0,O25/P25,"")</f>
        <v>11.0890603085554</v>
      </c>
      <c r="S25" s="87"/>
      <c r="T25" s="90">
        <f t="shared" si="0"/>
      </c>
      <c r="U25" s="87">
        <f>7906.5+0</f>
        <v>7906.5</v>
      </c>
      <c r="V25" s="88">
        <f>713+0</f>
        <v>713</v>
      </c>
      <c r="W25" s="169">
        <f>IF(U25&lt;&gt;0,U25/V25,"")</f>
        <v>11.0890603085554</v>
      </c>
      <c r="X25" s="157"/>
    </row>
    <row r="26" spans="1:24" s="107" customFormat="1" ht="18">
      <c r="A26" s="72">
        <v>22</v>
      </c>
      <c r="B26" s="168" t="s">
        <v>98</v>
      </c>
      <c r="C26" s="84">
        <v>39549</v>
      </c>
      <c r="D26" s="85" t="s">
        <v>66</v>
      </c>
      <c r="E26" s="85" t="s">
        <v>99</v>
      </c>
      <c r="F26" s="86">
        <v>49</v>
      </c>
      <c r="G26" s="86">
        <v>33</v>
      </c>
      <c r="H26" s="86">
        <v>4</v>
      </c>
      <c r="I26" s="87">
        <v>1191</v>
      </c>
      <c r="J26" s="88">
        <v>224</v>
      </c>
      <c r="K26" s="87">
        <v>2650</v>
      </c>
      <c r="L26" s="88">
        <v>475</v>
      </c>
      <c r="M26" s="87">
        <v>3285</v>
      </c>
      <c r="N26" s="88">
        <v>576</v>
      </c>
      <c r="O26" s="87">
        <f>SUM(I26+K26+M26)</f>
        <v>7126</v>
      </c>
      <c r="P26" s="88">
        <f>J26+L26+N26</f>
        <v>1275</v>
      </c>
      <c r="Q26" s="88">
        <f>+P26/G26</f>
        <v>38.63636363636363</v>
      </c>
      <c r="R26" s="89">
        <f>+O26/P26</f>
        <v>5.589019607843137</v>
      </c>
      <c r="S26" s="87">
        <v>16529</v>
      </c>
      <c r="T26" s="90">
        <f t="shared" si="0"/>
        <v>-0.5688789400447698</v>
      </c>
      <c r="U26" s="87">
        <v>147240</v>
      </c>
      <c r="V26" s="88">
        <v>21090</v>
      </c>
      <c r="W26" s="169">
        <f>U26/V26</f>
        <v>6.981507823613087</v>
      </c>
      <c r="X26" s="157"/>
    </row>
    <row r="27" spans="1:24" s="107" customFormat="1" ht="18">
      <c r="A27" s="67">
        <v>23</v>
      </c>
      <c r="B27" s="168" t="s">
        <v>133</v>
      </c>
      <c r="C27" s="84">
        <v>39535</v>
      </c>
      <c r="D27" s="85" t="s">
        <v>87</v>
      </c>
      <c r="E27" s="85" t="s">
        <v>47</v>
      </c>
      <c r="F27" s="86">
        <v>10</v>
      </c>
      <c r="G27" s="86">
        <v>7</v>
      </c>
      <c r="H27" s="86">
        <v>6</v>
      </c>
      <c r="I27" s="87">
        <v>1566</v>
      </c>
      <c r="J27" s="88">
        <v>315</v>
      </c>
      <c r="K27" s="87">
        <v>2408</v>
      </c>
      <c r="L27" s="88">
        <v>408</v>
      </c>
      <c r="M27" s="87">
        <v>1889</v>
      </c>
      <c r="N27" s="88">
        <v>373</v>
      </c>
      <c r="O27" s="87">
        <f>I27+K27+M27</f>
        <v>5863</v>
      </c>
      <c r="P27" s="88">
        <f>J27+L27+N27</f>
        <v>1096</v>
      </c>
      <c r="Q27" s="88">
        <f>P27/G27</f>
        <v>156.57142857142858</v>
      </c>
      <c r="R27" s="89">
        <f>O27/P27</f>
        <v>5.349452554744525</v>
      </c>
      <c r="S27" s="87">
        <v>6242</v>
      </c>
      <c r="T27" s="90">
        <f t="shared" si="0"/>
        <v>-0.060717718679910285</v>
      </c>
      <c r="U27" s="87">
        <v>176060</v>
      </c>
      <c r="V27" s="88">
        <v>19199</v>
      </c>
      <c r="W27" s="169">
        <f>U27/V27</f>
        <v>9.170269284858586</v>
      </c>
      <c r="X27" s="157"/>
    </row>
    <row r="28" spans="1:24" s="107" customFormat="1" ht="18">
      <c r="A28" s="67">
        <v>24</v>
      </c>
      <c r="B28" s="168" t="s">
        <v>132</v>
      </c>
      <c r="C28" s="84">
        <v>39535</v>
      </c>
      <c r="D28" s="85" t="s">
        <v>67</v>
      </c>
      <c r="E28" s="85" t="s">
        <v>83</v>
      </c>
      <c r="F28" s="86">
        <v>69</v>
      </c>
      <c r="G28" s="86">
        <v>32</v>
      </c>
      <c r="H28" s="86">
        <v>6</v>
      </c>
      <c r="I28" s="87">
        <v>1385</v>
      </c>
      <c r="J28" s="88">
        <v>296</v>
      </c>
      <c r="K28" s="87">
        <v>2149.5</v>
      </c>
      <c r="L28" s="88">
        <v>450</v>
      </c>
      <c r="M28" s="87">
        <v>1999.5</v>
      </c>
      <c r="N28" s="88">
        <v>415</v>
      </c>
      <c r="O28" s="87">
        <f>I28+K28+M28</f>
        <v>5534</v>
      </c>
      <c r="P28" s="88">
        <f>J28+L28+N28</f>
        <v>1161</v>
      </c>
      <c r="Q28" s="88">
        <f>+P28/G28</f>
        <v>36.28125</v>
      </c>
      <c r="R28" s="89">
        <f>+O28/P28</f>
        <v>4.766580534022395</v>
      </c>
      <c r="S28" s="87">
        <v>9726</v>
      </c>
      <c r="T28" s="90">
        <f t="shared" si="0"/>
        <v>-0.4310096648159572</v>
      </c>
      <c r="U28" s="87">
        <v>377256.5</v>
      </c>
      <c r="V28" s="88">
        <v>49723</v>
      </c>
      <c r="W28" s="169">
        <f>U28/V28</f>
        <v>7.587162882368321</v>
      </c>
      <c r="X28" s="157"/>
    </row>
    <row r="29" spans="1:24" s="107" customFormat="1" ht="18">
      <c r="A29" s="72">
        <v>25</v>
      </c>
      <c r="B29" s="168" t="s">
        <v>9</v>
      </c>
      <c r="C29" s="84">
        <v>39563</v>
      </c>
      <c r="D29" s="85" t="s">
        <v>17</v>
      </c>
      <c r="E29" s="85" t="s">
        <v>128</v>
      </c>
      <c r="F29" s="86">
        <v>25</v>
      </c>
      <c r="G29" s="86">
        <v>14</v>
      </c>
      <c r="H29" s="86">
        <v>2</v>
      </c>
      <c r="I29" s="87">
        <v>779</v>
      </c>
      <c r="J29" s="88">
        <v>80</v>
      </c>
      <c r="K29" s="87">
        <v>2055</v>
      </c>
      <c r="L29" s="88">
        <v>196</v>
      </c>
      <c r="M29" s="87">
        <v>1687</v>
      </c>
      <c r="N29" s="88">
        <v>158</v>
      </c>
      <c r="O29" s="87">
        <f>+I29+K29+M29</f>
        <v>4521</v>
      </c>
      <c r="P29" s="88">
        <f>+J29+L29+N29</f>
        <v>434</v>
      </c>
      <c r="Q29" s="88">
        <f>+P29/G29</f>
        <v>31</v>
      </c>
      <c r="R29" s="89">
        <f>+O29/P29</f>
        <v>10.41705069124424</v>
      </c>
      <c r="S29" s="87">
        <v>32440</v>
      </c>
      <c r="T29" s="90">
        <f t="shared" si="0"/>
        <v>-0.8606350184956844</v>
      </c>
      <c r="U29" s="87">
        <v>54609</v>
      </c>
      <c r="V29" s="88">
        <v>5558</v>
      </c>
      <c r="W29" s="169">
        <f>+U29/V29</f>
        <v>9.825296869377475</v>
      </c>
      <c r="X29" s="157"/>
    </row>
    <row r="30" spans="1:24" s="107" customFormat="1" ht="18">
      <c r="A30" s="67">
        <v>26</v>
      </c>
      <c r="B30" s="168" t="s">
        <v>57</v>
      </c>
      <c r="C30" s="84">
        <v>39528</v>
      </c>
      <c r="D30" s="85" t="s">
        <v>17</v>
      </c>
      <c r="E30" s="85" t="s">
        <v>17</v>
      </c>
      <c r="F30" s="86">
        <v>34</v>
      </c>
      <c r="G30" s="86">
        <v>21</v>
      </c>
      <c r="H30" s="86">
        <v>7</v>
      </c>
      <c r="I30" s="87">
        <v>720</v>
      </c>
      <c r="J30" s="88">
        <v>150</v>
      </c>
      <c r="K30" s="87">
        <v>1405</v>
      </c>
      <c r="L30" s="88">
        <v>306</v>
      </c>
      <c r="M30" s="87">
        <v>2336</v>
      </c>
      <c r="N30" s="88">
        <v>450</v>
      </c>
      <c r="O30" s="87">
        <f>+I30+K30+M30</f>
        <v>4461</v>
      </c>
      <c r="P30" s="88">
        <f>+J30+L30+N30</f>
        <v>906</v>
      </c>
      <c r="Q30" s="88">
        <f>+P30/G30</f>
        <v>43.142857142857146</v>
      </c>
      <c r="R30" s="89">
        <f>+O30/P30</f>
        <v>4.923841059602649</v>
      </c>
      <c r="S30" s="87">
        <v>11563</v>
      </c>
      <c r="T30" s="90">
        <f t="shared" si="0"/>
        <v>-0.6142004670068322</v>
      </c>
      <c r="U30" s="87">
        <v>893042</v>
      </c>
      <c r="V30" s="88">
        <v>99112</v>
      </c>
      <c r="W30" s="169">
        <f>+U30/V30</f>
        <v>9.010432641859714</v>
      </c>
      <c r="X30" s="157"/>
    </row>
    <row r="31" spans="1:24" s="107" customFormat="1" ht="18">
      <c r="A31" s="67">
        <v>27</v>
      </c>
      <c r="B31" s="168" t="s">
        <v>139</v>
      </c>
      <c r="C31" s="84">
        <v>39542</v>
      </c>
      <c r="D31" s="85" t="s">
        <v>26</v>
      </c>
      <c r="E31" s="85" t="s">
        <v>30</v>
      </c>
      <c r="F31" s="86">
        <v>59</v>
      </c>
      <c r="G31" s="86">
        <v>15</v>
      </c>
      <c r="H31" s="86">
        <v>5</v>
      </c>
      <c r="I31" s="87">
        <v>912</v>
      </c>
      <c r="J31" s="88">
        <v>155</v>
      </c>
      <c r="K31" s="87">
        <v>1567</v>
      </c>
      <c r="L31" s="88">
        <v>251</v>
      </c>
      <c r="M31" s="87">
        <v>1637</v>
      </c>
      <c r="N31" s="88">
        <v>257</v>
      </c>
      <c r="O31" s="87">
        <f>+M31+K31+I31</f>
        <v>4116</v>
      </c>
      <c r="P31" s="88">
        <f>+N31+L31+J31</f>
        <v>663</v>
      </c>
      <c r="Q31" s="88">
        <f>+P31/G31</f>
        <v>44.2</v>
      </c>
      <c r="R31" s="89">
        <f>+O31/P31</f>
        <v>6.208144796380091</v>
      </c>
      <c r="S31" s="87">
        <v>12395</v>
      </c>
      <c r="T31" s="90">
        <f t="shared" si="0"/>
        <v>-0.6679306171843485</v>
      </c>
      <c r="U31" s="87">
        <v>556301</v>
      </c>
      <c r="V31" s="88">
        <v>64021</v>
      </c>
      <c r="W31" s="169">
        <f>+U31/V31</f>
        <v>8.68935193139751</v>
      </c>
      <c r="X31" s="157"/>
    </row>
    <row r="32" spans="1:24" s="107" customFormat="1" ht="18">
      <c r="A32" s="72">
        <v>28</v>
      </c>
      <c r="B32" s="168" t="s">
        <v>158</v>
      </c>
      <c r="C32" s="84">
        <v>39563</v>
      </c>
      <c r="D32" s="85" t="s">
        <v>159</v>
      </c>
      <c r="E32" s="85" t="s">
        <v>90</v>
      </c>
      <c r="F32" s="86">
        <v>13</v>
      </c>
      <c r="G32" s="86">
        <v>13</v>
      </c>
      <c r="H32" s="86">
        <v>2</v>
      </c>
      <c r="I32" s="87">
        <v>873</v>
      </c>
      <c r="J32" s="88">
        <v>81</v>
      </c>
      <c r="K32" s="87">
        <v>1764.5</v>
      </c>
      <c r="L32" s="88">
        <v>167</v>
      </c>
      <c r="M32" s="87">
        <v>1415.5</v>
      </c>
      <c r="N32" s="88">
        <v>127</v>
      </c>
      <c r="O32" s="87">
        <f>+I32+K32+M32</f>
        <v>4053</v>
      </c>
      <c r="P32" s="88">
        <f>+J32+L32+N32</f>
        <v>375</v>
      </c>
      <c r="Q32" s="88">
        <f>+P32/G32</f>
        <v>28.846153846153847</v>
      </c>
      <c r="R32" s="89">
        <f>+O32/P32</f>
        <v>10.808</v>
      </c>
      <c r="S32" s="87">
        <v>13229</v>
      </c>
      <c r="T32" s="90">
        <f t="shared" si="0"/>
        <v>-0.6936276362536851</v>
      </c>
      <c r="U32" s="87">
        <v>23402</v>
      </c>
      <c r="V32" s="88">
        <v>2212</v>
      </c>
      <c r="W32" s="169">
        <f>U32/V32</f>
        <v>10.579566003616636</v>
      </c>
      <c r="X32" s="157"/>
    </row>
    <row r="33" spans="1:24" s="107" customFormat="1" ht="18">
      <c r="A33" s="67">
        <v>29</v>
      </c>
      <c r="B33" s="168" t="s">
        <v>85</v>
      </c>
      <c r="C33" s="84">
        <v>39402</v>
      </c>
      <c r="D33" s="85" t="s">
        <v>129</v>
      </c>
      <c r="E33" s="85" t="s">
        <v>32</v>
      </c>
      <c r="F33" s="86">
        <v>165</v>
      </c>
      <c r="G33" s="86">
        <v>2</v>
      </c>
      <c r="H33" s="86">
        <v>25</v>
      </c>
      <c r="I33" s="87">
        <v>663</v>
      </c>
      <c r="J33" s="88">
        <v>131</v>
      </c>
      <c r="K33" s="87">
        <v>1599</v>
      </c>
      <c r="L33" s="88">
        <v>318</v>
      </c>
      <c r="M33" s="87">
        <v>1698</v>
      </c>
      <c r="N33" s="88">
        <v>336</v>
      </c>
      <c r="O33" s="87">
        <f>I33+K33+M33</f>
        <v>3960</v>
      </c>
      <c r="P33" s="88">
        <f>J33+L33+N33</f>
        <v>785</v>
      </c>
      <c r="Q33" s="88">
        <f>IF(O33&lt;&gt;0,P33/G33,"")</f>
        <v>392.5</v>
      </c>
      <c r="R33" s="89">
        <f>IF(O33&lt;&gt;0,O33/P33,"")</f>
        <v>5.044585987261146</v>
      </c>
      <c r="S33" s="87">
        <v>2205.5</v>
      </c>
      <c r="T33" s="90">
        <f t="shared" si="0"/>
        <v>0.7955112219451371</v>
      </c>
      <c r="U33" s="87">
        <f>14302179+0</f>
        <v>14302179</v>
      </c>
      <c r="V33" s="88">
        <v>1935177</v>
      </c>
      <c r="W33" s="169">
        <f>IF(U33&lt;&gt;0,U33/V33,"")</f>
        <v>7.390630934534671</v>
      </c>
      <c r="X33" s="157"/>
    </row>
    <row r="34" spans="1:24" s="107" customFormat="1" ht="18">
      <c r="A34" s="67">
        <v>30</v>
      </c>
      <c r="B34" s="168" t="s">
        <v>140</v>
      </c>
      <c r="C34" s="84">
        <v>39542</v>
      </c>
      <c r="D34" s="85" t="s">
        <v>66</v>
      </c>
      <c r="E34" s="85" t="s">
        <v>141</v>
      </c>
      <c r="F34" s="86">
        <v>58</v>
      </c>
      <c r="G34" s="86">
        <v>17</v>
      </c>
      <c r="H34" s="86">
        <v>5</v>
      </c>
      <c r="I34" s="87">
        <v>675</v>
      </c>
      <c r="J34" s="88">
        <v>113</v>
      </c>
      <c r="K34" s="87">
        <v>1478</v>
      </c>
      <c r="L34" s="88">
        <v>246</v>
      </c>
      <c r="M34" s="87">
        <v>1665</v>
      </c>
      <c r="N34" s="88">
        <v>277</v>
      </c>
      <c r="O34" s="87">
        <f>SUM(I34+K34+M34)</f>
        <v>3818</v>
      </c>
      <c r="P34" s="88">
        <f>J34+L34+N34</f>
        <v>636</v>
      </c>
      <c r="Q34" s="88">
        <f>+P34/G34</f>
        <v>37.411764705882355</v>
      </c>
      <c r="R34" s="89">
        <f>+O34/P34</f>
        <v>6.00314465408805</v>
      </c>
      <c r="S34" s="87">
        <v>7906</v>
      </c>
      <c r="T34" s="90">
        <f t="shared" si="0"/>
        <v>-0.5170756387553757</v>
      </c>
      <c r="U34" s="87">
        <v>269125.5</v>
      </c>
      <c r="V34" s="88">
        <v>35361</v>
      </c>
      <c r="W34" s="169">
        <f>U34/V34</f>
        <v>7.610800033935692</v>
      </c>
      <c r="X34" s="157"/>
    </row>
    <row r="35" spans="1:24" s="107" customFormat="1" ht="18">
      <c r="A35" s="72">
        <v>31</v>
      </c>
      <c r="B35" s="168" t="s">
        <v>42</v>
      </c>
      <c r="C35" s="84">
        <v>39514</v>
      </c>
      <c r="D35" s="85" t="s">
        <v>84</v>
      </c>
      <c r="E35" s="85" t="s">
        <v>37</v>
      </c>
      <c r="F35" s="86">
        <v>50</v>
      </c>
      <c r="G35" s="86">
        <v>3</v>
      </c>
      <c r="H35" s="86">
        <v>9</v>
      </c>
      <c r="I35" s="87">
        <v>681.5</v>
      </c>
      <c r="J35" s="88">
        <v>166</v>
      </c>
      <c r="K35" s="87">
        <v>1246</v>
      </c>
      <c r="L35" s="88">
        <v>296</v>
      </c>
      <c r="M35" s="87">
        <v>1692</v>
      </c>
      <c r="N35" s="88">
        <v>410</v>
      </c>
      <c r="O35" s="87">
        <f>I35+K35+M35</f>
        <v>3619.5</v>
      </c>
      <c r="P35" s="88">
        <f>J35+L35+N35</f>
        <v>872</v>
      </c>
      <c r="Q35" s="88">
        <f>+P35/G35</f>
        <v>290.6666666666667</v>
      </c>
      <c r="R35" s="89">
        <f>+O35/P35</f>
        <v>4.150802752293578</v>
      </c>
      <c r="S35" s="87">
        <v>2354</v>
      </c>
      <c r="T35" s="90">
        <f t="shared" si="0"/>
        <v>0.5375955819881053</v>
      </c>
      <c r="U35" s="87">
        <v>560708.5</v>
      </c>
      <c r="V35" s="88">
        <v>69112</v>
      </c>
      <c r="W35" s="169">
        <f>+U35/V35</f>
        <v>8.113041150596134</v>
      </c>
      <c r="X35" s="157"/>
    </row>
    <row r="36" spans="1:24" s="107" customFormat="1" ht="18">
      <c r="A36" s="67">
        <v>32</v>
      </c>
      <c r="B36" s="168" t="s">
        <v>142</v>
      </c>
      <c r="C36" s="84">
        <v>39542</v>
      </c>
      <c r="D36" s="85" t="s">
        <v>65</v>
      </c>
      <c r="E36" s="85" t="s">
        <v>143</v>
      </c>
      <c r="F36" s="86">
        <v>43</v>
      </c>
      <c r="G36" s="86">
        <v>17</v>
      </c>
      <c r="H36" s="86">
        <v>5</v>
      </c>
      <c r="I36" s="87">
        <v>764.5</v>
      </c>
      <c r="J36" s="88">
        <v>133</v>
      </c>
      <c r="K36" s="87">
        <v>1297.5</v>
      </c>
      <c r="L36" s="88">
        <v>220</v>
      </c>
      <c r="M36" s="87">
        <v>1549</v>
      </c>
      <c r="N36" s="88">
        <v>250</v>
      </c>
      <c r="O36" s="87">
        <v>3611</v>
      </c>
      <c r="P36" s="88">
        <v>603</v>
      </c>
      <c r="Q36" s="88">
        <v>35.470588235294116</v>
      </c>
      <c r="R36" s="89">
        <f>O36/P36</f>
        <v>5.988391376451078</v>
      </c>
      <c r="S36" s="87">
        <v>9085.5</v>
      </c>
      <c r="T36" s="90">
        <f t="shared" si="0"/>
        <v>-0.6025535193440097</v>
      </c>
      <c r="U36" s="87">
        <v>212816</v>
      </c>
      <c r="V36" s="88">
        <v>25871</v>
      </c>
      <c r="W36" s="169">
        <f>U36/V36</f>
        <v>8.226044605929419</v>
      </c>
      <c r="X36" s="157"/>
    </row>
    <row r="37" spans="1:24" s="107" customFormat="1" ht="18">
      <c r="A37" s="67">
        <v>33</v>
      </c>
      <c r="B37" s="168" t="s">
        <v>160</v>
      </c>
      <c r="C37" s="84">
        <v>39570</v>
      </c>
      <c r="D37" s="85" t="s">
        <v>26</v>
      </c>
      <c r="E37" s="85" t="s">
        <v>35</v>
      </c>
      <c r="F37" s="86">
        <v>2</v>
      </c>
      <c r="G37" s="86">
        <v>2</v>
      </c>
      <c r="H37" s="86">
        <v>1</v>
      </c>
      <c r="I37" s="87">
        <v>694</v>
      </c>
      <c r="J37" s="88">
        <v>63</v>
      </c>
      <c r="K37" s="87">
        <v>1008</v>
      </c>
      <c r="L37" s="88">
        <v>90</v>
      </c>
      <c r="M37" s="87">
        <v>1844</v>
      </c>
      <c r="N37" s="88">
        <v>164</v>
      </c>
      <c r="O37" s="87">
        <f>+M37+K37+I37</f>
        <v>3546</v>
      </c>
      <c r="P37" s="88">
        <f>+N37+L37+J37</f>
        <v>317</v>
      </c>
      <c r="Q37" s="88">
        <f>+P37/G37</f>
        <v>158.5</v>
      </c>
      <c r="R37" s="89">
        <f>+O37/P37</f>
        <v>11.186119873817034</v>
      </c>
      <c r="S37" s="87"/>
      <c r="T37" s="90">
        <f t="shared" si="0"/>
      </c>
      <c r="U37" s="87">
        <v>3546</v>
      </c>
      <c r="V37" s="88">
        <v>317</v>
      </c>
      <c r="W37" s="169">
        <f>+U37/V37</f>
        <v>11.186119873817034</v>
      </c>
      <c r="X37" s="157"/>
    </row>
    <row r="38" spans="1:24" s="107" customFormat="1" ht="18">
      <c r="A38" s="72">
        <v>34</v>
      </c>
      <c r="B38" s="168" t="s">
        <v>19</v>
      </c>
      <c r="C38" s="84">
        <v>39493</v>
      </c>
      <c r="D38" s="85" t="s">
        <v>75</v>
      </c>
      <c r="E38" s="85" t="s">
        <v>30</v>
      </c>
      <c r="F38" s="86">
        <v>53</v>
      </c>
      <c r="G38" s="86">
        <v>7</v>
      </c>
      <c r="H38" s="86">
        <v>12</v>
      </c>
      <c r="I38" s="87">
        <v>368</v>
      </c>
      <c r="J38" s="88">
        <v>52</v>
      </c>
      <c r="K38" s="87">
        <v>1239</v>
      </c>
      <c r="L38" s="88">
        <v>166</v>
      </c>
      <c r="M38" s="87">
        <v>1317</v>
      </c>
      <c r="N38" s="88">
        <v>179</v>
      </c>
      <c r="O38" s="87">
        <f>+I38+K38+M38</f>
        <v>2924</v>
      </c>
      <c r="P38" s="88">
        <f>+J38+L38+N38</f>
        <v>397</v>
      </c>
      <c r="Q38" s="88">
        <f>IF(O38&lt;&gt;0,P38/G38,"")</f>
        <v>56.714285714285715</v>
      </c>
      <c r="R38" s="89">
        <f>IF(O38&lt;&gt;0,O38/P38,"")</f>
        <v>7.365239294710327</v>
      </c>
      <c r="S38" s="87">
        <v>3050</v>
      </c>
      <c r="T38" s="90">
        <f t="shared" si="0"/>
        <v>-0.04131147540983607</v>
      </c>
      <c r="U38" s="87">
        <v>1092722</v>
      </c>
      <c r="V38" s="88">
        <v>126648</v>
      </c>
      <c r="W38" s="169">
        <f>U38/V38</f>
        <v>8.62802412987177</v>
      </c>
      <c r="X38" s="157"/>
    </row>
    <row r="39" spans="1:24" s="107" customFormat="1" ht="18">
      <c r="A39" s="67">
        <v>35</v>
      </c>
      <c r="B39" s="168" t="s">
        <v>64</v>
      </c>
      <c r="C39" s="84">
        <v>39528</v>
      </c>
      <c r="D39" s="85" t="s">
        <v>67</v>
      </c>
      <c r="E39" s="85" t="s">
        <v>161</v>
      </c>
      <c r="F39" s="86">
        <v>17</v>
      </c>
      <c r="G39" s="86">
        <v>6</v>
      </c>
      <c r="H39" s="86">
        <v>7</v>
      </c>
      <c r="I39" s="87">
        <v>734</v>
      </c>
      <c r="J39" s="88">
        <v>172</v>
      </c>
      <c r="K39" s="87">
        <v>955</v>
      </c>
      <c r="L39" s="88">
        <v>211</v>
      </c>
      <c r="M39" s="87">
        <v>1112</v>
      </c>
      <c r="N39" s="88">
        <v>237</v>
      </c>
      <c r="O39" s="87">
        <f>I39+K39+M39</f>
        <v>2801</v>
      </c>
      <c r="P39" s="88">
        <f>J39+L39+N39</f>
        <v>620</v>
      </c>
      <c r="Q39" s="88">
        <f aca="true" t="shared" si="2" ref="Q39:Q44">+P39/G39</f>
        <v>103.33333333333333</v>
      </c>
      <c r="R39" s="89">
        <f aca="true" t="shared" si="3" ref="R39:R44">+O39/P39</f>
        <v>4.517741935483871</v>
      </c>
      <c r="S39" s="87">
        <v>1002</v>
      </c>
      <c r="T39" s="90">
        <f t="shared" si="0"/>
        <v>1.7954091816367266</v>
      </c>
      <c r="U39" s="87">
        <v>50829</v>
      </c>
      <c r="V39" s="88">
        <v>8164</v>
      </c>
      <c r="W39" s="169">
        <f>U39/V39</f>
        <v>6.225992160705537</v>
      </c>
      <c r="X39" s="157"/>
    </row>
    <row r="40" spans="1:24" s="107" customFormat="1" ht="18">
      <c r="A40" s="67">
        <v>36</v>
      </c>
      <c r="B40" s="168" t="s">
        <v>14</v>
      </c>
      <c r="C40" s="84">
        <v>39486</v>
      </c>
      <c r="D40" s="85" t="s">
        <v>66</v>
      </c>
      <c r="E40" s="85" t="s">
        <v>15</v>
      </c>
      <c r="F40" s="86">
        <v>61</v>
      </c>
      <c r="G40" s="86">
        <v>8</v>
      </c>
      <c r="H40" s="86">
        <v>13</v>
      </c>
      <c r="I40" s="87">
        <v>553</v>
      </c>
      <c r="J40" s="88">
        <v>113</v>
      </c>
      <c r="K40" s="87">
        <v>1163</v>
      </c>
      <c r="L40" s="88">
        <v>235</v>
      </c>
      <c r="M40" s="87">
        <v>1002</v>
      </c>
      <c r="N40" s="88">
        <v>203</v>
      </c>
      <c r="O40" s="87">
        <f>SUM(I40+K40+M40)</f>
        <v>2718</v>
      </c>
      <c r="P40" s="88">
        <f>J40+L40+N40</f>
        <v>551</v>
      </c>
      <c r="Q40" s="88">
        <f t="shared" si="2"/>
        <v>68.875</v>
      </c>
      <c r="R40" s="89">
        <f t="shared" si="3"/>
        <v>4.932849364791289</v>
      </c>
      <c r="S40" s="87">
        <v>7382</v>
      </c>
      <c r="T40" s="90">
        <f aca="true" t="shared" si="4" ref="T40:T71">IF(S40&lt;&gt;0,-(S40-O40)/S40,"")</f>
        <v>-0.6318070983473314</v>
      </c>
      <c r="U40" s="87">
        <v>795164.82</v>
      </c>
      <c r="V40" s="88">
        <v>113565</v>
      </c>
      <c r="W40" s="169">
        <f>U40/V40</f>
        <v>7.001847576277902</v>
      </c>
      <c r="X40" s="157"/>
    </row>
    <row r="41" spans="1:24" s="107" customFormat="1" ht="18">
      <c r="A41" s="72">
        <v>37</v>
      </c>
      <c r="B41" s="168" t="s">
        <v>102</v>
      </c>
      <c r="C41" s="84">
        <v>39549</v>
      </c>
      <c r="D41" s="85" t="s">
        <v>67</v>
      </c>
      <c r="E41" s="85" t="s">
        <v>103</v>
      </c>
      <c r="F41" s="86">
        <v>4</v>
      </c>
      <c r="G41" s="86">
        <v>4</v>
      </c>
      <c r="H41" s="86">
        <v>4</v>
      </c>
      <c r="I41" s="87">
        <v>318.5</v>
      </c>
      <c r="J41" s="88">
        <v>54</v>
      </c>
      <c r="K41" s="87">
        <v>793</v>
      </c>
      <c r="L41" s="88">
        <v>121</v>
      </c>
      <c r="M41" s="87">
        <v>1564</v>
      </c>
      <c r="N41" s="88">
        <v>232</v>
      </c>
      <c r="O41" s="87">
        <f>I41+K41+M41</f>
        <v>2675.5</v>
      </c>
      <c r="P41" s="88">
        <f>J41+L41+N41</f>
        <v>407</v>
      </c>
      <c r="Q41" s="88">
        <f t="shared" si="2"/>
        <v>101.75</v>
      </c>
      <c r="R41" s="89">
        <f t="shared" si="3"/>
        <v>6.573710073710074</v>
      </c>
      <c r="S41" s="87">
        <v>5641.5</v>
      </c>
      <c r="T41" s="90">
        <f t="shared" si="4"/>
        <v>-0.5257466985730745</v>
      </c>
      <c r="U41" s="87">
        <v>40405.5</v>
      </c>
      <c r="V41" s="88">
        <v>4266</v>
      </c>
      <c r="W41" s="169">
        <f>U41/V41</f>
        <v>9.471518987341772</v>
      </c>
      <c r="X41" s="157"/>
    </row>
    <row r="42" spans="1:24" s="107" customFormat="1" ht="18">
      <c r="A42" s="67">
        <v>38</v>
      </c>
      <c r="B42" s="168" t="s">
        <v>144</v>
      </c>
      <c r="C42" s="84">
        <v>39542</v>
      </c>
      <c r="D42" s="85" t="s">
        <v>67</v>
      </c>
      <c r="E42" s="85" t="s">
        <v>83</v>
      </c>
      <c r="F42" s="86">
        <v>16</v>
      </c>
      <c r="G42" s="86">
        <v>16</v>
      </c>
      <c r="H42" s="86">
        <v>5</v>
      </c>
      <c r="I42" s="87">
        <v>382</v>
      </c>
      <c r="J42" s="88">
        <v>66</v>
      </c>
      <c r="K42" s="87">
        <v>1105.5</v>
      </c>
      <c r="L42" s="88">
        <v>203</v>
      </c>
      <c r="M42" s="87">
        <v>1045</v>
      </c>
      <c r="N42" s="88">
        <v>175</v>
      </c>
      <c r="O42" s="87">
        <f>I42+K42+M42</f>
        <v>2532.5</v>
      </c>
      <c r="P42" s="88">
        <f>J42+L42+N42</f>
        <v>444</v>
      </c>
      <c r="Q42" s="88">
        <f t="shared" si="2"/>
        <v>27.75</v>
      </c>
      <c r="R42" s="89">
        <f t="shared" si="3"/>
        <v>5.703828828828829</v>
      </c>
      <c r="S42" s="87">
        <v>3664</v>
      </c>
      <c r="T42" s="90">
        <f t="shared" si="4"/>
        <v>-0.3088155021834061</v>
      </c>
      <c r="U42" s="87">
        <v>103345.5</v>
      </c>
      <c r="V42" s="88">
        <v>11221</v>
      </c>
      <c r="W42" s="169">
        <f>U42/V42</f>
        <v>9.210008020675518</v>
      </c>
      <c r="X42" s="157"/>
    </row>
    <row r="43" spans="1:24" s="107" customFormat="1" ht="18">
      <c r="A43" s="67">
        <v>39</v>
      </c>
      <c r="B43" s="168" t="s">
        <v>115</v>
      </c>
      <c r="C43" s="84">
        <v>39437</v>
      </c>
      <c r="D43" s="85" t="s">
        <v>84</v>
      </c>
      <c r="E43" s="85" t="s">
        <v>116</v>
      </c>
      <c r="F43" s="86">
        <v>156</v>
      </c>
      <c r="G43" s="86">
        <v>1</v>
      </c>
      <c r="H43" s="86">
        <v>18</v>
      </c>
      <c r="I43" s="87">
        <v>750</v>
      </c>
      <c r="J43" s="88">
        <v>250</v>
      </c>
      <c r="K43" s="87">
        <v>825</v>
      </c>
      <c r="L43" s="88">
        <v>275</v>
      </c>
      <c r="M43" s="87">
        <v>956</v>
      </c>
      <c r="N43" s="88">
        <v>319</v>
      </c>
      <c r="O43" s="87">
        <f>SUM(I43+K43+M43)</f>
        <v>2531</v>
      </c>
      <c r="P43" s="88">
        <f>SUM(J43+L43+N43)</f>
        <v>844</v>
      </c>
      <c r="Q43" s="88">
        <f t="shared" si="2"/>
        <v>844</v>
      </c>
      <c r="R43" s="89">
        <f t="shared" si="3"/>
        <v>2.998815165876777</v>
      </c>
      <c r="S43" s="87">
        <v>803</v>
      </c>
      <c r="T43" s="90">
        <f t="shared" si="4"/>
        <v>2.151930261519303</v>
      </c>
      <c r="U43" s="87">
        <v>4508867.5</v>
      </c>
      <c r="V43" s="88">
        <v>626361</v>
      </c>
      <c r="W43" s="169">
        <f>+U43/V43</f>
        <v>7.198512519138324</v>
      </c>
      <c r="X43" s="157"/>
    </row>
    <row r="44" spans="1:24" s="107" customFormat="1" ht="18">
      <c r="A44" s="72">
        <v>40</v>
      </c>
      <c r="B44" s="168" t="s">
        <v>162</v>
      </c>
      <c r="C44" s="84">
        <v>39479</v>
      </c>
      <c r="D44" s="85" t="s">
        <v>84</v>
      </c>
      <c r="E44" s="85" t="s">
        <v>163</v>
      </c>
      <c r="F44" s="86">
        <v>50</v>
      </c>
      <c r="G44" s="86">
        <v>1</v>
      </c>
      <c r="H44" s="86">
        <v>13</v>
      </c>
      <c r="I44" s="87">
        <v>750</v>
      </c>
      <c r="J44" s="88">
        <v>250</v>
      </c>
      <c r="K44" s="87">
        <v>750</v>
      </c>
      <c r="L44" s="88">
        <v>250</v>
      </c>
      <c r="M44" s="87">
        <v>987</v>
      </c>
      <c r="N44" s="88">
        <v>329</v>
      </c>
      <c r="O44" s="87">
        <f>SUM(I44+K44+M44)</f>
        <v>2487</v>
      </c>
      <c r="P44" s="88">
        <f>SUM(J44+L44+N44)</f>
        <v>829</v>
      </c>
      <c r="Q44" s="88">
        <f t="shared" si="2"/>
        <v>829</v>
      </c>
      <c r="R44" s="89">
        <f t="shared" si="3"/>
        <v>3</v>
      </c>
      <c r="S44" s="87"/>
      <c r="T44" s="90">
        <f t="shared" si="4"/>
      </c>
      <c r="U44" s="87">
        <v>512938</v>
      </c>
      <c r="V44" s="88">
        <v>62761</v>
      </c>
      <c r="W44" s="169">
        <f>+U44/V44</f>
        <v>8.17287806121636</v>
      </c>
      <c r="X44" s="157"/>
    </row>
    <row r="45" spans="1:24" s="107" customFormat="1" ht="18">
      <c r="A45" s="67">
        <v>41</v>
      </c>
      <c r="B45" s="168" t="s">
        <v>91</v>
      </c>
      <c r="C45" s="84">
        <v>39479</v>
      </c>
      <c r="D45" s="85" t="s">
        <v>75</v>
      </c>
      <c r="E45" s="85" t="s">
        <v>76</v>
      </c>
      <c r="F45" s="86">
        <v>48</v>
      </c>
      <c r="G45" s="86">
        <v>5</v>
      </c>
      <c r="H45" s="86">
        <v>14</v>
      </c>
      <c r="I45" s="87">
        <v>398</v>
      </c>
      <c r="J45" s="88">
        <v>134</v>
      </c>
      <c r="K45" s="87">
        <v>1095</v>
      </c>
      <c r="L45" s="88">
        <v>278</v>
      </c>
      <c r="M45" s="87">
        <v>966</v>
      </c>
      <c r="N45" s="88">
        <v>305</v>
      </c>
      <c r="O45" s="87">
        <f>+I45+K45+M45</f>
        <v>2459</v>
      </c>
      <c r="P45" s="88">
        <f>+J45+L45+N45</f>
        <v>717</v>
      </c>
      <c r="Q45" s="88">
        <f>IF(O45&lt;&gt;0,P45/G45,"")</f>
        <v>143.4</v>
      </c>
      <c r="R45" s="89">
        <f>IF(O45&lt;&gt;0,O45/P45,"")</f>
        <v>3.4295676429567643</v>
      </c>
      <c r="S45" s="87">
        <v>477</v>
      </c>
      <c r="T45" s="90">
        <f t="shared" si="4"/>
        <v>4.155136268343815</v>
      </c>
      <c r="U45" s="87">
        <v>1261832</v>
      </c>
      <c r="V45" s="88">
        <v>133459</v>
      </c>
      <c r="W45" s="169">
        <f>U45/V45</f>
        <v>9.454828823833537</v>
      </c>
      <c r="X45" s="157"/>
    </row>
    <row r="46" spans="1:24" s="107" customFormat="1" ht="18">
      <c r="A46" s="67">
        <v>42</v>
      </c>
      <c r="B46" s="168" t="s">
        <v>111</v>
      </c>
      <c r="C46" s="84">
        <v>39556</v>
      </c>
      <c r="D46" s="85" t="s">
        <v>17</v>
      </c>
      <c r="E46" s="85" t="s">
        <v>128</v>
      </c>
      <c r="F46" s="86">
        <v>48</v>
      </c>
      <c r="G46" s="86">
        <v>22</v>
      </c>
      <c r="H46" s="86">
        <v>3</v>
      </c>
      <c r="I46" s="87">
        <v>293</v>
      </c>
      <c r="J46" s="88">
        <v>48</v>
      </c>
      <c r="K46" s="87">
        <v>1134</v>
      </c>
      <c r="L46" s="88">
        <v>179</v>
      </c>
      <c r="M46" s="87">
        <v>954</v>
      </c>
      <c r="N46" s="88">
        <v>151</v>
      </c>
      <c r="O46" s="87">
        <f>+I46+K46+M46</f>
        <v>2381</v>
      </c>
      <c r="P46" s="88">
        <f>+J46+L46+N46</f>
        <v>378</v>
      </c>
      <c r="Q46" s="88">
        <f>+P46/G46</f>
        <v>17.181818181818183</v>
      </c>
      <c r="R46" s="89">
        <f>+O46/P46</f>
        <v>6.298941798941799</v>
      </c>
      <c r="S46" s="87">
        <v>7929</v>
      </c>
      <c r="T46" s="90">
        <f t="shared" si="4"/>
        <v>-0.6997099255896078</v>
      </c>
      <c r="U46" s="87">
        <v>45736</v>
      </c>
      <c r="V46" s="88">
        <v>5498</v>
      </c>
      <c r="W46" s="169">
        <f>+U46/V46</f>
        <v>8.318661331393233</v>
      </c>
      <c r="X46" s="157"/>
    </row>
    <row r="47" spans="1:24" s="107" customFormat="1" ht="18">
      <c r="A47" s="72">
        <v>43</v>
      </c>
      <c r="B47" s="168" t="s">
        <v>110</v>
      </c>
      <c r="C47" s="84">
        <v>39556</v>
      </c>
      <c r="D47" s="85" t="s">
        <v>67</v>
      </c>
      <c r="E47" s="85" t="s">
        <v>55</v>
      </c>
      <c r="F47" s="86">
        <v>17</v>
      </c>
      <c r="G47" s="86">
        <v>9</v>
      </c>
      <c r="H47" s="86">
        <v>3</v>
      </c>
      <c r="I47" s="87">
        <v>384</v>
      </c>
      <c r="J47" s="88">
        <v>45</v>
      </c>
      <c r="K47" s="87">
        <v>860</v>
      </c>
      <c r="L47" s="88">
        <v>94</v>
      </c>
      <c r="M47" s="87">
        <v>1106</v>
      </c>
      <c r="N47" s="88">
        <v>123</v>
      </c>
      <c r="O47" s="87">
        <f>I47+K47+M47</f>
        <v>2350</v>
      </c>
      <c r="P47" s="88">
        <f>J47+L47+N47</f>
        <v>262</v>
      </c>
      <c r="Q47" s="88">
        <f>+P47/G47</f>
        <v>29.11111111111111</v>
      </c>
      <c r="R47" s="89">
        <f>+O47/P47</f>
        <v>8.969465648854962</v>
      </c>
      <c r="S47" s="87">
        <v>20182.5</v>
      </c>
      <c r="T47" s="90">
        <f t="shared" si="4"/>
        <v>-0.8835624922581444</v>
      </c>
      <c r="U47" s="87">
        <v>110011</v>
      </c>
      <c r="V47" s="88">
        <v>10971</v>
      </c>
      <c r="W47" s="169">
        <f>U47/V47</f>
        <v>10.027435967550815</v>
      </c>
      <c r="X47" s="157"/>
    </row>
    <row r="48" spans="1:25" s="107" customFormat="1" ht="18">
      <c r="A48" s="67">
        <v>44</v>
      </c>
      <c r="B48" s="168" t="s">
        <v>130</v>
      </c>
      <c r="C48" s="84">
        <v>39535</v>
      </c>
      <c r="D48" s="85" t="s">
        <v>84</v>
      </c>
      <c r="E48" s="85" t="s">
        <v>90</v>
      </c>
      <c r="F48" s="86">
        <v>66</v>
      </c>
      <c r="G48" s="86">
        <v>8</v>
      </c>
      <c r="H48" s="86">
        <v>6</v>
      </c>
      <c r="I48" s="87">
        <v>506</v>
      </c>
      <c r="J48" s="88">
        <v>125</v>
      </c>
      <c r="K48" s="87">
        <v>1029</v>
      </c>
      <c r="L48" s="88">
        <v>296</v>
      </c>
      <c r="M48" s="87">
        <v>727</v>
      </c>
      <c r="N48" s="88">
        <v>135</v>
      </c>
      <c r="O48" s="87">
        <f>I48+K48+M48</f>
        <v>2262</v>
      </c>
      <c r="P48" s="88">
        <f>J48+L48+N48</f>
        <v>556</v>
      </c>
      <c r="Q48" s="88">
        <f>+P48/G48</f>
        <v>69.5</v>
      </c>
      <c r="R48" s="89">
        <f>+O48/P48</f>
        <v>4.068345323741007</v>
      </c>
      <c r="S48" s="87">
        <v>13804</v>
      </c>
      <c r="T48" s="90">
        <f t="shared" si="4"/>
        <v>-0.8361344537815126</v>
      </c>
      <c r="U48" s="87">
        <v>707223.5</v>
      </c>
      <c r="V48" s="88">
        <v>93146</v>
      </c>
      <c r="W48" s="169">
        <f>+U48/V48</f>
        <v>7.5926341442466665</v>
      </c>
      <c r="X48" s="157"/>
      <c r="Y48" s="112"/>
    </row>
    <row r="49" spans="1:25" s="107" customFormat="1" ht="18">
      <c r="A49" s="67">
        <v>45</v>
      </c>
      <c r="B49" s="168" t="s">
        <v>21</v>
      </c>
      <c r="C49" s="84">
        <v>39493</v>
      </c>
      <c r="D49" s="85" t="s">
        <v>17</v>
      </c>
      <c r="E49" s="85" t="s">
        <v>128</v>
      </c>
      <c r="F49" s="86">
        <v>10</v>
      </c>
      <c r="G49" s="86">
        <v>6</v>
      </c>
      <c r="H49" s="86">
        <v>12</v>
      </c>
      <c r="I49" s="87">
        <v>334</v>
      </c>
      <c r="J49" s="88">
        <v>61</v>
      </c>
      <c r="K49" s="87">
        <v>998</v>
      </c>
      <c r="L49" s="88">
        <v>171</v>
      </c>
      <c r="M49" s="87">
        <v>900</v>
      </c>
      <c r="N49" s="88">
        <v>150</v>
      </c>
      <c r="O49" s="87">
        <f>+I49+K49+M49</f>
        <v>2232</v>
      </c>
      <c r="P49" s="88">
        <f>+J49+L49+N49</f>
        <v>382</v>
      </c>
      <c r="Q49" s="88">
        <f>+P49/G49</f>
        <v>63.666666666666664</v>
      </c>
      <c r="R49" s="89">
        <f>+O49/P49</f>
        <v>5.842931937172775</v>
      </c>
      <c r="S49" s="87">
        <v>3726</v>
      </c>
      <c r="T49" s="90">
        <f t="shared" si="4"/>
        <v>-0.40096618357487923</v>
      </c>
      <c r="U49" s="87">
        <v>153432</v>
      </c>
      <c r="V49" s="88">
        <v>18103</v>
      </c>
      <c r="W49" s="169">
        <f>+U49/V49</f>
        <v>8.475501298127382</v>
      </c>
      <c r="X49" s="157"/>
      <c r="Y49" s="112"/>
    </row>
    <row r="50" spans="1:25" s="107" customFormat="1" ht="18">
      <c r="A50" s="72">
        <v>46</v>
      </c>
      <c r="B50" s="168" t="s">
        <v>164</v>
      </c>
      <c r="C50" s="84">
        <v>39563</v>
      </c>
      <c r="D50" s="85" t="s">
        <v>165</v>
      </c>
      <c r="E50" s="85" t="s">
        <v>88</v>
      </c>
      <c r="F50" s="86">
        <v>3</v>
      </c>
      <c r="G50" s="86">
        <v>3</v>
      </c>
      <c r="H50" s="86">
        <v>2</v>
      </c>
      <c r="I50" s="87">
        <v>518</v>
      </c>
      <c r="J50" s="88">
        <v>42</v>
      </c>
      <c r="K50" s="87">
        <v>915</v>
      </c>
      <c r="L50" s="88">
        <v>70</v>
      </c>
      <c r="M50" s="87">
        <v>860</v>
      </c>
      <c r="N50" s="88">
        <v>74</v>
      </c>
      <c r="O50" s="87">
        <v>2181</v>
      </c>
      <c r="P50" s="88">
        <v>186</v>
      </c>
      <c r="Q50" s="88">
        <v>62</v>
      </c>
      <c r="R50" s="89">
        <v>10</v>
      </c>
      <c r="S50" s="87">
        <v>9175</v>
      </c>
      <c r="T50" s="90">
        <f t="shared" si="4"/>
        <v>-0.7622888283378747</v>
      </c>
      <c r="U50" s="87">
        <v>14064</v>
      </c>
      <c r="V50" s="88">
        <v>1145</v>
      </c>
      <c r="W50" s="169">
        <v>10</v>
      </c>
      <c r="X50" s="157"/>
      <c r="Y50" s="112"/>
    </row>
    <row r="51" spans="1:25" s="107" customFormat="1" ht="18">
      <c r="A51" s="67">
        <v>47</v>
      </c>
      <c r="B51" s="168" t="s">
        <v>36</v>
      </c>
      <c r="C51" s="84">
        <v>39507</v>
      </c>
      <c r="D51" s="85" t="s">
        <v>84</v>
      </c>
      <c r="E51" s="85" t="s">
        <v>37</v>
      </c>
      <c r="F51" s="86">
        <v>27</v>
      </c>
      <c r="G51" s="86">
        <v>1</v>
      </c>
      <c r="H51" s="86">
        <v>10</v>
      </c>
      <c r="I51" s="87">
        <v>450</v>
      </c>
      <c r="J51" s="88">
        <v>150</v>
      </c>
      <c r="K51" s="87">
        <v>525</v>
      </c>
      <c r="L51" s="88">
        <v>175</v>
      </c>
      <c r="M51" s="87">
        <v>978</v>
      </c>
      <c r="N51" s="88">
        <v>326</v>
      </c>
      <c r="O51" s="87">
        <f>I51+K51+M51</f>
        <v>1953</v>
      </c>
      <c r="P51" s="88">
        <f>SUM(J51+L51+N51)</f>
        <v>651</v>
      </c>
      <c r="Q51" s="88">
        <f>+P51/G51</f>
        <v>651</v>
      </c>
      <c r="R51" s="89">
        <f>+O51/P51</f>
        <v>3</v>
      </c>
      <c r="S51" s="87">
        <v>666.5</v>
      </c>
      <c r="T51" s="90">
        <f t="shared" si="4"/>
        <v>1.930232558139535</v>
      </c>
      <c r="U51" s="87">
        <v>251416</v>
      </c>
      <c r="V51" s="88">
        <v>28116</v>
      </c>
      <c r="W51" s="169">
        <f>+U51/V51</f>
        <v>8.942097026604069</v>
      </c>
      <c r="X51" s="157"/>
      <c r="Y51" s="112"/>
    </row>
    <row r="52" spans="1:25" s="107" customFormat="1" ht="18">
      <c r="A52" s="67">
        <v>48</v>
      </c>
      <c r="B52" s="168" t="s">
        <v>40</v>
      </c>
      <c r="C52" s="84">
        <v>39514</v>
      </c>
      <c r="D52" s="85" t="s">
        <v>75</v>
      </c>
      <c r="E52" s="85" t="s">
        <v>76</v>
      </c>
      <c r="F52" s="86">
        <v>129</v>
      </c>
      <c r="G52" s="86">
        <v>9</v>
      </c>
      <c r="H52" s="86">
        <v>9</v>
      </c>
      <c r="I52" s="87">
        <v>423</v>
      </c>
      <c r="J52" s="88">
        <v>106</v>
      </c>
      <c r="K52" s="87">
        <v>713</v>
      </c>
      <c r="L52" s="88">
        <v>191</v>
      </c>
      <c r="M52" s="87">
        <v>780</v>
      </c>
      <c r="N52" s="88">
        <v>194</v>
      </c>
      <c r="O52" s="87">
        <f>+I52+K52+M52</f>
        <v>1916</v>
      </c>
      <c r="P52" s="88">
        <f>+J52+L52+N52</f>
        <v>491</v>
      </c>
      <c r="Q52" s="88">
        <f>IF(O52&lt;&gt;0,P52/G52,"")</f>
        <v>54.55555555555556</v>
      </c>
      <c r="R52" s="89">
        <f>IF(O52&lt;&gt;0,O52/P52,"")</f>
        <v>3.9022403258655802</v>
      </c>
      <c r="S52" s="87">
        <v>5240</v>
      </c>
      <c r="T52" s="90">
        <f t="shared" si="4"/>
        <v>-0.6343511450381679</v>
      </c>
      <c r="U52" s="87">
        <v>3228313</v>
      </c>
      <c r="V52" s="88">
        <v>429732</v>
      </c>
      <c r="W52" s="169">
        <f>U52/V52</f>
        <v>7.512386789906267</v>
      </c>
      <c r="X52" s="157"/>
      <c r="Y52" s="112"/>
    </row>
    <row r="53" spans="1:25" s="107" customFormat="1" ht="18">
      <c r="A53" s="72">
        <v>49</v>
      </c>
      <c r="B53" s="168" t="s">
        <v>100</v>
      </c>
      <c r="C53" s="84">
        <v>39549</v>
      </c>
      <c r="D53" s="85" t="s">
        <v>67</v>
      </c>
      <c r="E53" s="85" t="s">
        <v>101</v>
      </c>
      <c r="F53" s="86">
        <v>5</v>
      </c>
      <c r="G53" s="86">
        <v>5</v>
      </c>
      <c r="H53" s="86">
        <v>4</v>
      </c>
      <c r="I53" s="87">
        <v>280</v>
      </c>
      <c r="J53" s="88">
        <v>33</v>
      </c>
      <c r="K53" s="87">
        <v>791</v>
      </c>
      <c r="L53" s="88">
        <v>92</v>
      </c>
      <c r="M53" s="87">
        <v>799</v>
      </c>
      <c r="N53" s="88">
        <v>95</v>
      </c>
      <c r="O53" s="87">
        <f>I53+K53+M53</f>
        <v>1870</v>
      </c>
      <c r="P53" s="88">
        <f>J53+L53+N53</f>
        <v>220</v>
      </c>
      <c r="Q53" s="88">
        <f>+P53/G53</f>
        <v>44</v>
      </c>
      <c r="R53" s="89">
        <f>+O53/P53</f>
        <v>8.5</v>
      </c>
      <c r="S53" s="87">
        <v>1721</v>
      </c>
      <c r="T53" s="90">
        <f t="shared" si="4"/>
        <v>0.08657757117954677</v>
      </c>
      <c r="U53" s="87">
        <v>26421.5</v>
      </c>
      <c r="V53" s="88">
        <v>2569</v>
      </c>
      <c r="W53" s="169">
        <f>U53/V53</f>
        <v>10.284741144414168</v>
      </c>
      <c r="X53" s="157"/>
      <c r="Y53" s="112"/>
    </row>
    <row r="54" spans="1:25" s="107" customFormat="1" ht="18">
      <c r="A54" s="67">
        <v>50</v>
      </c>
      <c r="B54" s="168" t="s">
        <v>94</v>
      </c>
      <c r="C54" s="84">
        <v>39549</v>
      </c>
      <c r="D54" s="85" t="s">
        <v>75</v>
      </c>
      <c r="E54" s="85" t="s">
        <v>95</v>
      </c>
      <c r="F54" s="86">
        <v>44</v>
      </c>
      <c r="G54" s="86">
        <v>10</v>
      </c>
      <c r="H54" s="86">
        <v>4</v>
      </c>
      <c r="I54" s="87">
        <v>321</v>
      </c>
      <c r="J54" s="88">
        <v>55</v>
      </c>
      <c r="K54" s="87">
        <v>758</v>
      </c>
      <c r="L54" s="88">
        <v>130</v>
      </c>
      <c r="M54" s="87">
        <v>719</v>
      </c>
      <c r="N54" s="88">
        <v>129</v>
      </c>
      <c r="O54" s="87">
        <f>+I54+K54+M54</f>
        <v>1798</v>
      </c>
      <c r="P54" s="88">
        <f>+J54+L54+N54</f>
        <v>314</v>
      </c>
      <c r="Q54" s="88">
        <f>IF(O54&lt;&gt;0,P54/G54,"")</f>
        <v>31.4</v>
      </c>
      <c r="R54" s="89">
        <f>IF(O54&lt;&gt;0,O54/P54,"")</f>
        <v>5.726114649681529</v>
      </c>
      <c r="S54" s="87">
        <v>6510</v>
      </c>
      <c r="T54" s="90">
        <f t="shared" si="4"/>
        <v>-0.7238095238095238</v>
      </c>
      <c r="U54" s="87">
        <v>143041</v>
      </c>
      <c r="V54" s="88">
        <v>17085</v>
      </c>
      <c r="W54" s="169">
        <f>U54/V54</f>
        <v>8.372314896107698</v>
      </c>
      <c r="X54" s="157"/>
      <c r="Y54" s="112"/>
    </row>
    <row r="55" spans="1:25" s="107" customFormat="1" ht="18">
      <c r="A55" s="67">
        <v>51</v>
      </c>
      <c r="B55" s="168" t="s">
        <v>166</v>
      </c>
      <c r="C55" s="84">
        <v>39507</v>
      </c>
      <c r="D55" s="85" t="s">
        <v>67</v>
      </c>
      <c r="E55" s="85" t="s">
        <v>167</v>
      </c>
      <c r="F55" s="86">
        <v>5</v>
      </c>
      <c r="G55" s="86">
        <v>3</v>
      </c>
      <c r="H55" s="86">
        <v>9</v>
      </c>
      <c r="I55" s="87">
        <v>508</v>
      </c>
      <c r="J55" s="88">
        <v>114</v>
      </c>
      <c r="K55" s="87">
        <v>578.5</v>
      </c>
      <c r="L55" s="88">
        <v>138</v>
      </c>
      <c r="M55" s="87">
        <v>638.5</v>
      </c>
      <c r="N55" s="88">
        <v>149</v>
      </c>
      <c r="O55" s="87">
        <f>I55+K55+M55</f>
        <v>1725</v>
      </c>
      <c r="P55" s="88">
        <f>J55+L55+N55</f>
        <v>401</v>
      </c>
      <c r="Q55" s="88">
        <f>+P55/G55</f>
        <v>133.66666666666666</v>
      </c>
      <c r="R55" s="89">
        <f>+O55/P55</f>
        <v>4.301745635910224</v>
      </c>
      <c r="S55" s="87"/>
      <c r="T55" s="90">
        <f t="shared" si="4"/>
      </c>
      <c r="U55" s="87">
        <v>8305</v>
      </c>
      <c r="V55" s="88">
        <v>1540</v>
      </c>
      <c r="W55" s="169">
        <f>U55/V55</f>
        <v>5.392857142857143</v>
      </c>
      <c r="X55" s="157"/>
      <c r="Y55" s="112"/>
    </row>
    <row r="56" spans="1:25" s="107" customFormat="1" ht="18">
      <c r="A56" s="72">
        <v>52</v>
      </c>
      <c r="B56" s="168" t="s">
        <v>113</v>
      </c>
      <c r="C56" s="84">
        <v>39542</v>
      </c>
      <c r="D56" s="85" t="s">
        <v>17</v>
      </c>
      <c r="E56" s="85" t="s">
        <v>128</v>
      </c>
      <c r="F56" s="86">
        <v>25</v>
      </c>
      <c r="G56" s="86">
        <v>14</v>
      </c>
      <c r="H56" s="86">
        <v>5</v>
      </c>
      <c r="I56" s="87">
        <v>238</v>
      </c>
      <c r="J56" s="88">
        <v>44</v>
      </c>
      <c r="K56" s="87">
        <v>647</v>
      </c>
      <c r="L56" s="88">
        <v>110</v>
      </c>
      <c r="M56" s="87">
        <v>829</v>
      </c>
      <c r="N56" s="88">
        <v>148</v>
      </c>
      <c r="O56" s="87">
        <f aca="true" t="shared" si="5" ref="O56:P58">+I56+K56+M56</f>
        <v>1714</v>
      </c>
      <c r="P56" s="88">
        <f t="shared" si="5"/>
        <v>302</v>
      </c>
      <c r="Q56" s="88">
        <f>+P56/G56</f>
        <v>21.571428571428573</v>
      </c>
      <c r="R56" s="89">
        <f>+O56/P56</f>
        <v>5.675496688741722</v>
      </c>
      <c r="S56" s="87">
        <v>3584</v>
      </c>
      <c r="T56" s="90">
        <f t="shared" si="4"/>
        <v>-0.5217633928571429</v>
      </c>
      <c r="U56" s="87">
        <v>168171</v>
      </c>
      <c r="V56" s="88">
        <v>17478</v>
      </c>
      <c r="W56" s="169">
        <f>+U56/V56</f>
        <v>9.621867490559561</v>
      </c>
      <c r="X56" s="157"/>
      <c r="Y56" s="112"/>
    </row>
    <row r="57" spans="1:25" s="107" customFormat="1" ht="18">
      <c r="A57" s="67">
        <v>53</v>
      </c>
      <c r="B57" s="168" t="s">
        <v>52</v>
      </c>
      <c r="C57" s="84">
        <v>39521</v>
      </c>
      <c r="D57" s="85" t="s">
        <v>75</v>
      </c>
      <c r="E57" s="85" t="s">
        <v>53</v>
      </c>
      <c r="F57" s="86">
        <v>36</v>
      </c>
      <c r="G57" s="86">
        <v>4</v>
      </c>
      <c r="H57" s="86">
        <v>8</v>
      </c>
      <c r="I57" s="87">
        <v>329</v>
      </c>
      <c r="J57" s="88">
        <v>85</v>
      </c>
      <c r="K57" s="87">
        <v>624</v>
      </c>
      <c r="L57" s="88">
        <v>132</v>
      </c>
      <c r="M57" s="87">
        <v>728</v>
      </c>
      <c r="N57" s="88">
        <v>147</v>
      </c>
      <c r="O57" s="87">
        <f t="shared" si="5"/>
        <v>1681</v>
      </c>
      <c r="P57" s="88">
        <f t="shared" si="5"/>
        <v>364</v>
      </c>
      <c r="Q57" s="88">
        <f>IF(O57&lt;&gt;0,P57/G57,"")</f>
        <v>91</v>
      </c>
      <c r="R57" s="89">
        <f>IF(O57&lt;&gt;0,O57/P57,"")</f>
        <v>4.618131868131868</v>
      </c>
      <c r="S57" s="87">
        <v>691</v>
      </c>
      <c r="T57" s="90">
        <f t="shared" si="4"/>
        <v>1.4327062228654124</v>
      </c>
      <c r="U57" s="87">
        <v>193356</v>
      </c>
      <c r="V57" s="88">
        <v>24424</v>
      </c>
      <c r="W57" s="169">
        <f>U57/V57</f>
        <v>7.916639371110383</v>
      </c>
      <c r="X57" s="157"/>
      <c r="Y57" s="112"/>
    </row>
    <row r="58" spans="1:25" s="107" customFormat="1" ht="18">
      <c r="A58" s="67">
        <v>54</v>
      </c>
      <c r="B58" s="168" t="s">
        <v>168</v>
      </c>
      <c r="C58" s="84">
        <v>39388</v>
      </c>
      <c r="D58" s="85" t="s">
        <v>75</v>
      </c>
      <c r="E58" s="85" t="s">
        <v>169</v>
      </c>
      <c r="F58" s="86">
        <v>4</v>
      </c>
      <c r="G58" s="86">
        <v>1</v>
      </c>
      <c r="H58" s="86">
        <v>7</v>
      </c>
      <c r="I58" s="87">
        <v>833</v>
      </c>
      <c r="J58" s="88">
        <v>278</v>
      </c>
      <c r="K58" s="87">
        <v>834</v>
      </c>
      <c r="L58" s="88">
        <v>278</v>
      </c>
      <c r="M58" s="87">
        <v>0</v>
      </c>
      <c r="N58" s="88">
        <v>0</v>
      </c>
      <c r="O58" s="87">
        <f t="shared" si="5"/>
        <v>1667</v>
      </c>
      <c r="P58" s="88">
        <f t="shared" si="5"/>
        <v>556</v>
      </c>
      <c r="Q58" s="88">
        <f>IF(O58&lt;&gt;0,P58/G58,"")</f>
        <v>556</v>
      </c>
      <c r="R58" s="89">
        <f>IF(O58&lt;&gt;0,O58/P58,"")</f>
        <v>2.9982014388489207</v>
      </c>
      <c r="S58" s="87"/>
      <c r="T58" s="90">
        <f t="shared" si="4"/>
      </c>
      <c r="U58" s="87">
        <v>38261</v>
      </c>
      <c r="V58" s="88">
        <v>3877</v>
      </c>
      <c r="W58" s="169">
        <f>U58/V58</f>
        <v>9.868712922362652</v>
      </c>
      <c r="X58" s="157"/>
      <c r="Y58" s="112"/>
    </row>
    <row r="59" spans="1:25" s="107" customFormat="1" ht="18">
      <c r="A59" s="72">
        <v>55</v>
      </c>
      <c r="B59" s="168" t="s">
        <v>33</v>
      </c>
      <c r="C59" s="84">
        <v>39507</v>
      </c>
      <c r="D59" s="85" t="s">
        <v>66</v>
      </c>
      <c r="E59" s="85" t="s">
        <v>62</v>
      </c>
      <c r="F59" s="86">
        <v>130</v>
      </c>
      <c r="G59" s="86">
        <v>8</v>
      </c>
      <c r="H59" s="86">
        <v>10</v>
      </c>
      <c r="I59" s="87">
        <v>296</v>
      </c>
      <c r="J59" s="88">
        <v>55</v>
      </c>
      <c r="K59" s="87">
        <v>635</v>
      </c>
      <c r="L59" s="88">
        <v>114</v>
      </c>
      <c r="M59" s="87">
        <v>701</v>
      </c>
      <c r="N59" s="88">
        <v>121</v>
      </c>
      <c r="O59" s="87">
        <f>SUM(I59+K59+M59)</f>
        <v>1632</v>
      </c>
      <c r="P59" s="88">
        <f>J59+L59+N59</f>
        <v>290</v>
      </c>
      <c r="Q59" s="88">
        <f aca="true" t="shared" si="6" ref="Q59:Q64">+P59/G59</f>
        <v>36.25</v>
      </c>
      <c r="R59" s="89">
        <f aca="true" t="shared" si="7" ref="R59:R64">+O59/P59</f>
        <v>5.627586206896551</v>
      </c>
      <c r="S59" s="87">
        <v>4144</v>
      </c>
      <c r="T59" s="90">
        <f t="shared" si="4"/>
        <v>-0.6061776061776062</v>
      </c>
      <c r="U59" s="87">
        <v>1509689.16</v>
      </c>
      <c r="V59" s="88">
        <v>211475</v>
      </c>
      <c r="W59" s="169">
        <f>U59/V59</f>
        <v>7.138854048941955</v>
      </c>
      <c r="X59" s="157"/>
      <c r="Y59" s="112"/>
    </row>
    <row r="60" spans="1:25" s="107" customFormat="1" ht="18">
      <c r="A60" s="67">
        <v>56</v>
      </c>
      <c r="B60" s="168" t="s">
        <v>112</v>
      </c>
      <c r="C60" s="84">
        <v>39528</v>
      </c>
      <c r="D60" s="85" t="s">
        <v>66</v>
      </c>
      <c r="E60" s="85" t="s">
        <v>31</v>
      </c>
      <c r="F60" s="86">
        <v>6</v>
      </c>
      <c r="G60" s="86">
        <v>6</v>
      </c>
      <c r="H60" s="86">
        <v>3</v>
      </c>
      <c r="I60" s="87">
        <v>275</v>
      </c>
      <c r="J60" s="88">
        <v>32</v>
      </c>
      <c r="K60" s="87">
        <v>785</v>
      </c>
      <c r="L60" s="88">
        <v>92</v>
      </c>
      <c r="M60" s="87">
        <v>546</v>
      </c>
      <c r="N60" s="88">
        <v>64</v>
      </c>
      <c r="O60" s="87">
        <f>SUM(I60+K60+M60)</f>
        <v>1606</v>
      </c>
      <c r="P60" s="88">
        <f>J60+L60+N60</f>
        <v>188</v>
      </c>
      <c r="Q60" s="88">
        <f t="shared" si="6"/>
        <v>31.333333333333332</v>
      </c>
      <c r="R60" s="89">
        <f t="shared" si="7"/>
        <v>8.542553191489361</v>
      </c>
      <c r="S60" s="87">
        <v>3254</v>
      </c>
      <c r="T60" s="90">
        <f t="shared" si="4"/>
        <v>-0.5064535955746773</v>
      </c>
      <c r="U60" s="87">
        <v>22132.5</v>
      </c>
      <c r="V60" s="88">
        <v>2565</v>
      </c>
      <c r="W60" s="169">
        <f>U60/V60</f>
        <v>8.628654970760234</v>
      </c>
      <c r="X60" s="157"/>
      <c r="Y60" s="112"/>
    </row>
    <row r="61" spans="1:25" s="107" customFormat="1" ht="18">
      <c r="A61" s="67">
        <v>57</v>
      </c>
      <c r="B61" s="168" t="s">
        <v>44</v>
      </c>
      <c r="C61" s="84">
        <v>39514</v>
      </c>
      <c r="D61" s="85" t="s">
        <v>66</v>
      </c>
      <c r="E61" s="85" t="s">
        <v>45</v>
      </c>
      <c r="F61" s="86">
        <v>59</v>
      </c>
      <c r="G61" s="86">
        <v>5</v>
      </c>
      <c r="H61" s="86">
        <v>9</v>
      </c>
      <c r="I61" s="87">
        <v>289.71</v>
      </c>
      <c r="J61" s="88">
        <v>63</v>
      </c>
      <c r="K61" s="87">
        <v>567.71</v>
      </c>
      <c r="L61" s="88">
        <v>125</v>
      </c>
      <c r="M61" s="87">
        <v>496.71</v>
      </c>
      <c r="N61" s="88">
        <v>108</v>
      </c>
      <c r="O61" s="87">
        <f>SUM(I61+K61+M61)</f>
        <v>1354.13</v>
      </c>
      <c r="P61" s="88">
        <f>J61+L61+N61</f>
        <v>296</v>
      </c>
      <c r="Q61" s="88">
        <f t="shared" si="6"/>
        <v>59.2</v>
      </c>
      <c r="R61" s="89">
        <f t="shared" si="7"/>
        <v>4.574763513513514</v>
      </c>
      <c r="S61" s="87">
        <v>625</v>
      </c>
      <c r="T61" s="90">
        <f t="shared" si="4"/>
        <v>1.166608</v>
      </c>
      <c r="U61" s="87">
        <v>177543.98</v>
      </c>
      <c r="V61" s="88">
        <v>25968</v>
      </c>
      <c r="W61" s="169">
        <f>U61/V61</f>
        <v>6.837029420825632</v>
      </c>
      <c r="X61" s="157"/>
      <c r="Y61" s="112"/>
    </row>
    <row r="62" spans="1:25" s="107" customFormat="1" ht="18">
      <c r="A62" s="72">
        <v>58</v>
      </c>
      <c r="B62" s="168" t="s">
        <v>16</v>
      </c>
      <c r="C62" s="84">
        <v>39458</v>
      </c>
      <c r="D62" s="85" t="s">
        <v>17</v>
      </c>
      <c r="E62" s="85" t="s">
        <v>128</v>
      </c>
      <c r="F62" s="86">
        <v>8</v>
      </c>
      <c r="G62" s="86">
        <v>3</v>
      </c>
      <c r="H62" s="86">
        <v>17</v>
      </c>
      <c r="I62" s="87">
        <v>301</v>
      </c>
      <c r="J62" s="88">
        <v>49</v>
      </c>
      <c r="K62" s="87">
        <v>425</v>
      </c>
      <c r="L62" s="88">
        <v>64</v>
      </c>
      <c r="M62" s="87">
        <v>540</v>
      </c>
      <c r="N62" s="88">
        <v>84</v>
      </c>
      <c r="O62" s="87">
        <f>+I62+K62+M62</f>
        <v>1266</v>
      </c>
      <c r="P62" s="88">
        <f>+J62+L62+N62</f>
        <v>197</v>
      </c>
      <c r="Q62" s="88">
        <f t="shared" si="6"/>
        <v>65.66666666666667</v>
      </c>
      <c r="R62" s="89">
        <f t="shared" si="7"/>
        <v>6.426395939086294</v>
      </c>
      <c r="S62" s="87">
        <v>2544</v>
      </c>
      <c r="T62" s="90">
        <f t="shared" si="4"/>
        <v>-0.5023584905660378</v>
      </c>
      <c r="U62" s="87">
        <v>277088</v>
      </c>
      <c r="V62" s="88">
        <v>27215</v>
      </c>
      <c r="W62" s="169">
        <f>+U62/V62</f>
        <v>10.181444056586441</v>
      </c>
      <c r="X62" s="157"/>
      <c r="Y62" s="112"/>
    </row>
    <row r="63" spans="1:25" s="107" customFormat="1" ht="18">
      <c r="A63" s="67">
        <v>59</v>
      </c>
      <c r="B63" s="168" t="s">
        <v>43</v>
      </c>
      <c r="C63" s="84">
        <v>39514</v>
      </c>
      <c r="D63" s="85" t="s">
        <v>26</v>
      </c>
      <c r="E63" s="85" t="s">
        <v>30</v>
      </c>
      <c r="F63" s="86">
        <v>27</v>
      </c>
      <c r="G63" s="86">
        <v>2</v>
      </c>
      <c r="H63" s="86">
        <v>9</v>
      </c>
      <c r="I63" s="87">
        <v>241</v>
      </c>
      <c r="J63" s="88">
        <v>38</v>
      </c>
      <c r="K63" s="87">
        <v>447</v>
      </c>
      <c r="L63" s="88">
        <v>72</v>
      </c>
      <c r="M63" s="87">
        <v>483</v>
      </c>
      <c r="N63" s="88">
        <v>77</v>
      </c>
      <c r="O63" s="87">
        <f>+M63+K63+I63</f>
        <v>1171</v>
      </c>
      <c r="P63" s="88">
        <f>+N63+L63+J63</f>
        <v>187</v>
      </c>
      <c r="Q63" s="88">
        <f t="shared" si="6"/>
        <v>93.5</v>
      </c>
      <c r="R63" s="89">
        <f t="shared" si="7"/>
        <v>6.262032085561497</v>
      </c>
      <c r="S63" s="87">
        <v>456</v>
      </c>
      <c r="T63" s="90">
        <f t="shared" si="4"/>
        <v>1.5679824561403508</v>
      </c>
      <c r="U63" s="87">
        <v>292599</v>
      </c>
      <c r="V63" s="88">
        <v>30724</v>
      </c>
      <c r="W63" s="169">
        <f>+U63/V63</f>
        <v>9.523466996484833</v>
      </c>
      <c r="X63" s="157"/>
      <c r="Y63" s="112"/>
    </row>
    <row r="64" spans="1:25" s="107" customFormat="1" ht="18">
      <c r="A64" s="67">
        <v>60</v>
      </c>
      <c r="B64" s="168" t="s">
        <v>131</v>
      </c>
      <c r="C64" s="84">
        <v>39521</v>
      </c>
      <c r="D64" s="85" t="s">
        <v>26</v>
      </c>
      <c r="E64" s="85" t="s">
        <v>30</v>
      </c>
      <c r="F64" s="86">
        <v>63</v>
      </c>
      <c r="G64" s="86">
        <v>5</v>
      </c>
      <c r="H64" s="86">
        <v>6</v>
      </c>
      <c r="I64" s="87">
        <v>290</v>
      </c>
      <c r="J64" s="88">
        <v>63</v>
      </c>
      <c r="K64" s="87">
        <v>443</v>
      </c>
      <c r="L64" s="88">
        <v>91</v>
      </c>
      <c r="M64" s="87">
        <v>372</v>
      </c>
      <c r="N64" s="88">
        <v>80</v>
      </c>
      <c r="O64" s="87">
        <f>+M64+K64+I64</f>
        <v>1105</v>
      </c>
      <c r="P64" s="88">
        <f>+N64+L64+J64</f>
        <v>234</v>
      </c>
      <c r="Q64" s="88">
        <f t="shared" si="6"/>
        <v>46.8</v>
      </c>
      <c r="R64" s="89">
        <f t="shared" si="7"/>
        <v>4.722222222222222</v>
      </c>
      <c r="S64" s="87">
        <v>4236</v>
      </c>
      <c r="T64" s="90">
        <f t="shared" si="4"/>
        <v>-0.7391406987724268</v>
      </c>
      <c r="U64" s="87">
        <v>391975</v>
      </c>
      <c r="V64" s="88">
        <v>43388</v>
      </c>
      <c r="W64" s="169">
        <f>+U64/V64</f>
        <v>9.034179957591961</v>
      </c>
      <c r="X64" s="157"/>
      <c r="Y64" s="112"/>
    </row>
    <row r="65" spans="1:25" s="107" customFormat="1" ht="18">
      <c r="A65" s="72">
        <v>61</v>
      </c>
      <c r="B65" s="168" t="s">
        <v>96</v>
      </c>
      <c r="C65" s="84">
        <v>39549</v>
      </c>
      <c r="D65" s="85" t="s">
        <v>87</v>
      </c>
      <c r="E65" s="85" t="s">
        <v>97</v>
      </c>
      <c r="F65" s="86">
        <v>30</v>
      </c>
      <c r="G65" s="86">
        <v>9</v>
      </c>
      <c r="H65" s="86">
        <v>4</v>
      </c>
      <c r="I65" s="87">
        <v>171</v>
      </c>
      <c r="J65" s="88">
        <v>26</v>
      </c>
      <c r="K65" s="87">
        <v>425</v>
      </c>
      <c r="L65" s="88">
        <v>74</v>
      </c>
      <c r="M65" s="87">
        <v>399</v>
      </c>
      <c r="N65" s="88">
        <v>86</v>
      </c>
      <c r="O65" s="87">
        <f aca="true" t="shared" si="8" ref="O65:P68">I65+K65+M65</f>
        <v>995</v>
      </c>
      <c r="P65" s="88">
        <f t="shared" si="8"/>
        <v>186</v>
      </c>
      <c r="Q65" s="88">
        <f>P65/G65</f>
        <v>20.666666666666668</v>
      </c>
      <c r="R65" s="89">
        <f>O65/P65</f>
        <v>5.349462365591398</v>
      </c>
      <c r="S65" s="87">
        <v>3207</v>
      </c>
      <c r="T65" s="90">
        <f t="shared" si="4"/>
        <v>-0.6897411911443717</v>
      </c>
      <c r="U65" s="87">
        <v>89433</v>
      </c>
      <c r="V65" s="88">
        <v>10071</v>
      </c>
      <c r="W65" s="169">
        <f>U65/V65</f>
        <v>8.880250223413762</v>
      </c>
      <c r="X65" s="157"/>
      <c r="Y65" s="112"/>
    </row>
    <row r="66" spans="1:25" s="107" customFormat="1" ht="18">
      <c r="A66" s="67">
        <v>62</v>
      </c>
      <c r="B66" s="168" t="s">
        <v>38</v>
      </c>
      <c r="C66" s="84">
        <v>39507</v>
      </c>
      <c r="D66" s="85" t="s">
        <v>67</v>
      </c>
      <c r="E66" s="85" t="s">
        <v>83</v>
      </c>
      <c r="F66" s="86">
        <v>20</v>
      </c>
      <c r="G66" s="86">
        <v>4</v>
      </c>
      <c r="H66" s="86">
        <v>10</v>
      </c>
      <c r="I66" s="87">
        <v>344</v>
      </c>
      <c r="J66" s="88">
        <v>56</v>
      </c>
      <c r="K66" s="87">
        <v>343</v>
      </c>
      <c r="L66" s="88">
        <v>60</v>
      </c>
      <c r="M66" s="87">
        <v>291</v>
      </c>
      <c r="N66" s="88">
        <v>49</v>
      </c>
      <c r="O66" s="87">
        <f t="shared" si="8"/>
        <v>978</v>
      </c>
      <c r="P66" s="88">
        <f t="shared" si="8"/>
        <v>165</v>
      </c>
      <c r="Q66" s="88">
        <f aca="true" t="shared" si="9" ref="Q66:Q71">+P66/G66</f>
        <v>41.25</v>
      </c>
      <c r="R66" s="89">
        <f aca="true" t="shared" si="10" ref="R66:R71">+O66/P66</f>
        <v>5.927272727272728</v>
      </c>
      <c r="S66" s="87">
        <v>2569</v>
      </c>
      <c r="T66" s="90">
        <f t="shared" si="4"/>
        <v>-0.6193071233943168</v>
      </c>
      <c r="U66" s="87">
        <v>110545</v>
      </c>
      <c r="V66" s="88">
        <v>13260</v>
      </c>
      <c r="W66" s="169">
        <f>U66/V66</f>
        <v>8.336726998491704</v>
      </c>
      <c r="X66" s="157"/>
      <c r="Y66" s="112"/>
    </row>
    <row r="67" spans="1:25" s="107" customFormat="1" ht="18">
      <c r="A67" s="67">
        <v>63</v>
      </c>
      <c r="B67" s="168" t="s">
        <v>49</v>
      </c>
      <c r="C67" s="84">
        <v>39521</v>
      </c>
      <c r="D67" s="85" t="s">
        <v>84</v>
      </c>
      <c r="E67" s="85" t="s">
        <v>90</v>
      </c>
      <c r="F67" s="86">
        <v>35</v>
      </c>
      <c r="G67" s="86">
        <v>3</v>
      </c>
      <c r="H67" s="86">
        <v>8</v>
      </c>
      <c r="I67" s="87">
        <v>193</v>
      </c>
      <c r="J67" s="88">
        <v>40</v>
      </c>
      <c r="K67" s="87">
        <v>307</v>
      </c>
      <c r="L67" s="88">
        <v>65</v>
      </c>
      <c r="M67" s="87">
        <v>393</v>
      </c>
      <c r="N67" s="88">
        <v>77</v>
      </c>
      <c r="O67" s="87">
        <f t="shared" si="8"/>
        <v>893</v>
      </c>
      <c r="P67" s="88">
        <f t="shared" si="8"/>
        <v>182</v>
      </c>
      <c r="Q67" s="88">
        <f t="shared" si="9"/>
        <v>60.666666666666664</v>
      </c>
      <c r="R67" s="89">
        <f t="shared" si="10"/>
        <v>4.906593406593407</v>
      </c>
      <c r="S67" s="87">
        <v>424</v>
      </c>
      <c r="T67" s="90">
        <f t="shared" si="4"/>
        <v>1.1061320754716981</v>
      </c>
      <c r="U67" s="87">
        <v>316538</v>
      </c>
      <c r="V67" s="88">
        <v>36009</v>
      </c>
      <c r="W67" s="169">
        <f>+U67/V67</f>
        <v>8.790524591074453</v>
      </c>
      <c r="X67" s="157"/>
      <c r="Y67" s="112"/>
    </row>
    <row r="68" spans="1:25" s="107" customFormat="1" ht="18">
      <c r="A68" s="72">
        <v>64</v>
      </c>
      <c r="B68" s="168" t="s">
        <v>54</v>
      </c>
      <c r="C68" s="84">
        <v>39472</v>
      </c>
      <c r="D68" s="85" t="s">
        <v>67</v>
      </c>
      <c r="E68" s="85" t="s">
        <v>55</v>
      </c>
      <c r="F68" s="86">
        <v>25</v>
      </c>
      <c r="G68" s="86">
        <v>4</v>
      </c>
      <c r="H68" s="86">
        <v>15</v>
      </c>
      <c r="I68" s="87">
        <v>123</v>
      </c>
      <c r="J68" s="88">
        <v>23</v>
      </c>
      <c r="K68" s="87">
        <v>466</v>
      </c>
      <c r="L68" s="88">
        <v>87</v>
      </c>
      <c r="M68" s="87">
        <v>279</v>
      </c>
      <c r="N68" s="88">
        <v>53</v>
      </c>
      <c r="O68" s="87">
        <f t="shared" si="8"/>
        <v>868</v>
      </c>
      <c r="P68" s="88">
        <f t="shared" si="8"/>
        <v>163</v>
      </c>
      <c r="Q68" s="88">
        <f t="shared" si="9"/>
        <v>40.75</v>
      </c>
      <c r="R68" s="89">
        <f t="shared" si="10"/>
        <v>5.325153374233129</v>
      </c>
      <c r="S68" s="87">
        <v>674</v>
      </c>
      <c r="T68" s="90">
        <f t="shared" si="4"/>
        <v>0.2878338278931751</v>
      </c>
      <c r="U68" s="87">
        <v>161645.5</v>
      </c>
      <c r="V68" s="88">
        <v>24126</v>
      </c>
      <c r="W68" s="169">
        <f>U68/V68</f>
        <v>6.700053883776838</v>
      </c>
      <c r="X68" s="157"/>
      <c r="Y68" s="112"/>
    </row>
    <row r="69" spans="1:25" s="107" customFormat="1" ht="18">
      <c r="A69" s="67">
        <v>65</v>
      </c>
      <c r="B69" s="168" t="s">
        <v>170</v>
      </c>
      <c r="C69" s="84">
        <v>39451</v>
      </c>
      <c r="D69" s="85" t="s">
        <v>66</v>
      </c>
      <c r="E69" s="85" t="s">
        <v>171</v>
      </c>
      <c r="F69" s="86">
        <v>5</v>
      </c>
      <c r="G69" s="86">
        <v>2</v>
      </c>
      <c r="H69" s="86">
        <v>5</v>
      </c>
      <c r="I69" s="87">
        <v>247.6</v>
      </c>
      <c r="J69" s="88">
        <v>50</v>
      </c>
      <c r="K69" s="87">
        <v>267.6</v>
      </c>
      <c r="L69" s="88">
        <v>54</v>
      </c>
      <c r="M69" s="87">
        <v>302.6</v>
      </c>
      <c r="N69" s="88">
        <v>61</v>
      </c>
      <c r="O69" s="87">
        <f>SUM(I69+K69+M69)</f>
        <v>817.8000000000001</v>
      </c>
      <c r="P69" s="88">
        <f>J69+L69+N69</f>
        <v>165</v>
      </c>
      <c r="Q69" s="88">
        <f t="shared" si="9"/>
        <v>82.5</v>
      </c>
      <c r="R69" s="89">
        <f t="shared" si="10"/>
        <v>4.956363636363637</v>
      </c>
      <c r="S69" s="87"/>
      <c r="T69" s="90">
        <f t="shared" si="4"/>
      </c>
      <c r="U69" s="87">
        <v>8745.5</v>
      </c>
      <c r="V69" s="88">
        <v>1111</v>
      </c>
      <c r="W69" s="169">
        <f>U69/V69</f>
        <v>7.871737173717372</v>
      </c>
      <c r="X69" s="157"/>
      <c r="Y69" s="112"/>
    </row>
    <row r="70" spans="1:25" s="107" customFormat="1" ht="18">
      <c r="A70" s="67">
        <v>66</v>
      </c>
      <c r="B70" s="168" t="s">
        <v>119</v>
      </c>
      <c r="C70" s="84">
        <v>39458</v>
      </c>
      <c r="D70" s="85" t="s">
        <v>67</v>
      </c>
      <c r="E70" s="85" t="s">
        <v>83</v>
      </c>
      <c r="F70" s="86">
        <v>10</v>
      </c>
      <c r="G70" s="86">
        <v>2</v>
      </c>
      <c r="H70" s="86">
        <v>17</v>
      </c>
      <c r="I70" s="87">
        <v>188</v>
      </c>
      <c r="J70" s="88">
        <v>47</v>
      </c>
      <c r="K70" s="87">
        <v>297</v>
      </c>
      <c r="L70" s="88">
        <v>72</v>
      </c>
      <c r="M70" s="87">
        <v>308</v>
      </c>
      <c r="N70" s="88">
        <v>74</v>
      </c>
      <c r="O70" s="87">
        <f>I70+K70+M70</f>
        <v>793</v>
      </c>
      <c r="P70" s="88">
        <f>J70+L70+N70</f>
        <v>193</v>
      </c>
      <c r="Q70" s="88">
        <f t="shared" si="9"/>
        <v>96.5</v>
      </c>
      <c r="R70" s="89">
        <f t="shared" si="10"/>
        <v>4.108808290155441</v>
      </c>
      <c r="S70" s="87">
        <v>160</v>
      </c>
      <c r="T70" s="90">
        <f t="shared" si="4"/>
        <v>3.95625</v>
      </c>
      <c r="U70" s="87">
        <v>108124</v>
      </c>
      <c r="V70" s="88">
        <v>13035</v>
      </c>
      <c r="W70" s="169">
        <f>U70/V70</f>
        <v>8.294898350594552</v>
      </c>
      <c r="X70" s="157"/>
      <c r="Y70" s="112"/>
    </row>
    <row r="71" spans="1:25" s="107" customFormat="1" ht="18">
      <c r="A71" s="72">
        <v>67</v>
      </c>
      <c r="B71" s="168" t="s">
        <v>122</v>
      </c>
      <c r="C71" s="84">
        <v>39451</v>
      </c>
      <c r="D71" s="85" t="s">
        <v>67</v>
      </c>
      <c r="E71" s="85" t="s">
        <v>83</v>
      </c>
      <c r="F71" s="86">
        <v>25</v>
      </c>
      <c r="G71" s="86">
        <v>3</v>
      </c>
      <c r="H71" s="86">
        <v>17</v>
      </c>
      <c r="I71" s="87">
        <v>108</v>
      </c>
      <c r="J71" s="88">
        <v>18</v>
      </c>
      <c r="K71" s="87">
        <v>445</v>
      </c>
      <c r="L71" s="88">
        <v>77</v>
      </c>
      <c r="M71" s="87">
        <v>135</v>
      </c>
      <c r="N71" s="88">
        <v>22</v>
      </c>
      <c r="O71" s="87">
        <f>I71+K71+M71</f>
        <v>688</v>
      </c>
      <c r="P71" s="88">
        <f>J71+L71+N71</f>
        <v>117</v>
      </c>
      <c r="Q71" s="88">
        <f t="shared" si="9"/>
        <v>39</v>
      </c>
      <c r="R71" s="89">
        <f t="shared" si="10"/>
        <v>5.880341880341881</v>
      </c>
      <c r="S71" s="87">
        <v>775</v>
      </c>
      <c r="T71" s="90">
        <f t="shared" si="4"/>
        <v>-0.11225806451612903</v>
      </c>
      <c r="U71" s="87">
        <v>253589</v>
      </c>
      <c r="V71" s="88">
        <v>31033</v>
      </c>
      <c r="W71" s="169">
        <f>U71/V71</f>
        <v>8.171591531595398</v>
      </c>
      <c r="X71" s="157"/>
      <c r="Y71" s="112"/>
    </row>
    <row r="72" spans="1:25" s="107" customFormat="1" ht="18">
      <c r="A72" s="67">
        <v>68</v>
      </c>
      <c r="B72" s="168" t="s">
        <v>20</v>
      </c>
      <c r="C72" s="84">
        <v>39493</v>
      </c>
      <c r="D72" s="85" t="s">
        <v>75</v>
      </c>
      <c r="E72" s="85" t="s">
        <v>76</v>
      </c>
      <c r="F72" s="86">
        <v>33</v>
      </c>
      <c r="G72" s="86">
        <v>2</v>
      </c>
      <c r="H72" s="86">
        <v>12</v>
      </c>
      <c r="I72" s="87">
        <v>153</v>
      </c>
      <c r="J72" s="88">
        <v>29</v>
      </c>
      <c r="K72" s="87">
        <v>299</v>
      </c>
      <c r="L72" s="88">
        <v>55</v>
      </c>
      <c r="M72" s="87">
        <v>213</v>
      </c>
      <c r="N72" s="88">
        <v>37</v>
      </c>
      <c r="O72" s="87">
        <f>+I72+K72+M72</f>
        <v>665</v>
      </c>
      <c r="P72" s="88">
        <f>+J72+L72+N72</f>
        <v>121</v>
      </c>
      <c r="Q72" s="88">
        <f>IF(O72&lt;&gt;0,P72/G72,"")</f>
        <v>60.5</v>
      </c>
      <c r="R72" s="89">
        <f>IF(O72&lt;&gt;0,O72/P72,"")</f>
        <v>5.4958677685950414</v>
      </c>
      <c r="S72" s="87">
        <v>478</v>
      </c>
      <c r="T72" s="90">
        <f aca="true" t="shared" si="11" ref="T72:T101">IF(S72&lt;&gt;0,-(S72-O72)/S72,"")</f>
        <v>0.3912133891213389</v>
      </c>
      <c r="U72" s="87">
        <v>808270</v>
      </c>
      <c r="V72" s="88">
        <v>89658</v>
      </c>
      <c r="W72" s="169">
        <f>U72/V72</f>
        <v>9.01503491043744</v>
      </c>
      <c r="X72" s="157"/>
      <c r="Y72" s="112"/>
    </row>
    <row r="73" spans="1:25" s="107" customFormat="1" ht="18">
      <c r="A73" s="67">
        <v>69</v>
      </c>
      <c r="B73" s="168" t="s">
        <v>25</v>
      </c>
      <c r="C73" s="84">
        <v>39500</v>
      </c>
      <c r="D73" s="85" t="s">
        <v>26</v>
      </c>
      <c r="E73" s="85" t="s">
        <v>145</v>
      </c>
      <c r="F73" s="86">
        <v>123</v>
      </c>
      <c r="G73" s="86">
        <v>2</v>
      </c>
      <c r="H73" s="86">
        <v>11</v>
      </c>
      <c r="I73" s="87">
        <v>277</v>
      </c>
      <c r="J73" s="88">
        <v>42</v>
      </c>
      <c r="K73" s="87">
        <v>154</v>
      </c>
      <c r="L73" s="88">
        <v>25</v>
      </c>
      <c r="M73" s="87">
        <v>202</v>
      </c>
      <c r="N73" s="88">
        <v>31</v>
      </c>
      <c r="O73" s="87">
        <f>+M73+K73+I73</f>
        <v>633</v>
      </c>
      <c r="P73" s="88">
        <f>+N73+L73+J73</f>
        <v>98</v>
      </c>
      <c r="Q73" s="88">
        <f>+P73/G73</f>
        <v>49</v>
      </c>
      <c r="R73" s="89">
        <f>+O73/P73</f>
        <v>6.459183673469388</v>
      </c>
      <c r="S73" s="87">
        <v>387</v>
      </c>
      <c r="T73" s="90">
        <f t="shared" si="11"/>
        <v>0.6356589147286822</v>
      </c>
      <c r="U73" s="87">
        <v>727204</v>
      </c>
      <c r="V73" s="88">
        <v>102852</v>
      </c>
      <c r="W73" s="169">
        <f>+U73/V73</f>
        <v>7.070392408509314</v>
      </c>
      <c r="X73" s="157"/>
      <c r="Y73" s="112"/>
    </row>
    <row r="74" spans="1:25" s="107" customFormat="1" ht="18">
      <c r="A74" s="72">
        <v>70</v>
      </c>
      <c r="B74" s="168" t="s">
        <v>11</v>
      </c>
      <c r="C74" s="84">
        <v>39353</v>
      </c>
      <c r="D74" s="85" t="s">
        <v>17</v>
      </c>
      <c r="E74" s="85" t="s">
        <v>17</v>
      </c>
      <c r="F74" s="86">
        <v>1</v>
      </c>
      <c r="G74" s="86">
        <v>1</v>
      </c>
      <c r="H74" s="86">
        <v>31</v>
      </c>
      <c r="I74" s="87">
        <v>103</v>
      </c>
      <c r="J74" s="88">
        <v>17</v>
      </c>
      <c r="K74" s="87">
        <v>324</v>
      </c>
      <c r="L74" s="88">
        <v>53</v>
      </c>
      <c r="M74" s="87">
        <v>164</v>
      </c>
      <c r="N74" s="88">
        <v>27</v>
      </c>
      <c r="O74" s="87">
        <f>+I74+K74+M74</f>
        <v>591</v>
      </c>
      <c r="P74" s="88">
        <f>+J74+L74+N74</f>
        <v>97</v>
      </c>
      <c r="Q74" s="88">
        <f>+P74/G74</f>
        <v>97</v>
      </c>
      <c r="R74" s="89">
        <f>+O74/P74</f>
        <v>6.092783505154639</v>
      </c>
      <c r="S74" s="87">
        <v>198</v>
      </c>
      <c r="T74" s="90">
        <f t="shared" si="11"/>
        <v>1.9848484848484849</v>
      </c>
      <c r="U74" s="87">
        <v>34918</v>
      </c>
      <c r="V74" s="88">
        <v>3319</v>
      </c>
      <c r="W74" s="169">
        <f>+U74/V74</f>
        <v>10.520638746610425</v>
      </c>
      <c r="X74" s="157"/>
      <c r="Y74" s="112"/>
    </row>
    <row r="75" spans="1:25" s="107" customFormat="1" ht="18">
      <c r="A75" s="67">
        <v>71</v>
      </c>
      <c r="B75" s="168" t="s">
        <v>39</v>
      </c>
      <c r="C75" s="84">
        <v>39479</v>
      </c>
      <c r="D75" s="85" t="s">
        <v>66</v>
      </c>
      <c r="E75" s="85" t="s">
        <v>128</v>
      </c>
      <c r="F75" s="86">
        <v>80</v>
      </c>
      <c r="G75" s="86">
        <v>4</v>
      </c>
      <c r="H75" s="86">
        <v>14</v>
      </c>
      <c r="I75" s="87">
        <v>187.5</v>
      </c>
      <c r="J75" s="88">
        <v>49</v>
      </c>
      <c r="K75" s="87">
        <v>180</v>
      </c>
      <c r="L75" s="88">
        <v>43</v>
      </c>
      <c r="M75" s="87">
        <v>164</v>
      </c>
      <c r="N75" s="88">
        <v>41</v>
      </c>
      <c r="O75" s="87">
        <f>SUM(I75+K75+M75)</f>
        <v>531.5</v>
      </c>
      <c r="P75" s="88">
        <f>J75+L75+N75</f>
        <v>133</v>
      </c>
      <c r="Q75" s="88">
        <f>+P75/G75</f>
        <v>33.25</v>
      </c>
      <c r="R75" s="89">
        <f>+O75/P75</f>
        <v>3.9962406015037595</v>
      </c>
      <c r="S75" s="87">
        <v>681</v>
      </c>
      <c r="T75" s="90">
        <f t="shared" si="11"/>
        <v>-0.2195301027900147</v>
      </c>
      <c r="U75" s="87">
        <v>1181379.02</v>
      </c>
      <c r="V75" s="88">
        <v>143250</v>
      </c>
      <c r="W75" s="169">
        <f>U75/V75</f>
        <v>8.246973961605585</v>
      </c>
      <c r="X75" s="157"/>
      <c r="Y75" s="112"/>
    </row>
    <row r="76" spans="1:25" s="107" customFormat="1" ht="18">
      <c r="A76" s="67">
        <v>72</v>
      </c>
      <c r="B76" s="168" t="s">
        <v>1</v>
      </c>
      <c r="C76" s="84">
        <v>39220</v>
      </c>
      <c r="D76" s="85" t="s">
        <v>67</v>
      </c>
      <c r="E76" s="85" t="s">
        <v>83</v>
      </c>
      <c r="F76" s="86">
        <v>88</v>
      </c>
      <c r="G76" s="86">
        <v>1</v>
      </c>
      <c r="H76" s="86">
        <v>41</v>
      </c>
      <c r="I76" s="87">
        <v>390</v>
      </c>
      <c r="J76" s="88">
        <v>78</v>
      </c>
      <c r="K76" s="87">
        <v>25</v>
      </c>
      <c r="L76" s="88">
        <v>5</v>
      </c>
      <c r="M76" s="87">
        <v>50</v>
      </c>
      <c r="N76" s="88">
        <v>10</v>
      </c>
      <c r="O76" s="87">
        <f>I76+K76+M76</f>
        <v>465</v>
      </c>
      <c r="P76" s="88">
        <f>J76+L76+N76</f>
        <v>93</v>
      </c>
      <c r="Q76" s="88">
        <f>+P76/G76</f>
        <v>93</v>
      </c>
      <c r="R76" s="89">
        <f>+O76/P76</f>
        <v>5</v>
      </c>
      <c r="S76" s="87">
        <v>445</v>
      </c>
      <c r="T76" s="90">
        <f t="shared" si="11"/>
        <v>0.0449438202247191</v>
      </c>
      <c r="U76" s="87">
        <v>592079</v>
      </c>
      <c r="V76" s="88">
        <v>87520</v>
      </c>
      <c r="W76" s="169">
        <f>U76/V76</f>
        <v>6.7650708409506395</v>
      </c>
      <c r="X76" s="157"/>
      <c r="Y76" s="112"/>
    </row>
    <row r="77" spans="1:25" s="107" customFormat="1" ht="18">
      <c r="A77" s="72">
        <v>73</v>
      </c>
      <c r="B77" s="168" t="s">
        <v>114</v>
      </c>
      <c r="C77" s="84">
        <v>39507</v>
      </c>
      <c r="D77" s="85" t="s">
        <v>75</v>
      </c>
      <c r="E77" s="85" t="s">
        <v>30</v>
      </c>
      <c r="F77" s="86">
        <v>82</v>
      </c>
      <c r="G77" s="86">
        <v>1</v>
      </c>
      <c r="H77" s="86">
        <v>10</v>
      </c>
      <c r="I77" s="87">
        <v>174</v>
      </c>
      <c r="J77" s="88">
        <v>42</v>
      </c>
      <c r="K77" s="87">
        <v>165</v>
      </c>
      <c r="L77" s="88">
        <v>40</v>
      </c>
      <c r="M77" s="87">
        <v>122</v>
      </c>
      <c r="N77" s="88">
        <v>29</v>
      </c>
      <c r="O77" s="87">
        <f>+I77+K77+M77</f>
        <v>461</v>
      </c>
      <c r="P77" s="88">
        <f>+J77+L77+N77</f>
        <v>111</v>
      </c>
      <c r="Q77" s="88">
        <f>IF(O77&lt;&gt;0,P77/G77,"")</f>
        <v>111</v>
      </c>
      <c r="R77" s="89">
        <f>IF(O77&lt;&gt;0,O77/P77,"")</f>
        <v>4.153153153153153</v>
      </c>
      <c r="S77" s="87">
        <v>436</v>
      </c>
      <c r="T77" s="90">
        <f t="shared" si="11"/>
        <v>0.05733944954128441</v>
      </c>
      <c r="U77" s="87">
        <v>869382</v>
      </c>
      <c r="V77" s="88">
        <v>117273</v>
      </c>
      <c r="W77" s="169">
        <f>U77/V77</f>
        <v>7.413317643447341</v>
      </c>
      <c r="X77" s="157"/>
      <c r="Y77" s="112"/>
    </row>
    <row r="78" spans="1:25" s="107" customFormat="1" ht="18">
      <c r="A78" s="67">
        <v>74</v>
      </c>
      <c r="B78" s="168" t="s">
        <v>86</v>
      </c>
      <c r="C78" s="84">
        <v>39472</v>
      </c>
      <c r="D78" s="85" t="s">
        <v>87</v>
      </c>
      <c r="E78" s="85" t="s">
        <v>88</v>
      </c>
      <c r="F78" s="86">
        <v>70</v>
      </c>
      <c r="G78" s="86">
        <v>2</v>
      </c>
      <c r="H78" s="86">
        <v>15</v>
      </c>
      <c r="I78" s="87">
        <v>0</v>
      </c>
      <c r="J78" s="88">
        <v>0</v>
      </c>
      <c r="K78" s="87">
        <v>201</v>
      </c>
      <c r="L78" s="88">
        <v>37</v>
      </c>
      <c r="M78" s="87">
        <v>255</v>
      </c>
      <c r="N78" s="88">
        <v>47</v>
      </c>
      <c r="O78" s="87">
        <f>I78+K78+M78</f>
        <v>456</v>
      </c>
      <c r="P78" s="88">
        <f>J78+L78+N78</f>
        <v>84</v>
      </c>
      <c r="Q78" s="88">
        <f>P78/G78</f>
        <v>42</v>
      </c>
      <c r="R78" s="89">
        <f>O78/P78</f>
        <v>5.428571428571429</v>
      </c>
      <c r="S78" s="87">
        <v>304</v>
      </c>
      <c r="T78" s="90">
        <f t="shared" si="11"/>
        <v>0.5</v>
      </c>
      <c r="U78" s="87">
        <v>864469</v>
      </c>
      <c r="V78" s="88">
        <v>108315</v>
      </c>
      <c r="W78" s="169">
        <f>U78/V78</f>
        <v>7.981064487836403</v>
      </c>
      <c r="X78" s="157"/>
      <c r="Y78" s="112"/>
    </row>
    <row r="79" spans="1:25" s="107" customFormat="1" ht="18">
      <c r="A79" s="67">
        <v>75</v>
      </c>
      <c r="B79" s="168" t="s">
        <v>34</v>
      </c>
      <c r="C79" s="84">
        <v>39507</v>
      </c>
      <c r="D79" s="85" t="s">
        <v>26</v>
      </c>
      <c r="E79" s="85" t="s">
        <v>35</v>
      </c>
      <c r="F79" s="86">
        <v>73</v>
      </c>
      <c r="G79" s="86">
        <v>1</v>
      </c>
      <c r="H79" s="86">
        <v>10</v>
      </c>
      <c r="I79" s="87">
        <v>40</v>
      </c>
      <c r="J79" s="88">
        <v>6</v>
      </c>
      <c r="K79" s="87">
        <v>214</v>
      </c>
      <c r="L79" s="88">
        <v>33</v>
      </c>
      <c r="M79" s="87">
        <v>188</v>
      </c>
      <c r="N79" s="88">
        <v>28</v>
      </c>
      <c r="O79" s="87">
        <f>+M79+K79+I79</f>
        <v>442</v>
      </c>
      <c r="P79" s="88">
        <f>+N79+L79+J79</f>
        <v>67</v>
      </c>
      <c r="Q79" s="88">
        <f aca="true" t="shared" si="12" ref="Q79:Q90">+P79/G79</f>
        <v>67</v>
      </c>
      <c r="R79" s="89">
        <f aca="true" t="shared" si="13" ref="R79:R90">+O79/P79</f>
        <v>6.597014925373134</v>
      </c>
      <c r="S79" s="87">
        <v>478</v>
      </c>
      <c r="T79" s="90">
        <f t="shared" si="11"/>
        <v>-0.07531380753138076</v>
      </c>
      <c r="U79" s="87">
        <v>795930</v>
      </c>
      <c r="V79" s="88">
        <v>101322</v>
      </c>
      <c r="W79" s="169">
        <f>+U79/V79</f>
        <v>7.855450938591816</v>
      </c>
      <c r="X79" s="157"/>
      <c r="Y79" s="112"/>
    </row>
    <row r="80" spans="1:25" s="107" customFormat="1" ht="18">
      <c r="A80" s="72">
        <v>76</v>
      </c>
      <c r="B80" s="168" t="s">
        <v>10</v>
      </c>
      <c r="C80" s="84">
        <v>39437</v>
      </c>
      <c r="D80" s="85" t="s">
        <v>67</v>
      </c>
      <c r="E80" s="85" t="s">
        <v>120</v>
      </c>
      <c r="F80" s="86">
        <v>7</v>
      </c>
      <c r="G80" s="86">
        <v>2</v>
      </c>
      <c r="H80" s="86">
        <v>14</v>
      </c>
      <c r="I80" s="87">
        <v>110</v>
      </c>
      <c r="J80" s="88">
        <v>22</v>
      </c>
      <c r="K80" s="87">
        <v>132</v>
      </c>
      <c r="L80" s="88">
        <v>26</v>
      </c>
      <c r="M80" s="87">
        <v>151</v>
      </c>
      <c r="N80" s="88">
        <v>30</v>
      </c>
      <c r="O80" s="87">
        <f>I80+K80+M80</f>
        <v>393</v>
      </c>
      <c r="P80" s="88">
        <f>J80+L80+N80</f>
        <v>78</v>
      </c>
      <c r="Q80" s="88">
        <f t="shared" si="12"/>
        <v>39</v>
      </c>
      <c r="R80" s="89">
        <f t="shared" si="13"/>
        <v>5.038461538461538</v>
      </c>
      <c r="S80" s="87">
        <v>731</v>
      </c>
      <c r="T80" s="90">
        <f t="shared" si="11"/>
        <v>-0.46238030095759236</v>
      </c>
      <c r="U80" s="87">
        <v>50311.7</v>
      </c>
      <c r="V80" s="88">
        <v>7029</v>
      </c>
      <c r="W80" s="169">
        <f>U80/V80</f>
        <v>7.157732252098449</v>
      </c>
      <c r="X80" s="157"/>
      <c r="Y80" s="112"/>
    </row>
    <row r="81" spans="1:25" s="107" customFormat="1" ht="18">
      <c r="A81" s="67">
        <v>77</v>
      </c>
      <c r="B81" s="168" t="s">
        <v>172</v>
      </c>
      <c r="C81" s="84">
        <v>39430</v>
      </c>
      <c r="D81" s="85" t="s">
        <v>26</v>
      </c>
      <c r="E81" s="85" t="s">
        <v>29</v>
      </c>
      <c r="F81" s="86">
        <v>137</v>
      </c>
      <c r="G81" s="86">
        <v>1</v>
      </c>
      <c r="H81" s="86">
        <v>18</v>
      </c>
      <c r="I81" s="87">
        <v>82</v>
      </c>
      <c r="J81" s="88">
        <v>19</v>
      </c>
      <c r="K81" s="87">
        <v>118</v>
      </c>
      <c r="L81" s="88">
        <v>49</v>
      </c>
      <c r="M81" s="87">
        <v>138</v>
      </c>
      <c r="N81" s="88">
        <v>102</v>
      </c>
      <c r="O81" s="87">
        <f>+M81+K81+I81</f>
        <v>338</v>
      </c>
      <c r="P81" s="88">
        <f>+N81+L81+J81</f>
        <v>170</v>
      </c>
      <c r="Q81" s="88">
        <f t="shared" si="12"/>
        <v>170</v>
      </c>
      <c r="R81" s="89">
        <f t="shared" si="13"/>
        <v>1.988235294117647</v>
      </c>
      <c r="S81" s="87"/>
      <c r="T81" s="90">
        <f t="shared" si="11"/>
      </c>
      <c r="U81" s="87">
        <v>2787886</v>
      </c>
      <c r="V81" s="88">
        <v>336729</v>
      </c>
      <c r="W81" s="169">
        <f>+U81/V81</f>
        <v>8.27931660177769</v>
      </c>
      <c r="X81" s="157"/>
      <c r="Y81" s="112"/>
    </row>
    <row r="82" spans="1:25" s="107" customFormat="1" ht="18">
      <c r="A82" s="67">
        <v>78</v>
      </c>
      <c r="B82" s="168" t="s">
        <v>173</v>
      </c>
      <c r="C82" s="84">
        <v>39430</v>
      </c>
      <c r="D82" s="85" t="s">
        <v>26</v>
      </c>
      <c r="E82" s="85" t="s">
        <v>179</v>
      </c>
      <c r="F82" s="86">
        <v>242</v>
      </c>
      <c r="G82" s="86">
        <v>2</v>
      </c>
      <c r="H82" s="86">
        <v>21</v>
      </c>
      <c r="I82" s="87">
        <v>90</v>
      </c>
      <c r="J82" s="88">
        <v>55</v>
      </c>
      <c r="K82" s="87">
        <v>122</v>
      </c>
      <c r="L82" s="88">
        <v>61</v>
      </c>
      <c r="M82" s="87">
        <v>98</v>
      </c>
      <c r="N82" s="88">
        <v>57</v>
      </c>
      <c r="O82" s="87">
        <f>+M82+K82+I82</f>
        <v>310</v>
      </c>
      <c r="P82" s="88">
        <f>+N82+L82+J82</f>
        <v>173</v>
      </c>
      <c r="Q82" s="88">
        <f t="shared" si="12"/>
        <v>86.5</v>
      </c>
      <c r="R82" s="89">
        <f t="shared" si="13"/>
        <v>1.7919075144508672</v>
      </c>
      <c r="S82" s="87"/>
      <c r="T82" s="90">
        <f t="shared" si="11"/>
      </c>
      <c r="U82" s="87">
        <v>15281232</v>
      </c>
      <c r="V82" s="88">
        <v>1985022</v>
      </c>
      <c r="W82" s="169">
        <f>+U82/V82</f>
        <v>7.698268331534865</v>
      </c>
      <c r="X82" s="157"/>
      <c r="Y82" s="112"/>
    </row>
    <row r="83" spans="1:25" s="107" customFormat="1" ht="18">
      <c r="A83" s="72">
        <v>79</v>
      </c>
      <c r="B83" s="168" t="s">
        <v>23</v>
      </c>
      <c r="C83" s="84">
        <v>39500</v>
      </c>
      <c r="D83" s="85" t="s">
        <v>67</v>
      </c>
      <c r="E83" s="85" t="s">
        <v>24</v>
      </c>
      <c r="F83" s="86">
        <v>100</v>
      </c>
      <c r="G83" s="86">
        <v>6</v>
      </c>
      <c r="H83" s="86">
        <v>11</v>
      </c>
      <c r="I83" s="87">
        <v>49</v>
      </c>
      <c r="J83" s="88">
        <v>9</v>
      </c>
      <c r="K83" s="87">
        <v>145</v>
      </c>
      <c r="L83" s="88">
        <v>26</v>
      </c>
      <c r="M83" s="87">
        <v>111</v>
      </c>
      <c r="N83" s="88">
        <v>21</v>
      </c>
      <c r="O83" s="87">
        <f aca="true" t="shared" si="14" ref="O83:P85">I83+K83+M83</f>
        <v>305</v>
      </c>
      <c r="P83" s="88">
        <f t="shared" si="14"/>
        <v>56</v>
      </c>
      <c r="Q83" s="88">
        <f t="shared" si="12"/>
        <v>9.333333333333334</v>
      </c>
      <c r="R83" s="89">
        <f t="shared" si="13"/>
        <v>5.446428571428571</v>
      </c>
      <c r="S83" s="87">
        <v>2808.5</v>
      </c>
      <c r="T83" s="90">
        <f t="shared" si="11"/>
        <v>-0.8914011037920598</v>
      </c>
      <c r="U83" s="87">
        <v>1687244.4</v>
      </c>
      <c r="V83" s="88">
        <v>226584</v>
      </c>
      <c r="W83" s="169">
        <f>U83/V83</f>
        <v>7.44644105497299</v>
      </c>
      <c r="X83" s="157"/>
      <c r="Y83" s="112"/>
    </row>
    <row r="84" spans="1:25" s="107" customFormat="1" ht="18">
      <c r="A84" s="67">
        <v>80</v>
      </c>
      <c r="B84" s="168" t="s">
        <v>89</v>
      </c>
      <c r="C84" s="84">
        <v>39472</v>
      </c>
      <c r="D84" s="85" t="s">
        <v>90</v>
      </c>
      <c r="E84" s="85" t="s">
        <v>90</v>
      </c>
      <c r="F84" s="86">
        <v>59</v>
      </c>
      <c r="G84" s="86">
        <v>2</v>
      </c>
      <c r="H84" s="86">
        <v>15</v>
      </c>
      <c r="I84" s="87">
        <v>249</v>
      </c>
      <c r="J84" s="88">
        <v>83</v>
      </c>
      <c r="K84" s="87">
        <v>30</v>
      </c>
      <c r="L84" s="88">
        <v>6</v>
      </c>
      <c r="M84" s="87">
        <v>0</v>
      </c>
      <c r="N84" s="88">
        <v>0</v>
      </c>
      <c r="O84" s="87">
        <f t="shared" si="14"/>
        <v>279</v>
      </c>
      <c r="P84" s="88">
        <f t="shared" si="14"/>
        <v>89</v>
      </c>
      <c r="Q84" s="88">
        <f t="shared" si="12"/>
        <v>44.5</v>
      </c>
      <c r="R84" s="89">
        <f t="shared" si="13"/>
        <v>3.134831460674157</v>
      </c>
      <c r="S84" s="87">
        <v>2687</v>
      </c>
      <c r="T84" s="90">
        <f t="shared" si="11"/>
        <v>-0.8961667286937105</v>
      </c>
      <c r="U84" s="87">
        <v>787523</v>
      </c>
      <c r="V84" s="88">
        <v>100443</v>
      </c>
      <c r="W84" s="169">
        <f>+U84/V84</f>
        <v>7.840496600061726</v>
      </c>
      <c r="X84" s="157"/>
      <c r="Y84" s="112"/>
    </row>
    <row r="85" spans="1:25" s="107" customFormat="1" ht="18">
      <c r="A85" s="67">
        <v>81</v>
      </c>
      <c r="B85" s="168" t="s">
        <v>123</v>
      </c>
      <c r="C85" s="84">
        <v>39542</v>
      </c>
      <c r="D85" s="85" t="s">
        <v>67</v>
      </c>
      <c r="E85" s="85" t="s">
        <v>88</v>
      </c>
      <c r="F85" s="86">
        <v>1</v>
      </c>
      <c r="G85" s="86">
        <v>1</v>
      </c>
      <c r="H85" s="86">
        <v>5</v>
      </c>
      <c r="I85" s="87">
        <v>42</v>
      </c>
      <c r="J85" s="88">
        <v>9</v>
      </c>
      <c r="K85" s="87">
        <v>59</v>
      </c>
      <c r="L85" s="88">
        <v>10</v>
      </c>
      <c r="M85" s="87">
        <v>165</v>
      </c>
      <c r="N85" s="88">
        <v>30</v>
      </c>
      <c r="O85" s="87">
        <f t="shared" si="14"/>
        <v>266</v>
      </c>
      <c r="P85" s="88">
        <f t="shared" si="14"/>
        <v>49</v>
      </c>
      <c r="Q85" s="88">
        <f t="shared" si="12"/>
        <v>49</v>
      </c>
      <c r="R85" s="89">
        <f t="shared" si="13"/>
        <v>5.428571428571429</v>
      </c>
      <c r="S85" s="87">
        <v>1136</v>
      </c>
      <c r="T85" s="90">
        <f t="shared" si="11"/>
        <v>-0.7658450704225352</v>
      </c>
      <c r="U85" s="87">
        <v>12870</v>
      </c>
      <c r="V85" s="88">
        <v>1268</v>
      </c>
      <c r="W85" s="169">
        <f>U85/V85</f>
        <v>10.149842271293375</v>
      </c>
      <c r="X85" s="157"/>
      <c r="Y85" s="112"/>
    </row>
    <row r="86" spans="1:25" s="107" customFormat="1" ht="18">
      <c r="A86" s="72">
        <v>82</v>
      </c>
      <c r="B86" s="168" t="s">
        <v>174</v>
      </c>
      <c r="C86" s="84">
        <v>39437</v>
      </c>
      <c r="D86" s="85" t="s">
        <v>66</v>
      </c>
      <c r="E86" s="85" t="s">
        <v>128</v>
      </c>
      <c r="F86" s="86">
        <v>25</v>
      </c>
      <c r="G86" s="86">
        <v>1</v>
      </c>
      <c r="H86" s="86">
        <v>6</v>
      </c>
      <c r="I86" s="87">
        <v>22</v>
      </c>
      <c r="J86" s="88">
        <v>4</v>
      </c>
      <c r="K86" s="87">
        <v>104</v>
      </c>
      <c r="L86" s="88">
        <v>20</v>
      </c>
      <c r="M86" s="87">
        <v>115</v>
      </c>
      <c r="N86" s="88">
        <v>21</v>
      </c>
      <c r="O86" s="87">
        <f>SUM(I86+K86+M86)</f>
        <v>241</v>
      </c>
      <c r="P86" s="88">
        <f>J86+L86+N86</f>
        <v>45</v>
      </c>
      <c r="Q86" s="88">
        <f t="shared" si="12"/>
        <v>45</v>
      </c>
      <c r="R86" s="89">
        <f t="shared" si="13"/>
        <v>5.355555555555555</v>
      </c>
      <c r="S86" s="87"/>
      <c r="T86" s="90">
        <f t="shared" si="11"/>
      </c>
      <c r="U86" s="87">
        <v>78158.5</v>
      </c>
      <c r="V86" s="88">
        <v>8240</v>
      </c>
      <c r="W86" s="169">
        <f>U86/V86</f>
        <v>9.485254854368932</v>
      </c>
      <c r="X86" s="157"/>
      <c r="Y86" s="112"/>
    </row>
    <row r="87" spans="1:25" s="107" customFormat="1" ht="18">
      <c r="A87" s="67">
        <v>83</v>
      </c>
      <c r="B87" s="168" t="s">
        <v>41</v>
      </c>
      <c r="C87" s="84">
        <v>39514</v>
      </c>
      <c r="D87" s="85" t="s">
        <v>26</v>
      </c>
      <c r="E87" s="85" t="s">
        <v>27</v>
      </c>
      <c r="F87" s="86">
        <v>30</v>
      </c>
      <c r="G87" s="86">
        <v>1</v>
      </c>
      <c r="H87" s="86">
        <v>9</v>
      </c>
      <c r="I87" s="87">
        <v>45</v>
      </c>
      <c r="J87" s="88">
        <v>9</v>
      </c>
      <c r="K87" s="87">
        <v>115</v>
      </c>
      <c r="L87" s="88">
        <v>23</v>
      </c>
      <c r="M87" s="87">
        <v>80</v>
      </c>
      <c r="N87" s="88">
        <v>16</v>
      </c>
      <c r="O87" s="87">
        <f>+M87+K87+I87</f>
        <v>240</v>
      </c>
      <c r="P87" s="88">
        <f>+N87+L87+J87</f>
        <v>48</v>
      </c>
      <c r="Q87" s="88">
        <f t="shared" si="12"/>
        <v>48</v>
      </c>
      <c r="R87" s="89">
        <f t="shared" si="13"/>
        <v>5</v>
      </c>
      <c r="S87" s="87">
        <v>2402</v>
      </c>
      <c r="T87" s="90">
        <f t="shared" si="11"/>
        <v>-0.9000832639467111</v>
      </c>
      <c r="U87" s="87">
        <v>686655</v>
      </c>
      <c r="V87" s="88">
        <v>77806</v>
      </c>
      <c r="W87" s="169">
        <f>+U87/V87</f>
        <v>8.825219134771098</v>
      </c>
      <c r="X87" s="157"/>
      <c r="Y87" s="112"/>
    </row>
    <row r="88" spans="1:25" s="107" customFormat="1" ht="18">
      <c r="A88" s="67">
        <v>84</v>
      </c>
      <c r="B88" s="168" t="s">
        <v>0</v>
      </c>
      <c r="C88" s="84">
        <v>39402</v>
      </c>
      <c r="D88" s="85" t="s">
        <v>26</v>
      </c>
      <c r="E88" s="85" t="s">
        <v>30</v>
      </c>
      <c r="F88" s="86">
        <v>130</v>
      </c>
      <c r="G88" s="86">
        <v>1</v>
      </c>
      <c r="H88" s="86">
        <v>24</v>
      </c>
      <c r="I88" s="87">
        <v>16</v>
      </c>
      <c r="J88" s="88">
        <v>2</v>
      </c>
      <c r="K88" s="87">
        <v>124</v>
      </c>
      <c r="L88" s="88">
        <v>22</v>
      </c>
      <c r="M88" s="87">
        <v>95</v>
      </c>
      <c r="N88" s="88">
        <v>15</v>
      </c>
      <c r="O88" s="87">
        <f>+M88+K88+I88</f>
        <v>235</v>
      </c>
      <c r="P88" s="88">
        <f>+N88+L88+J88</f>
        <v>39</v>
      </c>
      <c r="Q88" s="88">
        <f t="shared" si="12"/>
        <v>39</v>
      </c>
      <c r="R88" s="89">
        <f t="shared" si="13"/>
        <v>6.0256410256410255</v>
      </c>
      <c r="S88" s="87">
        <v>163</v>
      </c>
      <c r="T88" s="90">
        <f t="shared" si="11"/>
        <v>0.44171779141104295</v>
      </c>
      <c r="U88" s="87">
        <v>2098290</v>
      </c>
      <c r="V88" s="88">
        <v>266051</v>
      </c>
      <c r="W88" s="169">
        <f>+U88/V88</f>
        <v>7.886796140589587</v>
      </c>
      <c r="X88" s="157"/>
      <c r="Y88" s="112"/>
    </row>
    <row r="89" spans="1:25" s="107" customFormat="1" ht="18">
      <c r="A89" s="72">
        <v>85</v>
      </c>
      <c r="B89" s="168" t="s">
        <v>134</v>
      </c>
      <c r="C89" s="84">
        <v>39535</v>
      </c>
      <c r="D89" s="85" t="s">
        <v>17</v>
      </c>
      <c r="E89" s="85" t="s">
        <v>17</v>
      </c>
      <c r="F89" s="86">
        <v>11</v>
      </c>
      <c r="G89" s="86">
        <v>1</v>
      </c>
      <c r="H89" s="86">
        <v>6</v>
      </c>
      <c r="I89" s="87">
        <v>38</v>
      </c>
      <c r="J89" s="88">
        <v>6</v>
      </c>
      <c r="K89" s="87">
        <v>137</v>
      </c>
      <c r="L89" s="88">
        <v>22</v>
      </c>
      <c r="M89" s="87">
        <v>38</v>
      </c>
      <c r="N89" s="88">
        <v>6</v>
      </c>
      <c r="O89" s="87">
        <f>+I89+K89+M89</f>
        <v>213</v>
      </c>
      <c r="P89" s="88">
        <f>+J89+L89+N89</f>
        <v>34</v>
      </c>
      <c r="Q89" s="88">
        <f t="shared" si="12"/>
        <v>34</v>
      </c>
      <c r="R89" s="89">
        <f t="shared" si="13"/>
        <v>6.264705882352941</v>
      </c>
      <c r="S89" s="87">
        <v>974</v>
      </c>
      <c r="T89" s="90">
        <f t="shared" si="11"/>
        <v>-0.7813141683778234</v>
      </c>
      <c r="U89" s="87">
        <v>104978</v>
      </c>
      <c r="V89" s="88">
        <v>10439</v>
      </c>
      <c r="W89" s="169">
        <f>+U89/V89</f>
        <v>10.056327234409427</v>
      </c>
      <c r="X89" s="157"/>
      <c r="Y89" s="112"/>
    </row>
    <row r="90" spans="1:25" s="107" customFormat="1" ht="18">
      <c r="A90" s="67">
        <v>86</v>
      </c>
      <c r="B90" s="168" t="s">
        <v>28</v>
      </c>
      <c r="C90" s="84">
        <v>39472</v>
      </c>
      <c r="D90" s="85" t="s">
        <v>26</v>
      </c>
      <c r="E90" s="85" t="s">
        <v>135</v>
      </c>
      <c r="F90" s="86">
        <v>152</v>
      </c>
      <c r="G90" s="86">
        <v>1</v>
      </c>
      <c r="H90" s="86">
        <v>15</v>
      </c>
      <c r="I90" s="87">
        <v>30</v>
      </c>
      <c r="J90" s="88">
        <v>4</v>
      </c>
      <c r="K90" s="87">
        <v>146</v>
      </c>
      <c r="L90" s="88">
        <v>21</v>
      </c>
      <c r="M90" s="87">
        <v>34</v>
      </c>
      <c r="N90" s="88">
        <v>5</v>
      </c>
      <c r="O90" s="87">
        <f>+M90+K90+I90</f>
        <v>210</v>
      </c>
      <c r="P90" s="88">
        <f>+N90+L90+J90</f>
        <v>30</v>
      </c>
      <c r="Q90" s="88">
        <f t="shared" si="12"/>
        <v>30</v>
      </c>
      <c r="R90" s="89">
        <f t="shared" si="13"/>
        <v>7</v>
      </c>
      <c r="S90" s="87">
        <v>429</v>
      </c>
      <c r="T90" s="90">
        <f t="shared" si="11"/>
        <v>-0.5104895104895105</v>
      </c>
      <c r="U90" s="87">
        <v>3975882</v>
      </c>
      <c r="V90" s="88">
        <v>522153</v>
      </c>
      <c r="W90" s="169">
        <f>+U90/V90</f>
        <v>7.614400376901023</v>
      </c>
      <c r="X90" s="157"/>
      <c r="Y90" s="112"/>
    </row>
    <row r="91" spans="1:25" s="107" customFormat="1" ht="18">
      <c r="A91" s="67">
        <v>87</v>
      </c>
      <c r="B91" s="168" t="s">
        <v>56</v>
      </c>
      <c r="C91" s="84">
        <v>39080</v>
      </c>
      <c r="D91" s="85" t="s">
        <v>75</v>
      </c>
      <c r="E91" s="85" t="s">
        <v>137</v>
      </c>
      <c r="F91" s="86">
        <v>82</v>
      </c>
      <c r="G91" s="86">
        <v>2</v>
      </c>
      <c r="H91" s="86">
        <v>37</v>
      </c>
      <c r="I91" s="87">
        <v>28</v>
      </c>
      <c r="J91" s="88">
        <v>2</v>
      </c>
      <c r="K91" s="87">
        <v>33</v>
      </c>
      <c r="L91" s="88">
        <v>5</v>
      </c>
      <c r="M91" s="87">
        <v>122</v>
      </c>
      <c r="N91" s="88">
        <v>10</v>
      </c>
      <c r="O91" s="87">
        <f>+I91+K91+M91</f>
        <v>183</v>
      </c>
      <c r="P91" s="88">
        <f>+J91+L91+N91</f>
        <v>17</v>
      </c>
      <c r="Q91" s="88">
        <f>IF(O91&lt;&gt;0,P91/G91,"")</f>
        <v>8.5</v>
      </c>
      <c r="R91" s="89">
        <f>IF(O91&lt;&gt;0,O91/P91,"")</f>
        <v>10.764705882352942</v>
      </c>
      <c r="S91" s="87">
        <v>405</v>
      </c>
      <c r="T91" s="90">
        <f t="shared" si="11"/>
        <v>-0.5481481481481482</v>
      </c>
      <c r="U91" s="87">
        <v>1714679</v>
      </c>
      <c r="V91" s="88">
        <v>208050</v>
      </c>
      <c r="W91" s="169">
        <f>U91/V91</f>
        <v>8.241667868300889</v>
      </c>
      <c r="X91" s="157"/>
      <c r="Y91" s="112"/>
    </row>
    <row r="92" spans="1:25" s="107" customFormat="1" ht="18">
      <c r="A92" s="72">
        <v>88</v>
      </c>
      <c r="B92" s="168" t="s">
        <v>117</v>
      </c>
      <c r="C92" s="84">
        <v>39381</v>
      </c>
      <c r="D92" s="85" t="s">
        <v>129</v>
      </c>
      <c r="E92" s="85" t="s">
        <v>118</v>
      </c>
      <c r="F92" s="86">
        <v>91</v>
      </c>
      <c r="G92" s="86">
        <v>1</v>
      </c>
      <c r="H92" s="86">
        <v>19</v>
      </c>
      <c r="I92" s="87">
        <v>30</v>
      </c>
      <c r="J92" s="88">
        <v>10</v>
      </c>
      <c r="K92" s="87">
        <v>93</v>
      </c>
      <c r="L92" s="88">
        <v>31</v>
      </c>
      <c r="M92" s="87">
        <v>54</v>
      </c>
      <c r="N92" s="88">
        <v>19</v>
      </c>
      <c r="O92" s="87">
        <f>I92+K92+M92</f>
        <v>177</v>
      </c>
      <c r="P92" s="88">
        <f>J92+L92+N92</f>
        <v>60</v>
      </c>
      <c r="Q92" s="88">
        <f>IF(O92&lt;&gt;0,P92/G92,"")</f>
        <v>60</v>
      </c>
      <c r="R92" s="89">
        <f>IF(O92&lt;&gt;0,O92/P92,"")</f>
        <v>2.95</v>
      </c>
      <c r="S92" s="87">
        <v>570</v>
      </c>
      <c r="T92" s="90">
        <f t="shared" si="11"/>
        <v>-0.6894736842105263</v>
      </c>
      <c r="U92" s="87">
        <v>2462716.5</v>
      </c>
      <c r="V92" s="88">
        <v>289234</v>
      </c>
      <c r="W92" s="169">
        <f>IF(U92&lt;&gt;0,U92/V92,"")</f>
        <v>8.514616193116991</v>
      </c>
      <c r="X92" s="157"/>
      <c r="Y92" s="112"/>
    </row>
    <row r="93" spans="1:25" s="107" customFormat="1" ht="18">
      <c r="A93" s="67">
        <v>89</v>
      </c>
      <c r="B93" s="168" t="s">
        <v>175</v>
      </c>
      <c r="C93" s="84">
        <v>39444</v>
      </c>
      <c r="D93" s="85" t="s">
        <v>75</v>
      </c>
      <c r="E93" s="85" t="s">
        <v>30</v>
      </c>
      <c r="F93" s="86">
        <v>60</v>
      </c>
      <c r="G93" s="86">
        <v>1</v>
      </c>
      <c r="H93" s="86">
        <v>9</v>
      </c>
      <c r="I93" s="87">
        <v>24</v>
      </c>
      <c r="J93" s="88">
        <v>4</v>
      </c>
      <c r="K93" s="87">
        <v>12</v>
      </c>
      <c r="L93" s="88">
        <v>2</v>
      </c>
      <c r="M93" s="87">
        <v>125</v>
      </c>
      <c r="N93" s="88">
        <v>20</v>
      </c>
      <c r="O93" s="87">
        <f>+I93+K93+M93</f>
        <v>161</v>
      </c>
      <c r="P93" s="88">
        <f>+J93+L93+N93</f>
        <v>26</v>
      </c>
      <c r="Q93" s="88">
        <f>IF(O93&lt;&gt;0,P93/G93,"")</f>
        <v>26</v>
      </c>
      <c r="R93" s="89">
        <f>IF(O93&lt;&gt;0,O93/P93,"")</f>
        <v>6.1923076923076925</v>
      </c>
      <c r="S93" s="87"/>
      <c r="T93" s="90">
        <f t="shared" si="11"/>
      </c>
      <c r="U93" s="87">
        <v>321178</v>
      </c>
      <c r="V93" s="88">
        <v>35436</v>
      </c>
      <c r="W93" s="169">
        <f>U93/V93</f>
        <v>9.063607630658089</v>
      </c>
      <c r="X93" s="157"/>
      <c r="Y93" s="112"/>
    </row>
    <row r="94" spans="1:25" s="107" customFormat="1" ht="18">
      <c r="A94" s="67">
        <v>90</v>
      </c>
      <c r="B94" s="168" t="s">
        <v>104</v>
      </c>
      <c r="C94" s="84">
        <v>39486</v>
      </c>
      <c r="D94" s="85" t="s">
        <v>84</v>
      </c>
      <c r="E94" s="85" t="s">
        <v>105</v>
      </c>
      <c r="F94" s="86">
        <v>11</v>
      </c>
      <c r="G94" s="86">
        <v>1</v>
      </c>
      <c r="H94" s="86">
        <v>12</v>
      </c>
      <c r="I94" s="87">
        <v>24</v>
      </c>
      <c r="J94" s="88">
        <v>4</v>
      </c>
      <c r="K94" s="87">
        <v>64</v>
      </c>
      <c r="L94" s="88">
        <v>12</v>
      </c>
      <c r="M94" s="87">
        <v>39</v>
      </c>
      <c r="N94" s="88">
        <v>7</v>
      </c>
      <c r="O94" s="87">
        <f>I94+K94+M94</f>
        <v>127</v>
      </c>
      <c r="P94" s="88">
        <f>J94+L94+N94</f>
        <v>23</v>
      </c>
      <c r="Q94" s="88">
        <f>+P94/G94</f>
        <v>23</v>
      </c>
      <c r="R94" s="89">
        <f>+O94/P94</f>
        <v>5.521739130434782</v>
      </c>
      <c r="S94" s="87">
        <v>234</v>
      </c>
      <c r="T94" s="90">
        <f t="shared" si="11"/>
        <v>-0.45726495726495725</v>
      </c>
      <c r="U94" s="87">
        <v>53334</v>
      </c>
      <c r="V94" s="88">
        <v>5866</v>
      </c>
      <c r="W94" s="169">
        <f>+U94/V94</f>
        <v>9.092055915444936</v>
      </c>
      <c r="X94" s="157"/>
      <c r="Y94" s="112"/>
    </row>
    <row r="95" spans="1:25" s="107" customFormat="1" ht="18">
      <c r="A95" s="72">
        <v>91</v>
      </c>
      <c r="B95" s="168" t="s">
        <v>176</v>
      </c>
      <c r="C95" s="84">
        <v>39465</v>
      </c>
      <c r="D95" s="85" t="s">
        <v>129</v>
      </c>
      <c r="E95" s="85" t="s">
        <v>177</v>
      </c>
      <c r="F95" s="86">
        <v>29</v>
      </c>
      <c r="G95" s="86">
        <v>1</v>
      </c>
      <c r="H95" s="86">
        <v>6</v>
      </c>
      <c r="I95" s="87">
        <v>10</v>
      </c>
      <c r="J95" s="88">
        <v>2</v>
      </c>
      <c r="K95" s="87">
        <v>56</v>
      </c>
      <c r="L95" s="88">
        <v>8</v>
      </c>
      <c r="M95" s="87">
        <v>59</v>
      </c>
      <c r="N95" s="88">
        <v>8</v>
      </c>
      <c r="O95" s="87">
        <f>I95+K95+M95</f>
        <v>125</v>
      </c>
      <c r="P95" s="88">
        <f>J95+L95+N95</f>
        <v>18</v>
      </c>
      <c r="Q95" s="88">
        <f>IF(O95&lt;&gt;0,P95/G95,"")</f>
        <v>18</v>
      </c>
      <c r="R95" s="89">
        <f>IF(O95&lt;&gt;0,O95/P95,"")</f>
        <v>6.944444444444445</v>
      </c>
      <c r="S95" s="87"/>
      <c r="T95" s="90">
        <f t="shared" si="11"/>
      </c>
      <c r="U95" s="87">
        <v>204043</v>
      </c>
      <c r="V95" s="88">
        <v>20139</v>
      </c>
      <c r="W95" s="169">
        <f>IF(U95&lt;&gt;0,U95/V95,"")</f>
        <v>10.131734445603058</v>
      </c>
      <c r="X95" s="157"/>
      <c r="Y95" s="112"/>
    </row>
    <row r="96" spans="1:25" s="107" customFormat="1" ht="18">
      <c r="A96" s="67">
        <v>92</v>
      </c>
      <c r="B96" s="168" t="s">
        <v>60</v>
      </c>
      <c r="C96" s="84">
        <v>39528</v>
      </c>
      <c r="D96" s="85" t="s">
        <v>75</v>
      </c>
      <c r="E96" s="85" t="s">
        <v>61</v>
      </c>
      <c r="F96" s="86">
        <v>72</v>
      </c>
      <c r="G96" s="86">
        <v>2</v>
      </c>
      <c r="H96" s="86">
        <v>7</v>
      </c>
      <c r="I96" s="87">
        <v>0</v>
      </c>
      <c r="J96" s="88">
        <v>0</v>
      </c>
      <c r="K96" s="87">
        <v>56</v>
      </c>
      <c r="L96" s="88">
        <v>11</v>
      </c>
      <c r="M96" s="87">
        <v>57</v>
      </c>
      <c r="N96" s="88">
        <v>10</v>
      </c>
      <c r="O96" s="87">
        <f>+I96+K96+M96</f>
        <v>113</v>
      </c>
      <c r="P96" s="88">
        <f>+J96+L96+N96</f>
        <v>21</v>
      </c>
      <c r="Q96" s="88">
        <f>IF(O96&lt;&gt;0,P96/G96,"")</f>
        <v>10.5</v>
      </c>
      <c r="R96" s="89">
        <f>IF(O96&lt;&gt;0,O96/P96,"")</f>
        <v>5.380952380952381</v>
      </c>
      <c r="S96" s="87">
        <v>735</v>
      </c>
      <c r="T96" s="90">
        <f t="shared" si="11"/>
        <v>-0.8462585034013606</v>
      </c>
      <c r="U96" s="87">
        <v>318468</v>
      </c>
      <c r="V96" s="88">
        <v>47208</v>
      </c>
      <c r="W96" s="169">
        <f>U96/V96</f>
        <v>6.746059989832232</v>
      </c>
      <c r="X96" s="157"/>
      <c r="Y96" s="112"/>
    </row>
    <row r="97" spans="1:25" s="107" customFormat="1" ht="18">
      <c r="A97" s="67">
        <v>93</v>
      </c>
      <c r="B97" s="168" t="s">
        <v>121</v>
      </c>
      <c r="C97" s="84">
        <v>39465</v>
      </c>
      <c r="D97" s="85" t="s">
        <v>17</v>
      </c>
      <c r="E97" s="85" t="s">
        <v>17</v>
      </c>
      <c r="F97" s="86">
        <v>16</v>
      </c>
      <c r="G97" s="86">
        <v>1</v>
      </c>
      <c r="H97" s="86">
        <v>16</v>
      </c>
      <c r="I97" s="87">
        <v>15</v>
      </c>
      <c r="J97" s="88">
        <v>3</v>
      </c>
      <c r="K97" s="87">
        <v>35</v>
      </c>
      <c r="L97" s="88">
        <v>7</v>
      </c>
      <c r="M97" s="87">
        <v>57</v>
      </c>
      <c r="N97" s="88">
        <v>11</v>
      </c>
      <c r="O97" s="87">
        <f>+I97+K97+M97</f>
        <v>107</v>
      </c>
      <c r="P97" s="88">
        <f>+J97+L97+N97</f>
        <v>21</v>
      </c>
      <c r="Q97" s="88">
        <f>+P97/G97</f>
        <v>21</v>
      </c>
      <c r="R97" s="89">
        <f>+O97/P97</f>
        <v>5.095238095238095</v>
      </c>
      <c r="S97" s="87">
        <v>423</v>
      </c>
      <c r="T97" s="90">
        <f t="shared" si="11"/>
        <v>-0.7470449172576832</v>
      </c>
      <c r="U97" s="87">
        <v>152909</v>
      </c>
      <c r="V97" s="88">
        <v>15450</v>
      </c>
      <c r="W97" s="169">
        <f>+U97/V97</f>
        <v>9.897022653721683</v>
      </c>
      <c r="X97" s="157"/>
      <c r="Y97" s="112"/>
    </row>
    <row r="98" spans="1:25" s="107" customFormat="1" ht="18">
      <c r="A98" s="72">
        <v>94</v>
      </c>
      <c r="B98" s="168" t="s">
        <v>63</v>
      </c>
      <c r="C98" s="84">
        <v>39528</v>
      </c>
      <c r="D98" s="85" t="s">
        <v>66</v>
      </c>
      <c r="E98" s="85" t="s">
        <v>31</v>
      </c>
      <c r="F98" s="86">
        <v>10</v>
      </c>
      <c r="G98" s="86">
        <v>1</v>
      </c>
      <c r="H98" s="86">
        <v>7</v>
      </c>
      <c r="I98" s="87">
        <v>20</v>
      </c>
      <c r="J98" s="88">
        <v>4</v>
      </c>
      <c r="K98" s="87">
        <v>25</v>
      </c>
      <c r="L98" s="88">
        <v>5</v>
      </c>
      <c r="M98" s="87">
        <v>25</v>
      </c>
      <c r="N98" s="88">
        <v>5</v>
      </c>
      <c r="O98" s="87">
        <f>SUM(I98+K98+M98)</f>
        <v>70</v>
      </c>
      <c r="P98" s="88">
        <f>J98+L98+N98</f>
        <v>14</v>
      </c>
      <c r="Q98" s="88">
        <f>+P98/G98</f>
        <v>14</v>
      </c>
      <c r="R98" s="89">
        <f>+O98/P98</f>
        <v>5</v>
      </c>
      <c r="S98" s="87">
        <v>173</v>
      </c>
      <c r="T98" s="90">
        <f t="shared" si="11"/>
        <v>-0.5953757225433526</v>
      </c>
      <c r="U98" s="87">
        <v>33318.19</v>
      </c>
      <c r="V98" s="88">
        <v>3721</v>
      </c>
      <c r="W98" s="169">
        <f>U98/V98</f>
        <v>8.954095673206128</v>
      </c>
      <c r="X98" s="157"/>
      <c r="Y98" s="112"/>
    </row>
    <row r="99" spans="1:25" s="107" customFormat="1" ht="18">
      <c r="A99" s="67">
        <v>95</v>
      </c>
      <c r="B99" s="168" t="s">
        <v>50</v>
      </c>
      <c r="C99" s="84">
        <v>39521</v>
      </c>
      <c r="D99" s="85" t="s">
        <v>84</v>
      </c>
      <c r="E99" s="85" t="s">
        <v>51</v>
      </c>
      <c r="F99" s="86">
        <v>100</v>
      </c>
      <c r="G99" s="86">
        <v>1</v>
      </c>
      <c r="H99" s="86">
        <v>8</v>
      </c>
      <c r="I99" s="87">
        <v>0</v>
      </c>
      <c r="J99" s="88">
        <v>0</v>
      </c>
      <c r="K99" s="87">
        <v>25</v>
      </c>
      <c r="L99" s="88">
        <v>4</v>
      </c>
      <c r="M99" s="87">
        <v>24</v>
      </c>
      <c r="N99" s="88">
        <v>4</v>
      </c>
      <c r="O99" s="87">
        <f>I99+K99+M99</f>
        <v>49</v>
      </c>
      <c r="P99" s="88">
        <f>J99+L99+N99</f>
        <v>8</v>
      </c>
      <c r="Q99" s="88">
        <f>+P99/G99</f>
        <v>8</v>
      </c>
      <c r="R99" s="89">
        <f>+O99/P99</f>
        <v>6.125</v>
      </c>
      <c r="S99" s="87">
        <v>236</v>
      </c>
      <c r="T99" s="90">
        <f t="shared" si="11"/>
        <v>-0.7923728813559322</v>
      </c>
      <c r="U99" s="87">
        <v>198863.5</v>
      </c>
      <c r="V99" s="88">
        <v>30364</v>
      </c>
      <c r="W99" s="169">
        <f>+U99/V99</f>
        <v>6.549318271637466</v>
      </c>
      <c r="X99" s="157"/>
      <c r="Y99" s="112"/>
    </row>
    <row r="100" spans="1:25" s="107" customFormat="1" ht="18">
      <c r="A100" s="67">
        <v>96</v>
      </c>
      <c r="B100" s="168" t="s">
        <v>178</v>
      </c>
      <c r="C100" s="84">
        <v>39479</v>
      </c>
      <c r="D100" s="85" t="s">
        <v>26</v>
      </c>
      <c r="E100" s="85" t="s">
        <v>30</v>
      </c>
      <c r="F100" s="86">
        <v>60</v>
      </c>
      <c r="G100" s="86">
        <v>1</v>
      </c>
      <c r="H100" s="86">
        <v>13</v>
      </c>
      <c r="I100" s="87">
        <v>0</v>
      </c>
      <c r="J100" s="88">
        <v>0</v>
      </c>
      <c r="K100" s="87">
        <v>0</v>
      </c>
      <c r="L100" s="88">
        <v>0</v>
      </c>
      <c r="M100" s="87">
        <v>30</v>
      </c>
      <c r="N100" s="88">
        <v>6</v>
      </c>
      <c r="O100" s="87">
        <f>+M100+K100+I100</f>
        <v>30</v>
      </c>
      <c r="P100" s="88">
        <f>+N100+L100+J100</f>
        <v>6</v>
      </c>
      <c r="Q100" s="88">
        <f>+P100/G100</f>
        <v>6</v>
      </c>
      <c r="R100" s="89">
        <f>+O100/P100</f>
        <v>5</v>
      </c>
      <c r="S100" s="87"/>
      <c r="T100" s="90">
        <f t="shared" si="11"/>
      </c>
      <c r="U100" s="87">
        <v>1100095</v>
      </c>
      <c r="V100" s="88">
        <v>130223</v>
      </c>
      <c r="W100" s="169">
        <f>+U100/V100</f>
        <v>8.447778042281318</v>
      </c>
      <c r="X100" s="157"/>
      <c r="Y100" s="112"/>
    </row>
    <row r="101" spans="1:25" s="107" customFormat="1" ht="18.75" thickBot="1">
      <c r="A101" s="72">
        <v>97</v>
      </c>
      <c r="B101" s="170" t="s">
        <v>48</v>
      </c>
      <c r="C101" s="147">
        <v>39521</v>
      </c>
      <c r="D101" s="148" t="s">
        <v>26</v>
      </c>
      <c r="E101" s="148" t="s">
        <v>27</v>
      </c>
      <c r="F101" s="149">
        <v>121</v>
      </c>
      <c r="G101" s="149">
        <v>1</v>
      </c>
      <c r="H101" s="149">
        <v>8</v>
      </c>
      <c r="I101" s="150">
        <v>14</v>
      </c>
      <c r="J101" s="151">
        <v>2</v>
      </c>
      <c r="K101" s="150">
        <v>0</v>
      </c>
      <c r="L101" s="151">
        <v>0</v>
      </c>
      <c r="M101" s="150">
        <v>14</v>
      </c>
      <c r="N101" s="151">
        <v>2</v>
      </c>
      <c r="O101" s="150">
        <f>+M101+K101+I101</f>
        <v>28</v>
      </c>
      <c r="P101" s="151">
        <f>+N101+L101+J101</f>
        <v>4</v>
      </c>
      <c r="Q101" s="151">
        <f>+P101/G101</f>
        <v>4</v>
      </c>
      <c r="R101" s="152">
        <f>+O101/P101</f>
        <v>7</v>
      </c>
      <c r="S101" s="150">
        <v>904</v>
      </c>
      <c r="T101" s="153">
        <f t="shared" si="11"/>
        <v>-0.9690265486725663</v>
      </c>
      <c r="U101" s="150">
        <v>715953</v>
      </c>
      <c r="V101" s="151">
        <v>89265</v>
      </c>
      <c r="W101" s="171">
        <f>+U101/V101</f>
        <v>8.020534363972441</v>
      </c>
      <c r="X101" s="157"/>
      <c r="Y101" s="112"/>
    </row>
    <row r="102" spans="1:28" s="113" customFormat="1" ht="15">
      <c r="A102" s="61"/>
      <c r="B102" s="183" t="s">
        <v>127</v>
      </c>
      <c r="C102" s="184"/>
      <c r="D102" s="185"/>
      <c r="E102" s="185"/>
      <c r="F102" s="77">
        <f>SUM(F5:F101)</f>
        <v>5430</v>
      </c>
      <c r="G102" s="77">
        <f>SUM(G5:G101)</f>
        <v>1568</v>
      </c>
      <c r="H102" s="78"/>
      <c r="I102" s="79"/>
      <c r="J102" s="80"/>
      <c r="K102" s="79"/>
      <c r="L102" s="80"/>
      <c r="M102" s="79"/>
      <c r="N102" s="80"/>
      <c r="O102" s="79">
        <f>SUM(O5:O101)</f>
        <v>1969185.93</v>
      </c>
      <c r="P102" s="80">
        <f>SUM(P5:P101)</f>
        <v>255482</v>
      </c>
      <c r="Q102" s="80">
        <f>O102/G102</f>
        <v>1255.8583737244899</v>
      </c>
      <c r="R102" s="81">
        <f>O102/P102</f>
        <v>7.707728646245136</v>
      </c>
      <c r="S102" s="79"/>
      <c r="T102" s="82"/>
      <c r="U102" s="79"/>
      <c r="V102" s="80"/>
      <c r="W102" s="81"/>
      <c r="AB102" s="113" t="s">
        <v>150</v>
      </c>
    </row>
    <row r="103" spans="1:24" s="117" customFormat="1" ht="18">
      <c r="A103" s="114"/>
      <c r="B103" s="115"/>
      <c r="C103" s="116"/>
      <c r="F103" s="118"/>
      <c r="G103" s="119"/>
      <c r="H103" s="120"/>
      <c r="I103" s="121"/>
      <c r="J103" s="122"/>
      <c r="K103" s="121"/>
      <c r="L103" s="122"/>
      <c r="M103" s="121"/>
      <c r="N103" s="122"/>
      <c r="O103" s="121"/>
      <c r="P103" s="122"/>
      <c r="Q103" s="122"/>
      <c r="R103" s="123"/>
      <c r="S103" s="124"/>
      <c r="T103" s="125"/>
      <c r="U103" s="124"/>
      <c r="V103" s="122"/>
      <c r="W103" s="123"/>
      <c r="X103" s="126"/>
    </row>
    <row r="104" spans="4:23" ht="18">
      <c r="D104" s="181"/>
      <c r="E104" s="182"/>
      <c r="F104" s="182"/>
      <c r="G104" s="182"/>
      <c r="S104" s="189" t="s">
        <v>12</v>
      </c>
      <c r="T104" s="189"/>
      <c r="U104" s="189"/>
      <c r="V104" s="189"/>
      <c r="W104" s="189"/>
    </row>
    <row r="105" spans="4:23" ht="18">
      <c r="D105" s="136"/>
      <c r="E105" s="137"/>
      <c r="F105" s="138"/>
      <c r="G105" s="138"/>
      <c r="S105" s="189"/>
      <c r="T105" s="189"/>
      <c r="U105" s="189"/>
      <c r="V105" s="189"/>
      <c r="W105" s="189"/>
    </row>
    <row r="106" spans="19:23" ht="18">
      <c r="S106" s="189"/>
      <c r="T106" s="189"/>
      <c r="U106" s="189"/>
      <c r="V106" s="189"/>
      <c r="W106" s="189"/>
    </row>
    <row r="107" spans="16:23" ht="18">
      <c r="P107" s="186" t="s">
        <v>124</v>
      </c>
      <c r="Q107" s="187"/>
      <c r="R107" s="187"/>
      <c r="S107" s="187"/>
      <c r="T107" s="187"/>
      <c r="U107" s="187"/>
      <c r="V107" s="187"/>
      <c r="W107" s="187"/>
    </row>
    <row r="108" spans="16:23" ht="18">
      <c r="P108" s="187"/>
      <c r="Q108" s="187"/>
      <c r="R108" s="187"/>
      <c r="S108" s="187"/>
      <c r="T108" s="187"/>
      <c r="U108" s="187"/>
      <c r="V108" s="187"/>
      <c r="W108" s="187"/>
    </row>
    <row r="109" spans="16:23" ht="18">
      <c r="P109" s="187"/>
      <c r="Q109" s="187"/>
      <c r="R109" s="187"/>
      <c r="S109" s="187"/>
      <c r="T109" s="187"/>
      <c r="U109" s="187"/>
      <c r="V109" s="187"/>
      <c r="W109" s="187"/>
    </row>
    <row r="110" spans="16:23" ht="18">
      <c r="P110" s="187"/>
      <c r="Q110" s="187"/>
      <c r="R110" s="187"/>
      <c r="S110" s="187"/>
      <c r="T110" s="187"/>
      <c r="U110" s="187"/>
      <c r="V110" s="187"/>
      <c r="W110" s="187"/>
    </row>
    <row r="111" spans="16:23" ht="18">
      <c r="P111" s="187"/>
      <c r="Q111" s="187"/>
      <c r="R111" s="187"/>
      <c r="S111" s="187"/>
      <c r="T111" s="187"/>
      <c r="U111" s="187"/>
      <c r="V111" s="187"/>
      <c r="W111" s="187"/>
    </row>
    <row r="112" spans="16:23" ht="18">
      <c r="P112" s="187"/>
      <c r="Q112" s="187"/>
      <c r="R112" s="187"/>
      <c r="S112" s="187"/>
      <c r="T112" s="187"/>
      <c r="U112" s="187"/>
      <c r="V112" s="187"/>
      <c r="W112" s="187"/>
    </row>
    <row r="113" spans="16:23" ht="18">
      <c r="P113" s="188" t="s">
        <v>125</v>
      </c>
      <c r="Q113" s="187"/>
      <c r="R113" s="187"/>
      <c r="S113" s="187"/>
      <c r="T113" s="187"/>
      <c r="U113" s="187"/>
      <c r="V113" s="187"/>
      <c r="W113" s="187"/>
    </row>
    <row r="114" spans="16:23" ht="18">
      <c r="P114" s="187"/>
      <c r="Q114" s="187"/>
      <c r="R114" s="187"/>
      <c r="S114" s="187"/>
      <c r="T114" s="187"/>
      <c r="U114" s="187"/>
      <c r="V114" s="187"/>
      <c r="W114" s="187"/>
    </row>
    <row r="115" spans="16:23" ht="18">
      <c r="P115" s="187"/>
      <c r="Q115" s="187"/>
      <c r="R115" s="187"/>
      <c r="S115" s="187"/>
      <c r="T115" s="187"/>
      <c r="U115" s="187"/>
      <c r="V115" s="187"/>
      <c r="W115" s="187"/>
    </row>
    <row r="116" spans="16:23" ht="18">
      <c r="P116" s="187"/>
      <c r="Q116" s="187"/>
      <c r="R116" s="187"/>
      <c r="S116" s="187"/>
      <c r="T116" s="187"/>
      <c r="U116" s="187"/>
      <c r="V116" s="187"/>
      <c r="W116" s="187"/>
    </row>
    <row r="117" spans="16:23" ht="18">
      <c r="P117" s="187"/>
      <c r="Q117" s="187"/>
      <c r="R117" s="187"/>
      <c r="S117" s="187"/>
      <c r="T117" s="187"/>
      <c r="U117" s="187"/>
      <c r="V117" s="187"/>
      <c r="W117" s="187"/>
    </row>
    <row r="118" spans="16:23" ht="18">
      <c r="P118" s="187"/>
      <c r="Q118" s="187"/>
      <c r="R118" s="187"/>
      <c r="S118" s="187"/>
      <c r="T118" s="187"/>
      <c r="U118" s="187"/>
      <c r="V118" s="187"/>
      <c r="W118" s="187"/>
    </row>
    <row r="119" spans="16:23" ht="18">
      <c r="P119" s="187"/>
      <c r="Q119" s="187"/>
      <c r="R119" s="187"/>
      <c r="S119" s="187"/>
      <c r="T119" s="187"/>
      <c r="U119" s="187"/>
      <c r="V119" s="187"/>
      <c r="W119" s="187"/>
    </row>
  </sheetData>
  <sheetProtection/>
  <mergeCells count="19">
    <mergeCell ref="U3:W3"/>
    <mergeCell ref="B3:B4"/>
    <mergeCell ref="C3:C4"/>
    <mergeCell ref="E3:E4"/>
    <mergeCell ref="H3:H4"/>
    <mergeCell ref="D3:D4"/>
    <mergeCell ref="M3:N3"/>
    <mergeCell ref="K3:L3"/>
    <mergeCell ref="O3:R3"/>
    <mergeCell ref="D104:G104"/>
    <mergeCell ref="B102:E102"/>
    <mergeCell ref="P107:W112"/>
    <mergeCell ref="P113:W119"/>
    <mergeCell ref="S104:W106"/>
    <mergeCell ref="A2:W2"/>
    <mergeCell ref="S3:T3"/>
    <mergeCell ref="F3:F4"/>
    <mergeCell ref="I3:J3"/>
    <mergeCell ref="G3:G4"/>
  </mergeCells>
  <printOptions/>
  <pageMargins left="0.3" right="0.13" top="1" bottom="1" header="0.5" footer="0.5"/>
  <pageSetup orientation="portrait" paperSize="9" scale="35" r:id="rId2"/>
  <ignoredErrors>
    <ignoredError sqref="X6:X7 X60:X61 X20 X37:X47" unlockedFormula="1"/>
    <ignoredError sqref="X19 X48 X9:X12 X49:X50 X8" formula="1" unlockedFormula="1"/>
    <ignoredError sqref="O22:W38 O20:W21 O11:W19 O61:W101 O52:W60 O40:W51"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B1">
      <selection activeCell="B3" sqref="B3:B4"/>
    </sheetView>
  </sheetViews>
  <sheetFormatPr defaultColWidth="39.8515625" defaultRowHeight="12.75"/>
  <cols>
    <col min="1" max="1" width="3.140625" style="30" bestFit="1" customWidth="1"/>
    <col min="2" max="2" width="35.7109375" style="3" bestFit="1" customWidth="1"/>
    <col min="3" max="3" width="9.421875" style="5" customWidth="1"/>
    <col min="4" max="4" width="14.140625" style="3" customWidth="1"/>
    <col min="5" max="5" width="18.140625" style="4" hidden="1" customWidth="1"/>
    <col min="6" max="6" width="6.28125" style="5" hidden="1" customWidth="1"/>
    <col min="7" max="7" width="8.71093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11.42187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6.00390625" style="12" bestFit="1" customWidth="1"/>
    <col min="22" max="22" width="12.281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06" t="s">
        <v>126</v>
      </c>
      <c r="B2" s="207"/>
      <c r="C2" s="207"/>
      <c r="D2" s="207"/>
      <c r="E2" s="207"/>
      <c r="F2" s="207"/>
      <c r="G2" s="207"/>
      <c r="H2" s="207"/>
      <c r="I2" s="207"/>
      <c r="J2" s="207"/>
      <c r="K2" s="207"/>
      <c r="L2" s="207"/>
      <c r="M2" s="207"/>
      <c r="N2" s="207"/>
      <c r="O2" s="207"/>
      <c r="P2" s="207"/>
      <c r="Q2" s="207"/>
      <c r="R2" s="207"/>
      <c r="S2" s="207"/>
      <c r="T2" s="207"/>
      <c r="U2" s="207"/>
      <c r="V2" s="207"/>
      <c r="W2" s="207"/>
    </row>
    <row r="3" spans="1:23" s="29" customFormat="1" ht="16.5" customHeight="1">
      <c r="A3" s="31"/>
      <c r="B3" s="208" t="s">
        <v>146</v>
      </c>
      <c r="C3" s="210" t="s">
        <v>78</v>
      </c>
      <c r="D3" s="203" t="s">
        <v>69</v>
      </c>
      <c r="E3" s="203" t="s">
        <v>13</v>
      </c>
      <c r="F3" s="203" t="s">
        <v>79</v>
      </c>
      <c r="G3" s="203" t="s">
        <v>80</v>
      </c>
      <c r="H3" s="203" t="s">
        <v>81</v>
      </c>
      <c r="I3" s="202" t="s">
        <v>70</v>
      </c>
      <c r="J3" s="202"/>
      <c r="K3" s="202" t="s">
        <v>71</v>
      </c>
      <c r="L3" s="202"/>
      <c r="M3" s="202" t="s">
        <v>72</v>
      </c>
      <c r="N3" s="202"/>
      <c r="O3" s="214" t="s">
        <v>82</v>
      </c>
      <c r="P3" s="214"/>
      <c r="Q3" s="214"/>
      <c r="R3" s="214"/>
      <c r="S3" s="202" t="s">
        <v>68</v>
      </c>
      <c r="T3" s="202"/>
      <c r="U3" s="214" t="s">
        <v>147</v>
      </c>
      <c r="V3" s="214"/>
      <c r="W3" s="215"/>
    </row>
    <row r="4" spans="1:23" s="29" customFormat="1" ht="37.5" customHeight="1" thickBot="1">
      <c r="A4" s="55"/>
      <c r="B4" s="209"/>
      <c r="C4" s="211"/>
      <c r="D4" s="204"/>
      <c r="E4" s="204"/>
      <c r="F4" s="205"/>
      <c r="G4" s="205"/>
      <c r="H4" s="205"/>
      <c r="I4" s="62" t="s">
        <v>77</v>
      </c>
      <c r="J4" s="58" t="s">
        <v>74</v>
      </c>
      <c r="K4" s="62" t="s">
        <v>77</v>
      </c>
      <c r="L4" s="58" t="s">
        <v>74</v>
      </c>
      <c r="M4" s="62" t="s">
        <v>77</v>
      </c>
      <c r="N4" s="58" t="s">
        <v>74</v>
      </c>
      <c r="O4" s="63" t="s">
        <v>77</v>
      </c>
      <c r="P4" s="64" t="s">
        <v>74</v>
      </c>
      <c r="Q4" s="64" t="s">
        <v>148</v>
      </c>
      <c r="R4" s="57" t="s">
        <v>149</v>
      </c>
      <c r="S4" s="62" t="s">
        <v>77</v>
      </c>
      <c r="T4" s="56" t="s">
        <v>73</v>
      </c>
      <c r="U4" s="62" t="s">
        <v>77</v>
      </c>
      <c r="V4" s="58" t="s">
        <v>74</v>
      </c>
      <c r="W4" s="59" t="s">
        <v>149</v>
      </c>
    </row>
    <row r="5" spans="1:24" s="6" customFormat="1" ht="15.75" customHeight="1">
      <c r="A5" s="66">
        <v>1</v>
      </c>
      <c r="B5" s="159" t="s">
        <v>151</v>
      </c>
      <c r="C5" s="160">
        <v>39570</v>
      </c>
      <c r="D5" s="161" t="s">
        <v>26</v>
      </c>
      <c r="E5" s="161" t="s">
        <v>27</v>
      </c>
      <c r="F5" s="162">
        <v>140</v>
      </c>
      <c r="G5" s="162">
        <v>142</v>
      </c>
      <c r="H5" s="162">
        <v>1</v>
      </c>
      <c r="I5" s="163">
        <v>165162</v>
      </c>
      <c r="J5" s="164">
        <v>17312</v>
      </c>
      <c r="K5" s="163">
        <v>285402</v>
      </c>
      <c r="L5" s="164">
        <v>30196</v>
      </c>
      <c r="M5" s="163">
        <v>241699</v>
      </c>
      <c r="N5" s="164">
        <v>25955</v>
      </c>
      <c r="O5" s="163">
        <f>+M5+K5+I5</f>
        <v>692263</v>
      </c>
      <c r="P5" s="164">
        <f>+N5+L5+J5</f>
        <v>73463</v>
      </c>
      <c r="Q5" s="164">
        <f>+P5/G5</f>
        <v>517.3450704225352</v>
      </c>
      <c r="R5" s="165">
        <f>+O5/P5</f>
        <v>9.423287913643604</v>
      </c>
      <c r="S5" s="163"/>
      <c r="T5" s="166">
        <f>IF(S5&lt;&gt;0,-(S5-O5)/S5,"")</f>
      </c>
      <c r="U5" s="163">
        <v>692263</v>
      </c>
      <c r="V5" s="164">
        <v>73463</v>
      </c>
      <c r="W5" s="167">
        <f>+U5/V5</f>
        <v>9.423287913643604</v>
      </c>
      <c r="X5" s="29"/>
    </row>
    <row r="6" spans="1:24" s="6" customFormat="1" ht="16.5" customHeight="1">
      <c r="A6" s="66">
        <v>2</v>
      </c>
      <c r="B6" s="168" t="s">
        <v>152</v>
      </c>
      <c r="C6" s="84">
        <v>39570</v>
      </c>
      <c r="D6" s="85" t="s">
        <v>75</v>
      </c>
      <c r="E6" s="85" t="s">
        <v>76</v>
      </c>
      <c r="F6" s="86">
        <v>66</v>
      </c>
      <c r="G6" s="86">
        <v>66</v>
      </c>
      <c r="H6" s="86">
        <v>1</v>
      </c>
      <c r="I6" s="87">
        <v>51290</v>
      </c>
      <c r="J6" s="88">
        <v>4504</v>
      </c>
      <c r="K6" s="87">
        <v>94317</v>
      </c>
      <c r="L6" s="88">
        <v>8488</v>
      </c>
      <c r="M6" s="87">
        <v>90901</v>
      </c>
      <c r="N6" s="88">
        <v>8374</v>
      </c>
      <c r="O6" s="87">
        <f>+I6+K6+M6</f>
        <v>236508</v>
      </c>
      <c r="P6" s="88">
        <f>+J6+L6+N6</f>
        <v>21366</v>
      </c>
      <c r="Q6" s="88">
        <f>IF(O6&lt;&gt;0,P6/G6,"")</f>
        <v>323.72727272727275</v>
      </c>
      <c r="R6" s="89">
        <f>IF(O6&lt;&gt;0,O6/P6,"")</f>
        <v>11.069362538612749</v>
      </c>
      <c r="S6" s="87"/>
      <c r="T6" s="90"/>
      <c r="U6" s="87">
        <v>236507</v>
      </c>
      <c r="V6" s="88">
        <v>21366</v>
      </c>
      <c r="W6" s="169">
        <f>U6/V6</f>
        <v>11.069315735280352</v>
      </c>
      <c r="X6" s="29"/>
    </row>
    <row r="7" spans="1:24" s="6" customFormat="1" ht="15.75" customHeight="1" thickBot="1">
      <c r="A7" s="76">
        <v>3</v>
      </c>
      <c r="B7" s="170" t="s">
        <v>2</v>
      </c>
      <c r="C7" s="147">
        <v>39532</v>
      </c>
      <c r="D7" s="148" t="s">
        <v>75</v>
      </c>
      <c r="E7" s="148" t="s">
        <v>76</v>
      </c>
      <c r="F7" s="149">
        <v>65</v>
      </c>
      <c r="G7" s="149">
        <v>65</v>
      </c>
      <c r="H7" s="149">
        <v>2</v>
      </c>
      <c r="I7" s="150">
        <v>18885</v>
      </c>
      <c r="J7" s="151">
        <v>2079</v>
      </c>
      <c r="K7" s="150">
        <v>39035</v>
      </c>
      <c r="L7" s="151">
        <v>4254</v>
      </c>
      <c r="M7" s="150">
        <v>50167</v>
      </c>
      <c r="N7" s="151">
        <v>5323</v>
      </c>
      <c r="O7" s="150">
        <f>+I7+K7+M7</f>
        <v>108087</v>
      </c>
      <c r="P7" s="151">
        <f>+J7+L7+N7</f>
        <v>11656</v>
      </c>
      <c r="Q7" s="151">
        <f>IF(O7&lt;&gt;0,P7/G7,"")</f>
        <v>179.3230769230769</v>
      </c>
      <c r="R7" s="152">
        <f>IF(O7&lt;&gt;0,O7/P7,"")</f>
        <v>9.273078242964997</v>
      </c>
      <c r="S7" s="150">
        <v>165481</v>
      </c>
      <c r="T7" s="153"/>
      <c r="U7" s="150">
        <v>408424</v>
      </c>
      <c r="V7" s="151">
        <v>47797</v>
      </c>
      <c r="W7" s="171">
        <f>U7/V7</f>
        <v>8.544971441722284</v>
      </c>
      <c r="X7" s="7"/>
    </row>
    <row r="8" spans="1:25" s="9" customFormat="1" ht="15.75" customHeight="1">
      <c r="A8" s="75">
        <v>4</v>
      </c>
      <c r="B8" s="172" t="s">
        <v>106</v>
      </c>
      <c r="C8" s="140">
        <v>39556</v>
      </c>
      <c r="D8" s="141" t="s">
        <v>26</v>
      </c>
      <c r="E8" s="141" t="s">
        <v>30</v>
      </c>
      <c r="F8" s="142">
        <v>123</v>
      </c>
      <c r="G8" s="142">
        <v>121</v>
      </c>
      <c r="H8" s="142">
        <v>3</v>
      </c>
      <c r="I8" s="143">
        <v>14240</v>
      </c>
      <c r="J8" s="144">
        <v>1743</v>
      </c>
      <c r="K8" s="143">
        <v>43707</v>
      </c>
      <c r="L8" s="144">
        <v>4961</v>
      </c>
      <c r="M8" s="143">
        <v>49691</v>
      </c>
      <c r="N8" s="144">
        <v>5595</v>
      </c>
      <c r="O8" s="143">
        <f>+M8+K8+I8</f>
        <v>107638</v>
      </c>
      <c r="P8" s="144">
        <f>+N8+L8+J8</f>
        <v>12299</v>
      </c>
      <c r="Q8" s="144">
        <f>+P8/G8</f>
        <v>101.64462809917356</v>
      </c>
      <c r="R8" s="145">
        <f>+O8/P8</f>
        <v>8.75176843645825</v>
      </c>
      <c r="S8" s="143">
        <v>168622</v>
      </c>
      <c r="T8" s="146">
        <f aca="true" t="shared" si="0" ref="T8:T24">IF(S8&lt;&gt;0,-(S8-O8)/S8,"")</f>
        <v>-0.3616609932274555</v>
      </c>
      <c r="U8" s="143">
        <v>1318812</v>
      </c>
      <c r="V8" s="144">
        <v>155040</v>
      </c>
      <c r="W8" s="173">
        <f>+U8/V8</f>
        <v>8.506269349845201</v>
      </c>
      <c r="X8" s="7"/>
      <c r="Y8" s="8"/>
    </row>
    <row r="9" spans="1:24" s="10" customFormat="1" ht="15.75" customHeight="1">
      <c r="A9" s="66">
        <v>5</v>
      </c>
      <c r="B9" s="168" t="s">
        <v>22</v>
      </c>
      <c r="C9" s="84">
        <v>39500</v>
      </c>
      <c r="D9" s="85" t="s">
        <v>84</v>
      </c>
      <c r="E9" s="85" t="s">
        <v>138</v>
      </c>
      <c r="F9" s="86">
        <v>230</v>
      </c>
      <c r="G9" s="86">
        <v>64</v>
      </c>
      <c r="H9" s="86">
        <v>11</v>
      </c>
      <c r="I9" s="87">
        <v>23510.5</v>
      </c>
      <c r="J9" s="88">
        <v>9159</v>
      </c>
      <c r="K9" s="87">
        <v>32552</v>
      </c>
      <c r="L9" s="88">
        <v>12483</v>
      </c>
      <c r="M9" s="87">
        <v>41246.5</v>
      </c>
      <c r="N9" s="88">
        <v>15677</v>
      </c>
      <c r="O9" s="87">
        <f>I9+K9+M9</f>
        <v>97309</v>
      </c>
      <c r="P9" s="88">
        <f>J9+L9+N9</f>
        <v>37319</v>
      </c>
      <c r="Q9" s="88">
        <f>+P9/G9</f>
        <v>583.109375</v>
      </c>
      <c r="R9" s="89">
        <f>+O9/P9</f>
        <v>2.6074921621694043</v>
      </c>
      <c r="S9" s="87">
        <v>50128</v>
      </c>
      <c r="T9" s="90">
        <f t="shared" si="0"/>
        <v>0.9412105011171401</v>
      </c>
      <c r="U9" s="87">
        <v>29868078.5</v>
      </c>
      <c r="V9" s="88">
        <v>4191649</v>
      </c>
      <c r="W9" s="169">
        <f>+U9/V9</f>
        <v>7.125615360446449</v>
      </c>
      <c r="X9" s="7"/>
    </row>
    <row r="10" spans="1:24" s="10" customFormat="1" ht="15.75" customHeight="1">
      <c r="A10" s="66">
        <v>6</v>
      </c>
      <c r="B10" s="168" t="s">
        <v>107</v>
      </c>
      <c r="C10" s="84">
        <v>39556</v>
      </c>
      <c r="D10" s="85" t="s">
        <v>84</v>
      </c>
      <c r="E10" s="85" t="s">
        <v>37</v>
      </c>
      <c r="F10" s="86">
        <v>104</v>
      </c>
      <c r="G10" s="86">
        <v>102</v>
      </c>
      <c r="H10" s="86">
        <v>3</v>
      </c>
      <c r="I10" s="87">
        <v>11824.5</v>
      </c>
      <c r="J10" s="88">
        <v>1924</v>
      </c>
      <c r="K10" s="87">
        <v>37939</v>
      </c>
      <c r="L10" s="88">
        <v>4591</v>
      </c>
      <c r="M10" s="87">
        <v>45226.5</v>
      </c>
      <c r="N10" s="88">
        <v>5316</v>
      </c>
      <c r="O10" s="87">
        <f>I10+K10+M10</f>
        <v>94990</v>
      </c>
      <c r="P10" s="88">
        <f>J10+L10+N10</f>
        <v>11831</v>
      </c>
      <c r="Q10" s="88">
        <f>+P10/G10</f>
        <v>115.99019607843137</v>
      </c>
      <c r="R10" s="89">
        <f>+O10/P10</f>
        <v>8.028907108443919</v>
      </c>
      <c r="S10" s="87">
        <v>195532</v>
      </c>
      <c r="T10" s="90">
        <f t="shared" si="0"/>
        <v>-0.5141971646584702</v>
      </c>
      <c r="U10" s="87">
        <v>911643</v>
      </c>
      <c r="V10" s="88">
        <v>114823</v>
      </c>
      <c r="W10" s="169">
        <f>+U10/V10</f>
        <v>7.939550438500997</v>
      </c>
      <c r="X10" s="9"/>
    </row>
    <row r="11" spans="1:24" s="10" customFormat="1" ht="15.75" customHeight="1">
      <c r="A11" s="66">
        <v>7</v>
      </c>
      <c r="B11" s="168" t="s">
        <v>3</v>
      </c>
      <c r="C11" s="84">
        <v>39556</v>
      </c>
      <c r="D11" s="85" t="s">
        <v>26</v>
      </c>
      <c r="E11" s="85" t="s">
        <v>30</v>
      </c>
      <c r="F11" s="86">
        <v>56</v>
      </c>
      <c r="G11" s="86">
        <v>55</v>
      </c>
      <c r="H11" s="86">
        <v>2</v>
      </c>
      <c r="I11" s="87">
        <v>15994</v>
      </c>
      <c r="J11" s="88">
        <v>1678</v>
      </c>
      <c r="K11" s="87">
        <v>35378</v>
      </c>
      <c r="L11" s="88">
        <v>3667</v>
      </c>
      <c r="M11" s="87">
        <v>38162</v>
      </c>
      <c r="N11" s="88">
        <v>3940</v>
      </c>
      <c r="O11" s="87">
        <f>+M11+K11+I11</f>
        <v>89534</v>
      </c>
      <c r="P11" s="88">
        <f>+N11+L11+J11</f>
        <v>9285</v>
      </c>
      <c r="Q11" s="88">
        <f>+P11/G11</f>
        <v>168.8181818181818</v>
      </c>
      <c r="R11" s="89">
        <f>+O11/P11</f>
        <v>9.642864835756596</v>
      </c>
      <c r="S11" s="87">
        <v>122680</v>
      </c>
      <c r="T11" s="90">
        <f t="shared" si="0"/>
        <v>-0.2701825888490382</v>
      </c>
      <c r="U11" s="87">
        <v>305957</v>
      </c>
      <c r="V11" s="88">
        <v>33956</v>
      </c>
      <c r="W11" s="169">
        <f>+U11/V11</f>
        <v>9.010395806337613</v>
      </c>
      <c r="X11" s="8"/>
    </row>
    <row r="12" spans="1:25" s="10" customFormat="1" ht="15.75" customHeight="1">
      <c r="A12" s="66">
        <v>8</v>
      </c>
      <c r="B12" s="168" t="s">
        <v>153</v>
      </c>
      <c r="C12" s="84">
        <v>39570</v>
      </c>
      <c r="D12" s="85" t="s">
        <v>67</v>
      </c>
      <c r="E12" s="85" t="s">
        <v>83</v>
      </c>
      <c r="F12" s="86">
        <v>20</v>
      </c>
      <c r="G12" s="86">
        <v>20</v>
      </c>
      <c r="H12" s="86">
        <v>1</v>
      </c>
      <c r="I12" s="87">
        <v>12226.5</v>
      </c>
      <c r="J12" s="88">
        <v>1157</v>
      </c>
      <c r="K12" s="87">
        <v>27055</v>
      </c>
      <c r="L12" s="88">
        <v>2512</v>
      </c>
      <c r="M12" s="87">
        <v>29472.5</v>
      </c>
      <c r="N12" s="88">
        <v>2768</v>
      </c>
      <c r="O12" s="87">
        <f>I12+K12+M12</f>
        <v>68754</v>
      </c>
      <c r="P12" s="88">
        <f>J12+L12+N12</f>
        <v>6437</v>
      </c>
      <c r="Q12" s="88">
        <f>+P12/G12</f>
        <v>321.85</v>
      </c>
      <c r="R12" s="89">
        <f>+O12/P12</f>
        <v>10.681062606804412</v>
      </c>
      <c r="S12" s="87"/>
      <c r="T12" s="90">
        <f t="shared" si="0"/>
      </c>
      <c r="U12" s="87">
        <v>68754</v>
      </c>
      <c r="V12" s="88">
        <v>6437</v>
      </c>
      <c r="W12" s="169">
        <f>U12/V12</f>
        <v>10.681062606804412</v>
      </c>
      <c r="X12" s="11"/>
      <c r="Y12" s="8"/>
    </row>
    <row r="13" spans="1:25" s="10" customFormat="1" ht="15.75" customHeight="1">
      <c r="A13" s="66">
        <v>9</v>
      </c>
      <c r="B13" s="168" t="s">
        <v>4</v>
      </c>
      <c r="C13" s="84">
        <v>39563</v>
      </c>
      <c r="D13" s="85" t="s">
        <v>65</v>
      </c>
      <c r="E13" s="85" t="s">
        <v>5</v>
      </c>
      <c r="F13" s="86">
        <v>99</v>
      </c>
      <c r="G13" s="86">
        <v>98</v>
      </c>
      <c r="H13" s="86">
        <v>2</v>
      </c>
      <c r="I13" s="87">
        <v>11220</v>
      </c>
      <c r="J13" s="88">
        <v>1759</v>
      </c>
      <c r="K13" s="87">
        <v>21234</v>
      </c>
      <c r="L13" s="88">
        <v>3048</v>
      </c>
      <c r="M13" s="87">
        <v>31052.5</v>
      </c>
      <c r="N13" s="88">
        <v>4869</v>
      </c>
      <c r="O13" s="87">
        <v>63506.5</v>
      </c>
      <c r="P13" s="88">
        <v>9676</v>
      </c>
      <c r="Q13" s="88">
        <v>98.73469387755102</v>
      </c>
      <c r="R13" s="89">
        <f>O13/P13</f>
        <v>6.563300950806118</v>
      </c>
      <c r="S13" s="87">
        <v>122354.5</v>
      </c>
      <c r="T13" s="90">
        <f t="shared" si="0"/>
        <v>-0.4809631031143113</v>
      </c>
      <c r="U13" s="87">
        <v>248525.5</v>
      </c>
      <c r="V13" s="88">
        <v>42391</v>
      </c>
      <c r="W13" s="169">
        <f>U13/V13</f>
        <v>5.862694911655776</v>
      </c>
      <c r="X13" s="8"/>
      <c r="Y13" s="8"/>
    </row>
    <row r="14" spans="1:25" s="10" customFormat="1" ht="15.75" customHeight="1">
      <c r="A14" s="66">
        <v>10</v>
      </c>
      <c r="B14" s="168" t="s">
        <v>154</v>
      </c>
      <c r="C14" s="84">
        <v>39570</v>
      </c>
      <c r="D14" s="85" t="s">
        <v>26</v>
      </c>
      <c r="E14" s="85" t="s">
        <v>30</v>
      </c>
      <c r="F14" s="86">
        <v>53</v>
      </c>
      <c r="G14" s="86">
        <v>53</v>
      </c>
      <c r="H14" s="86">
        <v>1</v>
      </c>
      <c r="I14" s="87">
        <v>10801</v>
      </c>
      <c r="J14" s="88">
        <v>1143</v>
      </c>
      <c r="K14" s="87">
        <v>20119</v>
      </c>
      <c r="L14" s="88">
        <v>2145</v>
      </c>
      <c r="M14" s="87">
        <v>20480</v>
      </c>
      <c r="N14" s="88">
        <v>2207</v>
      </c>
      <c r="O14" s="87">
        <f aca="true" t="shared" si="1" ref="O14:P16">+M14+K14+I14</f>
        <v>51400</v>
      </c>
      <c r="P14" s="88">
        <f t="shared" si="1"/>
        <v>5495</v>
      </c>
      <c r="Q14" s="88">
        <f>+P14/G14</f>
        <v>103.67924528301887</v>
      </c>
      <c r="R14" s="89">
        <f>+O14/P14</f>
        <v>9.353958143767061</v>
      </c>
      <c r="S14" s="87"/>
      <c r="T14" s="90">
        <f t="shared" si="0"/>
      </c>
      <c r="U14" s="87">
        <v>51400</v>
      </c>
      <c r="V14" s="88">
        <v>5495</v>
      </c>
      <c r="W14" s="169">
        <f>+U14/V14</f>
        <v>9.353958143767061</v>
      </c>
      <c r="X14" s="8"/>
      <c r="Y14" s="8"/>
    </row>
    <row r="15" spans="1:25" s="10" customFormat="1" ht="15.75" customHeight="1">
      <c r="A15" s="66">
        <v>11</v>
      </c>
      <c r="B15" s="168" t="s">
        <v>108</v>
      </c>
      <c r="C15" s="84">
        <v>39556</v>
      </c>
      <c r="D15" s="85" t="s">
        <v>26</v>
      </c>
      <c r="E15" s="85" t="s">
        <v>109</v>
      </c>
      <c r="F15" s="86">
        <v>37</v>
      </c>
      <c r="G15" s="86">
        <v>37</v>
      </c>
      <c r="H15" s="86">
        <v>3</v>
      </c>
      <c r="I15" s="87">
        <v>8952</v>
      </c>
      <c r="J15" s="88">
        <v>851</v>
      </c>
      <c r="K15" s="87">
        <v>20769</v>
      </c>
      <c r="L15" s="88">
        <v>1975</v>
      </c>
      <c r="M15" s="87">
        <v>18704</v>
      </c>
      <c r="N15" s="88">
        <v>1853</v>
      </c>
      <c r="O15" s="87">
        <f t="shared" si="1"/>
        <v>48425</v>
      </c>
      <c r="P15" s="88">
        <f t="shared" si="1"/>
        <v>4679</v>
      </c>
      <c r="Q15" s="88">
        <f>+P15/G15</f>
        <v>126.45945945945945</v>
      </c>
      <c r="R15" s="89">
        <f>+O15/P15</f>
        <v>10.349433639666595</v>
      </c>
      <c r="S15" s="87">
        <v>125720</v>
      </c>
      <c r="T15" s="90">
        <f t="shared" si="0"/>
        <v>-0.6148186446070634</v>
      </c>
      <c r="U15" s="87">
        <v>505286</v>
      </c>
      <c r="V15" s="88">
        <v>52413</v>
      </c>
      <c r="W15" s="169">
        <f>+U15/V15</f>
        <v>9.640470875546143</v>
      </c>
      <c r="X15" s="8"/>
      <c r="Y15" s="8"/>
    </row>
    <row r="16" spans="1:25" s="10" customFormat="1" ht="15.75" customHeight="1">
      <c r="A16" s="66">
        <v>12</v>
      </c>
      <c r="B16" s="168" t="s">
        <v>93</v>
      </c>
      <c r="C16" s="84">
        <v>39549</v>
      </c>
      <c r="D16" s="85" t="s">
        <v>26</v>
      </c>
      <c r="E16" s="85" t="s">
        <v>27</v>
      </c>
      <c r="F16" s="86">
        <v>58</v>
      </c>
      <c r="G16" s="86">
        <v>58</v>
      </c>
      <c r="H16" s="86">
        <v>4</v>
      </c>
      <c r="I16" s="87">
        <v>5535</v>
      </c>
      <c r="J16" s="88">
        <v>864</v>
      </c>
      <c r="K16" s="87">
        <v>13660</v>
      </c>
      <c r="L16" s="88">
        <v>2015</v>
      </c>
      <c r="M16" s="87">
        <v>15518</v>
      </c>
      <c r="N16" s="88">
        <v>2219</v>
      </c>
      <c r="O16" s="87">
        <f t="shared" si="1"/>
        <v>34713</v>
      </c>
      <c r="P16" s="88">
        <f t="shared" si="1"/>
        <v>5098</v>
      </c>
      <c r="Q16" s="88">
        <f>+P16/G16</f>
        <v>87.89655172413794</v>
      </c>
      <c r="R16" s="89">
        <f>+O16/P16</f>
        <v>6.80914083954492</v>
      </c>
      <c r="S16" s="87">
        <v>75579</v>
      </c>
      <c r="T16" s="90">
        <f t="shared" si="0"/>
        <v>-0.540705751597666</v>
      </c>
      <c r="U16" s="87">
        <v>691097</v>
      </c>
      <c r="V16" s="88">
        <v>83381</v>
      </c>
      <c r="W16" s="169">
        <f>+U16/V16</f>
        <v>8.288423022031399</v>
      </c>
      <c r="X16" s="8"/>
      <c r="Y16" s="8"/>
    </row>
    <row r="17" spans="1:25" s="10" customFormat="1" ht="15.75" customHeight="1">
      <c r="A17" s="66">
        <v>13</v>
      </c>
      <c r="B17" s="168" t="s">
        <v>46</v>
      </c>
      <c r="C17" s="84">
        <v>39521</v>
      </c>
      <c r="D17" s="85" t="s">
        <v>87</v>
      </c>
      <c r="E17" s="85" t="s">
        <v>47</v>
      </c>
      <c r="F17" s="86">
        <v>42</v>
      </c>
      <c r="G17" s="86">
        <v>42</v>
      </c>
      <c r="H17" s="86">
        <v>8</v>
      </c>
      <c r="I17" s="87">
        <v>5560</v>
      </c>
      <c r="J17" s="88">
        <v>1111</v>
      </c>
      <c r="K17" s="87">
        <v>10113</v>
      </c>
      <c r="L17" s="88">
        <v>1858</v>
      </c>
      <c r="M17" s="87">
        <v>9017</v>
      </c>
      <c r="N17" s="88">
        <v>1635</v>
      </c>
      <c r="O17" s="87">
        <f>I17+K17+M17</f>
        <v>24690</v>
      </c>
      <c r="P17" s="88">
        <f>J17+L17+N17</f>
        <v>4604</v>
      </c>
      <c r="Q17" s="88">
        <f>P17/G17</f>
        <v>109.61904761904762</v>
      </c>
      <c r="R17" s="89">
        <f>O17/P17</f>
        <v>5.362728062554301</v>
      </c>
      <c r="S17" s="87">
        <v>29361</v>
      </c>
      <c r="T17" s="90">
        <f t="shared" si="0"/>
        <v>-0.15908858690099112</v>
      </c>
      <c r="U17" s="87">
        <v>1532366</v>
      </c>
      <c r="V17" s="88">
        <v>183682</v>
      </c>
      <c r="W17" s="169">
        <f>U17/V17</f>
        <v>8.342494093052123</v>
      </c>
      <c r="X17" s="8"/>
      <c r="Y17" s="8"/>
    </row>
    <row r="18" spans="1:25" s="10" customFormat="1" ht="15.75" customHeight="1">
      <c r="A18" s="66">
        <v>14</v>
      </c>
      <c r="B18" s="168" t="s">
        <v>136</v>
      </c>
      <c r="C18" s="84">
        <v>39542</v>
      </c>
      <c r="D18" s="85" t="s">
        <v>75</v>
      </c>
      <c r="E18" s="85" t="s">
        <v>137</v>
      </c>
      <c r="F18" s="86">
        <v>73</v>
      </c>
      <c r="G18" s="86">
        <v>53</v>
      </c>
      <c r="H18" s="86">
        <v>5</v>
      </c>
      <c r="I18" s="87">
        <v>4956</v>
      </c>
      <c r="J18" s="88">
        <v>730</v>
      </c>
      <c r="K18" s="87">
        <v>9853</v>
      </c>
      <c r="L18" s="88">
        <v>1450</v>
      </c>
      <c r="M18" s="87">
        <v>9634</v>
      </c>
      <c r="N18" s="88">
        <v>1390</v>
      </c>
      <c r="O18" s="87">
        <f>+I18+K18+M18</f>
        <v>24443</v>
      </c>
      <c r="P18" s="88">
        <f>+J18+L18+N18</f>
        <v>3570</v>
      </c>
      <c r="Q18" s="88">
        <f>IF(O18&lt;&gt;0,P18/G18,"")</f>
        <v>67.35849056603773</v>
      </c>
      <c r="R18" s="89">
        <f>IF(O18&lt;&gt;0,O18/P18,"")</f>
        <v>6.8467787114845935</v>
      </c>
      <c r="S18" s="87">
        <v>45220</v>
      </c>
      <c r="T18" s="90">
        <f t="shared" si="0"/>
        <v>-0.45946483856700576</v>
      </c>
      <c r="U18" s="87">
        <v>1285383</v>
      </c>
      <c r="V18" s="88">
        <v>146138</v>
      </c>
      <c r="W18" s="169">
        <f>U18/V18</f>
        <v>8.795679426295694</v>
      </c>
      <c r="X18" s="8"/>
      <c r="Y18" s="8"/>
    </row>
    <row r="19" spans="1:25" s="10" customFormat="1" ht="15.75" customHeight="1">
      <c r="A19" s="66">
        <v>15</v>
      </c>
      <c r="B19" s="168" t="s">
        <v>92</v>
      </c>
      <c r="C19" s="84">
        <v>39549</v>
      </c>
      <c r="D19" s="85" t="s">
        <v>84</v>
      </c>
      <c r="E19" s="85" t="s">
        <v>37</v>
      </c>
      <c r="F19" s="86">
        <v>56</v>
      </c>
      <c r="G19" s="86">
        <v>56</v>
      </c>
      <c r="H19" s="86">
        <v>4</v>
      </c>
      <c r="I19" s="87">
        <v>3930.5</v>
      </c>
      <c r="J19" s="88">
        <v>626</v>
      </c>
      <c r="K19" s="87">
        <v>8416.5</v>
      </c>
      <c r="L19" s="88">
        <v>1316</v>
      </c>
      <c r="M19" s="87">
        <v>8656</v>
      </c>
      <c r="N19" s="88">
        <v>1318</v>
      </c>
      <c r="O19" s="87">
        <f>I19+K19+M19</f>
        <v>21003</v>
      </c>
      <c r="P19" s="88">
        <f>SUM(J19+L19+N19)</f>
        <v>3260</v>
      </c>
      <c r="Q19" s="88">
        <f>+P19/G19</f>
        <v>58.214285714285715</v>
      </c>
      <c r="R19" s="89">
        <f>+O19/P19</f>
        <v>6.442638036809816</v>
      </c>
      <c r="S19" s="87">
        <v>66226.5</v>
      </c>
      <c r="T19" s="90">
        <f t="shared" si="0"/>
        <v>-0.6828610903490294</v>
      </c>
      <c r="U19" s="87">
        <v>646514</v>
      </c>
      <c r="V19" s="88">
        <v>75426</v>
      </c>
      <c r="W19" s="169">
        <f>+U19/V19</f>
        <v>8.571500543579138</v>
      </c>
      <c r="X19" s="8"/>
      <c r="Y19" s="8"/>
    </row>
    <row r="20" spans="1:25" s="10" customFormat="1" ht="15.75" customHeight="1">
      <c r="A20" s="66">
        <v>16</v>
      </c>
      <c r="B20" s="168" t="s">
        <v>6</v>
      </c>
      <c r="C20" s="84">
        <v>39563</v>
      </c>
      <c r="D20" s="85" t="s">
        <v>87</v>
      </c>
      <c r="E20" s="85" t="s">
        <v>7</v>
      </c>
      <c r="F20" s="86">
        <v>15</v>
      </c>
      <c r="G20" s="86">
        <v>15</v>
      </c>
      <c r="H20" s="86">
        <v>2</v>
      </c>
      <c r="I20" s="87">
        <v>3901</v>
      </c>
      <c r="J20" s="88">
        <v>335</v>
      </c>
      <c r="K20" s="87">
        <v>7066</v>
      </c>
      <c r="L20" s="88">
        <v>609</v>
      </c>
      <c r="M20" s="87">
        <v>6177</v>
      </c>
      <c r="N20" s="88">
        <v>551</v>
      </c>
      <c r="O20" s="87">
        <f>SUM(I20+K20+M20)</f>
        <v>17144</v>
      </c>
      <c r="P20" s="88">
        <f>SUM(J20+L20+N20)</f>
        <v>1495</v>
      </c>
      <c r="Q20" s="88">
        <f>P20/G20</f>
        <v>99.66666666666667</v>
      </c>
      <c r="R20" s="89">
        <f>O20/P20</f>
        <v>11.467558528428095</v>
      </c>
      <c r="S20" s="87">
        <v>48798</v>
      </c>
      <c r="T20" s="90">
        <f t="shared" si="0"/>
        <v>-0.6486741259887701</v>
      </c>
      <c r="U20" s="87">
        <v>87234</v>
      </c>
      <c r="V20" s="88">
        <v>8077</v>
      </c>
      <c r="W20" s="169">
        <f>U20/V20</f>
        <v>10.800297140027238</v>
      </c>
      <c r="X20" s="8"/>
      <c r="Y20" s="8"/>
    </row>
    <row r="21" spans="1:24" s="10" customFormat="1" ht="15.75" customHeight="1">
      <c r="A21" s="66">
        <v>17</v>
      </c>
      <c r="B21" s="168" t="s">
        <v>58</v>
      </c>
      <c r="C21" s="84">
        <v>39528</v>
      </c>
      <c r="D21" s="85" t="s">
        <v>129</v>
      </c>
      <c r="E21" s="85" t="s">
        <v>59</v>
      </c>
      <c r="F21" s="86">
        <v>37</v>
      </c>
      <c r="G21" s="86">
        <v>31</v>
      </c>
      <c r="H21" s="86">
        <v>7</v>
      </c>
      <c r="I21" s="87">
        <v>3044</v>
      </c>
      <c r="J21" s="88">
        <v>532</v>
      </c>
      <c r="K21" s="87">
        <v>6466</v>
      </c>
      <c r="L21" s="88">
        <v>1118</v>
      </c>
      <c r="M21" s="87">
        <v>5802</v>
      </c>
      <c r="N21" s="88">
        <v>963</v>
      </c>
      <c r="O21" s="87">
        <f>I21+K21+M21</f>
        <v>15312</v>
      </c>
      <c r="P21" s="88">
        <f>J21+L21+N21</f>
        <v>2613</v>
      </c>
      <c r="Q21" s="88">
        <f>IF(O21&lt;&gt;0,P21/G21,"")</f>
        <v>84.29032258064517</v>
      </c>
      <c r="R21" s="89">
        <f>IF(O21&lt;&gt;0,O21/P21,"")</f>
        <v>5.859931113662457</v>
      </c>
      <c r="S21" s="87">
        <v>23523</v>
      </c>
      <c r="T21" s="90">
        <f t="shared" si="0"/>
        <v>-0.34906261956383117</v>
      </c>
      <c r="U21" s="87">
        <f>925994.5</f>
        <v>925994.5</v>
      </c>
      <c r="V21" s="88">
        <f>118496</f>
        <v>118496</v>
      </c>
      <c r="W21" s="169">
        <f>IF(U21&lt;&gt;0,U21/V21,"")</f>
        <v>7.81456336078855</v>
      </c>
      <c r="X21" s="8"/>
    </row>
    <row r="22" spans="1:24" s="10" customFormat="1" ht="15.75" customHeight="1">
      <c r="A22" s="66">
        <v>18</v>
      </c>
      <c r="B22" s="168" t="s">
        <v>8</v>
      </c>
      <c r="C22" s="84">
        <v>39563</v>
      </c>
      <c r="D22" s="85" t="s">
        <v>67</v>
      </c>
      <c r="E22" s="85" t="s">
        <v>83</v>
      </c>
      <c r="F22" s="86">
        <v>25</v>
      </c>
      <c r="G22" s="86">
        <v>25</v>
      </c>
      <c r="H22" s="86">
        <v>2</v>
      </c>
      <c r="I22" s="87">
        <v>2762</v>
      </c>
      <c r="J22" s="88">
        <v>269</v>
      </c>
      <c r="K22" s="87">
        <v>5905</v>
      </c>
      <c r="L22" s="88">
        <v>587</v>
      </c>
      <c r="M22" s="87">
        <v>6641.5</v>
      </c>
      <c r="N22" s="88">
        <v>663</v>
      </c>
      <c r="O22" s="87">
        <f>I22+K22+M22</f>
        <v>15308.5</v>
      </c>
      <c r="P22" s="88">
        <f>J22+L22+N22</f>
        <v>1519</v>
      </c>
      <c r="Q22" s="88">
        <f>+P22/G22</f>
        <v>60.76</v>
      </c>
      <c r="R22" s="89">
        <f>+O22/P22</f>
        <v>10.078011849901252</v>
      </c>
      <c r="S22" s="87">
        <v>38108</v>
      </c>
      <c r="T22" s="90">
        <f t="shared" si="0"/>
        <v>-0.5982864490395717</v>
      </c>
      <c r="U22" s="87">
        <v>74902</v>
      </c>
      <c r="V22" s="88">
        <v>7459</v>
      </c>
      <c r="W22" s="169">
        <f>U22/V22</f>
        <v>10.0418286633597</v>
      </c>
      <c r="X22" s="8"/>
    </row>
    <row r="23" spans="1:24" s="10" customFormat="1" ht="15.75" customHeight="1">
      <c r="A23" s="66">
        <v>19</v>
      </c>
      <c r="B23" s="168">
        <v>120</v>
      </c>
      <c r="C23" s="84">
        <v>39493</v>
      </c>
      <c r="D23" s="85" t="s">
        <v>84</v>
      </c>
      <c r="E23" s="85" t="s">
        <v>18</v>
      </c>
      <c r="F23" s="86">
        <v>179</v>
      </c>
      <c r="G23" s="86">
        <v>32</v>
      </c>
      <c r="H23" s="86">
        <v>12</v>
      </c>
      <c r="I23" s="87">
        <v>6506</v>
      </c>
      <c r="J23" s="88">
        <v>2280</v>
      </c>
      <c r="K23" s="87">
        <v>3196</v>
      </c>
      <c r="L23" s="88">
        <v>756</v>
      </c>
      <c r="M23" s="87">
        <v>5018.5</v>
      </c>
      <c r="N23" s="88">
        <v>1129</v>
      </c>
      <c r="O23" s="87">
        <f>SUM(I23+K23+M23)</f>
        <v>14720.5</v>
      </c>
      <c r="P23" s="88">
        <f>SUM(J23+L23+N23)</f>
        <v>4165</v>
      </c>
      <c r="Q23" s="88">
        <f>+P23/G23</f>
        <v>130.15625</v>
      </c>
      <c r="R23" s="89">
        <f>+O23/P23</f>
        <v>3.5343337334933973</v>
      </c>
      <c r="S23" s="87">
        <v>18393</v>
      </c>
      <c r="T23" s="90">
        <f t="shared" si="0"/>
        <v>-0.1996683520904692</v>
      </c>
      <c r="U23" s="87">
        <v>4569453.5</v>
      </c>
      <c r="V23" s="88">
        <v>894747</v>
      </c>
      <c r="W23" s="169">
        <f>+U23/V23</f>
        <v>5.1069782854818175</v>
      </c>
      <c r="X23" s="8"/>
    </row>
    <row r="24" spans="1:24" s="10" customFormat="1" ht="18">
      <c r="A24" s="66">
        <v>20</v>
      </c>
      <c r="B24" s="168" t="s">
        <v>155</v>
      </c>
      <c r="C24" s="84">
        <v>39570</v>
      </c>
      <c r="D24" s="85" t="s">
        <v>67</v>
      </c>
      <c r="E24" s="85" t="s">
        <v>88</v>
      </c>
      <c r="F24" s="86">
        <v>9</v>
      </c>
      <c r="G24" s="86">
        <v>9</v>
      </c>
      <c r="H24" s="86">
        <v>1</v>
      </c>
      <c r="I24" s="87">
        <v>2590</v>
      </c>
      <c r="J24" s="88">
        <v>396</v>
      </c>
      <c r="K24" s="87">
        <v>4540</v>
      </c>
      <c r="L24" s="88">
        <v>559</v>
      </c>
      <c r="M24" s="87">
        <v>4703</v>
      </c>
      <c r="N24" s="88">
        <v>593</v>
      </c>
      <c r="O24" s="87">
        <f>I24+K24+M24</f>
        <v>11833</v>
      </c>
      <c r="P24" s="88">
        <f>J24+L24+N24</f>
        <v>1548</v>
      </c>
      <c r="Q24" s="88">
        <f>+P24/G24</f>
        <v>172</v>
      </c>
      <c r="R24" s="89">
        <f>+O24/P24</f>
        <v>7.64405684754522</v>
      </c>
      <c r="S24" s="87"/>
      <c r="T24" s="90">
        <f t="shared" si="0"/>
      </c>
      <c r="U24" s="87">
        <v>11833</v>
      </c>
      <c r="V24" s="88">
        <v>1548</v>
      </c>
      <c r="W24" s="169">
        <f>U24/V24</f>
        <v>7.64405684754522</v>
      </c>
      <c r="X24" s="8"/>
    </row>
    <row r="25" spans="1:28" s="60" customFormat="1" ht="15">
      <c r="A25" s="61"/>
      <c r="B25" s="212" t="s">
        <v>127</v>
      </c>
      <c r="C25" s="212"/>
      <c r="D25" s="213"/>
      <c r="E25" s="213"/>
      <c r="F25" s="68"/>
      <c r="G25" s="68">
        <f>SUM(G5:G24)</f>
        <v>1144</v>
      </c>
      <c r="H25" s="69"/>
      <c r="I25" s="73"/>
      <c r="J25" s="74"/>
      <c r="K25" s="73"/>
      <c r="L25" s="74"/>
      <c r="M25" s="73"/>
      <c r="N25" s="74"/>
      <c r="O25" s="73">
        <f>SUM(O5:O24)</f>
        <v>1837581.5</v>
      </c>
      <c r="P25" s="74">
        <f>SUM(P5:P24)</f>
        <v>231378</v>
      </c>
      <c r="Q25" s="74">
        <f>O25/G25</f>
        <v>1606.2775349650349</v>
      </c>
      <c r="R25" s="70">
        <f>O25/P25</f>
        <v>7.94190242806144</v>
      </c>
      <c r="S25" s="73"/>
      <c r="T25" s="71"/>
      <c r="U25" s="73"/>
      <c r="V25" s="74"/>
      <c r="W25" s="70"/>
      <c r="AB25" s="60" t="s">
        <v>150</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18"/>
      <c r="E27" s="219"/>
      <c r="F27" s="219"/>
      <c r="G27" s="219"/>
      <c r="H27" s="34"/>
      <c r="I27" s="35"/>
      <c r="K27" s="35"/>
      <c r="M27" s="35"/>
      <c r="O27" s="36"/>
      <c r="R27" s="37"/>
      <c r="S27" s="220" t="s">
        <v>12</v>
      </c>
      <c r="T27" s="220"/>
      <c r="U27" s="220"/>
      <c r="V27" s="220"/>
      <c r="W27" s="220"/>
      <c r="X27" s="38"/>
    </row>
    <row r="28" spans="1:24" s="33" customFormat="1" ht="18">
      <c r="A28" s="32"/>
      <c r="B28" s="9"/>
      <c r="C28" s="52"/>
      <c r="D28" s="53"/>
      <c r="E28" s="54"/>
      <c r="F28" s="54"/>
      <c r="G28" s="65"/>
      <c r="H28" s="34"/>
      <c r="M28" s="35"/>
      <c r="O28" s="36"/>
      <c r="R28" s="37"/>
      <c r="S28" s="220"/>
      <c r="T28" s="220"/>
      <c r="U28" s="220"/>
      <c r="V28" s="220"/>
      <c r="W28" s="220"/>
      <c r="X28" s="38"/>
    </row>
    <row r="29" spans="1:24" s="33" customFormat="1" ht="18">
      <c r="A29" s="32"/>
      <c r="G29" s="34"/>
      <c r="H29" s="34"/>
      <c r="M29" s="35"/>
      <c r="O29" s="36"/>
      <c r="R29" s="37"/>
      <c r="S29" s="220"/>
      <c r="T29" s="220"/>
      <c r="U29" s="220"/>
      <c r="V29" s="220"/>
      <c r="W29" s="220"/>
      <c r="X29" s="38"/>
    </row>
    <row r="30" spans="1:24" s="33" customFormat="1" ht="30" customHeight="1">
      <c r="A30" s="32"/>
      <c r="C30" s="34"/>
      <c r="E30" s="39"/>
      <c r="F30" s="34"/>
      <c r="G30" s="34"/>
      <c r="H30" s="34"/>
      <c r="I30" s="35"/>
      <c r="K30" s="35"/>
      <c r="M30" s="35"/>
      <c r="O30" s="36"/>
      <c r="P30" s="221" t="s">
        <v>124</v>
      </c>
      <c r="Q30" s="217"/>
      <c r="R30" s="217"/>
      <c r="S30" s="217"/>
      <c r="T30" s="217"/>
      <c r="U30" s="217"/>
      <c r="V30" s="217"/>
      <c r="W30" s="217"/>
      <c r="X30" s="38"/>
    </row>
    <row r="31" spans="1:24" s="33" customFormat="1" ht="30" customHeight="1">
      <c r="A31" s="32"/>
      <c r="C31" s="34"/>
      <c r="E31" s="39"/>
      <c r="F31" s="34"/>
      <c r="G31" s="34"/>
      <c r="H31" s="34"/>
      <c r="I31" s="35"/>
      <c r="K31" s="35"/>
      <c r="M31" s="35"/>
      <c r="O31" s="36"/>
      <c r="P31" s="217"/>
      <c r="Q31" s="217"/>
      <c r="R31" s="217"/>
      <c r="S31" s="217"/>
      <c r="T31" s="217"/>
      <c r="U31" s="217"/>
      <c r="V31" s="217"/>
      <c r="W31" s="217"/>
      <c r="X31" s="38"/>
    </row>
    <row r="32" spans="1:24" s="33" customFormat="1" ht="30" customHeight="1">
      <c r="A32" s="32"/>
      <c r="C32" s="34"/>
      <c r="E32" s="39"/>
      <c r="F32" s="34"/>
      <c r="G32" s="34"/>
      <c r="H32" s="34"/>
      <c r="I32" s="35"/>
      <c r="K32" s="35"/>
      <c r="M32" s="35"/>
      <c r="O32" s="36"/>
      <c r="P32" s="217"/>
      <c r="Q32" s="217"/>
      <c r="R32" s="217"/>
      <c r="S32" s="217"/>
      <c r="T32" s="217"/>
      <c r="U32" s="217"/>
      <c r="V32" s="217"/>
      <c r="W32" s="217"/>
      <c r="X32" s="38"/>
    </row>
    <row r="33" spans="1:24" s="33" customFormat="1" ht="30" customHeight="1">
      <c r="A33" s="32"/>
      <c r="C33" s="34"/>
      <c r="E33" s="39"/>
      <c r="F33" s="34"/>
      <c r="G33" s="34"/>
      <c r="H33" s="34"/>
      <c r="I33" s="35"/>
      <c r="K33" s="35"/>
      <c r="M33" s="35"/>
      <c r="O33" s="36"/>
      <c r="P33" s="217"/>
      <c r="Q33" s="217"/>
      <c r="R33" s="217"/>
      <c r="S33" s="217"/>
      <c r="T33" s="217"/>
      <c r="U33" s="217"/>
      <c r="V33" s="217"/>
      <c r="W33" s="217"/>
      <c r="X33" s="38"/>
    </row>
    <row r="34" spans="1:24" s="33" customFormat="1" ht="30" customHeight="1">
      <c r="A34" s="32"/>
      <c r="C34" s="34"/>
      <c r="E34" s="39"/>
      <c r="F34" s="34"/>
      <c r="G34" s="34"/>
      <c r="H34" s="34"/>
      <c r="I34" s="35"/>
      <c r="K34" s="35"/>
      <c r="M34" s="35"/>
      <c r="O34" s="36"/>
      <c r="P34" s="217"/>
      <c r="Q34" s="217"/>
      <c r="R34" s="217"/>
      <c r="S34" s="217"/>
      <c r="T34" s="217"/>
      <c r="U34" s="217"/>
      <c r="V34" s="217"/>
      <c r="W34" s="217"/>
      <c r="X34" s="38"/>
    </row>
    <row r="35" spans="1:24" s="33" customFormat="1" ht="45" customHeight="1">
      <c r="A35" s="32"/>
      <c r="C35" s="34"/>
      <c r="E35" s="39"/>
      <c r="F35" s="34"/>
      <c r="G35" s="5"/>
      <c r="H35" s="5"/>
      <c r="I35" s="12"/>
      <c r="J35" s="3"/>
      <c r="K35" s="12"/>
      <c r="L35" s="3"/>
      <c r="M35" s="12"/>
      <c r="N35" s="3"/>
      <c r="O35" s="36"/>
      <c r="P35" s="217"/>
      <c r="Q35" s="217"/>
      <c r="R35" s="217"/>
      <c r="S35" s="217"/>
      <c r="T35" s="217"/>
      <c r="U35" s="217"/>
      <c r="V35" s="217"/>
      <c r="W35" s="217"/>
      <c r="X35" s="38"/>
    </row>
    <row r="36" spans="1:24" s="33" customFormat="1" ht="33" customHeight="1">
      <c r="A36" s="32"/>
      <c r="C36" s="34"/>
      <c r="E36" s="39"/>
      <c r="F36" s="34"/>
      <c r="G36" s="5"/>
      <c r="H36" s="5"/>
      <c r="I36" s="12"/>
      <c r="J36" s="3"/>
      <c r="K36" s="12"/>
      <c r="L36" s="3"/>
      <c r="M36" s="12"/>
      <c r="N36" s="3"/>
      <c r="O36" s="36"/>
      <c r="P36" s="216" t="s">
        <v>125</v>
      </c>
      <c r="Q36" s="217"/>
      <c r="R36" s="217"/>
      <c r="S36" s="217"/>
      <c r="T36" s="217"/>
      <c r="U36" s="217"/>
      <c r="V36" s="217"/>
      <c r="W36" s="217"/>
      <c r="X36" s="38"/>
    </row>
    <row r="37" spans="1:24" s="33" customFormat="1" ht="33" customHeight="1">
      <c r="A37" s="32"/>
      <c r="C37" s="34"/>
      <c r="E37" s="39"/>
      <c r="F37" s="34"/>
      <c r="G37" s="5"/>
      <c r="H37" s="5"/>
      <c r="I37" s="12"/>
      <c r="J37" s="3"/>
      <c r="K37" s="12"/>
      <c r="L37" s="3"/>
      <c r="M37" s="12"/>
      <c r="N37" s="3"/>
      <c r="O37" s="36"/>
      <c r="P37" s="217"/>
      <c r="Q37" s="217"/>
      <c r="R37" s="217"/>
      <c r="S37" s="217"/>
      <c r="T37" s="217"/>
      <c r="U37" s="217"/>
      <c r="V37" s="217"/>
      <c r="W37" s="217"/>
      <c r="X37" s="38"/>
    </row>
    <row r="38" spans="1:24" s="33" customFormat="1" ht="33" customHeight="1">
      <c r="A38" s="32"/>
      <c r="C38" s="34"/>
      <c r="E38" s="39"/>
      <c r="F38" s="34"/>
      <c r="G38" s="5"/>
      <c r="H38" s="5"/>
      <c r="I38" s="12"/>
      <c r="J38" s="3"/>
      <c r="K38" s="12"/>
      <c r="L38" s="3"/>
      <c r="M38" s="12"/>
      <c r="N38" s="3"/>
      <c r="O38" s="36"/>
      <c r="P38" s="217"/>
      <c r="Q38" s="217"/>
      <c r="R38" s="217"/>
      <c r="S38" s="217"/>
      <c r="T38" s="217"/>
      <c r="U38" s="217"/>
      <c r="V38" s="217"/>
      <c r="W38" s="217"/>
      <c r="X38" s="38"/>
    </row>
    <row r="39" spans="1:24" s="33" customFormat="1" ht="33" customHeight="1">
      <c r="A39" s="32"/>
      <c r="C39" s="34"/>
      <c r="E39" s="39"/>
      <c r="F39" s="34"/>
      <c r="G39" s="5"/>
      <c r="H39" s="5"/>
      <c r="I39" s="12"/>
      <c r="J39" s="3"/>
      <c r="K39" s="12"/>
      <c r="L39" s="3"/>
      <c r="M39" s="12"/>
      <c r="N39" s="3"/>
      <c r="O39" s="36"/>
      <c r="P39" s="217"/>
      <c r="Q39" s="217"/>
      <c r="R39" s="217"/>
      <c r="S39" s="217"/>
      <c r="T39" s="217"/>
      <c r="U39" s="217"/>
      <c r="V39" s="217"/>
      <c r="W39" s="217"/>
      <c r="X39" s="38"/>
    </row>
    <row r="40" spans="1:24" s="33" customFormat="1" ht="33" customHeight="1">
      <c r="A40" s="32"/>
      <c r="C40" s="34"/>
      <c r="E40" s="39"/>
      <c r="F40" s="34"/>
      <c r="G40" s="5"/>
      <c r="H40" s="5"/>
      <c r="I40" s="12"/>
      <c r="J40" s="3"/>
      <c r="K40" s="12"/>
      <c r="L40" s="3"/>
      <c r="M40" s="12"/>
      <c r="N40" s="3"/>
      <c r="O40" s="36"/>
      <c r="P40" s="217"/>
      <c r="Q40" s="217"/>
      <c r="R40" s="217"/>
      <c r="S40" s="217"/>
      <c r="T40" s="217"/>
      <c r="U40" s="217"/>
      <c r="V40" s="217"/>
      <c r="W40" s="217"/>
      <c r="X40" s="38"/>
    </row>
    <row r="41" spans="16:23" ht="33" customHeight="1">
      <c r="P41" s="217"/>
      <c r="Q41" s="217"/>
      <c r="R41" s="217"/>
      <c r="S41" s="217"/>
      <c r="T41" s="217"/>
      <c r="U41" s="217"/>
      <c r="V41" s="217"/>
      <c r="W41" s="217"/>
    </row>
    <row r="42" spans="16:23" ht="33" customHeight="1">
      <c r="P42" s="217"/>
      <c r="Q42" s="217"/>
      <c r="R42" s="217"/>
      <c r="S42" s="217"/>
      <c r="T42" s="217"/>
      <c r="U42" s="217"/>
      <c r="V42" s="217"/>
      <c r="W42" s="217"/>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17 X21 X22 X24 X12:X14 X18:X19 X20 X15:X16 X23 O11: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2008-05-07T12:57:33Z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