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435" windowWidth="15480" windowHeight="11640" tabRatio="804" activeTab="0"/>
  </bookViews>
  <sheets>
    <sheet name="Apr 18-20 (we 16)" sheetId="1" r:id="rId1"/>
    <sheet name="Apr 18-20 (TOP 20)" sheetId="2" r:id="rId2"/>
  </sheets>
  <definedNames>
    <definedName name="_xlnm.Print_Area" localSheetId="1">'Apr 18-20 (TOP 20)'!$A$1:$W$42</definedName>
    <definedName name="_xlnm.Print_Area" localSheetId="0">'Apr 18-20 (we 16)'!$A$1:$W$113</definedName>
  </definedNames>
  <calcPr fullCalcOnLoad="1"/>
</workbook>
</file>

<file path=xl/sharedStrings.xml><?xml version="1.0" encoding="utf-8"?>
<sst xmlns="http://schemas.openxmlformats.org/spreadsheetml/2006/main" count="399" uniqueCount="174">
  <si>
    <t>STUDIO 2.0</t>
  </si>
  <si>
    <t>WE OWN HE NIGHT</t>
  </si>
  <si>
    <t>DEATHS OF IAN STONE</t>
  </si>
  <si>
    <t>SOUTHLAND TALES</t>
  </si>
  <si>
    <t>KABADAYI</t>
  </si>
  <si>
    <t>FIDA-FILMACASS</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</si>
  <si>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</si>
  <si>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</si>
  <si>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</si>
  <si>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</si>
  <si>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D PRODUCTIONS</t>
  </si>
  <si>
    <t>MEDYAVIZYON</t>
  </si>
  <si>
    <t>IN THE NAME OF THE KING</t>
  </si>
  <si>
    <t>IN THE VALLEY OF ELAH</t>
  </si>
  <si>
    <t>DRAGON HUNTERS</t>
  </si>
  <si>
    <t>COUNTERFEITERS</t>
  </si>
  <si>
    <t>ROMULUS MY FATHER</t>
  </si>
  <si>
    <t>YUMURTA</t>
  </si>
  <si>
    <t>KENDA</t>
  </si>
  <si>
    <t>KAPLAN FILM</t>
  </si>
  <si>
    <t>AVSAR FILM</t>
  </si>
  <si>
    <t>VANTAGE POINT</t>
  </si>
  <si>
    <t>COLUMBIA</t>
  </si>
  <si>
    <t>OZEN-AKSOY</t>
  </si>
  <si>
    <t>SLEUTH</t>
  </si>
  <si>
    <t>PERİ TOZU</t>
  </si>
  <si>
    <t>KARAKEDI FILM</t>
  </si>
  <si>
    <t>ONE WAY</t>
  </si>
  <si>
    <t>SARAN GROUP</t>
  </si>
  <si>
    <t>REVOLVER</t>
  </si>
  <si>
    <t>DIGITAL PLATFORM</t>
  </si>
  <si>
    <t>Title</t>
  </si>
  <si>
    <t>Cumulative</t>
  </si>
  <si>
    <t>Scr.Avg.
(Adm.)</t>
  </si>
  <si>
    <t>Avg.
Ticket</t>
  </si>
  <si>
    <t>.</t>
  </si>
  <si>
    <t>*Sorted according to Weekend Total G.B.O. - Hafta sonu toplam hasılat sütununa göre sıralanmıştır.</t>
  </si>
  <si>
    <t>Company</t>
  </si>
  <si>
    <t>SEMUM</t>
  </si>
  <si>
    <t>CALINOS</t>
  </si>
  <si>
    <t>SON DERS</t>
  </si>
  <si>
    <t>RENKLER SANAT</t>
  </si>
  <si>
    <t>MY BLUEBERRY NIGHTS</t>
  </si>
  <si>
    <t>PINEMA</t>
  </si>
  <si>
    <t>POSTA</t>
  </si>
  <si>
    <t>P.S. I LOVE YOU</t>
  </si>
  <si>
    <t>SWEENEY TODD</t>
  </si>
  <si>
    <t>WEDDING DAZE</t>
  </si>
  <si>
    <t>RECEP İVEDİK</t>
  </si>
  <si>
    <t>WINX CLUB: THE SECRET OF THE LOST KINGDOM</t>
  </si>
  <si>
    <t>FILMA</t>
  </si>
  <si>
    <t>BAYRAMPAŞA: BEN FAZLA KALMAYACAĞIM</t>
  </si>
  <si>
    <t>UIP</t>
  </si>
  <si>
    <t>CLOVERFIELD</t>
  </si>
  <si>
    <t>PARAMOUNT</t>
  </si>
  <si>
    <t>ULAK</t>
  </si>
  <si>
    <t>WALT DISNEY</t>
  </si>
  <si>
    <t>MR MAGORIUM'S WONDER EMPORIUM</t>
  </si>
  <si>
    <t>FIDA FILM</t>
  </si>
  <si>
    <t>BEE MOVIE</t>
  </si>
  <si>
    <t>IZGNANIE</t>
  </si>
  <si>
    <t>BARBAR</t>
  </si>
  <si>
    <t>INTERCINEMA</t>
  </si>
  <si>
    <t>BOYUT FILM</t>
  </si>
  <si>
    <t>PLAJDA</t>
  </si>
  <si>
    <t>MIST, THE</t>
  </si>
  <si>
    <t>TMC</t>
  </si>
  <si>
    <t>27 DRESSES</t>
  </si>
  <si>
    <t>FOX</t>
  </si>
  <si>
    <t>GAME PLAN</t>
  </si>
  <si>
    <t>AUGUST RUSH</t>
  </si>
  <si>
    <t>ASTERIX AT THE OLYMPIC GAMES</t>
  </si>
  <si>
    <t>HAZAN MEVSİMİ: BİR PANAYIR HİKAYESİ</t>
  </si>
  <si>
    <t>10,000 BC</t>
  </si>
  <si>
    <t>NO COUNTRY FOR OLD MEN</t>
  </si>
  <si>
    <t>JUMPER</t>
  </si>
  <si>
    <t>LOVE IN THE TIME OF CHOLERA</t>
  </si>
  <si>
    <t>HAYATTAN KORKMA</t>
  </si>
  <si>
    <t>24 KARE</t>
  </si>
  <si>
    <t>MONGOL</t>
  </si>
  <si>
    <t>BETA</t>
  </si>
  <si>
    <t>SPIDERWICK CHRONICLES</t>
  </si>
  <si>
    <t>FLOCK, THE</t>
  </si>
  <si>
    <t>MİRAS</t>
  </si>
  <si>
    <t>GDY AJANS</t>
  </si>
  <si>
    <t>BROKEN ANGEL</t>
  </si>
  <si>
    <t>UNICVISIONS</t>
  </si>
  <si>
    <t>INSIDE</t>
  </si>
  <si>
    <t>CELLULOID DREAMS</t>
  </si>
  <si>
    <t>BEFORE THE DEVIL KNOWS YOU'RE DEAD</t>
  </si>
  <si>
    <t>OPEN SEASON</t>
  </si>
  <si>
    <t>BANK JOB</t>
  </si>
  <si>
    <t>AWAKE</t>
  </si>
  <si>
    <t>WEINSTEIN CO.</t>
  </si>
  <si>
    <t>JUNO</t>
  </si>
  <si>
    <t>GİRDAP</t>
  </si>
  <si>
    <t>KUZEY FILM</t>
  </si>
  <si>
    <t>KITE RUNNER</t>
  </si>
  <si>
    <t>PLATO FILM</t>
  </si>
  <si>
    <t>PARANOID PARK</t>
  </si>
  <si>
    <t>ARA</t>
  </si>
  <si>
    <t>RENDITION</t>
  </si>
  <si>
    <t>BESTLINE</t>
  </si>
  <si>
    <t>35 MILIM</t>
  </si>
  <si>
    <t>FIDA</t>
  </si>
  <si>
    <t>BIR FILM</t>
  </si>
  <si>
    <t>Last Weekend</t>
  </si>
  <si>
    <t>Distributor</t>
  </si>
  <si>
    <t>Friday</t>
  </si>
  <si>
    <t>Saturday</t>
  </si>
  <si>
    <t>Sunday</t>
  </si>
  <si>
    <t>Change</t>
  </si>
  <si>
    <t>Adm.</t>
  </si>
  <si>
    <t>WB</t>
  </si>
  <si>
    <t>WARNER BROS.</t>
  </si>
  <si>
    <t>G.B.O.</t>
  </si>
  <si>
    <t>Release
Date</t>
  </si>
  <si>
    <t># of
Prints</t>
  </si>
  <si>
    <t># of
Screen</t>
  </si>
  <si>
    <t>Weeks in Release</t>
  </si>
  <si>
    <t>Weekend Total</t>
  </si>
  <si>
    <t>TIGLON</t>
  </si>
  <si>
    <t>OZEN</t>
  </si>
  <si>
    <t>BEYAZ MELEK</t>
  </si>
  <si>
    <t>I AM LEGEND</t>
  </si>
  <si>
    <t>RED KIT</t>
  </si>
  <si>
    <t>CHANTIER</t>
  </si>
  <si>
    <t>WILD BUNCH</t>
  </si>
  <si>
    <t>DONKEY XOTE</t>
  </si>
  <si>
    <t>OZEN-UMUT</t>
  </si>
  <si>
    <t>BUCKET LIST</t>
  </si>
  <si>
    <t>STREET KINGS</t>
  </si>
  <si>
    <t>RUINS, THE</t>
  </si>
  <si>
    <t>VESAİRE VESAİRE</t>
  </si>
  <si>
    <t>HAYTA FILM</t>
  </si>
  <si>
    <t>MAMA'S BOY</t>
  </si>
  <si>
    <t>FORTISSIMO</t>
  </si>
  <si>
    <t>CENNET</t>
  </si>
  <si>
    <t>D.F.G.S.</t>
  </si>
  <si>
    <t>YEAR MY PARENTS WENT ON VACATION, THE</t>
  </si>
  <si>
    <t>FILMS DISTRIBUTION</t>
  </si>
  <si>
    <t>FERMAT'S ROOM</t>
  </si>
  <si>
    <t>A+ FILM</t>
  </si>
  <si>
    <t>BEOWULF</t>
  </si>
  <si>
    <t>DIVING BELL AND THE BUTTERFLY, THE</t>
  </si>
  <si>
    <t>UNKNOWN, THE</t>
  </si>
  <si>
    <t>SPOT FILM</t>
  </si>
  <si>
    <t>CAN FILM</t>
  </si>
  <si>
    <t>DIGITAL SANATLAR-UMIT UNAL</t>
  </si>
  <si>
    <t>NIM'S ISLAND</t>
  </si>
  <si>
    <t>HORTON</t>
  </si>
  <si>
    <t>DEFINITELY, MAYBE</t>
  </si>
  <si>
    <t>UNIVERSAL</t>
  </si>
  <si>
    <t>SAVAGE GRACE</t>
  </si>
  <si>
    <t>NOCTURNA</t>
  </si>
  <si>
    <t>ANIMALS IN LOVE</t>
  </si>
  <si>
    <t>FOX  AND THE CHILD, THE</t>
  </si>
  <si>
    <t>EYE, THE</t>
  </si>
  <si>
    <t>ALVIN AND THE CHIPMUNKS</t>
  </si>
  <si>
    <t>KUTSAL DAMACANA</t>
  </si>
  <si>
    <t>ZERO FILM</t>
  </si>
  <si>
    <t>PİNEMA</t>
  </si>
  <si>
    <t>AVSAR- TMC</t>
  </si>
  <si>
    <t>YAŞAMIN KIYISINDA</t>
  </si>
  <si>
    <t>ANKA FILM</t>
  </si>
  <si>
    <t>EPITAPH</t>
  </si>
  <si>
    <t>30 DAYS OF NIGHT</t>
  </si>
  <si>
    <t>PROMISE ME THIS</t>
  </si>
  <si>
    <t>GARFIELD GETS REAL</t>
  </si>
  <si>
    <t>VIOLIN, EL</t>
  </si>
  <si>
    <t>A.S.K.D.</t>
  </si>
  <si>
    <t>GOLDEN COMPASS, THE</t>
  </si>
  <si>
    <t>NEW LINE</t>
  </si>
  <si>
    <t>IMPY'S ISLAND</t>
  </si>
</sst>
</file>

<file path=xl/styles.xml><?xml version="1.0" encoding="utf-8"?>
<styleSheet xmlns="http://schemas.openxmlformats.org/spreadsheetml/2006/main">
  <numFmts count="47">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s>
  <fonts count="71">
    <font>
      <sz val="10"/>
      <name val="Arial"/>
      <family val="0"/>
    </font>
    <font>
      <sz val="8"/>
      <name val="Arial"/>
      <family val="0"/>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20"/>
      <color indexed="61"/>
      <name val="GoudyLight"/>
      <family val="0"/>
    </font>
    <font>
      <sz val="16"/>
      <color indexed="61"/>
      <name val="GoudyLight"/>
      <family val="0"/>
    </font>
    <font>
      <sz val="10"/>
      <color indexed="9"/>
      <name val="Trebuchet MS"/>
      <family val="2"/>
    </font>
    <font>
      <sz val="10"/>
      <color indexed="9"/>
      <name val="Arial"/>
      <family val="0"/>
    </font>
    <font>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3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style="hair"/>
      <right style="hair"/>
      <top style="hair"/>
      <bottom style="thin"/>
    </border>
    <border>
      <left style="hair"/>
      <right>
        <color indexed="63"/>
      </right>
      <top style="hair"/>
      <bottom style="medium"/>
    </border>
    <border>
      <left style="hair"/>
      <right style="hair"/>
      <top style="hair"/>
      <bottom style="medium"/>
    </border>
    <border>
      <left>
        <color indexed="63"/>
      </left>
      <right style="hair"/>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hair"/>
      <right>
        <color indexed="63"/>
      </right>
      <top style="hair"/>
      <bottom>
        <color indexed="63"/>
      </bottom>
    </border>
    <border>
      <left style="hair"/>
      <right style="hair"/>
      <top style="hair"/>
      <bottom>
        <color indexed="63"/>
      </bottom>
    </border>
    <border>
      <left style="thin"/>
      <right style="thin"/>
      <top style="medium"/>
      <bottom style="thin"/>
    </border>
    <border>
      <left style="medium"/>
      <right style="thin"/>
      <top style="medium"/>
      <bottom style="thin"/>
    </border>
    <border>
      <left style="medium"/>
      <right style="thin"/>
      <top style="thin"/>
      <bottom>
        <color indexed="63"/>
      </bottom>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20" borderId="5" applyNumberFormat="0" applyAlignment="0" applyProtection="0"/>
    <xf numFmtId="0" fontId="63" fillId="21" borderId="6" applyNumberFormat="0" applyAlignment="0" applyProtection="0"/>
    <xf numFmtId="0" fontId="64" fillId="20" borderId="6" applyNumberFormat="0" applyAlignment="0" applyProtection="0"/>
    <xf numFmtId="0" fontId="65" fillId="22" borderId="7" applyNumberFormat="0" applyAlignment="0" applyProtection="0"/>
    <xf numFmtId="0" fontId="66"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67" fillId="24" borderId="0" applyNumberFormat="0" applyBorder="0" applyAlignment="0" applyProtection="0"/>
    <xf numFmtId="0" fontId="0" fillId="25" borderId="8" applyNumberFormat="0" applyFont="0" applyAlignment="0" applyProtection="0"/>
    <xf numFmtId="0" fontId="68"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9" fontId="0" fillId="0" borderId="0" applyFont="0" applyFill="0" applyBorder="0" applyAlignment="0" applyProtection="0"/>
  </cellStyleXfs>
  <cellXfs count="224">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1"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1" fontId="4" fillId="0" borderId="0" xfId="40" applyFont="1" applyFill="1" applyBorder="1" applyAlignment="1" applyProtection="1">
      <alignment vertical="center"/>
      <protection/>
    </xf>
    <xf numFmtId="1" fontId="19" fillId="0" borderId="0" xfId="0" applyNumberFormat="1" applyFont="1" applyFill="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19" fillId="0" borderId="0" xfId="0" applyFont="1" applyAlignment="1" applyProtection="1">
      <alignment horizontal="right" vertical="center"/>
      <protection locked="0"/>
    </xf>
    <xf numFmtId="0" fontId="19" fillId="0" borderId="10" xfId="0" applyFont="1" applyBorder="1" applyAlignment="1" applyProtection="1">
      <alignment horizontal="center" vertical="center"/>
      <protection/>
    </xf>
    <xf numFmtId="0" fontId="19"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0" fillId="0" borderId="0" xfId="0" applyFont="1" applyFill="1" applyBorder="1" applyAlignment="1" applyProtection="1">
      <alignment horizontal="right" vertical="center"/>
      <protection/>
    </xf>
    <xf numFmtId="0" fontId="12" fillId="0" borderId="0" xfId="0" applyFont="1" applyFill="1" applyBorder="1" applyAlignment="1" applyProtection="1">
      <alignment horizontal="center" vertical="center"/>
      <protection/>
    </xf>
    <xf numFmtId="3" fontId="12" fillId="0" borderId="0" xfId="0" applyNumberFormat="1"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62"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20" fillId="0" borderId="11" xfId="0" applyFont="1" applyBorder="1" applyAlignment="1" applyProtection="1">
      <alignment horizontal="center" vertical="center"/>
      <protection/>
    </xf>
    <xf numFmtId="0" fontId="16" fillId="0" borderId="12" xfId="0" applyFont="1" applyBorder="1" applyAlignment="1" applyProtection="1">
      <alignment horizontal="center" wrapText="1"/>
      <protection/>
    </xf>
    <xf numFmtId="193" fontId="16" fillId="0" borderId="12" xfId="0" applyNumberFormat="1" applyFont="1" applyFill="1" applyBorder="1" applyAlignment="1" applyProtection="1">
      <alignment horizontal="center" wrapText="1"/>
      <protection/>
    </xf>
    <xf numFmtId="188" fontId="16" fillId="0" borderId="12" xfId="0" applyNumberFormat="1" applyFont="1" applyBorder="1" applyAlignment="1" applyProtection="1">
      <alignment horizontal="center" wrapText="1"/>
      <protection/>
    </xf>
    <xf numFmtId="193" fontId="16" fillId="0" borderId="13" xfId="0" applyNumberFormat="1" applyFont="1" applyFill="1" applyBorder="1" applyAlignment="1" applyProtection="1">
      <alignment horizontal="center" wrapText="1"/>
      <protection/>
    </xf>
    <xf numFmtId="0" fontId="21" fillId="0" borderId="0" xfId="0" applyFont="1" applyBorder="1" applyAlignment="1" applyProtection="1">
      <alignment horizontal="center" vertical="center"/>
      <protection/>
    </xf>
    <xf numFmtId="0" fontId="21" fillId="33" borderId="14" xfId="0" applyFont="1" applyFill="1" applyBorder="1" applyAlignment="1" applyProtection="1">
      <alignment horizontal="center" vertical="center"/>
      <protection/>
    </xf>
    <xf numFmtId="191" fontId="16" fillId="0" borderId="12" xfId="0" applyNumberFormat="1" applyFont="1" applyBorder="1" applyAlignment="1" applyProtection="1">
      <alignment horizontal="center" wrapText="1"/>
      <protection/>
    </xf>
    <xf numFmtId="191" fontId="16" fillId="0" borderId="12" xfId="0" applyNumberFormat="1" applyFont="1" applyFill="1" applyBorder="1" applyAlignment="1" applyProtection="1">
      <alignment horizontal="center" wrapText="1"/>
      <protection/>
    </xf>
    <xf numFmtId="188" fontId="16" fillId="0" borderId="12" xfId="0" applyNumberFormat="1" applyFont="1" applyFill="1" applyBorder="1" applyAlignment="1" applyProtection="1">
      <alignment horizontal="center" wrapText="1"/>
      <protection/>
    </xf>
    <xf numFmtId="0" fontId="11" fillId="0" borderId="0" xfId="0" applyFont="1" applyFill="1" applyBorder="1" applyAlignment="1">
      <alignment horizontal="center" vertical="center"/>
    </xf>
    <xf numFmtId="0" fontId="19" fillId="0" borderId="14" xfId="0" applyFont="1" applyFill="1" applyBorder="1" applyAlignment="1" applyProtection="1">
      <alignment horizontal="right" vertical="center"/>
      <protection/>
    </xf>
    <xf numFmtId="0" fontId="19" fillId="0" borderId="15" xfId="0" applyFont="1" applyFill="1" applyBorder="1" applyAlignment="1" applyProtection="1">
      <alignment horizontal="right" vertical="center"/>
      <protection/>
    </xf>
    <xf numFmtId="3" fontId="21" fillId="33" borderId="16" xfId="0" applyNumberFormat="1" applyFont="1" applyFill="1" applyBorder="1" applyAlignment="1" applyProtection="1">
      <alignment horizontal="center" vertical="center"/>
      <protection/>
    </xf>
    <xf numFmtId="0" fontId="21" fillId="33" borderId="16" xfId="0" applyFont="1" applyFill="1" applyBorder="1" applyAlignment="1" applyProtection="1">
      <alignment horizontal="center" vertical="center"/>
      <protection/>
    </xf>
    <xf numFmtId="193" fontId="21" fillId="33" borderId="16" xfId="0" applyNumberFormat="1" applyFont="1" applyFill="1" applyBorder="1" applyAlignment="1" applyProtection="1">
      <alignment horizontal="center" vertical="center"/>
      <protection/>
    </xf>
    <xf numFmtId="192" fontId="21" fillId="33" borderId="16" xfId="62" applyNumberFormat="1" applyFont="1" applyFill="1" applyBorder="1" applyAlignment="1" applyProtection="1">
      <alignment horizontal="center" vertical="center"/>
      <protection/>
    </xf>
    <xf numFmtId="0" fontId="19" fillId="0" borderId="17" xfId="0" applyFont="1" applyFill="1" applyBorder="1" applyAlignment="1" applyProtection="1">
      <alignment horizontal="right" vertical="center"/>
      <protection/>
    </xf>
    <xf numFmtId="185" fontId="21" fillId="33" borderId="16" xfId="0" applyNumberFormat="1" applyFont="1" applyFill="1" applyBorder="1" applyAlignment="1" applyProtection="1">
      <alignment horizontal="center" vertical="center"/>
      <protection/>
    </xf>
    <xf numFmtId="188" fontId="21" fillId="33" borderId="16" xfId="0" applyNumberFormat="1" applyFont="1" applyFill="1" applyBorder="1" applyAlignment="1" applyProtection="1">
      <alignment horizontal="center" vertical="center"/>
      <protection/>
    </xf>
    <xf numFmtId="0" fontId="19" fillId="0" borderId="16" xfId="0" applyFont="1" applyFill="1" applyBorder="1" applyAlignment="1" applyProtection="1">
      <alignment horizontal="right" vertical="center"/>
      <protection/>
    </xf>
    <xf numFmtId="0" fontId="19" fillId="0" borderId="18" xfId="0" applyFont="1" applyFill="1" applyBorder="1" applyAlignment="1" applyProtection="1">
      <alignment horizontal="right" vertical="center"/>
      <protection/>
    </xf>
    <xf numFmtId="3" fontId="24" fillId="33" borderId="16" xfId="0" applyNumberFormat="1" applyFont="1" applyFill="1" applyBorder="1" applyAlignment="1" applyProtection="1">
      <alignment horizontal="center" vertical="center"/>
      <protection/>
    </xf>
    <xf numFmtId="0" fontId="24" fillId="33" borderId="16" xfId="0" applyFont="1" applyFill="1" applyBorder="1" applyAlignment="1" applyProtection="1">
      <alignment horizontal="center" vertical="center"/>
      <protection/>
    </xf>
    <xf numFmtId="191" fontId="24" fillId="33" borderId="16" xfId="0" applyNumberFormat="1" applyFont="1" applyFill="1" applyBorder="1" applyAlignment="1" applyProtection="1">
      <alignment horizontal="center" vertical="center"/>
      <protection/>
    </xf>
    <xf numFmtId="188" fontId="24" fillId="33" borderId="16" xfId="0" applyNumberFormat="1" applyFont="1" applyFill="1" applyBorder="1" applyAlignment="1" applyProtection="1">
      <alignment horizontal="right" vertical="center"/>
      <protection/>
    </xf>
    <xf numFmtId="193" fontId="24" fillId="33" borderId="16" xfId="0" applyNumberFormat="1" applyFont="1" applyFill="1" applyBorder="1" applyAlignment="1" applyProtection="1">
      <alignment horizontal="center" vertical="center"/>
      <protection/>
    </xf>
    <xf numFmtId="192" fontId="24" fillId="33" borderId="16" xfId="62" applyNumberFormat="1" applyFont="1" applyFill="1" applyBorder="1" applyAlignment="1" applyProtection="1">
      <alignment horizontal="center" vertical="center"/>
      <protection/>
    </xf>
    <xf numFmtId="0" fontId="19" fillId="0" borderId="19" xfId="0" applyFont="1" applyFill="1" applyBorder="1" applyAlignment="1" applyProtection="1">
      <alignment horizontal="right" vertical="center"/>
      <protection/>
    </xf>
    <xf numFmtId="190" fontId="26" fillId="0" borderId="14" xfId="0" applyNumberFormat="1" applyFont="1" applyFill="1" applyBorder="1" applyAlignment="1" applyProtection="1">
      <alignment horizontal="center" vertical="center"/>
      <protection locked="0"/>
    </xf>
    <xf numFmtId="14" fontId="26" fillId="0" borderId="14" xfId="0" applyNumberFormat="1" applyFont="1" applyFill="1" applyBorder="1" applyAlignment="1">
      <alignment horizontal="left" vertical="center"/>
    </xf>
    <xf numFmtId="0" fontId="26" fillId="0" borderId="14" xfId="0" applyFont="1" applyFill="1" applyBorder="1" applyAlignment="1">
      <alignment horizontal="center" vertical="center"/>
    </xf>
    <xf numFmtId="185" fontId="26" fillId="0" borderId="14" xfId="40" applyNumberFormat="1" applyFont="1" applyFill="1" applyBorder="1" applyAlignment="1">
      <alignment horizontal="right"/>
    </xf>
    <xf numFmtId="196" fontId="26" fillId="0" borderId="14" xfId="40" applyNumberFormat="1" applyFont="1" applyFill="1" applyBorder="1" applyAlignment="1">
      <alignment horizontal="right"/>
    </xf>
    <xf numFmtId="2" fontId="26" fillId="0" borderId="14" xfId="40" applyNumberFormat="1" applyFont="1" applyFill="1" applyBorder="1" applyAlignment="1">
      <alignment horizontal="right"/>
    </xf>
    <xf numFmtId="192" fontId="26" fillId="0" borderId="14" xfId="62" applyNumberFormat="1" applyFont="1" applyFill="1" applyBorder="1" applyAlignment="1" applyProtection="1">
      <alignment horizontal="right" vertical="center"/>
      <protection/>
    </xf>
    <xf numFmtId="1" fontId="19" fillId="0" borderId="14" xfId="0" applyNumberFormat="1" applyFont="1" applyFill="1" applyBorder="1" applyAlignment="1" applyProtection="1">
      <alignment horizontal="right" vertical="center"/>
      <protection/>
    </xf>
    <xf numFmtId="171" fontId="4" fillId="0" borderId="14" xfId="40" applyFont="1" applyFill="1" applyBorder="1" applyAlignment="1" applyProtection="1">
      <alignment horizontal="left" vertical="center"/>
      <protection/>
    </xf>
    <xf numFmtId="190" fontId="4" fillId="0" borderId="14" xfId="0" applyNumberFormat="1" applyFont="1" applyFill="1" applyBorder="1" applyAlignment="1" applyProtection="1">
      <alignment horizontal="center" vertical="center"/>
      <protection/>
    </xf>
    <xf numFmtId="0" fontId="4" fillId="0" borderId="14" xfId="0" applyFont="1" applyFill="1" applyBorder="1" applyAlignment="1" applyProtection="1">
      <alignment vertical="center"/>
      <protection/>
    </xf>
    <xf numFmtId="0" fontId="4" fillId="0" borderId="14" xfId="0" applyNumberFormat="1" applyFont="1" applyFill="1" applyBorder="1" applyAlignment="1" applyProtection="1">
      <alignment horizontal="center" vertical="center"/>
      <protection/>
    </xf>
    <xf numFmtId="191" fontId="18"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xf>
    <xf numFmtId="191" fontId="4" fillId="0" borderId="14" xfId="0" applyNumberFormat="1" applyFont="1" applyFill="1" applyBorder="1" applyAlignment="1" applyProtection="1">
      <alignment horizontal="right" vertical="center"/>
      <protection/>
    </xf>
    <xf numFmtId="188" fontId="4" fillId="0" borderId="14" xfId="0" applyNumberFormat="1" applyFont="1" applyFill="1" applyBorder="1" applyAlignment="1" applyProtection="1">
      <alignment horizontal="right" vertical="center"/>
      <protection/>
    </xf>
    <xf numFmtId="191" fontId="17" fillId="0" borderId="14" xfId="0" applyNumberFormat="1" applyFont="1" applyFill="1" applyBorder="1" applyAlignment="1" applyProtection="1">
      <alignment horizontal="right" vertical="center"/>
      <protection/>
    </xf>
    <xf numFmtId="188" fontId="17" fillId="0" borderId="14" xfId="0" applyNumberFormat="1" applyFont="1" applyFill="1" applyBorder="1" applyAlignment="1" applyProtection="1">
      <alignment horizontal="right" vertical="center"/>
      <protection/>
    </xf>
    <xf numFmtId="191" fontId="9" fillId="0" borderId="14" xfId="0" applyNumberFormat="1" applyFont="1" applyFill="1" applyBorder="1" applyAlignment="1" applyProtection="1">
      <alignment horizontal="right" vertical="center"/>
      <protection/>
    </xf>
    <xf numFmtId="188" fontId="9" fillId="0" borderId="14" xfId="0" applyNumberFormat="1" applyFont="1" applyFill="1" applyBorder="1" applyAlignment="1" applyProtection="1">
      <alignment horizontal="right" vertical="center"/>
      <protection locked="0"/>
    </xf>
    <xf numFmtId="188" fontId="4" fillId="0" borderId="14" xfId="0" applyNumberFormat="1" applyFont="1" applyFill="1" applyBorder="1" applyAlignment="1" applyProtection="1">
      <alignment horizontal="right" vertical="center"/>
      <protection locked="0"/>
    </xf>
    <xf numFmtId="193" fontId="4" fillId="0" borderId="14" xfId="0" applyNumberFormat="1" applyFont="1" applyFill="1" applyBorder="1" applyAlignment="1" applyProtection="1">
      <alignment vertical="center"/>
      <protection locked="0"/>
    </xf>
    <xf numFmtId="191" fontId="4" fillId="0" borderId="14" xfId="0" applyNumberFormat="1"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16" fillId="0" borderId="1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7" fillId="0" borderId="14"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21" fillId="0" borderId="14" xfId="0" applyFont="1" applyFill="1" applyBorder="1" applyAlignment="1" applyProtection="1">
      <alignment horizontal="center" vertical="center"/>
      <protection/>
    </xf>
    <xf numFmtId="0" fontId="20" fillId="0" borderId="14" xfId="0" applyFont="1" applyFill="1" applyBorder="1" applyAlignment="1" applyProtection="1">
      <alignment horizontal="right" vertical="center"/>
      <protection/>
    </xf>
    <xf numFmtId="0" fontId="14" fillId="0" borderId="14" xfId="0" applyFont="1" applyFill="1" applyBorder="1" applyAlignment="1" applyProtection="1">
      <alignment horizontal="left" vertical="center"/>
      <protection/>
    </xf>
    <xf numFmtId="190" fontId="14" fillId="0" borderId="14" xfId="0" applyNumberFormat="1" applyFont="1" applyFill="1" applyBorder="1" applyAlignment="1" applyProtection="1">
      <alignment horizontal="center" vertical="center"/>
      <protection/>
    </xf>
    <xf numFmtId="0" fontId="14" fillId="0" borderId="14" xfId="0" applyFont="1" applyFill="1" applyBorder="1" applyAlignment="1" applyProtection="1">
      <alignment vertical="center"/>
      <protection/>
    </xf>
    <xf numFmtId="0" fontId="14" fillId="0" borderId="14" xfId="0" applyFont="1" applyFill="1" applyBorder="1" applyAlignment="1" applyProtection="1">
      <alignment horizontal="center" vertical="center"/>
      <protection/>
    </xf>
    <xf numFmtId="3" fontId="12" fillId="0" borderId="14" xfId="0" applyNumberFormat="1"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protection/>
    </xf>
    <xf numFmtId="191" fontId="12" fillId="0" borderId="14" xfId="0" applyNumberFormat="1" applyFont="1" applyFill="1" applyBorder="1" applyAlignment="1" applyProtection="1">
      <alignment vertical="center"/>
      <protection/>
    </xf>
    <xf numFmtId="188" fontId="12" fillId="0" borderId="14" xfId="0" applyNumberFormat="1" applyFont="1" applyFill="1" applyBorder="1" applyAlignment="1" applyProtection="1">
      <alignment horizontal="right" vertical="center"/>
      <protection/>
    </xf>
    <xf numFmtId="193" fontId="12" fillId="0" borderId="14" xfId="0" applyNumberFormat="1" applyFont="1" applyFill="1" applyBorder="1" applyAlignment="1" applyProtection="1">
      <alignment vertical="center"/>
      <protection/>
    </xf>
    <xf numFmtId="191" fontId="12" fillId="0" borderId="14" xfId="0" applyNumberFormat="1" applyFont="1" applyFill="1" applyBorder="1" applyAlignment="1" applyProtection="1">
      <alignment horizontal="right" vertical="center"/>
      <protection/>
    </xf>
    <xf numFmtId="192" fontId="12" fillId="0" borderId="14" xfId="62" applyNumberFormat="1" applyFont="1" applyFill="1" applyBorder="1" applyAlignment="1" applyProtection="1">
      <alignment vertical="center"/>
      <protection/>
    </xf>
    <xf numFmtId="0" fontId="13" fillId="0" borderId="14" xfId="0" applyFont="1" applyFill="1" applyBorder="1" applyAlignment="1" applyProtection="1">
      <alignment vertical="center"/>
      <protection/>
    </xf>
    <xf numFmtId="0" fontId="19" fillId="0" borderId="14" xfId="0" applyFont="1" applyFill="1" applyBorder="1" applyAlignment="1" applyProtection="1">
      <alignment horizontal="right" vertical="center"/>
      <protection locked="0"/>
    </xf>
    <xf numFmtId="0" fontId="7" fillId="0" borderId="14" xfId="0" applyFont="1" applyFill="1" applyBorder="1" applyAlignment="1" applyProtection="1">
      <alignment horizontal="left" vertical="center"/>
      <protection locked="0"/>
    </xf>
    <xf numFmtId="190" fontId="7" fillId="0" borderId="14"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191" fontId="7" fillId="0" borderId="14" xfId="0" applyNumberFormat="1" applyFont="1" applyFill="1" applyBorder="1" applyAlignment="1" applyProtection="1">
      <alignment vertical="center"/>
      <protection locked="0"/>
    </xf>
    <xf numFmtId="188" fontId="7" fillId="0" borderId="14" xfId="0" applyNumberFormat="1" applyFont="1" applyFill="1" applyBorder="1" applyAlignment="1" applyProtection="1">
      <alignment horizontal="right" vertical="center"/>
      <protection locked="0"/>
    </xf>
    <xf numFmtId="191" fontId="10" fillId="0" borderId="14" xfId="0" applyNumberFormat="1" applyFont="1" applyFill="1" applyBorder="1" applyAlignment="1" applyProtection="1">
      <alignment vertical="center"/>
      <protection locked="0"/>
    </xf>
    <xf numFmtId="188" fontId="10" fillId="0" borderId="14" xfId="0" applyNumberFormat="1" applyFont="1" applyFill="1" applyBorder="1" applyAlignment="1" applyProtection="1">
      <alignment horizontal="right" vertical="center"/>
      <protection locked="0"/>
    </xf>
    <xf numFmtId="193" fontId="7" fillId="0" borderId="14" xfId="0" applyNumberFormat="1"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4" xfId="0" applyFont="1" applyFill="1" applyBorder="1" applyAlignment="1">
      <alignment vertical="center"/>
    </xf>
    <xf numFmtId="0" fontId="11" fillId="0" borderId="14" xfId="0" applyFont="1" applyFill="1" applyBorder="1" applyAlignment="1">
      <alignment horizontal="center" vertical="center"/>
    </xf>
    <xf numFmtId="191" fontId="7" fillId="0" borderId="14" xfId="0" applyNumberFormat="1" applyFont="1" applyFill="1" applyBorder="1" applyAlignment="1" applyProtection="1">
      <alignment horizontal="right" vertical="center"/>
      <protection locked="0"/>
    </xf>
    <xf numFmtId="190" fontId="26" fillId="0" borderId="16" xfId="0" applyNumberFormat="1" applyFont="1" applyFill="1" applyBorder="1" applyAlignment="1" applyProtection="1">
      <alignment horizontal="center" vertical="center"/>
      <protection locked="0"/>
    </xf>
    <xf numFmtId="14" fontId="26" fillId="0" borderId="16" xfId="0" applyNumberFormat="1" applyFont="1" applyFill="1" applyBorder="1" applyAlignment="1">
      <alignment horizontal="left" vertical="center"/>
    </xf>
    <xf numFmtId="0" fontId="26" fillId="0" borderId="16" xfId="0" applyFont="1" applyFill="1" applyBorder="1" applyAlignment="1">
      <alignment horizontal="center" vertical="center"/>
    </xf>
    <xf numFmtId="185" fontId="26" fillId="0" borderId="16" xfId="40" applyNumberFormat="1" applyFont="1" applyFill="1" applyBorder="1" applyAlignment="1">
      <alignment horizontal="right"/>
    </xf>
    <xf numFmtId="196" fontId="26" fillId="0" borderId="16" xfId="40" applyNumberFormat="1" applyFont="1" applyFill="1" applyBorder="1" applyAlignment="1">
      <alignment horizontal="right"/>
    </xf>
    <xf numFmtId="2" fontId="26" fillId="0" borderId="16" xfId="40" applyNumberFormat="1" applyFont="1" applyFill="1" applyBorder="1" applyAlignment="1">
      <alignment horizontal="right"/>
    </xf>
    <xf numFmtId="192" fontId="26" fillId="0" borderId="16" xfId="62" applyNumberFormat="1" applyFont="1" applyFill="1" applyBorder="1" applyAlignment="1" applyProtection="1">
      <alignment horizontal="right" vertical="center"/>
      <protection/>
    </xf>
    <xf numFmtId="190" fontId="26" fillId="0" borderId="20" xfId="0" applyNumberFormat="1" applyFont="1" applyFill="1" applyBorder="1" applyAlignment="1" applyProtection="1">
      <alignment horizontal="center" vertical="center"/>
      <protection locked="0"/>
    </xf>
    <xf numFmtId="14" fontId="26" fillId="0" borderId="20" xfId="0" applyNumberFormat="1" applyFont="1" applyFill="1" applyBorder="1" applyAlignment="1">
      <alignment horizontal="left" vertical="center"/>
    </xf>
    <xf numFmtId="0" fontId="26" fillId="0" borderId="20" xfId="0" applyFont="1" applyFill="1" applyBorder="1" applyAlignment="1">
      <alignment horizontal="center" vertical="center"/>
    </xf>
    <xf numFmtId="185" fontId="26" fillId="0" borderId="20" xfId="40" applyNumberFormat="1" applyFont="1" applyFill="1" applyBorder="1" applyAlignment="1">
      <alignment horizontal="right"/>
    </xf>
    <xf numFmtId="196" fontId="26" fillId="0" borderId="20" xfId="40" applyNumberFormat="1" applyFont="1" applyFill="1" applyBorder="1" applyAlignment="1">
      <alignment horizontal="right"/>
    </xf>
    <xf numFmtId="2" fontId="26" fillId="0" borderId="20" xfId="40" applyNumberFormat="1" applyFont="1" applyFill="1" applyBorder="1" applyAlignment="1">
      <alignment horizontal="right"/>
    </xf>
    <xf numFmtId="192" fontId="26" fillId="0" borderId="20" xfId="62" applyNumberFormat="1" applyFont="1" applyFill="1" applyBorder="1" applyAlignment="1" applyProtection="1">
      <alignment horizontal="right" vertical="center"/>
      <protection/>
    </xf>
    <xf numFmtId="0" fontId="16" fillId="0" borderId="21"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7" fillId="0" borderId="21" xfId="0" applyFont="1" applyFill="1" applyBorder="1" applyAlignment="1" applyProtection="1">
      <alignment vertical="center"/>
      <protection locked="0"/>
    </xf>
    <xf numFmtId="0" fontId="5" fillId="0" borderId="21" xfId="0" applyFont="1" applyFill="1" applyBorder="1" applyAlignment="1" applyProtection="1">
      <alignment vertical="center"/>
      <protection locked="0"/>
    </xf>
    <xf numFmtId="0" fontId="5" fillId="0" borderId="21" xfId="0" applyFont="1" applyFill="1" applyBorder="1" applyAlignment="1" applyProtection="1">
      <alignment vertical="center" wrapText="1"/>
      <protection locked="0"/>
    </xf>
    <xf numFmtId="0" fontId="26" fillId="0" borderId="22" xfId="0" applyFont="1" applyFill="1" applyBorder="1" applyAlignment="1">
      <alignment horizontal="left" vertical="center"/>
    </xf>
    <xf numFmtId="190" fontId="26" fillId="0" borderId="23" xfId="0" applyNumberFormat="1" applyFont="1" applyFill="1" applyBorder="1" applyAlignment="1" applyProtection="1">
      <alignment horizontal="center" vertical="center"/>
      <protection locked="0"/>
    </xf>
    <xf numFmtId="14" fontId="26" fillId="0" borderId="23" xfId="0" applyNumberFormat="1" applyFont="1" applyFill="1" applyBorder="1" applyAlignment="1">
      <alignment horizontal="left" vertical="center"/>
    </xf>
    <xf numFmtId="0" fontId="26" fillId="0" borderId="23" xfId="0" applyFont="1" applyFill="1" applyBorder="1" applyAlignment="1">
      <alignment horizontal="center" vertical="center"/>
    </xf>
    <xf numFmtId="185" fontId="26" fillId="0" borderId="23" xfId="40" applyNumberFormat="1" applyFont="1" applyFill="1" applyBorder="1" applyAlignment="1">
      <alignment horizontal="right"/>
    </xf>
    <xf numFmtId="196" fontId="26" fillId="0" borderId="23" xfId="40" applyNumberFormat="1" applyFont="1" applyFill="1" applyBorder="1" applyAlignment="1">
      <alignment horizontal="right"/>
    </xf>
    <xf numFmtId="2" fontId="26" fillId="0" borderId="23" xfId="40" applyNumberFormat="1" applyFont="1" applyFill="1" applyBorder="1" applyAlignment="1">
      <alignment horizontal="right"/>
    </xf>
    <xf numFmtId="192" fontId="26" fillId="0" borderId="23" xfId="62" applyNumberFormat="1" applyFont="1" applyFill="1" applyBorder="1" applyAlignment="1" applyProtection="1">
      <alignment horizontal="right" vertical="center"/>
      <protection/>
    </xf>
    <xf numFmtId="2" fontId="26" fillId="0" borderId="24" xfId="40" applyNumberFormat="1" applyFont="1" applyFill="1" applyBorder="1" applyAlignment="1">
      <alignment horizontal="right"/>
    </xf>
    <xf numFmtId="0" fontId="26" fillId="0" borderId="25" xfId="0" applyFont="1" applyFill="1" applyBorder="1" applyAlignment="1">
      <alignment horizontal="left" vertical="center"/>
    </xf>
    <xf numFmtId="2" fontId="26" fillId="0" borderId="26" xfId="40" applyNumberFormat="1" applyFont="1" applyFill="1" applyBorder="1" applyAlignment="1">
      <alignment horizontal="right"/>
    </xf>
    <xf numFmtId="0" fontId="26" fillId="0" borderId="27" xfId="0" applyFont="1" applyFill="1" applyBorder="1" applyAlignment="1">
      <alignment horizontal="left" vertical="center"/>
    </xf>
    <xf numFmtId="2" fontId="26" fillId="0" borderId="28" xfId="40" applyNumberFormat="1" applyFont="1" applyFill="1" applyBorder="1" applyAlignment="1">
      <alignment horizontal="right"/>
    </xf>
    <xf numFmtId="0" fontId="26" fillId="0" borderId="29" xfId="0" applyFont="1" applyFill="1" applyBorder="1" applyAlignment="1">
      <alignment horizontal="left" vertical="center"/>
    </xf>
    <xf numFmtId="2" fontId="26" fillId="0" borderId="30" xfId="40" applyNumberFormat="1" applyFont="1" applyFill="1" applyBorder="1" applyAlignment="1">
      <alignment horizontal="right"/>
    </xf>
    <xf numFmtId="0" fontId="19" fillId="0" borderId="15"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xf>
    <xf numFmtId="191" fontId="16" fillId="0" borderId="20" xfId="0" applyNumberFormat="1" applyFont="1" applyFill="1" applyBorder="1" applyAlignment="1" applyProtection="1">
      <alignment horizontal="center" vertical="center" wrapText="1"/>
      <protection/>
    </xf>
    <xf numFmtId="188" fontId="16" fillId="0" borderId="20" xfId="0" applyNumberFormat="1" applyFont="1" applyFill="1" applyBorder="1" applyAlignment="1" applyProtection="1">
      <alignment horizontal="center" vertical="center" wrapText="1"/>
      <protection/>
    </xf>
    <xf numFmtId="193" fontId="16" fillId="0" borderId="20" xfId="0" applyNumberFormat="1" applyFont="1" applyFill="1" applyBorder="1" applyAlignment="1" applyProtection="1">
      <alignment horizontal="center" vertical="center" wrapText="1"/>
      <protection/>
    </xf>
    <xf numFmtId="193" fontId="16" fillId="0" borderId="28" xfId="0" applyNumberFormat="1" applyFont="1" applyFill="1" applyBorder="1" applyAlignment="1" applyProtection="1">
      <alignment horizontal="center" vertical="center" wrapText="1"/>
      <protection/>
    </xf>
    <xf numFmtId="0" fontId="19" fillId="0" borderId="31" xfId="0"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0" fontId="11" fillId="0" borderId="14" xfId="0" applyFont="1" applyFill="1" applyBorder="1" applyAlignment="1" applyProtection="1">
      <alignment horizontal="left" vertical="center"/>
      <protection locked="0"/>
    </xf>
    <xf numFmtId="0" fontId="11" fillId="0" borderId="14" xfId="0" applyFont="1" applyFill="1" applyBorder="1" applyAlignment="1">
      <alignment horizontal="left" vertical="center"/>
    </xf>
    <xf numFmtId="0" fontId="24" fillId="33" borderId="16" xfId="0" applyFont="1" applyFill="1" applyBorder="1" applyAlignment="1">
      <alignment horizontal="center" vertical="center"/>
    </xf>
    <xf numFmtId="0" fontId="25" fillId="33" borderId="16" xfId="0" applyFont="1" applyFill="1" applyBorder="1" applyAlignment="1">
      <alignment horizontal="center" vertical="center"/>
    </xf>
    <xf numFmtId="0" fontId="0" fillId="33" borderId="16" xfId="0" applyFont="1" applyFill="1" applyBorder="1" applyAlignment="1">
      <alignment horizontal="center" vertical="center"/>
    </xf>
    <xf numFmtId="0" fontId="15" fillId="0" borderId="14" xfId="0" applyNumberFormat="1" applyFont="1" applyFill="1" applyBorder="1" applyAlignment="1" applyProtection="1">
      <alignment horizontal="right" vertical="center" wrapText="1"/>
      <protection locked="0"/>
    </xf>
    <xf numFmtId="0" fontId="0" fillId="0" borderId="14" xfId="0" applyFill="1" applyBorder="1" applyAlignment="1">
      <alignment horizontal="right" vertical="center" wrapText="1"/>
    </xf>
    <xf numFmtId="0" fontId="15" fillId="0" borderId="14" xfId="0" applyFont="1" applyFill="1" applyBorder="1" applyAlignment="1">
      <alignment horizontal="right" vertical="center" wrapText="1"/>
    </xf>
    <xf numFmtId="193" fontId="8" fillId="0" borderId="14" xfId="0" applyNumberFormat="1" applyFont="1" applyFill="1" applyBorder="1" applyAlignment="1" applyProtection="1">
      <alignment horizontal="right" vertical="center" wrapText="1"/>
      <protection locked="0"/>
    </xf>
    <xf numFmtId="0" fontId="22" fillId="33" borderId="14" xfId="0" applyFont="1" applyFill="1" applyBorder="1" applyAlignment="1" applyProtection="1">
      <alignment horizontal="center" vertical="center"/>
      <protection/>
    </xf>
    <xf numFmtId="0" fontId="0" fillId="33" borderId="32" xfId="0" applyFill="1" applyBorder="1" applyAlignment="1">
      <alignment/>
    </xf>
    <xf numFmtId="185" fontId="16" fillId="0" borderId="23" xfId="0" applyNumberFormat="1" applyFont="1" applyFill="1" applyBorder="1" applyAlignment="1" applyProtection="1">
      <alignment horizontal="center" vertical="center" wrapText="1"/>
      <protection/>
    </xf>
    <xf numFmtId="0" fontId="16" fillId="0" borderId="23"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wrapText="1"/>
      <protection/>
    </xf>
    <xf numFmtId="193" fontId="16" fillId="0" borderId="23" xfId="0" applyNumberFormat="1" applyFont="1" applyFill="1" applyBorder="1" applyAlignment="1" applyProtection="1">
      <alignment horizontal="center" vertical="center" wrapText="1"/>
      <protection/>
    </xf>
    <xf numFmtId="193" fontId="16" fillId="0" borderId="24" xfId="0" applyNumberFormat="1" applyFont="1" applyFill="1" applyBorder="1" applyAlignment="1" applyProtection="1">
      <alignment horizontal="center" vertical="center" wrapText="1"/>
      <protection/>
    </xf>
    <xf numFmtId="171" fontId="16" fillId="0" borderId="22" xfId="40" applyFont="1" applyFill="1" applyBorder="1" applyAlignment="1" applyProtection="1">
      <alignment horizontal="center" vertical="center"/>
      <protection/>
    </xf>
    <xf numFmtId="171" fontId="16" fillId="0" borderId="27" xfId="40" applyFont="1" applyFill="1" applyBorder="1" applyAlignment="1" applyProtection="1">
      <alignment horizontal="center" vertical="center"/>
      <protection/>
    </xf>
    <xf numFmtId="190" fontId="16" fillId="0" borderId="23"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185" fontId="16" fillId="0" borderId="33" xfId="0" applyNumberFormat="1" applyFont="1" applyFill="1" applyBorder="1" applyAlignment="1" applyProtection="1">
      <alignment horizontal="center" vertical="center" wrapText="1"/>
      <protection/>
    </xf>
    <xf numFmtId="0" fontId="16" fillId="0" borderId="33"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wrapText="1"/>
      <protection/>
    </xf>
    <xf numFmtId="0" fontId="23" fillId="33" borderId="0" xfId="0" applyFont="1" applyFill="1" applyBorder="1" applyAlignment="1" applyProtection="1">
      <alignment horizontal="center" vertical="center"/>
      <protection/>
    </xf>
    <xf numFmtId="0" fontId="0" fillId="0" borderId="0" xfId="0" applyAlignment="1">
      <alignment/>
    </xf>
    <xf numFmtId="171" fontId="16" fillId="0" borderId="34" xfId="40" applyFont="1" applyFill="1" applyBorder="1" applyAlignment="1" applyProtection="1">
      <alignment horizontal="center" vertical="center"/>
      <protection/>
    </xf>
    <xf numFmtId="171" fontId="16" fillId="0" borderId="35" xfId="40" applyFont="1" applyFill="1" applyBorder="1" applyAlignment="1" applyProtection="1">
      <alignment horizontal="center" vertical="center"/>
      <protection/>
    </xf>
    <xf numFmtId="190" fontId="16" fillId="0" borderId="33" xfId="0" applyNumberFormat="1" applyFont="1" applyFill="1" applyBorder="1" applyAlignment="1" applyProtection="1">
      <alignment horizontal="center" vertical="center" wrapText="1"/>
      <protection/>
    </xf>
    <xf numFmtId="190" fontId="16" fillId="0" borderId="12" xfId="0" applyNumberFormat="1" applyFont="1" applyFill="1" applyBorder="1" applyAlignment="1" applyProtection="1">
      <alignment horizontal="center" vertical="center" wrapText="1"/>
      <protection/>
    </xf>
    <xf numFmtId="0" fontId="21" fillId="33" borderId="16" xfId="0" applyFont="1" applyFill="1" applyBorder="1" applyAlignment="1">
      <alignment horizontal="center" vertical="center"/>
    </xf>
    <xf numFmtId="0" fontId="21" fillId="33" borderId="16" xfId="0" applyFont="1" applyFill="1" applyBorder="1" applyAlignment="1">
      <alignment horizontal="right" vertical="center"/>
    </xf>
    <xf numFmtId="193" fontId="16" fillId="0" borderId="33" xfId="0" applyNumberFormat="1" applyFont="1" applyFill="1" applyBorder="1" applyAlignment="1" applyProtection="1">
      <alignment horizontal="center" vertical="center" wrapText="1"/>
      <protection/>
    </xf>
    <xf numFmtId="193" fontId="16" fillId="0" borderId="36" xfId="0" applyNumberFormat="1" applyFont="1" applyFill="1" applyBorder="1" applyAlignment="1" applyProtection="1">
      <alignment horizontal="center" vertical="center" wrapText="1"/>
      <protection/>
    </xf>
    <xf numFmtId="0" fontId="15" fillId="0" borderId="0" xfId="0" applyFont="1" applyAlignment="1">
      <alignment horizontal="right" vertical="center" wrapText="1"/>
    </xf>
    <xf numFmtId="0" fontId="0" fillId="0" borderId="0" xfId="0" applyAlignment="1">
      <alignment horizontal="right" vertical="center" wrapText="1"/>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xf numFmtId="0" fontId="15" fillId="0" borderId="0" xfId="0" applyNumberFormat="1" applyFont="1" applyFill="1" applyBorder="1" applyAlignment="1" applyProtection="1">
      <alignment horizontal="right" vertical="center" wrapText="1"/>
      <protection locked="0"/>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84975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5497175" y="0"/>
          <a:ext cx="29908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8478500" cy="1095375"/>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18</xdr:col>
      <xdr:colOff>695325</xdr:colOff>
      <xdr:row>0</xdr:row>
      <xdr:rowOff>390525</xdr:rowOff>
    </xdr:from>
    <xdr:to>
      <xdr:col>22</xdr:col>
      <xdr:colOff>323850</xdr:colOff>
      <xdr:row>0</xdr:row>
      <xdr:rowOff>1076325</xdr:rowOff>
    </xdr:to>
    <xdr:sp fLocksText="0">
      <xdr:nvSpPr>
        <xdr:cNvPr id="4" name="Text Box 6"/>
        <xdr:cNvSpPr txBox="1">
          <a:spLocks noChangeArrowheads="1"/>
        </xdr:cNvSpPr>
      </xdr:nvSpPr>
      <xdr:spPr>
        <a:xfrm>
          <a:off x="15201900" y="390525"/>
          <a:ext cx="3143250" cy="685800"/>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16
</a:t>
          </a:r>
          <a:r>
            <a:rPr lang="en-US" cap="none" sz="2000" b="0" i="0" u="none" baseline="0">
              <a:solidFill>
                <a:srgbClr val="FFFFFF"/>
              </a:solidFill>
              <a:latin typeface="Impact"/>
              <a:ea typeface="Impact"/>
              <a:cs typeface="Impact"/>
            </a:rPr>
            <a:t>18-20 APR'</a:t>
          </a:r>
          <a:r>
            <a:rPr lang="en-US" cap="none" sz="1600" b="0" i="0" u="none" baseline="0">
              <a:solidFill>
                <a:srgbClr val="FFFFFF"/>
              </a:solidFill>
              <a:latin typeface="Impact"/>
              <a:ea typeface="Impact"/>
              <a:cs typeface="Impact"/>
            </a:rPr>
            <a:t> 2008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0015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305675" y="0"/>
          <a:ext cx="25146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93440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5"/>
        <xdr:cNvSpPr txBox="1">
          <a:spLocks noChangeArrowheads="1"/>
        </xdr:cNvSpPr>
      </xdr:nvSpPr>
      <xdr:spPr>
        <a:xfrm>
          <a:off x="7172325" y="0"/>
          <a:ext cx="21526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933450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 Box 7"/>
        <xdr:cNvSpPr txBox="1">
          <a:spLocks noChangeArrowheads="1"/>
        </xdr:cNvSpPr>
      </xdr:nvSpPr>
      <xdr:spPr>
        <a:xfrm>
          <a:off x="7515225" y="409575"/>
          <a:ext cx="173355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93440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9"/>
        <xdr:cNvSpPr txBox="1">
          <a:spLocks noChangeArrowheads="1"/>
        </xdr:cNvSpPr>
      </xdr:nvSpPr>
      <xdr:spPr>
        <a:xfrm>
          <a:off x="7172325" y="0"/>
          <a:ext cx="21526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9334500" cy="1038225"/>
        </a:xfrm>
        <a:prstGeom prst="rect">
          <a:avLst/>
        </a:prstGeom>
        <a:solidFill>
          <a:srgbClr val="993366"/>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7562850" y="390525"/>
          <a:ext cx="1704975"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16
</a:t>
          </a:r>
          <a:r>
            <a:rPr lang="en-US" cap="none" sz="1200" b="0" i="0" u="none" baseline="0">
              <a:solidFill>
                <a:srgbClr val="FFFFFF"/>
              </a:solidFill>
              <a:latin typeface="Impact"/>
              <a:ea typeface="Impact"/>
              <a:cs typeface="Impact"/>
            </a:rPr>
            <a:t>18-20 APR'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113"/>
  <sheetViews>
    <sheetView tabSelected="1" zoomScale="60" zoomScaleNormal="60" zoomScalePageLayoutView="0" workbookViewId="0" topLeftCell="A1">
      <selection activeCell="B5" sqref="B5"/>
    </sheetView>
  </sheetViews>
  <sheetFormatPr defaultColWidth="39.8515625" defaultRowHeight="12.75"/>
  <cols>
    <col min="1" max="1" width="4.00390625" style="127" bestFit="1" customWidth="1"/>
    <col min="2" max="2" width="30.57421875" style="128" customWidth="1"/>
    <col min="3" max="3" width="10.7109375" style="129" bestFit="1" customWidth="1"/>
    <col min="4" max="4" width="17.00390625" style="111" customWidth="1"/>
    <col min="5" max="5" width="17.28125" style="111" customWidth="1"/>
    <col min="6" max="6" width="7.7109375" style="130" bestFit="1" customWidth="1"/>
    <col min="7" max="7" width="9.421875" style="130" bestFit="1" customWidth="1"/>
    <col min="8" max="8" width="9.28125" style="130" customWidth="1"/>
    <col min="9" max="9" width="12.7109375" style="131" bestFit="1" customWidth="1"/>
    <col min="10" max="10" width="9.421875" style="132" bestFit="1" customWidth="1"/>
    <col min="11" max="11" width="13.28125" style="131" bestFit="1" customWidth="1"/>
    <col min="12" max="12" width="9.7109375" style="132" bestFit="1" customWidth="1"/>
    <col min="13" max="13" width="13.28125" style="131" bestFit="1" customWidth="1"/>
    <col min="14" max="14" width="9.7109375" style="132" bestFit="1" customWidth="1"/>
    <col min="15" max="15" width="15.57421875" style="133" bestFit="1" customWidth="1"/>
    <col min="16" max="16" width="9.7109375" style="134" bestFit="1" customWidth="1"/>
    <col min="17" max="17" width="9.7109375" style="132" customWidth="1"/>
    <col min="18" max="18" width="8.421875" style="135" bestFit="1" customWidth="1"/>
    <col min="19" max="19" width="12.8515625" style="139" bestFit="1" customWidth="1"/>
    <col min="20" max="20" width="9.7109375" style="111" customWidth="1"/>
    <col min="21" max="21" width="16.8515625" style="131" bestFit="1" customWidth="1"/>
    <col min="22" max="22" width="13.28125" style="132" bestFit="1" customWidth="1"/>
    <col min="23" max="23" width="7.140625" style="135" customWidth="1"/>
    <col min="24" max="24" width="39.8515625" style="112" customWidth="1"/>
    <col min="25" max="27" width="39.8515625" style="111" customWidth="1"/>
    <col min="28" max="28" width="2.00390625" style="111" bestFit="1" customWidth="1"/>
    <col min="29" max="16384" width="39.8515625" style="111" customWidth="1"/>
  </cols>
  <sheetData>
    <row r="1" spans="1:23" s="107" customFormat="1" ht="99" customHeight="1">
      <c r="A1" s="91"/>
      <c r="B1" s="92"/>
      <c r="C1" s="93"/>
      <c r="D1" s="94"/>
      <c r="E1" s="94"/>
      <c r="F1" s="95"/>
      <c r="G1" s="95"/>
      <c r="H1" s="95"/>
      <c r="I1" s="96"/>
      <c r="J1" s="97"/>
      <c r="K1" s="98"/>
      <c r="L1" s="99"/>
      <c r="M1" s="100"/>
      <c r="N1" s="101"/>
      <c r="O1" s="102"/>
      <c r="P1" s="103"/>
      <c r="Q1" s="104"/>
      <c r="R1" s="105"/>
      <c r="S1" s="106"/>
      <c r="U1" s="106"/>
      <c r="V1" s="104"/>
      <c r="W1" s="105"/>
    </row>
    <row r="2" spans="1:23" s="108" customFormat="1" ht="27.75" thickBot="1">
      <c r="A2" s="192" t="s">
        <v>8</v>
      </c>
      <c r="B2" s="193"/>
      <c r="C2" s="193"/>
      <c r="D2" s="193"/>
      <c r="E2" s="193"/>
      <c r="F2" s="193"/>
      <c r="G2" s="193"/>
      <c r="H2" s="193"/>
      <c r="I2" s="193"/>
      <c r="J2" s="193"/>
      <c r="K2" s="193"/>
      <c r="L2" s="193"/>
      <c r="M2" s="193"/>
      <c r="N2" s="193"/>
      <c r="O2" s="193"/>
      <c r="P2" s="193"/>
      <c r="Q2" s="193"/>
      <c r="R2" s="193"/>
      <c r="S2" s="193"/>
      <c r="T2" s="193"/>
      <c r="U2" s="193"/>
      <c r="V2" s="193"/>
      <c r="W2" s="193"/>
    </row>
    <row r="3" spans="1:24" s="109" customFormat="1" ht="20.25" customHeight="1">
      <c r="A3" s="174"/>
      <c r="B3" s="199" t="s">
        <v>31</v>
      </c>
      <c r="C3" s="201" t="s">
        <v>116</v>
      </c>
      <c r="D3" s="195" t="s">
        <v>107</v>
      </c>
      <c r="E3" s="195" t="s">
        <v>37</v>
      </c>
      <c r="F3" s="195" t="s">
        <v>117</v>
      </c>
      <c r="G3" s="195" t="s">
        <v>118</v>
      </c>
      <c r="H3" s="195" t="s">
        <v>119</v>
      </c>
      <c r="I3" s="194" t="s">
        <v>108</v>
      </c>
      <c r="J3" s="194"/>
      <c r="K3" s="194" t="s">
        <v>109</v>
      </c>
      <c r="L3" s="194"/>
      <c r="M3" s="194" t="s">
        <v>110</v>
      </c>
      <c r="N3" s="194"/>
      <c r="O3" s="197" t="s">
        <v>120</v>
      </c>
      <c r="P3" s="197"/>
      <c r="Q3" s="197"/>
      <c r="R3" s="197"/>
      <c r="S3" s="194" t="s">
        <v>106</v>
      </c>
      <c r="T3" s="194"/>
      <c r="U3" s="197" t="s">
        <v>32</v>
      </c>
      <c r="V3" s="197"/>
      <c r="W3" s="198"/>
      <c r="X3" s="154"/>
    </row>
    <row r="4" spans="1:24" s="109" customFormat="1" ht="52.5" customHeight="1" thickBot="1">
      <c r="A4" s="175"/>
      <c r="B4" s="200"/>
      <c r="C4" s="202"/>
      <c r="D4" s="203"/>
      <c r="E4" s="203"/>
      <c r="F4" s="196"/>
      <c r="G4" s="196"/>
      <c r="H4" s="196"/>
      <c r="I4" s="177" t="s">
        <v>115</v>
      </c>
      <c r="J4" s="178" t="s">
        <v>112</v>
      </c>
      <c r="K4" s="177" t="s">
        <v>115</v>
      </c>
      <c r="L4" s="178" t="s">
        <v>112</v>
      </c>
      <c r="M4" s="177" t="s">
        <v>115</v>
      </c>
      <c r="N4" s="178" t="s">
        <v>112</v>
      </c>
      <c r="O4" s="177" t="s">
        <v>115</v>
      </c>
      <c r="P4" s="178" t="s">
        <v>112</v>
      </c>
      <c r="Q4" s="178" t="s">
        <v>33</v>
      </c>
      <c r="R4" s="179" t="s">
        <v>34</v>
      </c>
      <c r="S4" s="177" t="s">
        <v>115</v>
      </c>
      <c r="T4" s="176" t="s">
        <v>111</v>
      </c>
      <c r="U4" s="177" t="s">
        <v>115</v>
      </c>
      <c r="V4" s="178" t="s">
        <v>112</v>
      </c>
      <c r="W4" s="180" t="s">
        <v>34</v>
      </c>
      <c r="X4" s="154"/>
    </row>
    <row r="5" spans="1:24" s="109" customFormat="1" ht="15">
      <c r="A5" s="67">
        <v>1</v>
      </c>
      <c r="B5" s="159" t="s">
        <v>149</v>
      </c>
      <c r="C5" s="160">
        <v>39556</v>
      </c>
      <c r="D5" s="161" t="s">
        <v>52</v>
      </c>
      <c r="E5" s="161" t="s">
        <v>58</v>
      </c>
      <c r="F5" s="162">
        <v>123</v>
      </c>
      <c r="G5" s="162">
        <v>124</v>
      </c>
      <c r="H5" s="162">
        <v>1</v>
      </c>
      <c r="I5" s="163">
        <v>24718</v>
      </c>
      <c r="J5" s="164">
        <v>2928</v>
      </c>
      <c r="K5" s="163">
        <v>359075</v>
      </c>
      <c r="L5" s="164">
        <v>40724</v>
      </c>
      <c r="M5" s="163">
        <v>361832</v>
      </c>
      <c r="N5" s="164">
        <v>41054</v>
      </c>
      <c r="O5" s="163">
        <f>+M5+K5+I5</f>
        <v>745625</v>
      </c>
      <c r="P5" s="164">
        <f>+N5+L5+J5</f>
        <v>84706</v>
      </c>
      <c r="Q5" s="164">
        <f>+P5/G5</f>
        <v>683.1129032258065</v>
      </c>
      <c r="R5" s="165">
        <f>+O5/P5</f>
        <v>8.802505135409534</v>
      </c>
      <c r="S5" s="163"/>
      <c r="T5" s="166">
        <f aca="true" t="shared" si="0" ref="T5:T36">IF(S5&lt;&gt;0,-(S5-O5)/S5,"")</f>
      </c>
      <c r="U5" s="163">
        <v>745625</v>
      </c>
      <c r="V5" s="164">
        <v>84706</v>
      </c>
      <c r="W5" s="167">
        <f>+U5/V5</f>
        <v>8.802505135409534</v>
      </c>
      <c r="X5" s="154"/>
    </row>
    <row r="6" spans="1:24" s="109" customFormat="1" ht="15">
      <c r="A6" s="67">
        <v>2</v>
      </c>
      <c r="B6" s="168" t="s">
        <v>150</v>
      </c>
      <c r="C6" s="84">
        <v>39556</v>
      </c>
      <c r="D6" s="85" t="s">
        <v>122</v>
      </c>
      <c r="E6" s="85" t="s">
        <v>68</v>
      </c>
      <c r="F6" s="86">
        <v>104</v>
      </c>
      <c r="G6" s="86">
        <v>104</v>
      </c>
      <c r="H6" s="86">
        <v>1</v>
      </c>
      <c r="I6" s="87">
        <v>37564</v>
      </c>
      <c r="J6" s="88">
        <v>4480</v>
      </c>
      <c r="K6" s="87">
        <v>115879.5</v>
      </c>
      <c r="L6" s="88">
        <v>13962</v>
      </c>
      <c r="M6" s="87">
        <v>94773</v>
      </c>
      <c r="N6" s="88">
        <v>11676</v>
      </c>
      <c r="O6" s="87">
        <f>I6+K6+M6</f>
        <v>248216.5</v>
      </c>
      <c r="P6" s="88">
        <f>J6+L6+N6</f>
        <v>30118</v>
      </c>
      <c r="Q6" s="88">
        <f>+P6/G6</f>
        <v>289.59615384615387</v>
      </c>
      <c r="R6" s="89">
        <f>+O6/P6</f>
        <v>8.241466896872302</v>
      </c>
      <c r="S6" s="87"/>
      <c r="T6" s="90">
        <f t="shared" si="0"/>
      </c>
      <c r="U6" s="87">
        <v>248216.5</v>
      </c>
      <c r="V6" s="88">
        <v>30118</v>
      </c>
      <c r="W6" s="169">
        <f>U6/V6</f>
        <v>8.241466896872302</v>
      </c>
      <c r="X6" s="154"/>
    </row>
    <row r="7" spans="1:24" s="110" customFormat="1" ht="18.75" thickBot="1">
      <c r="A7" s="83">
        <v>3</v>
      </c>
      <c r="B7" s="170" t="s">
        <v>151</v>
      </c>
      <c r="C7" s="147">
        <v>39556</v>
      </c>
      <c r="D7" s="148" t="s">
        <v>52</v>
      </c>
      <c r="E7" s="148" t="s">
        <v>152</v>
      </c>
      <c r="F7" s="149">
        <v>37</v>
      </c>
      <c r="G7" s="149">
        <v>37</v>
      </c>
      <c r="H7" s="149">
        <v>1</v>
      </c>
      <c r="I7" s="150">
        <v>31117</v>
      </c>
      <c r="J7" s="151">
        <v>2807</v>
      </c>
      <c r="K7" s="150">
        <v>51270</v>
      </c>
      <c r="L7" s="151">
        <v>4655</v>
      </c>
      <c r="M7" s="150">
        <v>40822</v>
      </c>
      <c r="N7" s="151">
        <v>3736</v>
      </c>
      <c r="O7" s="150">
        <f>+M7+K7+I7</f>
        <v>123209</v>
      </c>
      <c r="P7" s="151">
        <f>+N7+L7+J7</f>
        <v>11198</v>
      </c>
      <c r="Q7" s="151">
        <f>+P7/G7</f>
        <v>302.64864864864865</v>
      </c>
      <c r="R7" s="152">
        <f>+O7/P7</f>
        <v>11.002768351491337</v>
      </c>
      <c r="S7" s="150"/>
      <c r="T7" s="153">
        <f t="shared" si="0"/>
      </c>
      <c r="U7" s="150">
        <v>123209</v>
      </c>
      <c r="V7" s="151">
        <v>11198</v>
      </c>
      <c r="W7" s="171">
        <f>+U7/V7</f>
        <v>11.002768351491337</v>
      </c>
      <c r="X7" s="155"/>
    </row>
    <row r="8" spans="1:24" s="110" customFormat="1" ht="18">
      <c r="A8" s="72">
        <v>4</v>
      </c>
      <c r="B8" s="172" t="s">
        <v>131</v>
      </c>
      <c r="C8" s="140">
        <v>39549</v>
      </c>
      <c r="D8" s="141" t="s">
        <v>122</v>
      </c>
      <c r="E8" s="141" t="s">
        <v>68</v>
      </c>
      <c r="F8" s="142">
        <v>56</v>
      </c>
      <c r="G8" s="142">
        <v>56</v>
      </c>
      <c r="H8" s="142">
        <v>2</v>
      </c>
      <c r="I8" s="143">
        <v>29253.5</v>
      </c>
      <c r="J8" s="144">
        <v>3132</v>
      </c>
      <c r="K8" s="143">
        <v>49670.5</v>
      </c>
      <c r="L8" s="144">
        <v>5375</v>
      </c>
      <c r="M8" s="143">
        <v>43532.5</v>
      </c>
      <c r="N8" s="144">
        <v>4904</v>
      </c>
      <c r="O8" s="143">
        <f>I8+K8+M8</f>
        <v>122456.5</v>
      </c>
      <c r="P8" s="144">
        <f>SUM(J8+L8+N8)</f>
        <v>13411</v>
      </c>
      <c r="Q8" s="144">
        <f>+P8/G8</f>
        <v>239.48214285714286</v>
      </c>
      <c r="R8" s="145">
        <f>+O8/P8</f>
        <v>9.131049138766684</v>
      </c>
      <c r="S8" s="143">
        <v>163319</v>
      </c>
      <c r="T8" s="146">
        <f t="shared" si="0"/>
        <v>-0.2502005278014193</v>
      </c>
      <c r="U8" s="143">
        <v>399903.5</v>
      </c>
      <c r="V8" s="144">
        <v>45388</v>
      </c>
      <c r="W8" s="173">
        <f>U8/V8</f>
        <v>8.810775976028907</v>
      </c>
      <c r="X8" s="155"/>
    </row>
    <row r="9" spans="1:24" s="110" customFormat="1" ht="18">
      <c r="A9" s="67">
        <v>5</v>
      </c>
      <c r="B9" s="168" t="s">
        <v>21</v>
      </c>
      <c r="C9" s="84">
        <v>39542</v>
      </c>
      <c r="D9" s="85" t="s">
        <v>113</v>
      </c>
      <c r="E9" s="85" t="s">
        <v>22</v>
      </c>
      <c r="F9" s="86">
        <v>73</v>
      </c>
      <c r="G9" s="86">
        <v>72</v>
      </c>
      <c r="H9" s="86">
        <v>3</v>
      </c>
      <c r="I9" s="87">
        <v>32660</v>
      </c>
      <c r="J9" s="88">
        <v>3164</v>
      </c>
      <c r="K9" s="87">
        <v>50020</v>
      </c>
      <c r="L9" s="88">
        <v>4962</v>
      </c>
      <c r="M9" s="87">
        <v>39373</v>
      </c>
      <c r="N9" s="88">
        <v>3975</v>
      </c>
      <c r="O9" s="87">
        <f>+I9+K9+M9</f>
        <v>122053</v>
      </c>
      <c r="P9" s="88">
        <f>+J9+L9+N9</f>
        <v>12101</v>
      </c>
      <c r="Q9" s="88">
        <f>IF(O9&lt;&gt;0,P9/G9,"")</f>
        <v>168.06944444444446</v>
      </c>
      <c r="R9" s="89">
        <f>IF(O9&lt;&gt;0,O9/P9,"")</f>
        <v>10.086191223865796</v>
      </c>
      <c r="S9" s="87">
        <v>177429</v>
      </c>
      <c r="T9" s="90">
        <f t="shared" si="0"/>
        <v>-0.3121023057110168</v>
      </c>
      <c r="U9" s="87">
        <v>1059108</v>
      </c>
      <c r="V9" s="88">
        <v>116558</v>
      </c>
      <c r="W9" s="169">
        <f>U9/V9</f>
        <v>9.086532026973696</v>
      </c>
      <c r="X9" s="155"/>
    </row>
    <row r="10" spans="1:25" ht="18">
      <c r="A10" s="67">
        <v>6</v>
      </c>
      <c r="B10" s="168" t="s">
        <v>132</v>
      </c>
      <c r="C10" s="84">
        <v>39549</v>
      </c>
      <c r="D10" s="85" t="s">
        <v>52</v>
      </c>
      <c r="E10" s="85" t="s">
        <v>54</v>
      </c>
      <c r="F10" s="86">
        <v>58</v>
      </c>
      <c r="G10" s="86">
        <v>59</v>
      </c>
      <c r="H10" s="86">
        <v>2</v>
      </c>
      <c r="I10" s="87">
        <v>22357</v>
      </c>
      <c r="J10" s="88">
        <v>2365</v>
      </c>
      <c r="K10" s="87">
        <v>42939</v>
      </c>
      <c r="L10" s="88">
        <v>4517</v>
      </c>
      <c r="M10" s="87">
        <v>49113</v>
      </c>
      <c r="N10" s="88">
        <v>5040</v>
      </c>
      <c r="O10" s="87">
        <f>+M10+K10+I10</f>
        <v>114409</v>
      </c>
      <c r="P10" s="88">
        <f>+N10+L10+J10</f>
        <v>11922</v>
      </c>
      <c r="Q10" s="88">
        <f>+P10/G10</f>
        <v>202.0677966101695</v>
      </c>
      <c r="R10" s="89">
        <f>+O10/P10</f>
        <v>9.596460325448751</v>
      </c>
      <c r="S10" s="87">
        <v>156429</v>
      </c>
      <c r="T10" s="90">
        <f t="shared" si="0"/>
        <v>-0.2686202686202686</v>
      </c>
      <c r="U10" s="87">
        <v>395764</v>
      </c>
      <c r="V10" s="88">
        <v>45276</v>
      </c>
      <c r="W10" s="169">
        <f>+U10/V10</f>
        <v>8.741143210530966</v>
      </c>
      <c r="X10" s="156"/>
      <c r="Y10" s="112"/>
    </row>
    <row r="11" spans="1:24" s="107" customFormat="1" ht="18">
      <c r="A11" s="72">
        <v>7</v>
      </c>
      <c r="B11" s="168" t="s">
        <v>48</v>
      </c>
      <c r="C11" s="84">
        <v>39500</v>
      </c>
      <c r="D11" s="85" t="s">
        <v>122</v>
      </c>
      <c r="E11" s="85" t="s">
        <v>23</v>
      </c>
      <c r="F11" s="86">
        <v>230</v>
      </c>
      <c r="G11" s="86">
        <v>102</v>
      </c>
      <c r="H11" s="86">
        <v>9</v>
      </c>
      <c r="I11" s="87">
        <v>17414.5</v>
      </c>
      <c r="J11" s="88">
        <v>3333</v>
      </c>
      <c r="K11" s="87">
        <v>31603</v>
      </c>
      <c r="L11" s="88">
        <v>6021</v>
      </c>
      <c r="M11" s="87">
        <v>38177.5</v>
      </c>
      <c r="N11" s="88">
        <v>7259</v>
      </c>
      <c r="O11" s="87">
        <f>I11+K11+M11</f>
        <v>87195</v>
      </c>
      <c r="P11" s="88">
        <f>J11+L11+N11</f>
        <v>16613</v>
      </c>
      <c r="Q11" s="88">
        <f>+P11/G11</f>
        <v>162.87254901960785</v>
      </c>
      <c r="R11" s="89">
        <f>+O11/P11</f>
        <v>5.2486004935893575</v>
      </c>
      <c r="S11" s="87">
        <v>164241.5</v>
      </c>
      <c r="T11" s="90">
        <f t="shared" si="0"/>
        <v>-0.4691049460702685</v>
      </c>
      <c r="U11" s="87">
        <v>29624006.5</v>
      </c>
      <c r="V11" s="88">
        <v>4115776</v>
      </c>
      <c r="W11" s="169">
        <f>U11/V11</f>
        <v>7.197672200819481</v>
      </c>
      <c r="X11" s="157"/>
    </row>
    <row r="12" spans="1:24" s="107" customFormat="1" ht="18">
      <c r="A12" s="67">
        <v>8</v>
      </c>
      <c r="B12" s="168" t="s">
        <v>79</v>
      </c>
      <c r="C12" s="84">
        <v>39521</v>
      </c>
      <c r="D12" s="85" t="s">
        <v>126</v>
      </c>
      <c r="E12" s="85" t="s">
        <v>80</v>
      </c>
      <c r="F12" s="86">
        <v>42</v>
      </c>
      <c r="G12" s="86">
        <v>42</v>
      </c>
      <c r="H12" s="86">
        <v>6</v>
      </c>
      <c r="I12" s="87">
        <v>8918</v>
      </c>
      <c r="J12" s="88">
        <v>1433</v>
      </c>
      <c r="K12" s="87">
        <v>17836</v>
      </c>
      <c r="L12" s="88">
        <v>2900</v>
      </c>
      <c r="M12" s="87">
        <v>16990</v>
      </c>
      <c r="N12" s="88">
        <v>2761</v>
      </c>
      <c r="O12" s="87">
        <f>I12+K12+M12</f>
        <v>43744</v>
      </c>
      <c r="P12" s="88">
        <f>J12+L12+N12</f>
        <v>7094</v>
      </c>
      <c r="Q12" s="88">
        <f>P12/G12</f>
        <v>168.9047619047619</v>
      </c>
      <c r="R12" s="89">
        <f>O12/P12</f>
        <v>6.166337750211446</v>
      </c>
      <c r="S12" s="87">
        <v>53776</v>
      </c>
      <c r="T12" s="90">
        <f t="shared" si="0"/>
        <v>-0.18655162154120797</v>
      </c>
      <c r="U12" s="87">
        <v>1420073</v>
      </c>
      <c r="V12" s="88">
        <v>163894</v>
      </c>
      <c r="W12" s="169">
        <f>U12/V12</f>
        <v>8.664581985917728</v>
      </c>
      <c r="X12" s="158"/>
    </row>
    <row r="13" spans="1:24" s="107" customFormat="1" ht="18">
      <c r="A13" s="67">
        <v>9</v>
      </c>
      <c r="B13" s="168" t="s">
        <v>24</v>
      </c>
      <c r="C13" s="84">
        <v>39542</v>
      </c>
      <c r="D13" s="85" t="s">
        <v>52</v>
      </c>
      <c r="E13" s="85" t="s">
        <v>58</v>
      </c>
      <c r="F13" s="86">
        <v>59</v>
      </c>
      <c r="G13" s="86">
        <v>57</v>
      </c>
      <c r="H13" s="86">
        <v>3</v>
      </c>
      <c r="I13" s="87">
        <v>9177</v>
      </c>
      <c r="J13" s="88">
        <v>1095</v>
      </c>
      <c r="K13" s="87">
        <v>18404</v>
      </c>
      <c r="L13" s="88">
        <v>2167</v>
      </c>
      <c r="M13" s="87">
        <v>16082</v>
      </c>
      <c r="N13" s="88">
        <v>1931</v>
      </c>
      <c r="O13" s="87">
        <f>+M13+K13+I13</f>
        <v>43663</v>
      </c>
      <c r="P13" s="88">
        <f>+N13+L13+J13</f>
        <v>5193</v>
      </c>
      <c r="Q13" s="88">
        <f>+P13/G13</f>
        <v>91.10526315789474</v>
      </c>
      <c r="R13" s="89">
        <f>+O13/P13</f>
        <v>8.408049297130752</v>
      </c>
      <c r="S13" s="87">
        <v>104968</v>
      </c>
      <c r="T13" s="90">
        <f t="shared" si="0"/>
        <v>-0.5840351345171861</v>
      </c>
      <c r="U13" s="87">
        <v>479490</v>
      </c>
      <c r="V13" s="88">
        <v>52848</v>
      </c>
      <c r="W13" s="169">
        <f>+U13/V13</f>
        <v>9.073001816530427</v>
      </c>
      <c r="X13" s="158"/>
    </row>
    <row r="14" spans="1:24" s="107" customFormat="1" ht="18">
      <c r="A14" s="72">
        <v>10</v>
      </c>
      <c r="B14" s="168" t="s">
        <v>153</v>
      </c>
      <c r="C14" s="84">
        <v>39556</v>
      </c>
      <c r="D14" s="85" t="s">
        <v>105</v>
      </c>
      <c r="E14" s="85" t="s">
        <v>88</v>
      </c>
      <c r="F14" s="86">
        <v>17</v>
      </c>
      <c r="G14" s="86">
        <v>17</v>
      </c>
      <c r="H14" s="86">
        <v>1</v>
      </c>
      <c r="I14" s="87">
        <v>8488</v>
      </c>
      <c r="J14" s="88">
        <v>710</v>
      </c>
      <c r="K14" s="87">
        <v>16329.5</v>
      </c>
      <c r="L14" s="88">
        <v>1343</v>
      </c>
      <c r="M14" s="87">
        <v>13729</v>
      </c>
      <c r="N14" s="88">
        <v>1149</v>
      </c>
      <c r="O14" s="87">
        <f>I14+K14+M14</f>
        <v>38546.5</v>
      </c>
      <c r="P14" s="88">
        <f>J14+L14+N14</f>
        <v>3202</v>
      </c>
      <c r="Q14" s="88">
        <f>+P14/G14</f>
        <v>188.35294117647058</v>
      </c>
      <c r="R14" s="89">
        <f>+O14/P14</f>
        <v>12.038257339163023</v>
      </c>
      <c r="S14" s="87"/>
      <c r="T14" s="90">
        <f t="shared" si="0"/>
      </c>
      <c r="U14" s="87">
        <v>38546.5</v>
      </c>
      <c r="V14" s="88">
        <v>3202</v>
      </c>
      <c r="W14" s="169">
        <f>U14/V14</f>
        <v>12.038257339163023</v>
      </c>
      <c r="X14" s="158"/>
    </row>
    <row r="15" spans="1:24" s="107" customFormat="1" ht="18">
      <c r="A15" s="67">
        <v>11</v>
      </c>
      <c r="B15" s="168" t="s">
        <v>92</v>
      </c>
      <c r="C15" s="84">
        <v>39528</v>
      </c>
      <c r="D15" s="85" t="s">
        <v>11</v>
      </c>
      <c r="E15" s="85" t="s">
        <v>93</v>
      </c>
      <c r="F15" s="86">
        <v>37</v>
      </c>
      <c r="G15" s="86">
        <v>37</v>
      </c>
      <c r="H15" s="86">
        <v>5</v>
      </c>
      <c r="I15" s="87">
        <v>7711.5</v>
      </c>
      <c r="J15" s="88">
        <v>1205</v>
      </c>
      <c r="K15" s="87">
        <v>16201</v>
      </c>
      <c r="L15" s="88">
        <v>2411</v>
      </c>
      <c r="M15" s="87">
        <v>12769</v>
      </c>
      <c r="N15" s="88">
        <v>1888</v>
      </c>
      <c r="O15" s="87">
        <f>I15+K15+M15</f>
        <v>36681.5</v>
      </c>
      <c r="P15" s="88">
        <f>J15+L15+N15</f>
        <v>5504</v>
      </c>
      <c r="Q15" s="88">
        <f>IF(O15&lt;&gt;0,P15/G15,"")</f>
        <v>148.75675675675674</v>
      </c>
      <c r="R15" s="89">
        <f>IF(O15&lt;&gt;0,O15/P15,"")</f>
        <v>6.664516715116279</v>
      </c>
      <c r="S15" s="87">
        <v>46422.5</v>
      </c>
      <c r="T15" s="90">
        <f t="shared" si="0"/>
        <v>-0.20983359362378157</v>
      </c>
      <c r="U15" s="87">
        <f>810206.5+0</f>
        <v>810206.5</v>
      </c>
      <c r="V15" s="88">
        <f>99258+0</f>
        <v>99258</v>
      </c>
      <c r="W15" s="169">
        <f>IF(U15&lt;&gt;0,U15/V15,"")</f>
        <v>8.162631727417438</v>
      </c>
      <c r="X15" s="158"/>
    </row>
    <row r="16" spans="1:24" s="107" customFormat="1" ht="18">
      <c r="A16" s="67">
        <v>12</v>
      </c>
      <c r="B16" s="168">
        <v>120</v>
      </c>
      <c r="C16" s="84">
        <v>39493</v>
      </c>
      <c r="D16" s="85" t="s">
        <v>122</v>
      </c>
      <c r="E16" s="85" t="s">
        <v>44</v>
      </c>
      <c r="F16" s="86">
        <v>179</v>
      </c>
      <c r="G16" s="86">
        <v>70</v>
      </c>
      <c r="H16" s="86">
        <v>10</v>
      </c>
      <c r="I16" s="87">
        <v>16926.5</v>
      </c>
      <c r="J16" s="88">
        <v>5122</v>
      </c>
      <c r="K16" s="87">
        <v>8527.5</v>
      </c>
      <c r="L16" s="88">
        <v>1881</v>
      </c>
      <c r="M16" s="87">
        <v>7926.5</v>
      </c>
      <c r="N16" s="88">
        <v>1811</v>
      </c>
      <c r="O16" s="87">
        <f>SUM(I16+K16+M16)</f>
        <v>33380.5</v>
      </c>
      <c r="P16" s="88">
        <f>SUM(J16+L16+N16)</f>
        <v>8814</v>
      </c>
      <c r="Q16" s="88">
        <f>+P16/G16</f>
        <v>125.91428571428571</v>
      </c>
      <c r="R16" s="89">
        <f>+O16/P16</f>
        <v>3.7872135239391875</v>
      </c>
      <c r="S16" s="87">
        <v>66498</v>
      </c>
      <c r="T16" s="90">
        <f t="shared" si="0"/>
        <v>-0.4980224969172005</v>
      </c>
      <c r="U16" s="87">
        <v>4453757</v>
      </c>
      <c r="V16" s="88">
        <v>859482</v>
      </c>
      <c r="W16" s="169">
        <f aca="true" t="shared" si="1" ref="W16:W22">U16/V16</f>
        <v>5.181908405295283</v>
      </c>
      <c r="X16" s="158"/>
    </row>
    <row r="17" spans="1:24" s="107" customFormat="1" ht="18">
      <c r="A17" s="72">
        <v>13</v>
      </c>
      <c r="B17" s="168" t="s">
        <v>12</v>
      </c>
      <c r="C17" s="84">
        <v>39535</v>
      </c>
      <c r="D17" s="85" t="s">
        <v>122</v>
      </c>
      <c r="E17" s="85" t="s">
        <v>129</v>
      </c>
      <c r="F17" s="86">
        <v>66</v>
      </c>
      <c r="G17" s="86">
        <v>56</v>
      </c>
      <c r="H17" s="86">
        <v>4</v>
      </c>
      <c r="I17" s="87">
        <v>6026</v>
      </c>
      <c r="J17" s="88">
        <v>1070</v>
      </c>
      <c r="K17" s="87">
        <v>12350.5</v>
      </c>
      <c r="L17" s="88">
        <v>2163</v>
      </c>
      <c r="M17" s="87">
        <v>12675.5</v>
      </c>
      <c r="N17" s="88">
        <v>2195</v>
      </c>
      <c r="O17" s="87">
        <f>I17+K17+M17</f>
        <v>31052</v>
      </c>
      <c r="P17" s="88">
        <f>J17+L17+N17</f>
        <v>5428</v>
      </c>
      <c r="Q17" s="88">
        <f>+P17/G17</f>
        <v>96.92857142857143</v>
      </c>
      <c r="R17" s="89">
        <f>+O17/P17</f>
        <v>5.720707442888725</v>
      </c>
      <c r="S17" s="87">
        <v>44369</v>
      </c>
      <c r="T17" s="90">
        <f t="shared" si="0"/>
        <v>-0.300141991029773</v>
      </c>
      <c r="U17" s="87">
        <v>649885</v>
      </c>
      <c r="V17" s="88">
        <v>82061</v>
      </c>
      <c r="W17" s="169">
        <f t="shared" si="1"/>
        <v>7.919535467518066</v>
      </c>
      <c r="X17" s="158"/>
    </row>
    <row r="18" spans="1:24" s="107" customFormat="1" ht="18">
      <c r="A18" s="67">
        <v>14</v>
      </c>
      <c r="B18" s="168" t="s">
        <v>137</v>
      </c>
      <c r="C18" s="84">
        <v>39549</v>
      </c>
      <c r="D18" s="85" t="s">
        <v>103</v>
      </c>
      <c r="E18" s="85" t="s">
        <v>138</v>
      </c>
      <c r="F18" s="86">
        <v>49</v>
      </c>
      <c r="G18" s="86">
        <v>49</v>
      </c>
      <c r="H18" s="86">
        <v>2</v>
      </c>
      <c r="I18" s="87">
        <v>4606.5</v>
      </c>
      <c r="J18" s="88">
        <v>608</v>
      </c>
      <c r="K18" s="87">
        <v>8214.5</v>
      </c>
      <c r="L18" s="88">
        <v>998</v>
      </c>
      <c r="M18" s="87">
        <v>9466.5</v>
      </c>
      <c r="N18" s="88">
        <v>1161</v>
      </c>
      <c r="O18" s="87">
        <f>SUM(I18+K18+M18)</f>
        <v>22287.5</v>
      </c>
      <c r="P18" s="88">
        <f>J18+L18+N18</f>
        <v>2767</v>
      </c>
      <c r="Q18" s="88">
        <f>+P18/G18</f>
        <v>56.46938775510204</v>
      </c>
      <c r="R18" s="89">
        <f>+O18/P18</f>
        <v>8.054752439465124</v>
      </c>
      <c r="S18" s="87"/>
      <c r="T18" s="90">
        <f t="shared" si="0"/>
      </c>
      <c r="U18" s="87">
        <v>87962</v>
      </c>
      <c r="V18" s="88">
        <v>11795</v>
      </c>
      <c r="W18" s="169">
        <f t="shared" si="1"/>
        <v>7.457566765578635</v>
      </c>
      <c r="X18" s="158"/>
    </row>
    <row r="19" spans="1:24" s="107" customFormat="1" ht="18">
      <c r="A19" s="67">
        <v>15</v>
      </c>
      <c r="B19" s="168" t="s">
        <v>91</v>
      </c>
      <c r="C19" s="84">
        <v>39528</v>
      </c>
      <c r="D19" s="85" t="s">
        <v>43</v>
      </c>
      <c r="E19" s="85" t="s">
        <v>43</v>
      </c>
      <c r="F19" s="86">
        <v>34</v>
      </c>
      <c r="G19" s="86">
        <v>34</v>
      </c>
      <c r="H19" s="86">
        <v>5</v>
      </c>
      <c r="I19" s="87">
        <v>4181</v>
      </c>
      <c r="J19" s="88">
        <v>650</v>
      </c>
      <c r="K19" s="87">
        <v>8394</v>
      </c>
      <c r="L19" s="88">
        <v>1291</v>
      </c>
      <c r="M19" s="87">
        <v>7712</v>
      </c>
      <c r="N19" s="88">
        <v>1225</v>
      </c>
      <c r="O19" s="87">
        <f>+I19+K19+M19</f>
        <v>20287</v>
      </c>
      <c r="P19" s="88">
        <f>+J19+L19+N19</f>
        <v>3166</v>
      </c>
      <c r="Q19" s="88">
        <f>+P19/G19</f>
        <v>93.11764705882354</v>
      </c>
      <c r="R19" s="89">
        <f>+O19/P19</f>
        <v>6.4077700568540745</v>
      </c>
      <c r="S19" s="87">
        <v>34124</v>
      </c>
      <c r="T19" s="90">
        <f t="shared" si="0"/>
        <v>-0.4054917360215684</v>
      </c>
      <c r="U19" s="87">
        <v>842375</v>
      </c>
      <c r="V19" s="88">
        <v>89969</v>
      </c>
      <c r="W19" s="169">
        <f t="shared" si="1"/>
        <v>9.362947237381764</v>
      </c>
      <c r="X19" s="157"/>
    </row>
    <row r="20" spans="1:24" s="107" customFormat="1" ht="18">
      <c r="A20" s="72">
        <v>16</v>
      </c>
      <c r="B20" s="168" t="s">
        <v>133</v>
      </c>
      <c r="C20" s="84">
        <v>39549</v>
      </c>
      <c r="D20" s="85" t="s">
        <v>113</v>
      </c>
      <c r="E20" s="85" t="s">
        <v>134</v>
      </c>
      <c r="F20" s="86">
        <v>44</v>
      </c>
      <c r="G20" s="86">
        <v>37</v>
      </c>
      <c r="H20" s="86">
        <v>2</v>
      </c>
      <c r="I20" s="87">
        <v>3941</v>
      </c>
      <c r="J20" s="88">
        <v>468</v>
      </c>
      <c r="K20" s="87">
        <v>6996</v>
      </c>
      <c r="L20" s="88">
        <v>783</v>
      </c>
      <c r="M20" s="87">
        <v>7049</v>
      </c>
      <c r="N20" s="88">
        <v>820</v>
      </c>
      <c r="O20" s="87">
        <f>+I20+K20+M20</f>
        <v>17986</v>
      </c>
      <c r="P20" s="88">
        <f>+J20+L20+N20</f>
        <v>2071</v>
      </c>
      <c r="Q20" s="88">
        <f>IF(O20&lt;&gt;0,P20/G20,"")</f>
        <v>55.972972972972975</v>
      </c>
      <c r="R20" s="89">
        <f>IF(O20&lt;&gt;0,O20/P20,"")</f>
        <v>8.684693384838242</v>
      </c>
      <c r="S20" s="87">
        <v>55097</v>
      </c>
      <c r="T20" s="90">
        <f t="shared" si="0"/>
        <v>-0.6735575439679111</v>
      </c>
      <c r="U20" s="87">
        <v>110301</v>
      </c>
      <c r="V20" s="88">
        <v>12387</v>
      </c>
      <c r="W20" s="169">
        <f t="shared" si="1"/>
        <v>8.904577379510778</v>
      </c>
      <c r="X20" s="157"/>
    </row>
    <row r="21" spans="1:24" s="107" customFormat="1" ht="18">
      <c r="A21" s="67">
        <v>17</v>
      </c>
      <c r="B21" s="168" t="s">
        <v>14</v>
      </c>
      <c r="C21" s="84">
        <v>39535</v>
      </c>
      <c r="D21" s="85" t="s">
        <v>105</v>
      </c>
      <c r="E21" s="85" t="s">
        <v>121</v>
      </c>
      <c r="F21" s="86">
        <v>69</v>
      </c>
      <c r="G21" s="86">
        <v>68</v>
      </c>
      <c r="H21" s="86">
        <v>4</v>
      </c>
      <c r="I21" s="87">
        <v>2013.5</v>
      </c>
      <c r="J21" s="88">
        <v>361</v>
      </c>
      <c r="K21" s="87">
        <v>7341.5</v>
      </c>
      <c r="L21" s="88">
        <v>1260</v>
      </c>
      <c r="M21" s="87">
        <v>6623</v>
      </c>
      <c r="N21" s="88">
        <v>1123</v>
      </c>
      <c r="O21" s="87">
        <f>I21+K21+M21</f>
        <v>15978</v>
      </c>
      <c r="P21" s="88">
        <f>J21+L21+N21</f>
        <v>2744</v>
      </c>
      <c r="Q21" s="88">
        <f>+P21/G21</f>
        <v>40.35294117647059</v>
      </c>
      <c r="R21" s="89">
        <f>+O21/P21</f>
        <v>5.822886297376093</v>
      </c>
      <c r="S21" s="87">
        <v>31353</v>
      </c>
      <c r="T21" s="90">
        <f t="shared" si="0"/>
        <v>-0.49038369534015885</v>
      </c>
      <c r="U21" s="87">
        <v>334704</v>
      </c>
      <c r="V21" s="88">
        <v>41434</v>
      </c>
      <c r="W21" s="169">
        <f t="shared" si="1"/>
        <v>8.078003571945745</v>
      </c>
      <c r="X21" s="157"/>
    </row>
    <row r="22" spans="1:24" s="107" customFormat="1" ht="18">
      <c r="A22" s="72">
        <v>18</v>
      </c>
      <c r="B22" s="168" t="s">
        <v>49</v>
      </c>
      <c r="C22" s="84">
        <v>39500</v>
      </c>
      <c r="D22" s="85" t="s">
        <v>105</v>
      </c>
      <c r="E22" s="85" t="s">
        <v>50</v>
      </c>
      <c r="F22" s="86">
        <v>100</v>
      </c>
      <c r="G22" s="86">
        <v>38</v>
      </c>
      <c r="H22" s="86">
        <v>9</v>
      </c>
      <c r="I22" s="87">
        <v>3682</v>
      </c>
      <c r="J22" s="88">
        <v>801</v>
      </c>
      <c r="K22" s="87">
        <v>6492</v>
      </c>
      <c r="L22" s="88">
        <v>1389</v>
      </c>
      <c r="M22" s="87">
        <v>5689.5</v>
      </c>
      <c r="N22" s="88">
        <v>1209</v>
      </c>
      <c r="O22" s="87">
        <f>I22+K22+M22</f>
        <v>15863.5</v>
      </c>
      <c r="P22" s="88">
        <f>J22+L22+N22</f>
        <v>3399</v>
      </c>
      <c r="Q22" s="88">
        <f>+P22/G22</f>
        <v>89.44736842105263</v>
      </c>
      <c r="R22" s="89">
        <f>+O22/P22</f>
        <v>4.667107972933215</v>
      </c>
      <c r="S22" s="87">
        <v>28070</v>
      </c>
      <c r="T22" s="90">
        <f t="shared" si="0"/>
        <v>-0.4348592803705023</v>
      </c>
      <c r="U22" s="87">
        <v>1664829.9</v>
      </c>
      <c r="V22" s="88">
        <v>221724</v>
      </c>
      <c r="W22" s="169">
        <f t="shared" si="1"/>
        <v>7.508568761162526</v>
      </c>
      <c r="X22" s="157"/>
    </row>
    <row r="23" spans="1:24" s="107" customFormat="1" ht="18">
      <c r="A23" s="67">
        <v>19</v>
      </c>
      <c r="B23" s="168" t="s">
        <v>74</v>
      </c>
      <c r="C23" s="84">
        <v>39514</v>
      </c>
      <c r="D23" s="85" t="s">
        <v>52</v>
      </c>
      <c r="E23" s="85" t="s">
        <v>54</v>
      </c>
      <c r="F23" s="86">
        <v>30</v>
      </c>
      <c r="G23" s="86">
        <v>8</v>
      </c>
      <c r="H23" s="86">
        <v>7</v>
      </c>
      <c r="I23" s="87">
        <v>1036</v>
      </c>
      <c r="J23" s="88">
        <v>224</v>
      </c>
      <c r="K23" s="87">
        <v>6759</v>
      </c>
      <c r="L23" s="88">
        <v>1073</v>
      </c>
      <c r="M23" s="87">
        <v>6324</v>
      </c>
      <c r="N23" s="88">
        <v>994</v>
      </c>
      <c r="O23" s="87">
        <f>+M23+K23+I23</f>
        <v>14119</v>
      </c>
      <c r="P23" s="88">
        <f>+N23+L23+J23</f>
        <v>2291</v>
      </c>
      <c r="Q23" s="88">
        <f>+P23/G23</f>
        <v>286.375</v>
      </c>
      <c r="R23" s="89">
        <f>+O23/P23</f>
        <v>6.16281099956351</v>
      </c>
      <c r="S23" s="87">
        <v>10023</v>
      </c>
      <c r="T23" s="90">
        <f t="shared" si="0"/>
        <v>0.4086600818118328</v>
      </c>
      <c r="U23" s="87">
        <v>687345</v>
      </c>
      <c r="V23" s="88">
        <v>77262</v>
      </c>
      <c r="W23" s="169">
        <f>+U23/V23</f>
        <v>8.896287955269084</v>
      </c>
      <c r="X23" s="157"/>
    </row>
    <row r="24" spans="1:24" s="107" customFormat="1" ht="18">
      <c r="A24" s="67">
        <v>20</v>
      </c>
      <c r="B24" s="168" t="s">
        <v>73</v>
      </c>
      <c r="C24" s="84">
        <v>39514</v>
      </c>
      <c r="D24" s="85" t="s">
        <v>113</v>
      </c>
      <c r="E24" s="85" t="s">
        <v>114</v>
      </c>
      <c r="F24" s="86">
        <v>129</v>
      </c>
      <c r="G24" s="86">
        <v>35</v>
      </c>
      <c r="H24" s="86">
        <v>7</v>
      </c>
      <c r="I24" s="87">
        <v>2970</v>
      </c>
      <c r="J24" s="88">
        <v>699</v>
      </c>
      <c r="K24" s="87">
        <v>5872</v>
      </c>
      <c r="L24" s="88">
        <v>1190</v>
      </c>
      <c r="M24" s="87">
        <v>4995</v>
      </c>
      <c r="N24" s="88">
        <v>978</v>
      </c>
      <c r="O24" s="87">
        <f>+I24+K24+M24</f>
        <v>13837</v>
      </c>
      <c r="P24" s="88">
        <f>+J24+L24+N24</f>
        <v>2867</v>
      </c>
      <c r="Q24" s="88">
        <f>IF(O24&lt;&gt;0,P24/G24,"")</f>
        <v>81.91428571428571</v>
      </c>
      <c r="R24" s="89">
        <f>IF(O24&lt;&gt;0,O24/P24,"")</f>
        <v>4.826299267527031</v>
      </c>
      <c r="S24" s="87">
        <v>40006</v>
      </c>
      <c r="T24" s="90">
        <f t="shared" si="0"/>
        <v>-0.6541268809678549</v>
      </c>
      <c r="U24" s="87">
        <v>3204486</v>
      </c>
      <c r="V24" s="88">
        <v>424578</v>
      </c>
      <c r="W24" s="169">
        <f aca="true" t="shared" si="2" ref="W24:W46">U24/V24</f>
        <v>7.5474612438703845</v>
      </c>
      <c r="X24" s="157"/>
    </row>
    <row r="25" spans="1:24" s="107" customFormat="1" ht="18">
      <c r="A25" s="72">
        <v>21</v>
      </c>
      <c r="B25" s="168" t="s">
        <v>27</v>
      </c>
      <c r="C25" s="84">
        <v>39542</v>
      </c>
      <c r="D25" s="85" t="s">
        <v>102</v>
      </c>
      <c r="E25" s="85" t="s">
        <v>28</v>
      </c>
      <c r="F25" s="86">
        <v>43</v>
      </c>
      <c r="G25" s="86">
        <v>40</v>
      </c>
      <c r="H25" s="86">
        <v>3</v>
      </c>
      <c r="I25" s="87">
        <v>2549</v>
      </c>
      <c r="J25" s="88">
        <v>387</v>
      </c>
      <c r="K25" s="87">
        <v>5151</v>
      </c>
      <c r="L25" s="88">
        <v>751</v>
      </c>
      <c r="M25" s="87">
        <v>5813.5</v>
      </c>
      <c r="N25" s="88">
        <v>843</v>
      </c>
      <c r="O25" s="87">
        <f>I25+K25+M25</f>
        <v>13513.5</v>
      </c>
      <c r="P25" s="88">
        <f>J25+L25+N25</f>
        <v>1981</v>
      </c>
      <c r="Q25" s="88">
        <f>P25/G25</f>
        <v>49.525</v>
      </c>
      <c r="R25" s="89">
        <f>O25/P25</f>
        <v>6.821554770318021</v>
      </c>
      <c r="S25" s="87">
        <v>19306.5</v>
      </c>
      <c r="T25" s="90">
        <f t="shared" si="0"/>
        <v>-0.30005438582860694</v>
      </c>
      <c r="U25" s="87">
        <v>178572</v>
      </c>
      <c r="V25" s="88">
        <v>20166</v>
      </c>
      <c r="W25" s="169">
        <f t="shared" si="2"/>
        <v>8.855102648021422</v>
      </c>
      <c r="X25" s="157"/>
    </row>
    <row r="26" spans="1:24" s="107" customFormat="1" ht="18">
      <c r="A26" s="67">
        <v>22</v>
      </c>
      <c r="B26" s="168" t="s">
        <v>154</v>
      </c>
      <c r="C26" s="84">
        <v>39556</v>
      </c>
      <c r="D26" s="85" t="s">
        <v>43</v>
      </c>
      <c r="E26" s="85" t="s">
        <v>10</v>
      </c>
      <c r="F26" s="86">
        <v>48</v>
      </c>
      <c r="G26" s="86">
        <v>48</v>
      </c>
      <c r="H26" s="86">
        <v>1</v>
      </c>
      <c r="I26" s="87">
        <v>1997</v>
      </c>
      <c r="J26" s="88">
        <v>225</v>
      </c>
      <c r="K26" s="87">
        <v>5392</v>
      </c>
      <c r="L26" s="88">
        <v>581</v>
      </c>
      <c r="M26" s="87">
        <v>5035</v>
      </c>
      <c r="N26" s="88">
        <v>564</v>
      </c>
      <c r="O26" s="87">
        <f>+I26+K26+M26</f>
        <v>12424</v>
      </c>
      <c r="P26" s="88">
        <f>+J26+L26+N26</f>
        <v>1370</v>
      </c>
      <c r="Q26" s="88">
        <f>+P26/G26</f>
        <v>28.541666666666668</v>
      </c>
      <c r="R26" s="89">
        <f>+O26/P26</f>
        <v>9.068613138686132</v>
      </c>
      <c r="S26" s="87"/>
      <c r="T26" s="90">
        <f t="shared" si="0"/>
      </c>
      <c r="U26" s="87">
        <v>12424</v>
      </c>
      <c r="V26" s="88">
        <v>1370</v>
      </c>
      <c r="W26" s="169">
        <f t="shared" si="2"/>
        <v>9.068613138686132</v>
      </c>
      <c r="X26" s="157"/>
    </row>
    <row r="27" spans="1:24" s="107" customFormat="1" ht="18">
      <c r="A27" s="72">
        <v>23</v>
      </c>
      <c r="B27" s="168" t="s">
        <v>25</v>
      </c>
      <c r="C27" s="84">
        <v>39542</v>
      </c>
      <c r="D27" s="85" t="s">
        <v>103</v>
      </c>
      <c r="E27" s="85" t="s">
        <v>26</v>
      </c>
      <c r="F27" s="86">
        <v>58</v>
      </c>
      <c r="G27" s="86">
        <v>46</v>
      </c>
      <c r="H27" s="86">
        <v>3</v>
      </c>
      <c r="I27" s="87">
        <v>2369</v>
      </c>
      <c r="J27" s="88">
        <v>379</v>
      </c>
      <c r="K27" s="87">
        <v>4617</v>
      </c>
      <c r="L27" s="88">
        <v>709</v>
      </c>
      <c r="M27" s="87">
        <v>4989</v>
      </c>
      <c r="N27" s="88">
        <v>718</v>
      </c>
      <c r="O27" s="87">
        <f>SUM(I27+K27+M27)</f>
        <v>11975</v>
      </c>
      <c r="P27" s="88">
        <f>J27+L27+N27</f>
        <v>1806</v>
      </c>
      <c r="Q27" s="88">
        <f>+P27/G27</f>
        <v>39.26086956521739</v>
      </c>
      <c r="R27" s="89">
        <f>+O27/P27</f>
        <v>6.630675526024363</v>
      </c>
      <c r="S27" s="87">
        <v>33832</v>
      </c>
      <c r="T27" s="90">
        <f t="shared" si="0"/>
        <v>-0.6460451643414519</v>
      </c>
      <c r="U27" s="87">
        <v>237164</v>
      </c>
      <c r="V27" s="88">
        <v>29902</v>
      </c>
      <c r="W27" s="169">
        <f t="shared" si="2"/>
        <v>7.931375827703833</v>
      </c>
      <c r="X27" s="157"/>
    </row>
    <row r="28" spans="1:24" s="107" customFormat="1" ht="18">
      <c r="A28" s="67">
        <v>24</v>
      </c>
      <c r="B28" s="168" t="s">
        <v>135</v>
      </c>
      <c r="C28" s="84">
        <v>39549</v>
      </c>
      <c r="D28" s="85" t="s">
        <v>126</v>
      </c>
      <c r="E28" s="85" t="s">
        <v>136</v>
      </c>
      <c r="F28" s="86">
        <v>30</v>
      </c>
      <c r="G28" s="86">
        <v>30</v>
      </c>
      <c r="H28" s="86">
        <v>2</v>
      </c>
      <c r="I28" s="87">
        <v>2597</v>
      </c>
      <c r="J28" s="88">
        <v>266</v>
      </c>
      <c r="K28" s="87">
        <v>4323</v>
      </c>
      <c r="L28" s="88">
        <v>462</v>
      </c>
      <c r="M28" s="87">
        <v>3702</v>
      </c>
      <c r="N28" s="88">
        <v>415</v>
      </c>
      <c r="O28" s="87">
        <f>I28+K28+M28</f>
        <v>10622</v>
      </c>
      <c r="P28" s="88">
        <f>J28+L28+N28</f>
        <v>1143</v>
      </c>
      <c r="Q28" s="88">
        <f>P28/G28</f>
        <v>38.1</v>
      </c>
      <c r="R28" s="89">
        <f>O28/P28</f>
        <v>9.293088363954507</v>
      </c>
      <c r="S28" s="87">
        <v>42227</v>
      </c>
      <c r="T28" s="90">
        <f t="shared" si="0"/>
        <v>-0.7484547801169867</v>
      </c>
      <c r="U28" s="87">
        <v>72836</v>
      </c>
      <c r="V28" s="88">
        <v>7629</v>
      </c>
      <c r="W28" s="169">
        <f t="shared" si="2"/>
        <v>9.547253899593656</v>
      </c>
      <c r="X28" s="157"/>
    </row>
    <row r="29" spans="1:24" s="107" customFormat="1" ht="18">
      <c r="A29" s="67">
        <v>25</v>
      </c>
      <c r="B29" s="168" t="s">
        <v>40</v>
      </c>
      <c r="C29" s="84">
        <v>39486</v>
      </c>
      <c r="D29" s="85" t="s">
        <v>103</v>
      </c>
      <c r="E29" s="85" t="s">
        <v>41</v>
      </c>
      <c r="F29" s="86">
        <v>61</v>
      </c>
      <c r="G29" s="86">
        <v>22</v>
      </c>
      <c r="H29" s="86">
        <v>11</v>
      </c>
      <c r="I29" s="87">
        <v>1783.5</v>
      </c>
      <c r="J29" s="88">
        <v>308</v>
      </c>
      <c r="K29" s="87">
        <v>3572</v>
      </c>
      <c r="L29" s="88">
        <v>584</v>
      </c>
      <c r="M29" s="87">
        <v>3481</v>
      </c>
      <c r="N29" s="88">
        <v>549</v>
      </c>
      <c r="O29" s="87">
        <f>SUM(I29+K29+M29)</f>
        <v>8836.5</v>
      </c>
      <c r="P29" s="88">
        <f>J29+L29+N29</f>
        <v>1441</v>
      </c>
      <c r="Q29" s="88">
        <f aca="true" t="shared" si="3" ref="Q29:Q35">+P29/G29</f>
        <v>65.5</v>
      </c>
      <c r="R29" s="89">
        <f aca="true" t="shared" si="4" ref="R29:R35">+O29/P29</f>
        <v>6.132199861207495</v>
      </c>
      <c r="S29" s="87">
        <v>31033</v>
      </c>
      <c r="T29" s="90">
        <f t="shared" si="0"/>
        <v>-0.7152547288370444</v>
      </c>
      <c r="U29" s="87">
        <v>764529.99</v>
      </c>
      <c r="V29" s="88">
        <v>107653</v>
      </c>
      <c r="W29" s="169">
        <f t="shared" si="2"/>
        <v>7.101799206710449</v>
      </c>
      <c r="X29" s="157"/>
    </row>
    <row r="30" spans="1:24" s="107" customFormat="1" ht="18">
      <c r="A30" s="72">
        <v>26</v>
      </c>
      <c r="B30" s="168" t="s">
        <v>141</v>
      </c>
      <c r="C30" s="84">
        <v>39549</v>
      </c>
      <c r="D30" s="85" t="s">
        <v>105</v>
      </c>
      <c r="E30" s="85" t="s">
        <v>142</v>
      </c>
      <c r="F30" s="86">
        <v>4</v>
      </c>
      <c r="G30" s="86">
        <v>4</v>
      </c>
      <c r="H30" s="86">
        <v>2</v>
      </c>
      <c r="I30" s="87">
        <v>2314</v>
      </c>
      <c r="J30" s="88">
        <v>235</v>
      </c>
      <c r="K30" s="87">
        <v>3316</v>
      </c>
      <c r="L30" s="88">
        <v>300</v>
      </c>
      <c r="M30" s="87">
        <v>2256.5</v>
      </c>
      <c r="N30" s="88">
        <v>203</v>
      </c>
      <c r="O30" s="87">
        <f>I30+K30+M30</f>
        <v>7886.5</v>
      </c>
      <c r="P30" s="88">
        <f>J30+L30+N30</f>
        <v>738</v>
      </c>
      <c r="Q30" s="88">
        <f t="shared" si="3"/>
        <v>184.5</v>
      </c>
      <c r="R30" s="89">
        <f t="shared" si="4"/>
        <v>10.686314363143632</v>
      </c>
      <c r="S30" s="87">
        <v>10085</v>
      </c>
      <c r="T30" s="90">
        <f t="shared" si="0"/>
        <v>-0.21799702528507683</v>
      </c>
      <c r="U30" s="87">
        <v>23502</v>
      </c>
      <c r="V30" s="88">
        <v>2233</v>
      </c>
      <c r="W30" s="169">
        <f t="shared" si="2"/>
        <v>10.524854455888939</v>
      </c>
      <c r="X30" s="157"/>
    </row>
    <row r="31" spans="1:24" s="107" customFormat="1" ht="18">
      <c r="A31" s="67">
        <v>27</v>
      </c>
      <c r="B31" s="168" t="s">
        <v>155</v>
      </c>
      <c r="C31" s="84">
        <v>39528</v>
      </c>
      <c r="D31" s="85" t="s">
        <v>103</v>
      </c>
      <c r="E31" s="85" t="s">
        <v>61</v>
      </c>
      <c r="F31" s="86">
        <v>6</v>
      </c>
      <c r="G31" s="86">
        <v>6</v>
      </c>
      <c r="H31" s="86">
        <v>1</v>
      </c>
      <c r="I31" s="87">
        <v>1471.5</v>
      </c>
      <c r="J31" s="88">
        <v>178</v>
      </c>
      <c r="K31" s="87">
        <v>2757</v>
      </c>
      <c r="L31" s="88">
        <v>286</v>
      </c>
      <c r="M31" s="87">
        <v>3275</v>
      </c>
      <c r="N31" s="88">
        <v>330</v>
      </c>
      <c r="O31" s="87">
        <f>SUM(I31+K31+M31)</f>
        <v>7503.5</v>
      </c>
      <c r="P31" s="88">
        <f>J31+L31+N31</f>
        <v>794</v>
      </c>
      <c r="Q31" s="88">
        <f t="shared" si="3"/>
        <v>132.33333333333334</v>
      </c>
      <c r="R31" s="89">
        <f t="shared" si="4"/>
        <v>9.450251889168765</v>
      </c>
      <c r="S31" s="87"/>
      <c r="T31" s="90">
        <f t="shared" si="0"/>
      </c>
      <c r="U31" s="87">
        <v>7503.5</v>
      </c>
      <c r="V31" s="88">
        <v>794</v>
      </c>
      <c r="W31" s="169">
        <f t="shared" si="2"/>
        <v>9.450251889168765</v>
      </c>
      <c r="X31" s="157"/>
    </row>
    <row r="32" spans="1:24" s="107" customFormat="1" ht="18">
      <c r="A32" s="72">
        <v>28</v>
      </c>
      <c r="B32" s="168" t="s">
        <v>156</v>
      </c>
      <c r="C32" s="84">
        <v>39542</v>
      </c>
      <c r="D32" s="85" t="s">
        <v>43</v>
      </c>
      <c r="E32" s="85" t="s">
        <v>10</v>
      </c>
      <c r="F32" s="86">
        <v>25</v>
      </c>
      <c r="G32" s="86">
        <v>25</v>
      </c>
      <c r="H32" s="86">
        <v>3</v>
      </c>
      <c r="I32" s="87">
        <v>1407</v>
      </c>
      <c r="J32" s="88">
        <v>211</v>
      </c>
      <c r="K32" s="87">
        <v>2527</v>
      </c>
      <c r="L32" s="88">
        <v>318</v>
      </c>
      <c r="M32" s="87">
        <v>2672</v>
      </c>
      <c r="N32" s="88">
        <v>358</v>
      </c>
      <c r="O32" s="87">
        <f>+I32+K32+M32</f>
        <v>6606</v>
      </c>
      <c r="P32" s="88">
        <f>+J32+L32+N32</f>
        <v>887</v>
      </c>
      <c r="Q32" s="88">
        <f t="shared" si="3"/>
        <v>35.48</v>
      </c>
      <c r="R32" s="89">
        <f t="shared" si="4"/>
        <v>7.447576099210823</v>
      </c>
      <c r="S32" s="87">
        <v>36363</v>
      </c>
      <c r="T32" s="90">
        <f t="shared" si="0"/>
        <v>-0.8183318208068642</v>
      </c>
      <c r="U32" s="87">
        <v>152451</v>
      </c>
      <c r="V32" s="88">
        <v>15198</v>
      </c>
      <c r="W32" s="169">
        <f t="shared" si="2"/>
        <v>10.030990919857876</v>
      </c>
      <c r="X32" s="157"/>
    </row>
    <row r="33" spans="1:24" s="107" customFormat="1" ht="18">
      <c r="A33" s="67">
        <v>29</v>
      </c>
      <c r="B33" s="168" t="s">
        <v>29</v>
      </c>
      <c r="C33" s="84">
        <v>39542</v>
      </c>
      <c r="D33" s="85" t="s">
        <v>105</v>
      </c>
      <c r="E33" s="85" t="s">
        <v>121</v>
      </c>
      <c r="F33" s="86">
        <v>16</v>
      </c>
      <c r="G33" s="86">
        <v>16</v>
      </c>
      <c r="H33" s="86">
        <v>3</v>
      </c>
      <c r="I33" s="87">
        <v>909.5</v>
      </c>
      <c r="J33" s="88">
        <v>138</v>
      </c>
      <c r="K33" s="87">
        <v>1631.5</v>
      </c>
      <c r="L33" s="88">
        <v>220</v>
      </c>
      <c r="M33" s="87">
        <v>2304</v>
      </c>
      <c r="N33" s="88">
        <v>318</v>
      </c>
      <c r="O33" s="87">
        <f>I33+K33+M33</f>
        <v>4845</v>
      </c>
      <c r="P33" s="88">
        <f>J33+L33+N33</f>
        <v>676</v>
      </c>
      <c r="Q33" s="88">
        <f t="shared" si="3"/>
        <v>42.25</v>
      </c>
      <c r="R33" s="89">
        <f t="shared" si="4"/>
        <v>7.1671597633136095</v>
      </c>
      <c r="S33" s="87">
        <v>13305.5</v>
      </c>
      <c r="T33" s="90">
        <f t="shared" si="0"/>
        <v>-0.6358648679117658</v>
      </c>
      <c r="U33" s="87">
        <v>89916.5</v>
      </c>
      <c r="V33" s="88">
        <v>8997</v>
      </c>
      <c r="W33" s="169">
        <f t="shared" si="2"/>
        <v>9.99405357341336</v>
      </c>
      <c r="X33" s="157"/>
    </row>
    <row r="34" spans="1:24" s="107" customFormat="1" ht="18">
      <c r="A34" s="67">
        <v>30</v>
      </c>
      <c r="B34" s="168" t="s">
        <v>83</v>
      </c>
      <c r="C34" s="84">
        <v>39521</v>
      </c>
      <c r="D34" s="85" t="s">
        <v>122</v>
      </c>
      <c r="E34" s="85" t="s">
        <v>84</v>
      </c>
      <c r="F34" s="86">
        <v>100</v>
      </c>
      <c r="G34" s="86">
        <v>9</v>
      </c>
      <c r="H34" s="86">
        <v>6</v>
      </c>
      <c r="I34" s="87">
        <v>1090</v>
      </c>
      <c r="J34" s="88">
        <v>276</v>
      </c>
      <c r="K34" s="87">
        <v>1562</v>
      </c>
      <c r="L34" s="88">
        <v>367</v>
      </c>
      <c r="M34" s="87">
        <v>1918</v>
      </c>
      <c r="N34" s="88">
        <v>461</v>
      </c>
      <c r="O34" s="87">
        <f>I34+K34+M34</f>
        <v>4570</v>
      </c>
      <c r="P34" s="88">
        <f>J34+L34+N34</f>
        <v>1104</v>
      </c>
      <c r="Q34" s="88">
        <f t="shared" si="3"/>
        <v>122.66666666666667</v>
      </c>
      <c r="R34" s="89">
        <f t="shared" si="4"/>
        <v>4.1394927536231885</v>
      </c>
      <c r="S34" s="87">
        <v>2190</v>
      </c>
      <c r="T34" s="90">
        <f t="shared" si="0"/>
        <v>1.08675799086758</v>
      </c>
      <c r="U34" s="87">
        <v>196707.5</v>
      </c>
      <c r="V34" s="88">
        <v>29858</v>
      </c>
      <c r="W34" s="169">
        <f t="shared" si="2"/>
        <v>6.588100341616987</v>
      </c>
      <c r="X34" s="157"/>
    </row>
    <row r="35" spans="1:24" s="107" customFormat="1" ht="18">
      <c r="A35" s="72">
        <v>31</v>
      </c>
      <c r="B35" s="168" t="s">
        <v>47</v>
      </c>
      <c r="C35" s="84">
        <v>39493</v>
      </c>
      <c r="D35" s="85" t="s">
        <v>43</v>
      </c>
      <c r="E35" s="85" t="s">
        <v>10</v>
      </c>
      <c r="F35" s="86">
        <v>10</v>
      </c>
      <c r="G35" s="86">
        <v>7</v>
      </c>
      <c r="H35" s="86">
        <v>10</v>
      </c>
      <c r="I35" s="87">
        <v>756</v>
      </c>
      <c r="J35" s="88">
        <v>113</v>
      </c>
      <c r="K35" s="87">
        <v>1835</v>
      </c>
      <c r="L35" s="88">
        <v>259</v>
      </c>
      <c r="M35" s="87">
        <v>1916</v>
      </c>
      <c r="N35" s="88">
        <v>272</v>
      </c>
      <c r="O35" s="87">
        <f>+I35+K35+M35</f>
        <v>4507</v>
      </c>
      <c r="P35" s="88">
        <f>+J35+L35+N35</f>
        <v>644</v>
      </c>
      <c r="Q35" s="88">
        <f t="shared" si="3"/>
        <v>92</v>
      </c>
      <c r="R35" s="89">
        <f t="shared" si="4"/>
        <v>6.998447204968944</v>
      </c>
      <c r="S35" s="87">
        <v>3349</v>
      </c>
      <c r="T35" s="90">
        <f t="shared" si="0"/>
        <v>0.3457748581666169</v>
      </c>
      <c r="U35" s="87">
        <v>138932</v>
      </c>
      <c r="V35" s="88">
        <v>15752</v>
      </c>
      <c r="W35" s="169">
        <f t="shared" si="2"/>
        <v>8.8199593702387</v>
      </c>
      <c r="X35" s="157"/>
    </row>
    <row r="36" spans="1:24" s="107" customFormat="1" ht="18">
      <c r="A36" s="67">
        <v>32</v>
      </c>
      <c r="B36" s="168" t="s">
        <v>157</v>
      </c>
      <c r="C36" s="84">
        <v>39507</v>
      </c>
      <c r="D36" s="85" t="s">
        <v>113</v>
      </c>
      <c r="E36" s="85" t="s">
        <v>104</v>
      </c>
      <c r="F36" s="86">
        <v>82</v>
      </c>
      <c r="G36" s="86">
        <v>10</v>
      </c>
      <c r="H36" s="86">
        <v>8</v>
      </c>
      <c r="I36" s="87">
        <v>818</v>
      </c>
      <c r="J36" s="88">
        <v>152</v>
      </c>
      <c r="K36" s="87">
        <v>1665</v>
      </c>
      <c r="L36" s="88">
        <v>308</v>
      </c>
      <c r="M36" s="87">
        <v>1963</v>
      </c>
      <c r="N36" s="88">
        <v>336</v>
      </c>
      <c r="O36" s="87">
        <f>+I36+K36+M36</f>
        <v>4446</v>
      </c>
      <c r="P36" s="88">
        <f>+J36+L36+N36</f>
        <v>796</v>
      </c>
      <c r="Q36" s="88">
        <f>IF(O36&lt;&gt;0,P36/G36,"")</f>
        <v>79.6</v>
      </c>
      <c r="R36" s="89">
        <f>IF(O36&lt;&gt;0,O36/P36,"")</f>
        <v>5.585427135678392</v>
      </c>
      <c r="S36" s="87">
        <v>4175</v>
      </c>
      <c r="T36" s="90">
        <f t="shared" si="0"/>
        <v>0.06491017964071856</v>
      </c>
      <c r="U36" s="87">
        <v>863879</v>
      </c>
      <c r="V36" s="88">
        <v>116227</v>
      </c>
      <c r="W36" s="169">
        <f t="shared" si="2"/>
        <v>7.432687757577844</v>
      </c>
      <c r="X36" s="157"/>
    </row>
    <row r="37" spans="1:24" s="107" customFormat="1" ht="18">
      <c r="A37" s="72">
        <v>33</v>
      </c>
      <c r="B37" s="168" t="s">
        <v>64</v>
      </c>
      <c r="C37" s="84">
        <v>39507</v>
      </c>
      <c r="D37" s="85" t="s">
        <v>103</v>
      </c>
      <c r="E37" s="85" t="s">
        <v>98</v>
      </c>
      <c r="F37" s="86">
        <v>130</v>
      </c>
      <c r="G37" s="86">
        <v>15</v>
      </c>
      <c r="H37" s="86">
        <v>8</v>
      </c>
      <c r="I37" s="87">
        <v>815.21</v>
      </c>
      <c r="J37" s="88">
        <v>150</v>
      </c>
      <c r="K37" s="87">
        <v>1705.71</v>
      </c>
      <c r="L37" s="88">
        <v>295</v>
      </c>
      <c r="M37" s="87">
        <v>1805.21</v>
      </c>
      <c r="N37" s="88">
        <v>300</v>
      </c>
      <c r="O37" s="87">
        <f>SUM(I37+K37+M37)</f>
        <v>4326.13</v>
      </c>
      <c r="P37" s="88">
        <f>J37+L37+N37</f>
        <v>745</v>
      </c>
      <c r="Q37" s="88">
        <f>+P37/G37</f>
        <v>49.666666666666664</v>
      </c>
      <c r="R37" s="89">
        <f>+O37/P37</f>
        <v>5.806885906040269</v>
      </c>
      <c r="S37" s="87">
        <v>6826.5</v>
      </c>
      <c r="T37" s="90">
        <f aca="true" t="shared" si="5" ref="T37:T68">IF(S37&lt;&gt;0,-(S37-O37)/S37,"")</f>
        <v>-0.36627407895700576</v>
      </c>
      <c r="U37" s="87">
        <v>1495405.8</v>
      </c>
      <c r="V37" s="88">
        <v>208974</v>
      </c>
      <c r="W37" s="169">
        <f t="shared" si="2"/>
        <v>7.155941887507537</v>
      </c>
      <c r="X37" s="157"/>
    </row>
    <row r="38" spans="1:24" s="107" customFormat="1" ht="18">
      <c r="A38" s="67">
        <v>34</v>
      </c>
      <c r="B38" s="168" t="s">
        <v>15</v>
      </c>
      <c r="C38" s="84">
        <v>39535</v>
      </c>
      <c r="D38" s="85" t="s">
        <v>126</v>
      </c>
      <c r="E38" s="85" t="s">
        <v>80</v>
      </c>
      <c r="F38" s="86">
        <v>10</v>
      </c>
      <c r="G38" s="86">
        <v>10</v>
      </c>
      <c r="H38" s="86">
        <v>4</v>
      </c>
      <c r="I38" s="87">
        <v>1135</v>
      </c>
      <c r="J38" s="88">
        <v>154</v>
      </c>
      <c r="K38" s="87">
        <v>1451</v>
      </c>
      <c r="L38" s="88">
        <v>194</v>
      </c>
      <c r="M38" s="87">
        <v>1507</v>
      </c>
      <c r="N38" s="88">
        <v>215</v>
      </c>
      <c r="O38" s="87">
        <f>I38+K38+M38</f>
        <v>4093</v>
      </c>
      <c r="P38" s="88">
        <f>J38+L38+N38</f>
        <v>563</v>
      </c>
      <c r="Q38" s="88">
        <f>P38/G38</f>
        <v>56.3</v>
      </c>
      <c r="R38" s="89">
        <f>O38/P38</f>
        <v>7.269982238010657</v>
      </c>
      <c r="S38" s="87">
        <v>13996</v>
      </c>
      <c r="T38" s="90">
        <f t="shared" si="5"/>
        <v>-0.7075593026579022</v>
      </c>
      <c r="U38" s="87">
        <v>155497</v>
      </c>
      <c r="V38" s="88">
        <v>15545</v>
      </c>
      <c r="W38" s="169">
        <f t="shared" si="2"/>
        <v>10.00302348021872</v>
      </c>
      <c r="X38" s="157"/>
    </row>
    <row r="39" spans="1:24" s="107" customFormat="1" ht="18">
      <c r="A39" s="67">
        <v>35</v>
      </c>
      <c r="B39" s="168" t="s">
        <v>95</v>
      </c>
      <c r="C39" s="84">
        <v>39528</v>
      </c>
      <c r="D39" s="85" t="s">
        <v>113</v>
      </c>
      <c r="E39" s="85" t="s">
        <v>96</v>
      </c>
      <c r="F39" s="86">
        <v>72</v>
      </c>
      <c r="G39" s="86">
        <v>16</v>
      </c>
      <c r="H39" s="86">
        <v>5</v>
      </c>
      <c r="I39" s="87">
        <v>1292</v>
      </c>
      <c r="J39" s="88">
        <v>238</v>
      </c>
      <c r="K39" s="87">
        <v>1522</v>
      </c>
      <c r="L39" s="88">
        <v>272</v>
      </c>
      <c r="M39" s="87">
        <v>1204</v>
      </c>
      <c r="N39" s="88">
        <v>214</v>
      </c>
      <c r="O39" s="87">
        <f>+I39+K39+M39</f>
        <v>4018</v>
      </c>
      <c r="P39" s="88">
        <f>+J39+L39+N39</f>
        <v>724</v>
      </c>
      <c r="Q39" s="88">
        <f>IF(O39&lt;&gt;0,P39/G39,"")</f>
        <v>45.25</v>
      </c>
      <c r="R39" s="89">
        <f>IF(O39&lt;&gt;0,O39/P39,"")</f>
        <v>5.5497237569060776</v>
      </c>
      <c r="S39" s="87">
        <v>7604</v>
      </c>
      <c r="T39" s="90">
        <f t="shared" si="5"/>
        <v>-0.4715938979484482</v>
      </c>
      <c r="U39" s="87">
        <v>312179</v>
      </c>
      <c r="V39" s="88">
        <v>46026</v>
      </c>
      <c r="W39" s="169">
        <f t="shared" si="2"/>
        <v>6.782666319037066</v>
      </c>
      <c r="X39" s="157"/>
    </row>
    <row r="40" spans="1:24" s="107" customFormat="1" ht="18">
      <c r="A40" s="72">
        <v>36</v>
      </c>
      <c r="B40" s="168" t="s">
        <v>139</v>
      </c>
      <c r="C40" s="84">
        <v>39549</v>
      </c>
      <c r="D40" s="85" t="s">
        <v>105</v>
      </c>
      <c r="E40" s="85" t="s">
        <v>140</v>
      </c>
      <c r="F40" s="86">
        <v>5</v>
      </c>
      <c r="G40" s="86">
        <v>5</v>
      </c>
      <c r="H40" s="86">
        <v>2</v>
      </c>
      <c r="I40" s="87">
        <v>1220.5</v>
      </c>
      <c r="J40" s="88">
        <v>109</v>
      </c>
      <c r="K40" s="87">
        <v>1314</v>
      </c>
      <c r="L40" s="88">
        <v>111</v>
      </c>
      <c r="M40" s="87">
        <v>1116</v>
      </c>
      <c r="N40" s="88">
        <v>101</v>
      </c>
      <c r="O40" s="87">
        <f>I40+K40+M40</f>
        <v>3650.5</v>
      </c>
      <c r="P40" s="88">
        <f>J40+L40+N40</f>
        <v>321</v>
      </c>
      <c r="Q40" s="88">
        <f>+P40/G40</f>
        <v>64.2</v>
      </c>
      <c r="R40" s="89">
        <f>+O40/P40</f>
        <v>11.37227414330218</v>
      </c>
      <c r="S40" s="87">
        <v>10189</v>
      </c>
      <c r="T40" s="90">
        <f t="shared" si="5"/>
        <v>-0.6417214643242712</v>
      </c>
      <c r="U40" s="87">
        <v>18471.5</v>
      </c>
      <c r="V40" s="88">
        <v>1674</v>
      </c>
      <c r="W40" s="169">
        <f t="shared" si="2"/>
        <v>11.034348864994026</v>
      </c>
      <c r="X40" s="157"/>
    </row>
    <row r="41" spans="1:24" s="107" customFormat="1" ht="18">
      <c r="A41" s="67">
        <v>37</v>
      </c>
      <c r="B41" s="168" t="s">
        <v>45</v>
      </c>
      <c r="C41" s="84">
        <v>39493</v>
      </c>
      <c r="D41" s="85" t="s">
        <v>113</v>
      </c>
      <c r="E41" s="85" t="s">
        <v>104</v>
      </c>
      <c r="F41" s="86">
        <v>53</v>
      </c>
      <c r="G41" s="86">
        <v>8</v>
      </c>
      <c r="H41" s="86">
        <v>10</v>
      </c>
      <c r="I41" s="87">
        <v>601</v>
      </c>
      <c r="J41" s="88">
        <v>104</v>
      </c>
      <c r="K41" s="87">
        <v>1347</v>
      </c>
      <c r="L41" s="88">
        <v>225</v>
      </c>
      <c r="M41" s="87">
        <v>1680</v>
      </c>
      <c r="N41" s="88">
        <v>278</v>
      </c>
      <c r="O41" s="87">
        <f>+I41+K41+M41</f>
        <v>3628</v>
      </c>
      <c r="P41" s="88">
        <f>+J41+L41+N41</f>
        <v>607</v>
      </c>
      <c r="Q41" s="88">
        <f>IF(O41&lt;&gt;0,P41/G41,"")</f>
        <v>75.875</v>
      </c>
      <c r="R41" s="89">
        <f>IF(O41&lt;&gt;0,O41/P41,"")</f>
        <v>5.976935749588138</v>
      </c>
      <c r="S41" s="87">
        <v>6643</v>
      </c>
      <c r="T41" s="90">
        <f t="shared" si="5"/>
        <v>-0.4538612072858648</v>
      </c>
      <c r="U41" s="87">
        <v>1080170</v>
      </c>
      <c r="V41" s="88">
        <v>124550</v>
      </c>
      <c r="W41" s="169">
        <f t="shared" si="2"/>
        <v>8.672581292653552</v>
      </c>
      <c r="X41" s="157"/>
    </row>
    <row r="42" spans="1:24" s="107" customFormat="1" ht="18">
      <c r="A42" s="72">
        <v>38</v>
      </c>
      <c r="B42" s="168" t="s">
        <v>42</v>
      </c>
      <c r="C42" s="84">
        <v>39458</v>
      </c>
      <c r="D42" s="85" t="s">
        <v>43</v>
      </c>
      <c r="E42" s="85" t="s">
        <v>10</v>
      </c>
      <c r="F42" s="86">
        <v>8</v>
      </c>
      <c r="G42" s="86">
        <v>5</v>
      </c>
      <c r="H42" s="86">
        <v>15</v>
      </c>
      <c r="I42" s="87">
        <v>793</v>
      </c>
      <c r="J42" s="88">
        <v>106</v>
      </c>
      <c r="K42" s="87">
        <v>1335</v>
      </c>
      <c r="L42" s="88">
        <v>174</v>
      </c>
      <c r="M42" s="87">
        <v>1401</v>
      </c>
      <c r="N42" s="88">
        <v>197</v>
      </c>
      <c r="O42" s="87">
        <f>+I42+K42+M42</f>
        <v>3529</v>
      </c>
      <c r="P42" s="88">
        <f>+J42+L42+N42</f>
        <v>477</v>
      </c>
      <c r="Q42" s="88">
        <f>+P42/G42</f>
        <v>95.4</v>
      </c>
      <c r="R42" s="89">
        <f>+O42/P42</f>
        <v>7.39832285115304</v>
      </c>
      <c r="S42" s="87">
        <v>1296</v>
      </c>
      <c r="T42" s="90">
        <f t="shared" si="5"/>
        <v>1.7229938271604939</v>
      </c>
      <c r="U42" s="87">
        <v>267220</v>
      </c>
      <c r="V42" s="88">
        <v>25796</v>
      </c>
      <c r="W42" s="169">
        <f t="shared" si="2"/>
        <v>10.358970383005117</v>
      </c>
      <c r="X42" s="157"/>
    </row>
    <row r="43" spans="1:24" s="107" customFormat="1" ht="18">
      <c r="A43" s="67">
        <v>39</v>
      </c>
      <c r="B43" s="168" t="s">
        <v>70</v>
      </c>
      <c r="C43" s="84">
        <v>39507</v>
      </c>
      <c r="D43" s="85" t="s">
        <v>105</v>
      </c>
      <c r="E43" s="85" t="s">
        <v>121</v>
      </c>
      <c r="F43" s="86">
        <v>20</v>
      </c>
      <c r="G43" s="86">
        <v>8</v>
      </c>
      <c r="H43" s="86">
        <v>8</v>
      </c>
      <c r="I43" s="87">
        <v>738</v>
      </c>
      <c r="J43" s="88">
        <v>135</v>
      </c>
      <c r="K43" s="87">
        <v>1393</v>
      </c>
      <c r="L43" s="88">
        <v>245</v>
      </c>
      <c r="M43" s="87">
        <v>1261</v>
      </c>
      <c r="N43" s="88">
        <v>213</v>
      </c>
      <c r="O43" s="87">
        <f>I43+K43+M43</f>
        <v>3392</v>
      </c>
      <c r="P43" s="88">
        <f>J43+L43+N43</f>
        <v>593</v>
      </c>
      <c r="Q43" s="88">
        <f>+P43/G43</f>
        <v>74.125</v>
      </c>
      <c r="R43" s="89">
        <f>+O43/P43</f>
        <v>5.720067453625632</v>
      </c>
      <c r="S43" s="87">
        <v>3719.5</v>
      </c>
      <c r="T43" s="90">
        <f t="shared" si="5"/>
        <v>-0.0880494690146525</v>
      </c>
      <c r="U43" s="87">
        <v>101834</v>
      </c>
      <c r="V43" s="88">
        <v>11697</v>
      </c>
      <c r="W43" s="169">
        <f t="shared" si="2"/>
        <v>8.705992989655467</v>
      </c>
      <c r="X43" s="157"/>
    </row>
    <row r="44" spans="1:24" s="107" customFormat="1" ht="18">
      <c r="A44" s="67">
        <v>40</v>
      </c>
      <c r="B44" s="168" t="s">
        <v>85</v>
      </c>
      <c r="C44" s="84">
        <v>39521</v>
      </c>
      <c r="D44" s="85" t="s">
        <v>113</v>
      </c>
      <c r="E44" s="85" t="s">
        <v>86</v>
      </c>
      <c r="F44" s="86">
        <v>36</v>
      </c>
      <c r="G44" s="86">
        <v>9</v>
      </c>
      <c r="H44" s="86">
        <v>6</v>
      </c>
      <c r="I44" s="87">
        <v>707</v>
      </c>
      <c r="J44" s="88">
        <v>128</v>
      </c>
      <c r="K44" s="87">
        <v>1369</v>
      </c>
      <c r="L44" s="88">
        <v>241</v>
      </c>
      <c r="M44" s="87">
        <v>1196</v>
      </c>
      <c r="N44" s="88">
        <v>205</v>
      </c>
      <c r="O44" s="87">
        <f>+I44+K44+M44</f>
        <v>3272</v>
      </c>
      <c r="P44" s="88">
        <f>+J44+L44+N44</f>
        <v>574</v>
      </c>
      <c r="Q44" s="88">
        <f>IF(O44&lt;&gt;0,P44/G44,"")</f>
        <v>63.77777777777778</v>
      </c>
      <c r="R44" s="89">
        <f>IF(O44&lt;&gt;0,O44/P44,"")</f>
        <v>5.700348432055749</v>
      </c>
      <c r="S44" s="87">
        <v>5186</v>
      </c>
      <c r="T44" s="90">
        <f t="shared" si="5"/>
        <v>-0.3690705746239877</v>
      </c>
      <c r="U44" s="87">
        <v>186430</v>
      </c>
      <c r="V44" s="88">
        <v>23131</v>
      </c>
      <c r="W44" s="169">
        <f t="shared" si="2"/>
        <v>8.059746660325969</v>
      </c>
      <c r="X44" s="157"/>
    </row>
    <row r="45" spans="1:24" s="107" customFormat="1" ht="18">
      <c r="A45" s="72">
        <v>41</v>
      </c>
      <c r="B45" s="168" t="s">
        <v>87</v>
      </c>
      <c r="C45" s="84">
        <v>39472</v>
      </c>
      <c r="D45" s="85" t="s">
        <v>105</v>
      </c>
      <c r="E45" s="85" t="s">
        <v>88</v>
      </c>
      <c r="F45" s="86">
        <v>25</v>
      </c>
      <c r="G45" s="86">
        <v>8</v>
      </c>
      <c r="H45" s="86">
        <v>13</v>
      </c>
      <c r="I45" s="87">
        <v>505</v>
      </c>
      <c r="J45" s="88">
        <v>94</v>
      </c>
      <c r="K45" s="87">
        <v>1387.5</v>
      </c>
      <c r="L45" s="88">
        <v>239</v>
      </c>
      <c r="M45" s="87">
        <v>1153</v>
      </c>
      <c r="N45" s="88">
        <v>199</v>
      </c>
      <c r="O45" s="87">
        <f>I45+K45+M45</f>
        <v>3045.5</v>
      </c>
      <c r="P45" s="88">
        <f>J45+L45+N45</f>
        <v>532</v>
      </c>
      <c r="Q45" s="88">
        <f>+P45/G45</f>
        <v>66.5</v>
      </c>
      <c r="R45" s="89">
        <f>+O45/P45</f>
        <v>5.724624060150376</v>
      </c>
      <c r="S45" s="87">
        <v>5235</v>
      </c>
      <c r="T45" s="90">
        <f t="shared" si="5"/>
        <v>-0.41824259789875834</v>
      </c>
      <c r="U45" s="87">
        <v>156063.5</v>
      </c>
      <c r="V45" s="88">
        <v>23074</v>
      </c>
      <c r="W45" s="169">
        <f t="shared" si="2"/>
        <v>6.763608390396117</v>
      </c>
      <c r="X45" s="157"/>
    </row>
    <row r="46" spans="1:24" s="107" customFormat="1" ht="18">
      <c r="A46" s="67">
        <v>42</v>
      </c>
      <c r="B46" s="168" t="s">
        <v>130</v>
      </c>
      <c r="C46" s="84">
        <v>39479</v>
      </c>
      <c r="D46" s="85" t="s">
        <v>113</v>
      </c>
      <c r="E46" s="85" t="s">
        <v>114</v>
      </c>
      <c r="F46" s="86">
        <v>48</v>
      </c>
      <c r="G46" s="86">
        <v>6</v>
      </c>
      <c r="H46" s="86">
        <v>12</v>
      </c>
      <c r="I46" s="87">
        <v>609</v>
      </c>
      <c r="J46" s="88">
        <v>131</v>
      </c>
      <c r="K46" s="87">
        <v>1160</v>
      </c>
      <c r="L46" s="88">
        <v>219</v>
      </c>
      <c r="M46" s="87">
        <v>1073</v>
      </c>
      <c r="N46" s="88">
        <v>196</v>
      </c>
      <c r="O46" s="87">
        <f>+I46+K46+M46</f>
        <v>2842</v>
      </c>
      <c r="P46" s="88">
        <f>+J46+L46+N46</f>
        <v>546</v>
      </c>
      <c r="Q46" s="88">
        <f>IF(O46&lt;&gt;0,P46/G46,"")</f>
        <v>91</v>
      </c>
      <c r="R46" s="89">
        <f>IF(O46&lt;&gt;0,O46/P46,"")</f>
        <v>5.205128205128205</v>
      </c>
      <c r="S46" s="87">
        <v>1139</v>
      </c>
      <c r="T46" s="90">
        <f t="shared" si="5"/>
        <v>1.495171202809482</v>
      </c>
      <c r="U46" s="87">
        <v>1255826</v>
      </c>
      <c r="V46" s="88">
        <v>132042</v>
      </c>
      <c r="W46" s="169">
        <f t="shared" si="2"/>
        <v>9.510807167416429</v>
      </c>
      <c r="X46" s="157"/>
    </row>
    <row r="47" spans="1:24" s="107" customFormat="1" ht="18">
      <c r="A47" s="72">
        <v>43</v>
      </c>
      <c r="B47" s="168" t="s">
        <v>94</v>
      </c>
      <c r="C47" s="84">
        <v>39528</v>
      </c>
      <c r="D47" s="85" t="s">
        <v>52</v>
      </c>
      <c r="E47" s="85" t="s">
        <v>58</v>
      </c>
      <c r="F47" s="86">
        <v>57</v>
      </c>
      <c r="G47" s="86">
        <v>4</v>
      </c>
      <c r="H47" s="86">
        <v>5</v>
      </c>
      <c r="I47" s="87">
        <v>1939</v>
      </c>
      <c r="J47" s="88">
        <v>157</v>
      </c>
      <c r="K47" s="87">
        <v>430</v>
      </c>
      <c r="L47" s="88">
        <v>71</v>
      </c>
      <c r="M47" s="87">
        <v>368</v>
      </c>
      <c r="N47" s="88">
        <v>59</v>
      </c>
      <c r="O47" s="87">
        <f>+M47+K47+I47</f>
        <v>2737</v>
      </c>
      <c r="P47" s="88">
        <f>+N47+L47+J47</f>
        <v>287</v>
      </c>
      <c r="Q47" s="88">
        <f aca="true" t="shared" si="6" ref="Q47:Q52">+P47/G47</f>
        <v>71.75</v>
      </c>
      <c r="R47" s="89">
        <f aca="true" t="shared" si="7" ref="R47:R52">+O47/P47</f>
        <v>9.536585365853659</v>
      </c>
      <c r="S47" s="87">
        <v>6573</v>
      </c>
      <c r="T47" s="90">
        <f t="shared" si="5"/>
        <v>-0.5835995740149095</v>
      </c>
      <c r="U47" s="87">
        <v>440714</v>
      </c>
      <c r="V47" s="88">
        <v>50339</v>
      </c>
      <c r="W47" s="169">
        <f>+U47/V47</f>
        <v>8.754921631339519</v>
      </c>
      <c r="X47" s="157"/>
    </row>
    <row r="48" spans="1:25" s="107" customFormat="1" ht="18">
      <c r="A48" s="67">
        <v>44</v>
      </c>
      <c r="B48" s="168" t="s">
        <v>13</v>
      </c>
      <c r="C48" s="84">
        <v>39521</v>
      </c>
      <c r="D48" s="85" t="s">
        <v>52</v>
      </c>
      <c r="E48" s="85" t="s">
        <v>58</v>
      </c>
      <c r="F48" s="86">
        <v>63</v>
      </c>
      <c r="G48" s="86">
        <v>14</v>
      </c>
      <c r="H48" s="86">
        <v>4</v>
      </c>
      <c r="I48" s="87">
        <v>490</v>
      </c>
      <c r="J48" s="88">
        <v>80</v>
      </c>
      <c r="K48" s="87">
        <v>1174</v>
      </c>
      <c r="L48" s="88">
        <v>201</v>
      </c>
      <c r="M48" s="87">
        <v>969</v>
      </c>
      <c r="N48" s="88">
        <v>167</v>
      </c>
      <c r="O48" s="87">
        <f>+M48+K48+I48</f>
        <v>2633</v>
      </c>
      <c r="P48" s="88">
        <f>+N48+L48+J48</f>
        <v>448</v>
      </c>
      <c r="Q48" s="88">
        <f t="shared" si="6"/>
        <v>32</v>
      </c>
      <c r="R48" s="89">
        <f t="shared" si="7"/>
        <v>5.877232142857143</v>
      </c>
      <c r="S48" s="87">
        <v>16772</v>
      </c>
      <c r="T48" s="90">
        <f t="shared" si="5"/>
        <v>-0.8430121631290246</v>
      </c>
      <c r="U48" s="87">
        <v>379969</v>
      </c>
      <c r="V48" s="88">
        <v>41309</v>
      </c>
      <c r="W48" s="169">
        <f>+U48/V48</f>
        <v>9.198213464378222</v>
      </c>
      <c r="X48" s="157"/>
      <c r="Y48" s="112"/>
    </row>
    <row r="49" spans="1:25" s="107" customFormat="1" ht="18">
      <c r="A49" s="67">
        <v>45</v>
      </c>
      <c r="B49" s="168" t="s">
        <v>158</v>
      </c>
      <c r="C49" s="84">
        <v>39430</v>
      </c>
      <c r="D49" s="85" t="s">
        <v>122</v>
      </c>
      <c r="E49" s="85" t="s">
        <v>68</v>
      </c>
      <c r="F49" s="86">
        <v>64</v>
      </c>
      <c r="G49" s="86">
        <v>1</v>
      </c>
      <c r="H49" s="86">
        <v>13</v>
      </c>
      <c r="I49" s="87">
        <v>600</v>
      </c>
      <c r="J49" s="88">
        <v>150</v>
      </c>
      <c r="K49" s="87">
        <v>800</v>
      </c>
      <c r="L49" s="88">
        <v>200</v>
      </c>
      <c r="M49" s="87">
        <v>1008.5</v>
      </c>
      <c r="N49" s="88">
        <v>252</v>
      </c>
      <c r="O49" s="87">
        <f>I49+K49+M49</f>
        <v>2408.5</v>
      </c>
      <c r="P49" s="88">
        <f>J49+L49+N49</f>
        <v>602</v>
      </c>
      <c r="Q49" s="88">
        <f t="shared" si="6"/>
        <v>602</v>
      </c>
      <c r="R49" s="89">
        <f t="shared" si="7"/>
        <v>4.000830564784053</v>
      </c>
      <c r="S49" s="87"/>
      <c r="T49" s="90">
        <f t="shared" si="5"/>
      </c>
      <c r="U49" s="87">
        <v>523518</v>
      </c>
      <c r="V49" s="88">
        <v>64936</v>
      </c>
      <c r="W49" s="169">
        <f>U49/V49</f>
        <v>8.06206110632007</v>
      </c>
      <c r="X49" s="157"/>
      <c r="Y49" s="112"/>
    </row>
    <row r="50" spans="1:25" s="107" customFormat="1" ht="18">
      <c r="A50" s="72">
        <v>46</v>
      </c>
      <c r="B50" s="168" t="s">
        <v>53</v>
      </c>
      <c r="C50" s="84">
        <v>39493</v>
      </c>
      <c r="D50" s="85" t="s">
        <v>52</v>
      </c>
      <c r="E50" s="85" t="s">
        <v>54</v>
      </c>
      <c r="F50" s="86">
        <v>69</v>
      </c>
      <c r="G50" s="86">
        <v>3</v>
      </c>
      <c r="H50" s="86">
        <v>10</v>
      </c>
      <c r="I50" s="87">
        <v>487</v>
      </c>
      <c r="J50" s="88">
        <v>116</v>
      </c>
      <c r="K50" s="87">
        <v>991</v>
      </c>
      <c r="L50" s="88">
        <v>201</v>
      </c>
      <c r="M50" s="87">
        <v>842</v>
      </c>
      <c r="N50" s="88">
        <v>172</v>
      </c>
      <c r="O50" s="87">
        <f>+M50+K50+I50</f>
        <v>2320</v>
      </c>
      <c r="P50" s="88">
        <f>+N50+L50+J50</f>
        <v>489</v>
      </c>
      <c r="Q50" s="88">
        <f t="shared" si="6"/>
        <v>163</v>
      </c>
      <c r="R50" s="89">
        <f t="shared" si="7"/>
        <v>4.74437627811861</v>
      </c>
      <c r="S50" s="87">
        <v>321</v>
      </c>
      <c r="T50" s="90">
        <f t="shared" si="5"/>
        <v>6.2274143302180685</v>
      </c>
      <c r="U50" s="87">
        <v>873450</v>
      </c>
      <c r="V50" s="88">
        <v>105290</v>
      </c>
      <c r="W50" s="169">
        <f>+U50/V50</f>
        <v>8.295659606800266</v>
      </c>
      <c r="X50" s="157"/>
      <c r="Y50" s="112"/>
    </row>
    <row r="51" spans="1:25" s="107" customFormat="1" ht="18">
      <c r="A51" s="67">
        <v>47</v>
      </c>
      <c r="B51" s="168" t="s">
        <v>82</v>
      </c>
      <c r="C51" s="84">
        <v>39521</v>
      </c>
      <c r="D51" s="85" t="s">
        <v>122</v>
      </c>
      <c r="E51" s="85" t="s">
        <v>129</v>
      </c>
      <c r="F51" s="86">
        <v>35</v>
      </c>
      <c r="G51" s="86">
        <v>8</v>
      </c>
      <c r="H51" s="86">
        <v>6</v>
      </c>
      <c r="I51" s="87">
        <v>321</v>
      </c>
      <c r="J51" s="88">
        <v>63</v>
      </c>
      <c r="K51" s="87">
        <v>821</v>
      </c>
      <c r="L51" s="88">
        <v>152</v>
      </c>
      <c r="M51" s="87">
        <v>1044</v>
      </c>
      <c r="N51" s="88">
        <v>189</v>
      </c>
      <c r="O51" s="87">
        <f>I51+K51+M51</f>
        <v>2186</v>
      </c>
      <c r="P51" s="88">
        <f>J51+L51+N51</f>
        <v>404</v>
      </c>
      <c r="Q51" s="88">
        <f t="shared" si="6"/>
        <v>50.5</v>
      </c>
      <c r="R51" s="89">
        <f t="shared" si="7"/>
        <v>5.410891089108911</v>
      </c>
      <c r="S51" s="87">
        <v>6287.5</v>
      </c>
      <c r="T51" s="90">
        <f t="shared" si="5"/>
        <v>-0.6523260437375745</v>
      </c>
      <c r="U51" s="87">
        <v>312442</v>
      </c>
      <c r="V51" s="88">
        <v>35222</v>
      </c>
      <c r="W51" s="169">
        <f>U51/V51</f>
        <v>8.870649026176821</v>
      </c>
      <c r="X51" s="157"/>
      <c r="Y51" s="112"/>
    </row>
    <row r="52" spans="1:25" s="107" customFormat="1" ht="18">
      <c r="A52" s="72">
        <v>48</v>
      </c>
      <c r="B52" s="168" t="s">
        <v>55</v>
      </c>
      <c r="C52" s="84">
        <v>39472</v>
      </c>
      <c r="D52" s="85" t="s">
        <v>52</v>
      </c>
      <c r="E52" s="85" t="s">
        <v>20</v>
      </c>
      <c r="F52" s="86">
        <v>152</v>
      </c>
      <c r="G52" s="86">
        <v>2</v>
      </c>
      <c r="H52" s="86">
        <v>13</v>
      </c>
      <c r="I52" s="87">
        <v>1455</v>
      </c>
      <c r="J52" s="88">
        <v>345</v>
      </c>
      <c r="K52" s="87">
        <v>345</v>
      </c>
      <c r="L52" s="88">
        <v>125</v>
      </c>
      <c r="M52" s="87">
        <v>381</v>
      </c>
      <c r="N52" s="88">
        <v>134</v>
      </c>
      <c r="O52" s="87">
        <f>+M52+K52+I52</f>
        <v>2181</v>
      </c>
      <c r="P52" s="88">
        <f>+N52+L52+J52</f>
        <v>604</v>
      </c>
      <c r="Q52" s="88">
        <f t="shared" si="6"/>
        <v>302</v>
      </c>
      <c r="R52" s="89">
        <f t="shared" si="7"/>
        <v>3.6109271523178808</v>
      </c>
      <c r="S52" s="87">
        <v>1193</v>
      </c>
      <c r="T52" s="90">
        <f t="shared" si="5"/>
        <v>0.8281642917015927</v>
      </c>
      <c r="U52" s="87">
        <v>3962870</v>
      </c>
      <c r="V52" s="88">
        <v>519329</v>
      </c>
      <c r="W52" s="169">
        <f>+U52/V52</f>
        <v>7.630750449137252</v>
      </c>
      <c r="X52" s="157"/>
      <c r="Y52" s="112"/>
    </row>
    <row r="53" spans="1:25" s="107" customFormat="1" ht="18">
      <c r="A53" s="67">
        <v>49</v>
      </c>
      <c r="B53" s="168" t="s">
        <v>125</v>
      </c>
      <c r="C53" s="84">
        <v>39472</v>
      </c>
      <c r="D53" s="85" t="s">
        <v>126</v>
      </c>
      <c r="E53" s="85" t="s">
        <v>127</v>
      </c>
      <c r="F53" s="86">
        <v>70</v>
      </c>
      <c r="G53" s="86">
        <v>8</v>
      </c>
      <c r="H53" s="86">
        <v>13</v>
      </c>
      <c r="I53" s="87">
        <v>419</v>
      </c>
      <c r="J53" s="88">
        <v>80</v>
      </c>
      <c r="K53" s="87">
        <v>859</v>
      </c>
      <c r="L53" s="88">
        <v>149</v>
      </c>
      <c r="M53" s="87">
        <v>804</v>
      </c>
      <c r="N53" s="88">
        <v>144</v>
      </c>
      <c r="O53" s="87">
        <f>I53+K53+M53</f>
        <v>2082</v>
      </c>
      <c r="P53" s="88">
        <f>J53+L53+N53</f>
        <v>373</v>
      </c>
      <c r="Q53" s="88">
        <f>P53/G53</f>
        <v>46.625</v>
      </c>
      <c r="R53" s="89">
        <f>O53/P53</f>
        <v>5.581769436997319</v>
      </c>
      <c r="S53" s="87">
        <v>1160</v>
      </c>
      <c r="T53" s="90">
        <f t="shared" si="5"/>
        <v>0.7948275862068965</v>
      </c>
      <c r="U53" s="87">
        <v>858657</v>
      </c>
      <c r="V53" s="88">
        <v>107144</v>
      </c>
      <c r="W53" s="169">
        <f>U53/V53</f>
        <v>8.014046516837153</v>
      </c>
      <c r="X53" s="157"/>
      <c r="Y53" s="112"/>
    </row>
    <row r="54" spans="1:25" s="107" customFormat="1" ht="18">
      <c r="A54" s="67">
        <v>50</v>
      </c>
      <c r="B54" s="168" t="s">
        <v>38</v>
      </c>
      <c r="C54" s="84">
        <v>39486</v>
      </c>
      <c r="D54" s="85" t="s">
        <v>113</v>
      </c>
      <c r="E54" s="85" t="s">
        <v>39</v>
      </c>
      <c r="F54" s="86">
        <v>138</v>
      </c>
      <c r="G54" s="86">
        <v>7</v>
      </c>
      <c r="H54" s="86">
        <v>11</v>
      </c>
      <c r="I54" s="87">
        <v>655</v>
      </c>
      <c r="J54" s="88">
        <v>211</v>
      </c>
      <c r="K54" s="87">
        <v>791</v>
      </c>
      <c r="L54" s="88">
        <v>177</v>
      </c>
      <c r="M54" s="87">
        <v>629</v>
      </c>
      <c r="N54" s="88">
        <v>165</v>
      </c>
      <c r="O54" s="87">
        <f>+I54+K54+M54</f>
        <v>2075</v>
      </c>
      <c r="P54" s="88">
        <f>+J54+L54+N54</f>
        <v>553</v>
      </c>
      <c r="Q54" s="88">
        <f>IF(O54&lt;&gt;0,P54/G54,"")</f>
        <v>79</v>
      </c>
      <c r="R54" s="89">
        <f>IF(O54&lt;&gt;0,O54/P54,"")</f>
        <v>3.752260397830018</v>
      </c>
      <c r="S54" s="87">
        <v>2997</v>
      </c>
      <c r="T54" s="90">
        <f t="shared" si="5"/>
        <v>-0.307640974307641</v>
      </c>
      <c r="U54" s="87">
        <v>2243126</v>
      </c>
      <c r="V54" s="88">
        <v>332858</v>
      </c>
      <c r="W54" s="169">
        <f>U54/V54</f>
        <v>6.738987796597948</v>
      </c>
      <c r="X54" s="157"/>
      <c r="Y54" s="112"/>
    </row>
    <row r="55" spans="1:25" s="107" customFormat="1" ht="18">
      <c r="A55" s="72">
        <v>51</v>
      </c>
      <c r="B55" s="168" t="s">
        <v>81</v>
      </c>
      <c r="C55" s="84">
        <v>39521</v>
      </c>
      <c r="D55" s="85" t="s">
        <v>52</v>
      </c>
      <c r="E55" s="85" t="s">
        <v>54</v>
      </c>
      <c r="F55" s="86">
        <v>121</v>
      </c>
      <c r="G55" s="86">
        <v>10</v>
      </c>
      <c r="H55" s="86">
        <v>6</v>
      </c>
      <c r="I55" s="87">
        <v>352</v>
      </c>
      <c r="J55" s="88">
        <v>85</v>
      </c>
      <c r="K55" s="87">
        <v>857</v>
      </c>
      <c r="L55" s="88">
        <v>180</v>
      </c>
      <c r="M55" s="87">
        <v>753</v>
      </c>
      <c r="N55" s="88">
        <v>153</v>
      </c>
      <c r="O55" s="87">
        <f>+M55+K55+I55</f>
        <v>1962</v>
      </c>
      <c r="P55" s="88">
        <f>+N55+L55+J55</f>
        <v>418</v>
      </c>
      <c r="Q55" s="88">
        <f>+P55/G55</f>
        <v>41.8</v>
      </c>
      <c r="R55" s="89">
        <f>+O55/P55</f>
        <v>4.69377990430622</v>
      </c>
      <c r="S55" s="87">
        <v>4142</v>
      </c>
      <c r="T55" s="90">
        <f t="shared" si="5"/>
        <v>-0.5263157894736842</v>
      </c>
      <c r="U55" s="87">
        <v>712256</v>
      </c>
      <c r="V55" s="88">
        <v>88539</v>
      </c>
      <c r="W55" s="169">
        <f>+U55/V55</f>
        <v>8.044545341600877</v>
      </c>
      <c r="X55" s="157"/>
      <c r="Y55" s="112"/>
    </row>
    <row r="56" spans="1:25" s="107" customFormat="1" ht="18">
      <c r="A56" s="67">
        <v>52</v>
      </c>
      <c r="B56" s="168" t="s">
        <v>46</v>
      </c>
      <c r="C56" s="84">
        <v>39493</v>
      </c>
      <c r="D56" s="85" t="s">
        <v>113</v>
      </c>
      <c r="E56" s="85" t="s">
        <v>114</v>
      </c>
      <c r="F56" s="86">
        <v>33</v>
      </c>
      <c r="G56" s="86">
        <v>4</v>
      </c>
      <c r="H56" s="86">
        <v>10</v>
      </c>
      <c r="I56" s="87">
        <v>380</v>
      </c>
      <c r="J56" s="88">
        <v>73</v>
      </c>
      <c r="K56" s="87">
        <v>754</v>
      </c>
      <c r="L56" s="88">
        <v>125</v>
      </c>
      <c r="M56" s="87">
        <v>737</v>
      </c>
      <c r="N56" s="88">
        <v>116</v>
      </c>
      <c r="O56" s="87">
        <f>+I56+K56+M56</f>
        <v>1871</v>
      </c>
      <c r="P56" s="88">
        <f>+J56+L56+N56</f>
        <v>314</v>
      </c>
      <c r="Q56" s="88">
        <f>IF(O56&lt;&gt;0,P56/G56,"")</f>
        <v>78.5</v>
      </c>
      <c r="R56" s="89">
        <f>IF(O56&lt;&gt;0,O56/P56,"")</f>
        <v>5.95859872611465</v>
      </c>
      <c r="S56" s="87">
        <v>3634</v>
      </c>
      <c r="T56" s="90">
        <f t="shared" si="5"/>
        <v>-0.48514034122179417</v>
      </c>
      <c r="U56" s="87">
        <v>804971</v>
      </c>
      <c r="V56" s="88">
        <v>89109</v>
      </c>
      <c r="W56" s="169">
        <f aca="true" t="shared" si="8" ref="W56:W68">U56/V56</f>
        <v>9.033554410890034</v>
      </c>
      <c r="X56" s="157"/>
      <c r="Y56" s="112"/>
    </row>
    <row r="57" spans="1:25" s="107" customFormat="1" ht="18">
      <c r="A57" s="72">
        <v>53</v>
      </c>
      <c r="B57" s="168" t="s">
        <v>75</v>
      </c>
      <c r="C57" s="84">
        <v>39514</v>
      </c>
      <c r="D57" s="85" t="s">
        <v>122</v>
      </c>
      <c r="E57" s="85" t="s">
        <v>68</v>
      </c>
      <c r="F57" s="86">
        <v>50</v>
      </c>
      <c r="G57" s="86">
        <v>5</v>
      </c>
      <c r="H57" s="86">
        <v>7</v>
      </c>
      <c r="I57" s="87">
        <v>314</v>
      </c>
      <c r="J57" s="88">
        <v>52</v>
      </c>
      <c r="K57" s="87">
        <v>588</v>
      </c>
      <c r="L57" s="88">
        <v>104</v>
      </c>
      <c r="M57" s="87">
        <v>691</v>
      </c>
      <c r="N57" s="88">
        <v>115</v>
      </c>
      <c r="O57" s="87">
        <f>I57+K57+M57</f>
        <v>1593</v>
      </c>
      <c r="P57" s="88">
        <f>J57+L57+N57</f>
        <v>271</v>
      </c>
      <c r="Q57" s="88">
        <f aca="true" t="shared" si="9" ref="Q57:Q62">+P57/G57</f>
        <v>54.2</v>
      </c>
      <c r="R57" s="89">
        <f aca="true" t="shared" si="10" ref="R57:R62">+O57/P57</f>
        <v>5.878228782287823</v>
      </c>
      <c r="S57" s="87">
        <v>8482</v>
      </c>
      <c r="T57" s="90">
        <f t="shared" si="5"/>
        <v>-0.8121905211035133</v>
      </c>
      <c r="U57" s="87">
        <v>551406</v>
      </c>
      <c r="V57" s="88">
        <v>67055</v>
      </c>
      <c r="W57" s="169">
        <f t="shared" si="8"/>
        <v>8.223189918723437</v>
      </c>
      <c r="X57" s="157"/>
      <c r="Y57" s="112"/>
    </row>
    <row r="58" spans="1:25" s="107" customFormat="1" ht="18">
      <c r="A58" s="67">
        <v>54</v>
      </c>
      <c r="B58" s="168" t="s">
        <v>159</v>
      </c>
      <c r="C58" s="84">
        <v>39437</v>
      </c>
      <c r="D58" s="85" t="s">
        <v>122</v>
      </c>
      <c r="E58" s="85" t="s">
        <v>160</v>
      </c>
      <c r="F58" s="86">
        <v>156</v>
      </c>
      <c r="G58" s="86">
        <v>1</v>
      </c>
      <c r="H58" s="86">
        <v>16</v>
      </c>
      <c r="I58" s="87">
        <v>269.5</v>
      </c>
      <c r="J58" s="88">
        <v>49</v>
      </c>
      <c r="K58" s="87">
        <v>456.5</v>
      </c>
      <c r="L58" s="88">
        <v>83</v>
      </c>
      <c r="M58" s="87">
        <v>742.5</v>
      </c>
      <c r="N58" s="88">
        <v>135</v>
      </c>
      <c r="O58" s="87">
        <f>SUM(I58+K58+M58)</f>
        <v>1468.5</v>
      </c>
      <c r="P58" s="88">
        <f>SUM(J58+L58+N58)</f>
        <v>267</v>
      </c>
      <c r="Q58" s="88">
        <f t="shared" si="9"/>
        <v>267</v>
      </c>
      <c r="R58" s="89">
        <f t="shared" si="10"/>
        <v>5.5</v>
      </c>
      <c r="S58" s="87"/>
      <c r="T58" s="90">
        <f t="shared" si="5"/>
      </c>
      <c r="U58" s="87">
        <v>4502697.5</v>
      </c>
      <c r="V58" s="88">
        <v>624887</v>
      </c>
      <c r="W58" s="169">
        <f t="shared" si="8"/>
        <v>7.205618775874679</v>
      </c>
      <c r="X58" s="157"/>
      <c r="Y58" s="112"/>
    </row>
    <row r="59" spans="1:25" s="107" customFormat="1" ht="18">
      <c r="A59" s="67">
        <v>55</v>
      </c>
      <c r="B59" s="168" t="s">
        <v>71</v>
      </c>
      <c r="C59" s="84">
        <v>39479</v>
      </c>
      <c r="D59" s="85" t="s">
        <v>103</v>
      </c>
      <c r="E59" s="85" t="s">
        <v>10</v>
      </c>
      <c r="F59" s="86">
        <v>80</v>
      </c>
      <c r="G59" s="86">
        <v>8</v>
      </c>
      <c r="H59" s="86">
        <v>12</v>
      </c>
      <c r="I59" s="87">
        <v>255</v>
      </c>
      <c r="J59" s="88">
        <v>45</v>
      </c>
      <c r="K59" s="87">
        <v>566.5</v>
      </c>
      <c r="L59" s="88">
        <v>90</v>
      </c>
      <c r="M59" s="87">
        <v>515.5</v>
      </c>
      <c r="N59" s="88">
        <v>94</v>
      </c>
      <c r="O59" s="87">
        <f>SUM(I59+K59+M59)</f>
        <v>1337</v>
      </c>
      <c r="P59" s="88">
        <f>J59+L59+N59</f>
        <v>229</v>
      </c>
      <c r="Q59" s="88">
        <f t="shared" si="9"/>
        <v>28.625</v>
      </c>
      <c r="R59" s="89">
        <f t="shared" si="10"/>
        <v>5.8384279475982535</v>
      </c>
      <c r="S59" s="87">
        <v>2044</v>
      </c>
      <c r="T59" s="90">
        <f t="shared" si="5"/>
        <v>-0.3458904109589041</v>
      </c>
      <c r="U59" s="87">
        <v>1177703.52</v>
      </c>
      <c r="V59" s="88">
        <v>142426</v>
      </c>
      <c r="W59" s="169">
        <f t="shared" si="8"/>
        <v>8.268880120202772</v>
      </c>
      <c r="X59" s="157"/>
      <c r="Y59" s="112"/>
    </row>
    <row r="60" spans="1:25" s="107" customFormat="1" ht="18">
      <c r="A60" s="72">
        <v>56</v>
      </c>
      <c r="B60" s="168" t="s">
        <v>1</v>
      </c>
      <c r="C60" s="84">
        <v>39465</v>
      </c>
      <c r="D60" s="85" t="s">
        <v>43</v>
      </c>
      <c r="E60" s="85" t="s">
        <v>161</v>
      </c>
      <c r="F60" s="86">
        <v>16</v>
      </c>
      <c r="G60" s="86">
        <v>3</v>
      </c>
      <c r="H60" s="86">
        <v>14</v>
      </c>
      <c r="I60" s="87">
        <v>323</v>
      </c>
      <c r="J60" s="88">
        <v>62</v>
      </c>
      <c r="K60" s="87">
        <v>253</v>
      </c>
      <c r="L60" s="88">
        <v>47</v>
      </c>
      <c r="M60" s="87">
        <v>602</v>
      </c>
      <c r="N60" s="88">
        <v>115</v>
      </c>
      <c r="O60" s="87">
        <f>+I60+K60+M60</f>
        <v>1178</v>
      </c>
      <c r="P60" s="88">
        <f>+J60+L60+N60</f>
        <v>224</v>
      </c>
      <c r="Q60" s="88">
        <f t="shared" si="9"/>
        <v>74.66666666666667</v>
      </c>
      <c r="R60" s="89">
        <f t="shared" si="10"/>
        <v>5.258928571428571</v>
      </c>
      <c r="S60" s="87">
        <v>1115</v>
      </c>
      <c r="T60" s="90">
        <f t="shared" si="5"/>
        <v>0.05650224215246637</v>
      </c>
      <c r="U60" s="87">
        <v>151006</v>
      </c>
      <c r="V60" s="88">
        <v>15115</v>
      </c>
      <c r="W60" s="169">
        <f t="shared" si="8"/>
        <v>9.990473040026464</v>
      </c>
      <c r="X60" s="157"/>
      <c r="Y60" s="112"/>
    </row>
    <row r="61" spans="1:25" s="107" customFormat="1" ht="18">
      <c r="A61" s="67">
        <v>57</v>
      </c>
      <c r="B61" s="168" t="s">
        <v>89</v>
      </c>
      <c r="C61" s="84">
        <v>39493</v>
      </c>
      <c r="D61" s="85" t="s">
        <v>105</v>
      </c>
      <c r="E61" s="85" t="s">
        <v>121</v>
      </c>
      <c r="F61" s="86">
        <v>21</v>
      </c>
      <c r="G61" s="86">
        <v>3</v>
      </c>
      <c r="H61" s="86">
        <v>10</v>
      </c>
      <c r="I61" s="87">
        <v>243</v>
      </c>
      <c r="J61" s="88">
        <v>43</v>
      </c>
      <c r="K61" s="87">
        <v>405</v>
      </c>
      <c r="L61" s="88">
        <v>60</v>
      </c>
      <c r="M61" s="87">
        <v>507</v>
      </c>
      <c r="N61" s="88">
        <v>73</v>
      </c>
      <c r="O61" s="87">
        <f>I61+K61+M61</f>
        <v>1155</v>
      </c>
      <c r="P61" s="88">
        <f>J61+L61+N61</f>
        <v>176</v>
      </c>
      <c r="Q61" s="88">
        <f t="shared" si="9"/>
        <v>58.666666666666664</v>
      </c>
      <c r="R61" s="89">
        <f t="shared" si="10"/>
        <v>6.5625</v>
      </c>
      <c r="S61" s="87">
        <v>1473</v>
      </c>
      <c r="T61" s="90">
        <f t="shared" si="5"/>
        <v>-0.2158859470468432</v>
      </c>
      <c r="U61" s="87">
        <v>57885.5</v>
      </c>
      <c r="V61" s="88">
        <v>7193</v>
      </c>
      <c r="W61" s="169">
        <f t="shared" si="8"/>
        <v>8.047476713471431</v>
      </c>
      <c r="X61" s="157"/>
      <c r="Y61" s="112"/>
    </row>
    <row r="62" spans="1:25" s="107" customFormat="1" ht="18">
      <c r="A62" s="72">
        <v>58</v>
      </c>
      <c r="B62" s="168" t="s">
        <v>100</v>
      </c>
      <c r="C62" s="84">
        <v>39528</v>
      </c>
      <c r="D62" s="85" t="s">
        <v>105</v>
      </c>
      <c r="E62" s="85" t="s">
        <v>148</v>
      </c>
      <c r="F62" s="86">
        <v>17</v>
      </c>
      <c r="G62" s="86">
        <v>8</v>
      </c>
      <c r="H62" s="86">
        <v>5</v>
      </c>
      <c r="I62" s="87">
        <v>143</v>
      </c>
      <c r="J62" s="88">
        <v>23</v>
      </c>
      <c r="K62" s="87">
        <v>444.5</v>
      </c>
      <c r="L62" s="88">
        <v>71</v>
      </c>
      <c r="M62" s="87">
        <v>535</v>
      </c>
      <c r="N62" s="88">
        <v>86</v>
      </c>
      <c r="O62" s="87">
        <f>I62+K62+M62</f>
        <v>1122.5</v>
      </c>
      <c r="P62" s="88">
        <f>J62+L62+N62</f>
        <v>180</v>
      </c>
      <c r="Q62" s="88">
        <f t="shared" si="9"/>
        <v>22.5</v>
      </c>
      <c r="R62" s="89">
        <f t="shared" si="10"/>
        <v>6.236111111111111</v>
      </c>
      <c r="S62" s="87">
        <v>1437.5</v>
      </c>
      <c r="T62" s="90">
        <f t="shared" si="5"/>
        <v>-0.21913043478260869</v>
      </c>
      <c r="U62" s="87">
        <v>44116</v>
      </c>
      <c r="V62" s="88">
        <v>6878</v>
      </c>
      <c r="W62" s="169">
        <f t="shared" si="8"/>
        <v>6.414073858679849</v>
      </c>
      <c r="X62" s="157"/>
      <c r="Y62" s="112"/>
    </row>
    <row r="63" spans="1:25" s="107" customFormat="1" ht="18">
      <c r="A63" s="67">
        <v>59</v>
      </c>
      <c r="B63" s="168" t="s">
        <v>124</v>
      </c>
      <c r="C63" s="84">
        <v>39472</v>
      </c>
      <c r="D63" s="85" t="s">
        <v>113</v>
      </c>
      <c r="E63" s="85" t="s">
        <v>114</v>
      </c>
      <c r="F63" s="86">
        <v>111</v>
      </c>
      <c r="G63" s="86">
        <v>1</v>
      </c>
      <c r="H63" s="86">
        <v>13</v>
      </c>
      <c r="I63" s="87">
        <v>285</v>
      </c>
      <c r="J63" s="88">
        <v>57</v>
      </c>
      <c r="K63" s="87">
        <v>402</v>
      </c>
      <c r="L63" s="88">
        <v>59</v>
      </c>
      <c r="M63" s="87">
        <v>399</v>
      </c>
      <c r="N63" s="88">
        <v>58</v>
      </c>
      <c r="O63" s="87">
        <f>+I63+K63+M63</f>
        <v>1086</v>
      </c>
      <c r="P63" s="88">
        <f>+J63+L63+N63</f>
        <v>174</v>
      </c>
      <c r="Q63" s="88">
        <f>IF(O63&lt;&gt;0,P63/G63,"")</f>
        <v>174</v>
      </c>
      <c r="R63" s="89">
        <f>IF(O63&lt;&gt;0,O63/P63,"")</f>
        <v>6.241379310344827</v>
      </c>
      <c r="S63" s="87">
        <v>81</v>
      </c>
      <c r="T63" s="90">
        <f t="shared" si="5"/>
        <v>12.407407407407407</v>
      </c>
      <c r="U63" s="87">
        <v>3318919</v>
      </c>
      <c r="V63" s="88">
        <v>411571</v>
      </c>
      <c r="W63" s="169">
        <f t="shared" si="8"/>
        <v>8.064025405094139</v>
      </c>
      <c r="X63" s="157"/>
      <c r="Y63" s="112"/>
    </row>
    <row r="64" spans="1:25" s="107" customFormat="1" ht="18">
      <c r="A64" s="67">
        <v>60</v>
      </c>
      <c r="B64" s="168" t="s">
        <v>67</v>
      </c>
      <c r="C64" s="84">
        <v>39507</v>
      </c>
      <c r="D64" s="85" t="s">
        <v>122</v>
      </c>
      <c r="E64" s="85" t="s">
        <v>68</v>
      </c>
      <c r="F64" s="86">
        <v>27</v>
      </c>
      <c r="G64" s="86">
        <v>4</v>
      </c>
      <c r="H64" s="86">
        <v>8</v>
      </c>
      <c r="I64" s="87">
        <v>210</v>
      </c>
      <c r="J64" s="88">
        <v>42</v>
      </c>
      <c r="K64" s="87">
        <v>335</v>
      </c>
      <c r="L64" s="88">
        <v>49</v>
      </c>
      <c r="M64" s="87">
        <v>532</v>
      </c>
      <c r="N64" s="88">
        <v>84</v>
      </c>
      <c r="O64" s="87">
        <f>I64+K64+M64</f>
        <v>1077</v>
      </c>
      <c r="P64" s="88">
        <f>SUM(J64+L64+N64)</f>
        <v>175</v>
      </c>
      <c r="Q64" s="88">
        <f>+P64/G64</f>
        <v>43.75</v>
      </c>
      <c r="R64" s="89">
        <f>+O64/P64</f>
        <v>6.154285714285714</v>
      </c>
      <c r="S64" s="87">
        <v>1264.5</v>
      </c>
      <c r="T64" s="90">
        <f t="shared" si="5"/>
        <v>-0.14827995255041518</v>
      </c>
      <c r="U64" s="87">
        <v>246300</v>
      </c>
      <c r="V64" s="88">
        <v>26817</v>
      </c>
      <c r="W64" s="169">
        <f t="shared" si="8"/>
        <v>9.18447253607786</v>
      </c>
      <c r="X64" s="157"/>
      <c r="Y64" s="112"/>
    </row>
    <row r="65" spans="1:25" s="107" customFormat="1" ht="18">
      <c r="A65" s="72">
        <v>61</v>
      </c>
      <c r="B65" s="168" t="s">
        <v>2</v>
      </c>
      <c r="C65" s="84">
        <v>39451</v>
      </c>
      <c r="D65" s="85" t="s">
        <v>105</v>
      </c>
      <c r="E65" s="85" t="s">
        <v>121</v>
      </c>
      <c r="F65" s="86">
        <v>25</v>
      </c>
      <c r="G65" s="86">
        <v>1</v>
      </c>
      <c r="H65" s="86">
        <v>15</v>
      </c>
      <c r="I65" s="87">
        <v>235</v>
      </c>
      <c r="J65" s="88">
        <v>47</v>
      </c>
      <c r="K65" s="87">
        <v>400</v>
      </c>
      <c r="L65" s="88">
        <v>54</v>
      </c>
      <c r="M65" s="87">
        <v>439</v>
      </c>
      <c r="N65" s="88">
        <v>58</v>
      </c>
      <c r="O65" s="87">
        <f>I65+K65+M65</f>
        <v>1074</v>
      </c>
      <c r="P65" s="88">
        <f>J65+L65+N65</f>
        <v>159</v>
      </c>
      <c r="Q65" s="88">
        <f>+P65/G65</f>
        <v>159</v>
      </c>
      <c r="R65" s="89">
        <f>+O65/P65</f>
        <v>6.754716981132075</v>
      </c>
      <c r="S65" s="87">
        <v>853</v>
      </c>
      <c r="T65" s="90">
        <f t="shared" si="5"/>
        <v>0.25908558030480655</v>
      </c>
      <c r="U65" s="87">
        <v>249695</v>
      </c>
      <c r="V65" s="88">
        <v>30242</v>
      </c>
      <c r="W65" s="169">
        <f t="shared" si="8"/>
        <v>8.256563719330732</v>
      </c>
      <c r="X65" s="157"/>
      <c r="Y65" s="112"/>
    </row>
    <row r="66" spans="1:25" s="107" customFormat="1" ht="18">
      <c r="A66" s="67">
        <v>62</v>
      </c>
      <c r="B66" s="168" t="s">
        <v>101</v>
      </c>
      <c r="C66" s="84">
        <v>39451</v>
      </c>
      <c r="D66" s="85" t="s">
        <v>102</v>
      </c>
      <c r="E66" s="85" t="s">
        <v>162</v>
      </c>
      <c r="F66" s="86">
        <v>22</v>
      </c>
      <c r="G66" s="86">
        <v>2</v>
      </c>
      <c r="H66" s="86">
        <v>16</v>
      </c>
      <c r="I66" s="87">
        <v>319</v>
      </c>
      <c r="J66" s="88">
        <v>103</v>
      </c>
      <c r="K66" s="87">
        <v>343</v>
      </c>
      <c r="L66" s="88">
        <v>107</v>
      </c>
      <c r="M66" s="87">
        <v>343</v>
      </c>
      <c r="N66" s="88">
        <v>107</v>
      </c>
      <c r="O66" s="87">
        <f>I66+K66+M66</f>
        <v>1005</v>
      </c>
      <c r="P66" s="88">
        <f>J66+L66+N66</f>
        <v>317</v>
      </c>
      <c r="Q66" s="88">
        <f>P66/G66</f>
        <v>158.5</v>
      </c>
      <c r="R66" s="89">
        <f>O66/P66</f>
        <v>3.170347003154574</v>
      </c>
      <c r="S66" s="87">
        <v>518</v>
      </c>
      <c r="T66" s="90">
        <f t="shared" si="5"/>
        <v>0.9401544401544402</v>
      </c>
      <c r="U66" s="87">
        <v>319253</v>
      </c>
      <c r="V66" s="88">
        <v>35566</v>
      </c>
      <c r="W66" s="169">
        <f t="shared" si="8"/>
        <v>8.976353821065063</v>
      </c>
      <c r="X66" s="157"/>
      <c r="Y66" s="112"/>
    </row>
    <row r="67" spans="1:25" s="107" customFormat="1" ht="18">
      <c r="A67" s="72">
        <v>63</v>
      </c>
      <c r="B67" s="168" t="s">
        <v>143</v>
      </c>
      <c r="C67" s="84">
        <v>39416</v>
      </c>
      <c r="D67" s="85" t="s">
        <v>113</v>
      </c>
      <c r="E67" s="85" t="s">
        <v>114</v>
      </c>
      <c r="F67" s="86">
        <v>123</v>
      </c>
      <c r="G67" s="86">
        <v>1</v>
      </c>
      <c r="H67" s="86">
        <v>19</v>
      </c>
      <c r="I67" s="87">
        <v>388</v>
      </c>
      <c r="J67" s="88">
        <v>30</v>
      </c>
      <c r="K67" s="87">
        <v>420</v>
      </c>
      <c r="L67" s="88">
        <v>32</v>
      </c>
      <c r="M67" s="87">
        <v>120</v>
      </c>
      <c r="N67" s="88">
        <v>14</v>
      </c>
      <c r="O67" s="87">
        <f>+I67+K67+M67</f>
        <v>928</v>
      </c>
      <c r="P67" s="88">
        <f>+J67+L67+N67</f>
        <v>76</v>
      </c>
      <c r="Q67" s="88">
        <f>IF(O67&lt;&gt;0,P67/G67,"")</f>
        <v>76</v>
      </c>
      <c r="R67" s="89">
        <f>IF(O67&lt;&gt;0,O67/P67,"")</f>
        <v>12.210526315789474</v>
      </c>
      <c r="S67" s="87">
        <v>1160</v>
      </c>
      <c r="T67" s="90">
        <f t="shared" si="5"/>
        <v>-0.2</v>
      </c>
      <c r="U67" s="87">
        <v>3033984</v>
      </c>
      <c r="V67" s="88">
        <v>306577</v>
      </c>
      <c r="W67" s="169">
        <f t="shared" si="8"/>
        <v>9.896319684777398</v>
      </c>
      <c r="X67" s="157"/>
      <c r="Y67" s="112"/>
    </row>
    <row r="68" spans="1:25" s="107" customFormat="1" ht="18">
      <c r="A68" s="67">
        <v>64</v>
      </c>
      <c r="B68" s="168" t="s">
        <v>16</v>
      </c>
      <c r="C68" s="84">
        <v>39535</v>
      </c>
      <c r="D68" s="85" t="s">
        <v>43</v>
      </c>
      <c r="E68" s="85" t="s">
        <v>43</v>
      </c>
      <c r="F68" s="86">
        <v>11</v>
      </c>
      <c r="G68" s="86">
        <v>6</v>
      </c>
      <c r="H68" s="86">
        <v>4</v>
      </c>
      <c r="I68" s="87">
        <v>185</v>
      </c>
      <c r="J68" s="88">
        <v>28</v>
      </c>
      <c r="K68" s="87">
        <v>413</v>
      </c>
      <c r="L68" s="88">
        <v>80</v>
      </c>
      <c r="M68" s="87">
        <v>326</v>
      </c>
      <c r="N68" s="88">
        <v>59</v>
      </c>
      <c r="O68" s="87">
        <f>+I68+K68+M68</f>
        <v>924</v>
      </c>
      <c r="P68" s="88">
        <f>+J68+L68+N68</f>
        <v>167</v>
      </c>
      <c r="Q68" s="88">
        <f>+P68/G68</f>
        <v>27.833333333333332</v>
      </c>
      <c r="R68" s="89">
        <f>+O68/P68</f>
        <v>5.532934131736527</v>
      </c>
      <c r="S68" s="87">
        <v>3839</v>
      </c>
      <c r="T68" s="90">
        <f t="shared" si="5"/>
        <v>-0.7593123209169055</v>
      </c>
      <c r="U68" s="87">
        <v>101834</v>
      </c>
      <c r="V68" s="88">
        <v>9889</v>
      </c>
      <c r="W68" s="169">
        <f t="shared" si="8"/>
        <v>10.29770452017393</v>
      </c>
      <c r="X68" s="157"/>
      <c r="Y68" s="112"/>
    </row>
    <row r="69" spans="1:25" s="107" customFormat="1" ht="18">
      <c r="A69" s="67">
        <v>65</v>
      </c>
      <c r="B69" s="168" t="s">
        <v>97</v>
      </c>
      <c r="C69" s="84">
        <v>39528</v>
      </c>
      <c r="D69" s="85" t="s">
        <v>52</v>
      </c>
      <c r="E69" s="85" t="s">
        <v>54</v>
      </c>
      <c r="F69" s="86">
        <v>33</v>
      </c>
      <c r="G69" s="86">
        <v>6</v>
      </c>
      <c r="H69" s="86">
        <v>5</v>
      </c>
      <c r="I69" s="87">
        <v>339</v>
      </c>
      <c r="J69" s="88">
        <v>43</v>
      </c>
      <c r="K69" s="87">
        <v>315</v>
      </c>
      <c r="L69" s="88">
        <v>48</v>
      </c>
      <c r="M69" s="87">
        <v>253</v>
      </c>
      <c r="N69" s="88">
        <v>39</v>
      </c>
      <c r="O69" s="87">
        <f>+M69+K69+I69</f>
        <v>907</v>
      </c>
      <c r="P69" s="88">
        <f>+N69+L69+J69</f>
        <v>130</v>
      </c>
      <c r="Q69" s="88">
        <f>+P69/G69</f>
        <v>21.666666666666668</v>
      </c>
      <c r="R69" s="89">
        <f>+O69/P69</f>
        <v>6.976923076923077</v>
      </c>
      <c r="S69" s="87">
        <v>1771</v>
      </c>
      <c r="T69" s="90">
        <f aca="true" t="shared" si="11" ref="T69:T95">IF(S69&lt;&gt;0,-(S69-O69)/S69,"")</f>
        <v>-0.4878599661208357</v>
      </c>
      <c r="U69" s="87">
        <v>127596</v>
      </c>
      <c r="V69" s="88">
        <v>13594</v>
      </c>
      <c r="W69" s="169">
        <f>+U69/V69</f>
        <v>9.386199794026776</v>
      </c>
      <c r="X69" s="157"/>
      <c r="Y69" s="112"/>
    </row>
    <row r="70" spans="1:25" s="107" customFormat="1" ht="18">
      <c r="A70" s="72">
        <v>66</v>
      </c>
      <c r="B70" s="168" t="s">
        <v>163</v>
      </c>
      <c r="C70" s="84">
        <v>39381</v>
      </c>
      <c r="D70" s="85" t="s">
        <v>11</v>
      </c>
      <c r="E70" s="85" t="s">
        <v>164</v>
      </c>
      <c r="F70" s="86">
        <v>91</v>
      </c>
      <c r="G70" s="86">
        <v>1</v>
      </c>
      <c r="H70" s="86">
        <v>17</v>
      </c>
      <c r="I70" s="87">
        <v>237</v>
      </c>
      <c r="J70" s="88">
        <v>79</v>
      </c>
      <c r="K70" s="87">
        <v>243</v>
      </c>
      <c r="L70" s="88">
        <v>81</v>
      </c>
      <c r="M70" s="87">
        <v>267</v>
      </c>
      <c r="N70" s="88">
        <v>89</v>
      </c>
      <c r="O70" s="87">
        <f>I70+K70+M70</f>
        <v>747</v>
      </c>
      <c r="P70" s="88">
        <f>J70+L70+N70</f>
        <v>249</v>
      </c>
      <c r="Q70" s="88">
        <f>IF(O70&lt;&gt;0,P70/G70,"")</f>
        <v>249</v>
      </c>
      <c r="R70" s="89">
        <f>IF(O70&lt;&gt;0,O70/P70,"")</f>
        <v>3</v>
      </c>
      <c r="S70" s="87"/>
      <c r="T70" s="90">
        <f t="shared" si="11"/>
      </c>
      <c r="U70" s="87">
        <f>2458871.5+0</f>
        <v>2458871.5</v>
      </c>
      <c r="V70" s="88">
        <f>288217</f>
        <v>288217</v>
      </c>
      <c r="W70" s="169">
        <f>IF(U70&lt;&gt;0,U70/V70,"")</f>
        <v>8.531320151136123</v>
      </c>
      <c r="X70" s="157"/>
      <c r="Y70" s="112"/>
    </row>
    <row r="71" spans="1:25" s="107" customFormat="1" ht="18">
      <c r="A71" s="67">
        <v>67</v>
      </c>
      <c r="B71" s="168" t="s">
        <v>165</v>
      </c>
      <c r="C71" s="84">
        <v>39437</v>
      </c>
      <c r="D71" s="85" t="s">
        <v>105</v>
      </c>
      <c r="E71" s="85" t="s">
        <v>0</v>
      </c>
      <c r="F71" s="86">
        <v>7</v>
      </c>
      <c r="G71" s="86">
        <v>4</v>
      </c>
      <c r="H71" s="86">
        <v>12</v>
      </c>
      <c r="I71" s="87">
        <v>230</v>
      </c>
      <c r="J71" s="88">
        <v>38</v>
      </c>
      <c r="K71" s="87">
        <v>287.5</v>
      </c>
      <c r="L71" s="88">
        <v>47</v>
      </c>
      <c r="M71" s="87">
        <v>204.5</v>
      </c>
      <c r="N71" s="88">
        <v>33</v>
      </c>
      <c r="O71" s="87">
        <f>I71+K71+M71</f>
        <v>722</v>
      </c>
      <c r="P71" s="88">
        <f>J71+L71+N71</f>
        <v>118</v>
      </c>
      <c r="Q71" s="88">
        <f>+P71/G71</f>
        <v>29.5</v>
      </c>
      <c r="R71" s="89">
        <f>+O71/P71</f>
        <v>6.11864406779661</v>
      </c>
      <c r="S71" s="87">
        <v>776</v>
      </c>
      <c r="T71" s="90">
        <f t="shared" si="11"/>
        <v>-0.06958762886597938</v>
      </c>
      <c r="U71" s="87">
        <v>47618.7</v>
      </c>
      <c r="V71" s="88">
        <v>6499</v>
      </c>
      <c r="W71" s="169">
        <f>U71/V71</f>
        <v>7.327081089398368</v>
      </c>
      <c r="X71" s="157"/>
      <c r="Y71" s="112"/>
    </row>
    <row r="72" spans="1:25" s="107" customFormat="1" ht="18">
      <c r="A72" s="72">
        <v>68</v>
      </c>
      <c r="B72" s="168" t="s">
        <v>60</v>
      </c>
      <c r="C72" s="84">
        <v>39500</v>
      </c>
      <c r="D72" s="85" t="s">
        <v>61</v>
      </c>
      <c r="E72" s="85" t="s">
        <v>62</v>
      </c>
      <c r="F72" s="86">
        <v>1</v>
      </c>
      <c r="G72" s="86">
        <v>1</v>
      </c>
      <c r="H72" s="86">
        <v>9</v>
      </c>
      <c r="I72" s="87">
        <v>218</v>
      </c>
      <c r="J72" s="88">
        <v>19</v>
      </c>
      <c r="K72" s="87">
        <v>210</v>
      </c>
      <c r="L72" s="88">
        <v>17</v>
      </c>
      <c r="M72" s="87">
        <v>244.5</v>
      </c>
      <c r="N72" s="88">
        <v>21</v>
      </c>
      <c r="O72" s="87">
        <f>SUM(I72+K72+M72)</f>
        <v>672.5</v>
      </c>
      <c r="P72" s="88">
        <f>SUM(J72+L72+N72)</f>
        <v>57</v>
      </c>
      <c r="Q72" s="88">
        <f>+P72/G72</f>
        <v>57</v>
      </c>
      <c r="R72" s="89">
        <f>+O72/P72</f>
        <v>11.798245614035087</v>
      </c>
      <c r="S72" s="87"/>
      <c r="T72" s="90">
        <f t="shared" si="11"/>
      </c>
      <c r="U72" s="87">
        <v>17742.5</v>
      </c>
      <c r="V72" s="88">
        <v>2032</v>
      </c>
      <c r="W72" s="169">
        <f>+U72/V72</f>
        <v>8.731545275590552</v>
      </c>
      <c r="X72" s="157"/>
      <c r="Y72" s="112"/>
    </row>
    <row r="73" spans="1:25" s="107" customFormat="1" ht="18">
      <c r="A73" s="67">
        <v>69</v>
      </c>
      <c r="B73" s="168" t="s">
        <v>128</v>
      </c>
      <c r="C73" s="84">
        <v>39472</v>
      </c>
      <c r="D73" s="85" t="s">
        <v>129</v>
      </c>
      <c r="E73" s="85" t="s">
        <v>129</v>
      </c>
      <c r="F73" s="86">
        <v>59</v>
      </c>
      <c r="G73" s="86">
        <v>5</v>
      </c>
      <c r="H73" s="86">
        <v>13</v>
      </c>
      <c r="I73" s="87">
        <v>174</v>
      </c>
      <c r="J73" s="88">
        <v>39</v>
      </c>
      <c r="K73" s="87">
        <v>315</v>
      </c>
      <c r="L73" s="88">
        <v>65</v>
      </c>
      <c r="M73" s="87">
        <v>168</v>
      </c>
      <c r="N73" s="88">
        <v>32</v>
      </c>
      <c r="O73" s="87">
        <f>I73+K73+M73</f>
        <v>657</v>
      </c>
      <c r="P73" s="88">
        <f>J73+L73+N73</f>
        <v>136</v>
      </c>
      <c r="Q73" s="88">
        <f>+P73/G73</f>
        <v>27.2</v>
      </c>
      <c r="R73" s="89">
        <f>+O73/P73</f>
        <v>4.830882352941177</v>
      </c>
      <c r="S73" s="87">
        <v>102</v>
      </c>
      <c r="T73" s="90">
        <f t="shared" si="11"/>
        <v>5.4411764705882355</v>
      </c>
      <c r="U73" s="87">
        <v>782810</v>
      </c>
      <c r="V73" s="88">
        <v>99236</v>
      </c>
      <c r="W73" s="169">
        <f>U73/V73</f>
        <v>7.88836712483373</v>
      </c>
      <c r="X73" s="157"/>
      <c r="Y73" s="112"/>
    </row>
    <row r="74" spans="1:25" s="107" customFormat="1" ht="18">
      <c r="A74" s="67">
        <v>70</v>
      </c>
      <c r="B74" s="168" t="s">
        <v>57</v>
      </c>
      <c r="C74" s="84">
        <v>39479</v>
      </c>
      <c r="D74" s="85" t="s">
        <v>52</v>
      </c>
      <c r="E74" s="85" t="s">
        <v>58</v>
      </c>
      <c r="F74" s="86">
        <v>60</v>
      </c>
      <c r="G74" s="86">
        <v>3</v>
      </c>
      <c r="H74" s="86">
        <v>12</v>
      </c>
      <c r="I74" s="87">
        <v>69</v>
      </c>
      <c r="J74" s="88">
        <v>51</v>
      </c>
      <c r="K74" s="87">
        <v>263</v>
      </c>
      <c r="L74" s="88">
        <v>82</v>
      </c>
      <c r="M74" s="87">
        <v>279</v>
      </c>
      <c r="N74" s="88">
        <v>84</v>
      </c>
      <c r="O74" s="87">
        <f>+M74+K74+I74</f>
        <v>611</v>
      </c>
      <c r="P74" s="88">
        <f>+N74+L74+J74</f>
        <v>217</v>
      </c>
      <c r="Q74" s="88">
        <f>+P74/G74</f>
        <v>72.33333333333333</v>
      </c>
      <c r="R74" s="89">
        <f>+O74/P74</f>
        <v>2.815668202764977</v>
      </c>
      <c r="S74" s="87">
        <v>1232</v>
      </c>
      <c r="T74" s="90">
        <f t="shared" si="11"/>
        <v>-0.5040584415584416</v>
      </c>
      <c r="U74" s="87">
        <v>1098390</v>
      </c>
      <c r="V74" s="88">
        <v>129507</v>
      </c>
      <c r="W74" s="169">
        <f>+U74/V74</f>
        <v>8.481317612175404</v>
      </c>
      <c r="X74" s="157"/>
      <c r="Y74" s="112"/>
    </row>
    <row r="75" spans="1:25" s="107" customFormat="1" ht="18">
      <c r="A75" s="72">
        <v>71</v>
      </c>
      <c r="B75" s="168" t="s">
        <v>123</v>
      </c>
      <c r="C75" s="84">
        <v>39402</v>
      </c>
      <c r="D75" s="85" t="s">
        <v>11</v>
      </c>
      <c r="E75" s="85" t="s">
        <v>63</v>
      </c>
      <c r="F75" s="86">
        <v>165</v>
      </c>
      <c r="G75" s="86">
        <v>4</v>
      </c>
      <c r="H75" s="86">
        <v>23</v>
      </c>
      <c r="I75" s="87">
        <v>146</v>
      </c>
      <c r="J75" s="88">
        <v>30</v>
      </c>
      <c r="K75" s="87">
        <v>242</v>
      </c>
      <c r="L75" s="88">
        <v>41</v>
      </c>
      <c r="M75" s="87">
        <v>223</v>
      </c>
      <c r="N75" s="88">
        <v>40</v>
      </c>
      <c r="O75" s="87">
        <f>I75+K75+M75</f>
        <v>611</v>
      </c>
      <c r="P75" s="88">
        <f>J75+L75+N75</f>
        <v>111</v>
      </c>
      <c r="Q75" s="88">
        <f>IF(O75&lt;&gt;0,P75/G75,"")</f>
        <v>27.75</v>
      </c>
      <c r="R75" s="89">
        <f>IF(O75&lt;&gt;0,O75/P75,"")</f>
        <v>5.504504504504505</v>
      </c>
      <c r="S75" s="87">
        <v>495</v>
      </c>
      <c r="T75" s="90">
        <f t="shared" si="11"/>
        <v>0.23434343434343435</v>
      </c>
      <c r="U75" s="87">
        <f>14288331+0</f>
        <v>14288331</v>
      </c>
      <c r="V75" s="88">
        <f>1932649+0</f>
        <v>1932649</v>
      </c>
      <c r="W75" s="169">
        <f>IF(U75&lt;&gt;0,U75/V75,"")</f>
        <v>7.393132948610948</v>
      </c>
      <c r="X75" s="157"/>
      <c r="Y75" s="112"/>
    </row>
    <row r="76" spans="1:25" s="107" customFormat="1" ht="18">
      <c r="A76" s="67">
        <v>72</v>
      </c>
      <c r="B76" s="168" t="s">
        <v>90</v>
      </c>
      <c r="C76" s="84">
        <v>39080</v>
      </c>
      <c r="D76" s="85" t="s">
        <v>113</v>
      </c>
      <c r="E76" s="85" t="s">
        <v>22</v>
      </c>
      <c r="F76" s="86">
        <v>82</v>
      </c>
      <c r="G76" s="86">
        <v>2</v>
      </c>
      <c r="H76" s="86">
        <v>35</v>
      </c>
      <c r="I76" s="87">
        <v>0</v>
      </c>
      <c r="J76" s="88">
        <v>0</v>
      </c>
      <c r="K76" s="87">
        <v>250</v>
      </c>
      <c r="L76" s="88">
        <v>27</v>
      </c>
      <c r="M76" s="87">
        <v>291</v>
      </c>
      <c r="N76" s="88">
        <v>28</v>
      </c>
      <c r="O76" s="87">
        <f>+I76+K76+M76</f>
        <v>541</v>
      </c>
      <c r="P76" s="88">
        <f>+J76+L76+N76</f>
        <v>55</v>
      </c>
      <c r="Q76" s="88">
        <f>IF(O76&lt;&gt;0,P76/G76,"")</f>
        <v>27.5</v>
      </c>
      <c r="R76" s="89">
        <f>IF(O76&lt;&gt;0,O76/P76,"")</f>
        <v>9.836363636363636</v>
      </c>
      <c r="S76" s="87">
        <v>362</v>
      </c>
      <c r="T76" s="90">
        <f t="shared" si="11"/>
        <v>0.494475138121547</v>
      </c>
      <c r="U76" s="87">
        <v>1713401</v>
      </c>
      <c r="V76" s="88">
        <v>207917</v>
      </c>
      <c r="W76" s="169">
        <f>U76/V76</f>
        <v>8.240793201133144</v>
      </c>
      <c r="X76" s="157"/>
      <c r="Y76" s="112"/>
    </row>
    <row r="77" spans="1:25" s="107" customFormat="1" ht="18">
      <c r="A77" s="72">
        <v>73</v>
      </c>
      <c r="B77" s="168" t="s">
        <v>145</v>
      </c>
      <c r="C77" s="84">
        <v>39486</v>
      </c>
      <c r="D77" s="85" t="s">
        <v>122</v>
      </c>
      <c r="E77" s="85" t="s">
        <v>146</v>
      </c>
      <c r="F77" s="86">
        <v>11</v>
      </c>
      <c r="G77" s="86">
        <v>1</v>
      </c>
      <c r="H77" s="86">
        <v>10</v>
      </c>
      <c r="I77" s="87">
        <v>210</v>
      </c>
      <c r="J77" s="88">
        <v>42</v>
      </c>
      <c r="K77" s="87">
        <v>75</v>
      </c>
      <c r="L77" s="88">
        <v>10</v>
      </c>
      <c r="M77" s="87">
        <v>226</v>
      </c>
      <c r="N77" s="88">
        <v>32</v>
      </c>
      <c r="O77" s="87">
        <f>I77+K77+M77</f>
        <v>511</v>
      </c>
      <c r="P77" s="88">
        <f>J77+L77+N77</f>
        <v>84</v>
      </c>
      <c r="Q77" s="88">
        <f>+P77/G77</f>
        <v>84</v>
      </c>
      <c r="R77" s="89">
        <f>+O77/P77</f>
        <v>6.083333333333333</v>
      </c>
      <c r="S77" s="87">
        <v>122</v>
      </c>
      <c r="T77" s="90">
        <f t="shared" si="11"/>
        <v>3.1885245901639343</v>
      </c>
      <c r="U77" s="87">
        <v>52679</v>
      </c>
      <c r="V77" s="88">
        <v>5741</v>
      </c>
      <c r="W77" s="169">
        <f>U77/V77</f>
        <v>9.175927538756314</v>
      </c>
      <c r="X77" s="157"/>
      <c r="Y77" s="112"/>
    </row>
    <row r="78" spans="1:25" s="107" customFormat="1" ht="18">
      <c r="A78" s="67">
        <v>74</v>
      </c>
      <c r="B78" s="168" t="s">
        <v>51</v>
      </c>
      <c r="C78" s="84">
        <v>39500</v>
      </c>
      <c r="D78" s="85" t="s">
        <v>52</v>
      </c>
      <c r="E78" s="85" t="s">
        <v>30</v>
      </c>
      <c r="F78" s="86">
        <v>123</v>
      </c>
      <c r="G78" s="86">
        <v>3</v>
      </c>
      <c r="H78" s="86">
        <v>9</v>
      </c>
      <c r="I78" s="87">
        <v>111</v>
      </c>
      <c r="J78" s="88">
        <v>18</v>
      </c>
      <c r="K78" s="87">
        <v>205</v>
      </c>
      <c r="L78" s="88">
        <v>32</v>
      </c>
      <c r="M78" s="87">
        <v>130</v>
      </c>
      <c r="N78" s="88">
        <v>22</v>
      </c>
      <c r="O78" s="87">
        <f>+M78+K78+I78</f>
        <v>446</v>
      </c>
      <c r="P78" s="88">
        <f>+N78+L78+J78</f>
        <v>72</v>
      </c>
      <c r="Q78" s="88">
        <f>+P78/G78</f>
        <v>24</v>
      </c>
      <c r="R78" s="89">
        <f>+O78/P78</f>
        <v>6.194444444444445</v>
      </c>
      <c r="S78" s="87">
        <v>1892</v>
      </c>
      <c r="T78" s="90">
        <f t="shared" si="11"/>
        <v>-0.7642706131078224</v>
      </c>
      <c r="U78" s="87">
        <v>719099</v>
      </c>
      <c r="V78" s="88">
        <v>101430</v>
      </c>
      <c r="W78" s="169">
        <f>+U78/V78</f>
        <v>7.089608597062013</v>
      </c>
      <c r="X78" s="157"/>
      <c r="Y78" s="112"/>
    </row>
    <row r="79" spans="1:25" s="107" customFormat="1" ht="18">
      <c r="A79" s="67">
        <v>75</v>
      </c>
      <c r="B79" s="168" t="s">
        <v>59</v>
      </c>
      <c r="C79" s="84">
        <v>39430</v>
      </c>
      <c r="D79" s="85" t="s">
        <v>52</v>
      </c>
      <c r="E79" s="85" t="s">
        <v>54</v>
      </c>
      <c r="F79" s="86">
        <v>137</v>
      </c>
      <c r="G79" s="86">
        <v>1</v>
      </c>
      <c r="H79" s="86">
        <v>19</v>
      </c>
      <c r="I79" s="87">
        <v>96</v>
      </c>
      <c r="J79" s="88">
        <v>19</v>
      </c>
      <c r="K79" s="87">
        <v>184</v>
      </c>
      <c r="L79" s="88">
        <v>36</v>
      </c>
      <c r="M79" s="87">
        <v>138</v>
      </c>
      <c r="N79" s="88">
        <v>27</v>
      </c>
      <c r="O79" s="87">
        <f>+M79+K79+I79</f>
        <v>418</v>
      </c>
      <c r="P79" s="88">
        <f>+N79+L79+J79</f>
        <v>82</v>
      </c>
      <c r="Q79" s="88">
        <f>+P79/G79</f>
        <v>82</v>
      </c>
      <c r="R79" s="89">
        <f>+O79/P79</f>
        <v>5.097560975609756</v>
      </c>
      <c r="S79" s="87">
        <v>631</v>
      </c>
      <c r="T79" s="90">
        <f t="shared" si="11"/>
        <v>-0.3375594294770206</v>
      </c>
      <c r="U79" s="87">
        <v>3565347</v>
      </c>
      <c r="V79" s="88">
        <v>462975</v>
      </c>
      <c r="W79" s="169">
        <f>+U79/V79</f>
        <v>7.700949295318321</v>
      </c>
      <c r="X79" s="157"/>
      <c r="Y79" s="112"/>
    </row>
    <row r="80" spans="1:25" s="107" customFormat="1" ht="18">
      <c r="A80" s="72">
        <v>76</v>
      </c>
      <c r="B80" s="168" t="s">
        <v>166</v>
      </c>
      <c r="C80" s="84">
        <v>39402</v>
      </c>
      <c r="D80" s="85" t="s">
        <v>113</v>
      </c>
      <c r="E80" s="85" t="s">
        <v>104</v>
      </c>
      <c r="F80" s="86">
        <v>64</v>
      </c>
      <c r="G80" s="86">
        <v>1</v>
      </c>
      <c r="H80" s="86">
        <v>14</v>
      </c>
      <c r="I80" s="87">
        <v>102</v>
      </c>
      <c r="J80" s="88">
        <v>17</v>
      </c>
      <c r="K80" s="87">
        <v>141</v>
      </c>
      <c r="L80" s="88">
        <v>23</v>
      </c>
      <c r="M80" s="87">
        <v>168</v>
      </c>
      <c r="N80" s="88">
        <v>28</v>
      </c>
      <c r="O80" s="87">
        <f>+I80+K80+M80</f>
        <v>411</v>
      </c>
      <c r="P80" s="88">
        <f>+J80+L80+N80</f>
        <v>68</v>
      </c>
      <c r="Q80" s="88">
        <f>IF(O80&lt;&gt;0,P80/G80,"")</f>
        <v>68</v>
      </c>
      <c r="R80" s="89">
        <f>IF(O80&lt;&gt;0,O80/P80,"")</f>
        <v>6.044117647058823</v>
      </c>
      <c r="S80" s="87"/>
      <c r="T80" s="90">
        <f t="shared" si="11"/>
      </c>
      <c r="U80" s="87">
        <v>678082</v>
      </c>
      <c r="V80" s="88">
        <v>82708</v>
      </c>
      <c r="W80" s="169">
        <f>U80/V80</f>
        <v>8.198505585916719</v>
      </c>
      <c r="X80" s="157"/>
      <c r="Y80" s="112"/>
    </row>
    <row r="81" spans="1:25" s="107" customFormat="1" ht="18">
      <c r="A81" s="67">
        <v>77</v>
      </c>
      <c r="B81" s="168" t="s">
        <v>167</v>
      </c>
      <c r="C81" s="84">
        <v>39458</v>
      </c>
      <c r="D81" s="85" t="s">
        <v>105</v>
      </c>
      <c r="E81" s="85" t="s">
        <v>121</v>
      </c>
      <c r="F81" s="86">
        <v>10</v>
      </c>
      <c r="G81" s="86">
        <v>1</v>
      </c>
      <c r="H81" s="86">
        <v>15</v>
      </c>
      <c r="I81" s="87">
        <v>76</v>
      </c>
      <c r="J81" s="88">
        <v>8</v>
      </c>
      <c r="K81" s="87">
        <v>145</v>
      </c>
      <c r="L81" s="88">
        <v>15</v>
      </c>
      <c r="M81" s="87">
        <v>176</v>
      </c>
      <c r="N81" s="88">
        <v>19</v>
      </c>
      <c r="O81" s="87">
        <f>I81+K81+M81</f>
        <v>397</v>
      </c>
      <c r="P81" s="88">
        <f>J81+L81+N81</f>
        <v>42</v>
      </c>
      <c r="Q81" s="88">
        <f>+P81/G81</f>
        <v>42</v>
      </c>
      <c r="R81" s="89">
        <f>+O81/P81</f>
        <v>9.452380952380953</v>
      </c>
      <c r="S81" s="87">
        <v>1778</v>
      </c>
      <c r="T81" s="90">
        <f t="shared" si="11"/>
        <v>-0.7767154105736783</v>
      </c>
      <c r="U81" s="87">
        <v>106627</v>
      </c>
      <c r="V81" s="88">
        <v>12742</v>
      </c>
      <c r="W81" s="169">
        <f>U81/V81</f>
        <v>8.36815256631612</v>
      </c>
      <c r="X81" s="157"/>
      <c r="Y81" s="112"/>
    </row>
    <row r="82" spans="1:25" s="107" customFormat="1" ht="18">
      <c r="A82" s="72">
        <v>78</v>
      </c>
      <c r="B82" s="168" t="s">
        <v>77</v>
      </c>
      <c r="C82" s="84">
        <v>39514</v>
      </c>
      <c r="D82" s="85" t="s">
        <v>103</v>
      </c>
      <c r="E82" s="85" t="s">
        <v>78</v>
      </c>
      <c r="F82" s="86">
        <v>59</v>
      </c>
      <c r="G82" s="86">
        <v>3</v>
      </c>
      <c r="H82" s="86">
        <v>7</v>
      </c>
      <c r="I82" s="87">
        <v>70</v>
      </c>
      <c r="J82" s="88">
        <v>14</v>
      </c>
      <c r="K82" s="87">
        <v>170</v>
      </c>
      <c r="L82" s="88">
        <v>32</v>
      </c>
      <c r="M82" s="87">
        <v>134</v>
      </c>
      <c r="N82" s="88">
        <v>26</v>
      </c>
      <c r="O82" s="87">
        <f>SUM(I82+K82+M82)</f>
        <v>374</v>
      </c>
      <c r="P82" s="88">
        <f>J82+L82+N82</f>
        <v>72</v>
      </c>
      <c r="Q82" s="88">
        <f>+P82/G82</f>
        <v>24</v>
      </c>
      <c r="R82" s="89">
        <f>+O82/P82</f>
        <v>5.194444444444445</v>
      </c>
      <c r="S82" s="87">
        <v>3319</v>
      </c>
      <c r="T82" s="90">
        <f t="shared" si="11"/>
        <v>-0.88731545646279</v>
      </c>
      <c r="U82" s="87">
        <v>174566.85</v>
      </c>
      <c r="V82" s="88">
        <v>25316</v>
      </c>
      <c r="W82" s="169">
        <f>U82/V82</f>
        <v>6.895514694264497</v>
      </c>
      <c r="X82" s="157"/>
      <c r="Y82" s="112"/>
    </row>
    <row r="83" spans="1:25" s="107" customFormat="1" ht="18">
      <c r="A83" s="67">
        <v>79</v>
      </c>
      <c r="B83" s="168" t="s">
        <v>168</v>
      </c>
      <c r="C83" s="84">
        <v>39402</v>
      </c>
      <c r="D83" s="85" t="s">
        <v>52</v>
      </c>
      <c r="E83" s="85" t="s">
        <v>58</v>
      </c>
      <c r="F83" s="86">
        <v>130</v>
      </c>
      <c r="G83" s="86">
        <v>2</v>
      </c>
      <c r="H83" s="86">
        <v>22</v>
      </c>
      <c r="I83" s="87">
        <v>143</v>
      </c>
      <c r="J83" s="88">
        <v>42</v>
      </c>
      <c r="K83" s="87">
        <v>92</v>
      </c>
      <c r="L83" s="88">
        <v>18</v>
      </c>
      <c r="M83" s="87">
        <v>109</v>
      </c>
      <c r="N83" s="88">
        <v>21</v>
      </c>
      <c r="O83" s="87">
        <f>+M83+K83+I83</f>
        <v>344</v>
      </c>
      <c r="P83" s="88">
        <f>+N83+L83+J83</f>
        <v>81</v>
      </c>
      <c r="Q83" s="88">
        <f>+P83/G83</f>
        <v>40.5</v>
      </c>
      <c r="R83" s="89">
        <f>+O83/P83</f>
        <v>4.246913580246914</v>
      </c>
      <c r="S83" s="87"/>
      <c r="T83" s="90">
        <f t="shared" si="11"/>
      </c>
      <c r="U83" s="87">
        <v>2097468</v>
      </c>
      <c r="V83" s="88">
        <v>265887</v>
      </c>
      <c r="W83" s="169">
        <f>+U83/V83</f>
        <v>7.888569204210811</v>
      </c>
      <c r="X83" s="157"/>
      <c r="Y83" s="112"/>
    </row>
    <row r="84" spans="1:25" s="107" customFormat="1" ht="18">
      <c r="A84" s="181">
        <v>80</v>
      </c>
      <c r="B84" s="168" t="s">
        <v>144</v>
      </c>
      <c r="C84" s="84">
        <v>39465</v>
      </c>
      <c r="D84" s="85" t="s">
        <v>105</v>
      </c>
      <c r="E84" s="85" t="s">
        <v>121</v>
      </c>
      <c r="F84" s="86">
        <v>16</v>
      </c>
      <c r="G84" s="86">
        <v>1</v>
      </c>
      <c r="H84" s="86">
        <v>12</v>
      </c>
      <c r="I84" s="87">
        <v>50</v>
      </c>
      <c r="J84" s="88">
        <v>10</v>
      </c>
      <c r="K84" s="87">
        <v>176</v>
      </c>
      <c r="L84" s="88">
        <v>23</v>
      </c>
      <c r="M84" s="87">
        <v>62</v>
      </c>
      <c r="N84" s="88">
        <v>8</v>
      </c>
      <c r="O84" s="87">
        <f aca="true" t="shared" si="12" ref="O84:P86">I84+K84+M84</f>
        <v>288</v>
      </c>
      <c r="P84" s="88">
        <f t="shared" si="12"/>
        <v>41</v>
      </c>
      <c r="Q84" s="88">
        <f>+P84/G84</f>
        <v>41</v>
      </c>
      <c r="R84" s="89">
        <f>+O84/P84</f>
        <v>7.024390243902439</v>
      </c>
      <c r="S84" s="87">
        <v>336</v>
      </c>
      <c r="T84" s="90">
        <f t="shared" si="11"/>
        <v>-0.14285714285714285</v>
      </c>
      <c r="U84" s="87">
        <v>142189.5</v>
      </c>
      <c r="V84" s="88">
        <v>16344</v>
      </c>
      <c r="W84" s="169">
        <f>U84/V84</f>
        <v>8.699798091042585</v>
      </c>
      <c r="X84" s="157"/>
      <c r="Y84" s="112"/>
    </row>
    <row r="85" spans="1:25" s="107" customFormat="1" ht="18">
      <c r="A85" s="182">
        <v>81</v>
      </c>
      <c r="B85" s="168" t="s">
        <v>169</v>
      </c>
      <c r="C85" s="84">
        <v>39409</v>
      </c>
      <c r="D85" s="85" t="s">
        <v>105</v>
      </c>
      <c r="E85" s="85" t="s">
        <v>170</v>
      </c>
      <c r="F85" s="86">
        <v>1</v>
      </c>
      <c r="G85" s="86">
        <v>1</v>
      </c>
      <c r="H85" s="86">
        <v>10</v>
      </c>
      <c r="I85" s="87">
        <v>35</v>
      </c>
      <c r="J85" s="88">
        <v>5</v>
      </c>
      <c r="K85" s="87">
        <v>126</v>
      </c>
      <c r="L85" s="88">
        <v>18</v>
      </c>
      <c r="M85" s="87">
        <v>105</v>
      </c>
      <c r="N85" s="88">
        <v>15</v>
      </c>
      <c r="O85" s="87">
        <f t="shared" si="12"/>
        <v>266</v>
      </c>
      <c r="P85" s="88">
        <f t="shared" si="12"/>
        <v>38</v>
      </c>
      <c r="Q85" s="88">
        <f>+P85/G85</f>
        <v>38</v>
      </c>
      <c r="R85" s="89">
        <f>+O85/P85</f>
        <v>7</v>
      </c>
      <c r="S85" s="87"/>
      <c r="T85" s="90">
        <f t="shared" si="11"/>
      </c>
      <c r="U85" s="87">
        <v>15961.5</v>
      </c>
      <c r="V85" s="88">
        <v>2805</v>
      </c>
      <c r="W85" s="169">
        <f>U85/V85</f>
        <v>5.690374331550802</v>
      </c>
      <c r="X85" s="157"/>
      <c r="Y85" s="112"/>
    </row>
    <row r="86" spans="1:25" s="107" customFormat="1" ht="18">
      <c r="A86" s="182">
        <v>82</v>
      </c>
      <c r="B86" s="168" t="s">
        <v>171</v>
      </c>
      <c r="C86" s="84">
        <v>39423</v>
      </c>
      <c r="D86" s="85" t="s">
        <v>11</v>
      </c>
      <c r="E86" s="85" t="s">
        <v>172</v>
      </c>
      <c r="F86" s="86">
        <v>164</v>
      </c>
      <c r="G86" s="86">
        <v>1</v>
      </c>
      <c r="H86" s="86">
        <v>18</v>
      </c>
      <c r="I86" s="87">
        <v>31</v>
      </c>
      <c r="J86" s="88">
        <v>6</v>
      </c>
      <c r="K86" s="87">
        <v>142</v>
      </c>
      <c r="L86" s="88">
        <v>28</v>
      </c>
      <c r="M86" s="87">
        <v>89</v>
      </c>
      <c r="N86" s="88">
        <v>17</v>
      </c>
      <c r="O86" s="87">
        <f t="shared" si="12"/>
        <v>262</v>
      </c>
      <c r="P86" s="88">
        <f t="shared" si="12"/>
        <v>51</v>
      </c>
      <c r="Q86" s="88">
        <f>IF(O86&lt;&gt;0,P86/G86,"")</f>
        <v>51</v>
      </c>
      <c r="R86" s="89">
        <f>IF(O86&lt;&gt;0,O86/P86,"")</f>
        <v>5.137254901960785</v>
      </c>
      <c r="S86" s="87"/>
      <c r="T86" s="90">
        <f t="shared" si="11"/>
      </c>
      <c r="U86" s="87">
        <f>3555621+0</f>
        <v>3555621</v>
      </c>
      <c r="V86" s="88">
        <f>438486+0</f>
        <v>438486</v>
      </c>
      <c r="W86" s="169">
        <f>IF(U86&lt;&gt;0,U86/V86,"")</f>
        <v>8.108858663674553</v>
      </c>
      <c r="X86" s="157"/>
      <c r="Y86" s="112"/>
    </row>
    <row r="87" spans="1:25" s="107" customFormat="1" ht="18">
      <c r="A87" s="182">
        <v>83</v>
      </c>
      <c r="B87" s="168" t="s">
        <v>65</v>
      </c>
      <c r="C87" s="84">
        <v>39507</v>
      </c>
      <c r="D87" s="85" t="s">
        <v>52</v>
      </c>
      <c r="E87" s="85" t="s">
        <v>66</v>
      </c>
      <c r="F87" s="86">
        <v>73</v>
      </c>
      <c r="G87" s="86">
        <v>2</v>
      </c>
      <c r="H87" s="86">
        <v>8</v>
      </c>
      <c r="I87" s="87">
        <v>54</v>
      </c>
      <c r="J87" s="88">
        <v>9</v>
      </c>
      <c r="K87" s="87">
        <v>57</v>
      </c>
      <c r="L87" s="88">
        <v>11</v>
      </c>
      <c r="M87" s="87">
        <v>101</v>
      </c>
      <c r="N87" s="88">
        <v>17</v>
      </c>
      <c r="O87" s="87">
        <f>+M87+K87+I87</f>
        <v>212</v>
      </c>
      <c r="P87" s="88">
        <f>+N87+L87+J87</f>
        <v>37</v>
      </c>
      <c r="Q87" s="88">
        <f aca="true" t="shared" si="13" ref="Q87:Q95">+P87/G87</f>
        <v>18.5</v>
      </c>
      <c r="R87" s="89">
        <f aca="true" t="shared" si="14" ref="R87:R95">+O87/P87</f>
        <v>5.72972972972973</v>
      </c>
      <c r="S87" s="87">
        <v>1441</v>
      </c>
      <c r="T87" s="90">
        <f t="shared" si="11"/>
        <v>-0.8528799444829979</v>
      </c>
      <c r="U87" s="87">
        <v>794287</v>
      </c>
      <c r="V87" s="88">
        <v>101062</v>
      </c>
      <c r="W87" s="169">
        <f>+U87/V87</f>
        <v>7.859403138667353</v>
      </c>
      <c r="X87" s="157"/>
      <c r="Y87" s="112"/>
    </row>
    <row r="88" spans="1:25" s="107" customFormat="1" ht="18">
      <c r="A88" s="182">
        <v>84</v>
      </c>
      <c r="B88" s="168" t="s">
        <v>99</v>
      </c>
      <c r="C88" s="84">
        <v>39528</v>
      </c>
      <c r="D88" s="85" t="s">
        <v>103</v>
      </c>
      <c r="E88" s="85" t="s">
        <v>61</v>
      </c>
      <c r="F88" s="86">
        <v>10</v>
      </c>
      <c r="G88" s="86">
        <v>1</v>
      </c>
      <c r="H88" s="86">
        <v>5</v>
      </c>
      <c r="I88" s="87">
        <v>23</v>
      </c>
      <c r="J88" s="88">
        <v>3</v>
      </c>
      <c r="K88" s="87">
        <v>56</v>
      </c>
      <c r="L88" s="88">
        <v>8</v>
      </c>
      <c r="M88" s="87">
        <v>114</v>
      </c>
      <c r="N88" s="88">
        <v>14</v>
      </c>
      <c r="O88" s="87">
        <f>SUM(I88+K88+M88)</f>
        <v>193</v>
      </c>
      <c r="P88" s="88">
        <f>J88+L88+N88</f>
        <v>25</v>
      </c>
      <c r="Q88" s="88">
        <f t="shared" si="13"/>
        <v>25</v>
      </c>
      <c r="R88" s="89">
        <f t="shared" si="14"/>
        <v>7.72</v>
      </c>
      <c r="S88" s="87">
        <v>1677</v>
      </c>
      <c r="T88" s="90">
        <f t="shared" si="11"/>
        <v>-0.8849135360763267</v>
      </c>
      <c r="U88" s="87">
        <v>32594.19</v>
      </c>
      <c r="V88" s="88">
        <v>3595</v>
      </c>
      <c r="W88" s="169">
        <f>U88/V88</f>
        <v>9.066534075104311</v>
      </c>
      <c r="X88" s="157"/>
      <c r="Y88" s="112"/>
    </row>
    <row r="89" spans="1:25" s="107" customFormat="1" ht="18">
      <c r="A89" s="182">
        <v>85</v>
      </c>
      <c r="B89" s="168" t="s">
        <v>173</v>
      </c>
      <c r="C89" s="84">
        <v>39220</v>
      </c>
      <c r="D89" s="85" t="s">
        <v>105</v>
      </c>
      <c r="E89" s="85" t="s">
        <v>121</v>
      </c>
      <c r="F89" s="86">
        <v>88</v>
      </c>
      <c r="G89" s="86">
        <v>1</v>
      </c>
      <c r="H89" s="86">
        <v>39</v>
      </c>
      <c r="I89" s="87">
        <v>40</v>
      </c>
      <c r="J89" s="88">
        <v>6</v>
      </c>
      <c r="K89" s="87">
        <v>88</v>
      </c>
      <c r="L89" s="88">
        <v>14</v>
      </c>
      <c r="M89" s="87">
        <v>56</v>
      </c>
      <c r="N89" s="88">
        <v>9</v>
      </c>
      <c r="O89" s="87">
        <f>I89+K89+M89</f>
        <v>184</v>
      </c>
      <c r="P89" s="88">
        <f>J89+L89+N89</f>
        <v>29</v>
      </c>
      <c r="Q89" s="88">
        <f t="shared" si="13"/>
        <v>29</v>
      </c>
      <c r="R89" s="89">
        <f t="shared" si="14"/>
        <v>6.344827586206897</v>
      </c>
      <c r="S89" s="87"/>
      <c r="T89" s="90">
        <f t="shared" si="11"/>
      </c>
      <c r="U89" s="87">
        <v>590639</v>
      </c>
      <c r="V89" s="88">
        <v>87249</v>
      </c>
      <c r="W89" s="169">
        <f>U89/V89</f>
        <v>6.769579020962991</v>
      </c>
      <c r="X89" s="157"/>
      <c r="Y89" s="112"/>
    </row>
    <row r="90" spans="1:25" s="107" customFormat="1" ht="18">
      <c r="A90" s="182">
        <v>86</v>
      </c>
      <c r="B90" s="168" t="s">
        <v>72</v>
      </c>
      <c r="C90" s="84">
        <v>39507</v>
      </c>
      <c r="D90" s="85" t="s">
        <v>105</v>
      </c>
      <c r="E90" s="85" t="s">
        <v>147</v>
      </c>
      <c r="F90" s="86">
        <v>5</v>
      </c>
      <c r="G90" s="86">
        <v>2</v>
      </c>
      <c r="H90" s="86">
        <v>8</v>
      </c>
      <c r="I90" s="87">
        <v>20</v>
      </c>
      <c r="J90" s="88">
        <v>4</v>
      </c>
      <c r="K90" s="87">
        <v>100</v>
      </c>
      <c r="L90" s="88">
        <v>15</v>
      </c>
      <c r="M90" s="87">
        <v>47</v>
      </c>
      <c r="N90" s="88">
        <v>7</v>
      </c>
      <c r="O90" s="87">
        <f>I90+K90+M90</f>
        <v>167</v>
      </c>
      <c r="P90" s="88">
        <f>J90+L90+N90</f>
        <v>26</v>
      </c>
      <c r="Q90" s="88">
        <f t="shared" si="13"/>
        <v>13</v>
      </c>
      <c r="R90" s="89">
        <f t="shared" si="14"/>
        <v>6.423076923076923</v>
      </c>
      <c r="S90" s="87">
        <v>141</v>
      </c>
      <c r="T90" s="90">
        <f t="shared" si="11"/>
        <v>0.18439716312056736</v>
      </c>
      <c r="U90" s="87">
        <v>6324</v>
      </c>
      <c r="V90" s="88">
        <v>1090</v>
      </c>
      <c r="W90" s="169">
        <f>U90/V90</f>
        <v>5.801834862385321</v>
      </c>
      <c r="X90" s="157"/>
      <c r="Y90" s="112"/>
    </row>
    <row r="91" spans="1:25" s="107" customFormat="1" ht="18">
      <c r="A91" s="182">
        <v>87</v>
      </c>
      <c r="B91" s="168" t="s">
        <v>76</v>
      </c>
      <c r="C91" s="84">
        <v>39514</v>
      </c>
      <c r="D91" s="85" t="s">
        <v>52</v>
      </c>
      <c r="E91" s="85" t="s">
        <v>58</v>
      </c>
      <c r="F91" s="86">
        <v>27</v>
      </c>
      <c r="G91" s="86">
        <v>1</v>
      </c>
      <c r="H91" s="86">
        <v>7</v>
      </c>
      <c r="I91" s="87">
        <v>0</v>
      </c>
      <c r="J91" s="88">
        <v>0</v>
      </c>
      <c r="K91" s="87">
        <v>119</v>
      </c>
      <c r="L91" s="88">
        <v>15</v>
      </c>
      <c r="M91" s="87">
        <v>34</v>
      </c>
      <c r="N91" s="88">
        <v>4</v>
      </c>
      <c r="O91" s="87">
        <f>+M91+K91+I91</f>
        <v>153</v>
      </c>
      <c r="P91" s="88">
        <f>+N91+L91+J91</f>
        <v>19</v>
      </c>
      <c r="Q91" s="88">
        <f t="shared" si="13"/>
        <v>19</v>
      </c>
      <c r="R91" s="89">
        <f t="shared" si="14"/>
        <v>8.052631578947368</v>
      </c>
      <c r="S91" s="87">
        <v>794</v>
      </c>
      <c r="T91" s="90">
        <f t="shared" si="11"/>
        <v>-0.8073047858942065</v>
      </c>
      <c r="U91" s="87">
        <v>290341</v>
      </c>
      <c r="V91" s="88">
        <v>30369</v>
      </c>
      <c r="W91" s="169">
        <f>+U91/V91</f>
        <v>9.560439922289177</v>
      </c>
      <c r="X91" s="157"/>
      <c r="Y91" s="112"/>
    </row>
    <row r="92" spans="1:25" s="107" customFormat="1" ht="18">
      <c r="A92" s="182">
        <v>88</v>
      </c>
      <c r="B92" s="168" t="s">
        <v>3</v>
      </c>
      <c r="C92" s="84">
        <v>39542</v>
      </c>
      <c r="D92" s="85" t="s">
        <v>105</v>
      </c>
      <c r="E92" s="85" t="s">
        <v>127</v>
      </c>
      <c r="F92" s="86">
        <v>1</v>
      </c>
      <c r="G92" s="86">
        <v>1</v>
      </c>
      <c r="H92" s="86">
        <v>3</v>
      </c>
      <c r="I92" s="87">
        <v>52</v>
      </c>
      <c r="J92" s="88">
        <v>6</v>
      </c>
      <c r="K92" s="87">
        <v>78</v>
      </c>
      <c r="L92" s="88">
        <v>9</v>
      </c>
      <c r="M92" s="87">
        <v>16</v>
      </c>
      <c r="N92" s="88">
        <v>2</v>
      </c>
      <c r="O92" s="87">
        <f>I92+K92+M92</f>
        <v>146</v>
      </c>
      <c r="P92" s="88">
        <f>J92+L92+N92</f>
        <v>17</v>
      </c>
      <c r="Q92" s="88">
        <f t="shared" si="13"/>
        <v>17</v>
      </c>
      <c r="R92" s="89">
        <f t="shared" si="14"/>
        <v>8.588235294117647</v>
      </c>
      <c r="S92" s="87">
        <v>248</v>
      </c>
      <c r="T92" s="90">
        <f t="shared" si="11"/>
        <v>-0.4112903225806452</v>
      </c>
      <c r="U92" s="87">
        <v>10882</v>
      </c>
      <c r="V92" s="88">
        <v>1056</v>
      </c>
      <c r="W92" s="169">
        <f>U92/V92</f>
        <v>10.304924242424242</v>
      </c>
      <c r="X92" s="157"/>
      <c r="Y92" s="112"/>
    </row>
    <row r="93" spans="1:25" s="107" customFormat="1" ht="18">
      <c r="A93" s="182">
        <v>89</v>
      </c>
      <c r="B93" s="168" t="s">
        <v>69</v>
      </c>
      <c r="C93" s="84">
        <v>39507</v>
      </c>
      <c r="D93" s="85" t="s">
        <v>52</v>
      </c>
      <c r="E93" s="85" t="s">
        <v>56</v>
      </c>
      <c r="F93" s="86">
        <v>38</v>
      </c>
      <c r="G93" s="86">
        <v>1</v>
      </c>
      <c r="H93" s="86">
        <v>8</v>
      </c>
      <c r="I93" s="87">
        <v>25</v>
      </c>
      <c r="J93" s="88">
        <v>5</v>
      </c>
      <c r="K93" s="87">
        <v>54</v>
      </c>
      <c r="L93" s="88">
        <v>11</v>
      </c>
      <c r="M93" s="87">
        <v>45</v>
      </c>
      <c r="N93" s="88">
        <v>9</v>
      </c>
      <c r="O93" s="87">
        <f>+M93+K93+I93</f>
        <v>124</v>
      </c>
      <c r="P93" s="88">
        <f>+N93+L93+J93</f>
        <v>25</v>
      </c>
      <c r="Q93" s="88">
        <f t="shared" si="13"/>
        <v>25</v>
      </c>
      <c r="R93" s="89">
        <f t="shared" si="14"/>
        <v>4.96</v>
      </c>
      <c r="S93" s="87">
        <v>131</v>
      </c>
      <c r="T93" s="90">
        <f t="shared" si="11"/>
        <v>-0.05343511450381679</v>
      </c>
      <c r="U93" s="87">
        <v>139110</v>
      </c>
      <c r="V93" s="88">
        <v>14861</v>
      </c>
      <c r="W93" s="169">
        <f>+U93/V93</f>
        <v>9.360742884058947</v>
      </c>
      <c r="X93" s="157"/>
      <c r="Y93" s="112"/>
    </row>
    <row r="94" spans="1:25" s="107" customFormat="1" ht="18">
      <c r="A94" s="182">
        <v>90</v>
      </c>
      <c r="B94" s="168" t="s">
        <v>17</v>
      </c>
      <c r="C94" s="84">
        <v>39398</v>
      </c>
      <c r="D94" s="85" t="s">
        <v>18</v>
      </c>
      <c r="E94" s="85" t="s">
        <v>19</v>
      </c>
      <c r="F94" s="86">
        <v>20</v>
      </c>
      <c r="G94" s="86">
        <v>2</v>
      </c>
      <c r="H94" s="86">
        <v>12</v>
      </c>
      <c r="I94" s="87">
        <v>31</v>
      </c>
      <c r="J94" s="88">
        <v>7</v>
      </c>
      <c r="K94" s="87">
        <v>35</v>
      </c>
      <c r="L94" s="88">
        <v>7</v>
      </c>
      <c r="M94" s="87">
        <v>36</v>
      </c>
      <c r="N94" s="88">
        <v>8</v>
      </c>
      <c r="O94" s="87">
        <f>I94+K94+M94</f>
        <v>102</v>
      </c>
      <c r="P94" s="88">
        <f>J94+L94+N94</f>
        <v>22</v>
      </c>
      <c r="Q94" s="88">
        <f t="shared" si="13"/>
        <v>11</v>
      </c>
      <c r="R94" s="89">
        <f t="shared" si="14"/>
        <v>4.636363636363637</v>
      </c>
      <c r="S94" s="87">
        <v>199</v>
      </c>
      <c r="T94" s="90">
        <f t="shared" si="11"/>
        <v>-0.48743718592964824</v>
      </c>
      <c r="U94" s="87">
        <v>278210.5</v>
      </c>
      <c r="V94" s="88">
        <v>34918</v>
      </c>
      <c r="W94" s="169">
        <f>U94/V94</f>
        <v>7.9675382324302655</v>
      </c>
      <c r="X94" s="157"/>
      <c r="Y94" s="112"/>
    </row>
    <row r="95" spans="1:25" s="107" customFormat="1" ht="18.75" thickBot="1">
      <c r="A95" s="72">
        <v>91</v>
      </c>
      <c r="B95" s="170" t="s">
        <v>4</v>
      </c>
      <c r="C95" s="147">
        <v>39430</v>
      </c>
      <c r="D95" s="148" t="s">
        <v>52</v>
      </c>
      <c r="E95" s="148" t="s">
        <v>5</v>
      </c>
      <c r="F95" s="149">
        <v>242</v>
      </c>
      <c r="G95" s="149">
        <v>1</v>
      </c>
      <c r="H95" s="149">
        <v>19</v>
      </c>
      <c r="I95" s="150">
        <v>0</v>
      </c>
      <c r="J95" s="151">
        <v>0</v>
      </c>
      <c r="K95" s="150">
        <v>0</v>
      </c>
      <c r="L95" s="151">
        <v>0</v>
      </c>
      <c r="M95" s="150">
        <v>100</v>
      </c>
      <c r="N95" s="151">
        <v>20</v>
      </c>
      <c r="O95" s="150">
        <f>+M95+K95+I95</f>
        <v>100</v>
      </c>
      <c r="P95" s="151">
        <f>+N95+L95+J95</f>
        <v>20</v>
      </c>
      <c r="Q95" s="151">
        <f t="shared" si="13"/>
        <v>20</v>
      </c>
      <c r="R95" s="152">
        <f t="shared" si="14"/>
        <v>5</v>
      </c>
      <c r="S95" s="150">
        <v>33</v>
      </c>
      <c r="T95" s="153">
        <f t="shared" si="11"/>
        <v>2.0303030303030303</v>
      </c>
      <c r="U95" s="150">
        <v>15280982</v>
      </c>
      <c r="V95" s="151">
        <v>1984861</v>
      </c>
      <c r="W95" s="171">
        <f>+U95/V95</f>
        <v>7.698766815409241</v>
      </c>
      <c r="X95" s="157"/>
      <c r="Y95" s="112"/>
    </row>
    <row r="96" spans="1:28" s="113" customFormat="1" ht="15">
      <c r="A96" s="61"/>
      <c r="B96" s="185" t="s">
        <v>9</v>
      </c>
      <c r="C96" s="186"/>
      <c r="D96" s="187"/>
      <c r="E96" s="187"/>
      <c r="F96" s="77">
        <f>SUM(F5:F95)</f>
        <v>5604</v>
      </c>
      <c r="G96" s="77">
        <f>SUM(G5:G95)</f>
        <v>1612</v>
      </c>
      <c r="H96" s="78"/>
      <c r="I96" s="79"/>
      <c r="J96" s="80"/>
      <c r="K96" s="79"/>
      <c r="L96" s="80"/>
      <c r="M96" s="79"/>
      <c r="N96" s="80"/>
      <c r="O96" s="79">
        <f>SUM(O5:O95)</f>
        <v>2091090.63</v>
      </c>
      <c r="P96" s="80">
        <f>SUM(P5:P95)</f>
        <v>262502</v>
      </c>
      <c r="Q96" s="80">
        <f>O96/G96</f>
        <v>1297.2026240694788</v>
      </c>
      <c r="R96" s="81">
        <f>O96/P96</f>
        <v>7.965998849532575</v>
      </c>
      <c r="S96" s="79"/>
      <c r="T96" s="82"/>
      <c r="U96" s="79"/>
      <c r="V96" s="80"/>
      <c r="W96" s="81"/>
      <c r="AB96" s="113" t="s">
        <v>35</v>
      </c>
    </row>
    <row r="97" spans="1:24" s="117" customFormat="1" ht="18">
      <c r="A97" s="114"/>
      <c r="B97" s="115"/>
      <c r="C97" s="116"/>
      <c r="F97" s="118"/>
      <c r="G97" s="119"/>
      <c r="H97" s="120"/>
      <c r="I97" s="121"/>
      <c r="J97" s="122"/>
      <c r="K97" s="121"/>
      <c r="L97" s="122"/>
      <c r="M97" s="121"/>
      <c r="N97" s="122"/>
      <c r="O97" s="121"/>
      <c r="P97" s="122"/>
      <c r="Q97" s="122"/>
      <c r="R97" s="123"/>
      <c r="S97" s="124"/>
      <c r="T97" s="125"/>
      <c r="U97" s="124"/>
      <c r="V97" s="122"/>
      <c r="W97" s="123"/>
      <c r="X97" s="126"/>
    </row>
    <row r="98" spans="4:23" ht="18">
      <c r="D98" s="183"/>
      <c r="E98" s="184"/>
      <c r="F98" s="184"/>
      <c r="G98" s="184"/>
      <c r="S98" s="191" t="s">
        <v>36</v>
      </c>
      <c r="T98" s="191"/>
      <c r="U98" s="191"/>
      <c r="V98" s="191"/>
      <c r="W98" s="191"/>
    </row>
    <row r="99" spans="4:23" ht="18">
      <c r="D99" s="136"/>
      <c r="E99" s="137"/>
      <c r="F99" s="138"/>
      <c r="G99" s="138"/>
      <c r="S99" s="191"/>
      <c r="T99" s="191"/>
      <c r="U99" s="191"/>
      <c r="V99" s="191"/>
      <c r="W99" s="191"/>
    </row>
    <row r="100" spans="19:23" ht="18">
      <c r="S100" s="191"/>
      <c r="T100" s="191"/>
      <c r="U100" s="191"/>
      <c r="V100" s="191"/>
      <c r="W100" s="191"/>
    </row>
    <row r="101" spans="16:23" ht="18">
      <c r="P101" s="188" t="s">
        <v>6</v>
      </c>
      <c r="Q101" s="189"/>
      <c r="R101" s="189"/>
      <c r="S101" s="189"/>
      <c r="T101" s="189"/>
      <c r="U101" s="189"/>
      <c r="V101" s="189"/>
      <c r="W101" s="189"/>
    </row>
    <row r="102" spans="16:23" ht="18">
      <c r="P102" s="189"/>
      <c r="Q102" s="189"/>
      <c r="R102" s="189"/>
      <c r="S102" s="189"/>
      <c r="T102" s="189"/>
      <c r="U102" s="189"/>
      <c r="V102" s="189"/>
      <c r="W102" s="189"/>
    </row>
    <row r="103" spans="16:23" ht="18">
      <c r="P103" s="189"/>
      <c r="Q103" s="189"/>
      <c r="R103" s="189"/>
      <c r="S103" s="189"/>
      <c r="T103" s="189"/>
      <c r="U103" s="189"/>
      <c r="V103" s="189"/>
      <c r="W103" s="189"/>
    </row>
    <row r="104" spans="16:23" ht="18">
      <c r="P104" s="189"/>
      <c r="Q104" s="189"/>
      <c r="R104" s="189"/>
      <c r="S104" s="189"/>
      <c r="T104" s="189"/>
      <c r="U104" s="189"/>
      <c r="V104" s="189"/>
      <c r="W104" s="189"/>
    </row>
    <row r="105" spans="16:23" ht="18">
      <c r="P105" s="189"/>
      <c r="Q105" s="189"/>
      <c r="R105" s="189"/>
      <c r="S105" s="189"/>
      <c r="T105" s="189"/>
      <c r="U105" s="189"/>
      <c r="V105" s="189"/>
      <c r="W105" s="189"/>
    </row>
    <row r="106" spans="16:23" ht="18">
      <c r="P106" s="189"/>
      <c r="Q106" s="189"/>
      <c r="R106" s="189"/>
      <c r="S106" s="189"/>
      <c r="T106" s="189"/>
      <c r="U106" s="189"/>
      <c r="V106" s="189"/>
      <c r="W106" s="189"/>
    </row>
    <row r="107" spans="16:23" ht="18">
      <c r="P107" s="190" t="s">
        <v>7</v>
      </c>
      <c r="Q107" s="189"/>
      <c r="R107" s="189"/>
      <c r="S107" s="189"/>
      <c r="T107" s="189"/>
      <c r="U107" s="189"/>
      <c r="V107" s="189"/>
      <c r="W107" s="189"/>
    </row>
    <row r="108" spans="16:23" ht="18">
      <c r="P108" s="189"/>
      <c r="Q108" s="189"/>
      <c r="R108" s="189"/>
      <c r="S108" s="189"/>
      <c r="T108" s="189"/>
      <c r="U108" s="189"/>
      <c r="V108" s="189"/>
      <c r="W108" s="189"/>
    </row>
    <row r="109" spans="16:23" ht="18">
      <c r="P109" s="189"/>
      <c r="Q109" s="189"/>
      <c r="R109" s="189"/>
      <c r="S109" s="189"/>
      <c r="T109" s="189"/>
      <c r="U109" s="189"/>
      <c r="V109" s="189"/>
      <c r="W109" s="189"/>
    </row>
    <row r="110" spans="16:23" ht="18">
      <c r="P110" s="189"/>
      <c r="Q110" s="189"/>
      <c r="R110" s="189"/>
      <c r="S110" s="189"/>
      <c r="T110" s="189"/>
      <c r="U110" s="189"/>
      <c r="V110" s="189"/>
      <c r="W110" s="189"/>
    </row>
    <row r="111" spans="16:23" ht="18">
      <c r="P111" s="189"/>
      <c r="Q111" s="189"/>
      <c r="R111" s="189"/>
      <c r="S111" s="189"/>
      <c r="T111" s="189"/>
      <c r="U111" s="189"/>
      <c r="V111" s="189"/>
      <c r="W111" s="189"/>
    </row>
    <row r="112" spans="16:23" ht="18">
      <c r="P112" s="189"/>
      <c r="Q112" s="189"/>
      <c r="R112" s="189"/>
      <c r="S112" s="189"/>
      <c r="T112" s="189"/>
      <c r="U112" s="189"/>
      <c r="V112" s="189"/>
      <c r="W112" s="189"/>
    </row>
    <row r="113" spans="16:23" ht="18">
      <c r="P113" s="189"/>
      <c r="Q113" s="189"/>
      <c r="R113" s="189"/>
      <c r="S113" s="189"/>
      <c r="T113" s="189"/>
      <c r="U113" s="189"/>
      <c r="V113" s="189"/>
      <c r="W113" s="189"/>
    </row>
  </sheetData>
  <sheetProtection/>
  <mergeCells count="19">
    <mergeCell ref="U3:W3"/>
    <mergeCell ref="B3:B4"/>
    <mergeCell ref="C3:C4"/>
    <mergeCell ref="E3:E4"/>
    <mergeCell ref="H3:H4"/>
    <mergeCell ref="D3:D4"/>
    <mergeCell ref="M3:N3"/>
    <mergeCell ref="K3:L3"/>
    <mergeCell ref="O3:R3"/>
    <mergeCell ref="D98:G98"/>
    <mergeCell ref="B96:E96"/>
    <mergeCell ref="P101:W106"/>
    <mergeCell ref="P107:W113"/>
    <mergeCell ref="S98:W100"/>
    <mergeCell ref="A2:W2"/>
    <mergeCell ref="S3:T3"/>
    <mergeCell ref="F3:F4"/>
    <mergeCell ref="I3:J3"/>
    <mergeCell ref="G3:G4"/>
  </mergeCells>
  <printOptions/>
  <pageMargins left="0.3" right="0.13" top="1" bottom="1" header="0.5" footer="0.5"/>
  <pageSetup orientation="portrait" paperSize="9" scale="35"/>
  <ignoredErrors>
    <ignoredError sqref="X6:X7 X60:X61 X20 X37:X47" unlockedFormula="1"/>
    <ignoredError sqref="X19 X48 X9:X12 X49:X50 X8" formula="1" unlockedFormula="1"/>
    <ignoredError sqref="O91:O94 O6:W6 O45:W82 P91:W93 P83:W90 P94:W95 O7:R44 T7:W44 S8:S44"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10" zoomScaleNormal="110" zoomScalePageLayoutView="0" workbookViewId="0" topLeftCell="B1">
      <selection activeCell="B3" sqref="B3:B4"/>
    </sheetView>
  </sheetViews>
  <sheetFormatPr defaultColWidth="39.8515625" defaultRowHeight="12.75"/>
  <cols>
    <col min="1" max="1" width="2.7109375" style="30" bestFit="1" customWidth="1"/>
    <col min="2" max="2" width="35.421875" style="3" bestFit="1" customWidth="1"/>
    <col min="3" max="3" width="9.421875" style="5" customWidth="1"/>
    <col min="4" max="4" width="14.140625" style="3" customWidth="1"/>
    <col min="5" max="5" width="18.140625" style="4" hidden="1" customWidth="1"/>
    <col min="6" max="6" width="6.28125" style="5" hidden="1" customWidth="1"/>
    <col min="7" max="7" width="8.421875" style="5" bestFit="1" customWidth="1"/>
    <col min="8" max="8" width="11.851562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4.421875" style="14" bestFit="1" customWidth="1"/>
    <col min="16" max="16" width="11.14062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4.28125" style="12" bestFit="1" customWidth="1"/>
    <col min="22" max="22" width="11.00390625" style="13" bestFit="1" customWidth="1"/>
    <col min="23" max="23" width="7.2812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08" t="s">
        <v>8</v>
      </c>
      <c r="B2" s="209"/>
      <c r="C2" s="209"/>
      <c r="D2" s="209"/>
      <c r="E2" s="209"/>
      <c r="F2" s="209"/>
      <c r="G2" s="209"/>
      <c r="H2" s="209"/>
      <c r="I2" s="209"/>
      <c r="J2" s="209"/>
      <c r="K2" s="209"/>
      <c r="L2" s="209"/>
      <c r="M2" s="209"/>
      <c r="N2" s="209"/>
      <c r="O2" s="209"/>
      <c r="P2" s="209"/>
      <c r="Q2" s="209"/>
      <c r="R2" s="209"/>
      <c r="S2" s="209"/>
      <c r="T2" s="209"/>
      <c r="U2" s="209"/>
      <c r="V2" s="209"/>
      <c r="W2" s="209"/>
    </row>
    <row r="3" spans="1:23" s="29" customFormat="1" ht="16.5" customHeight="1">
      <c r="A3" s="31"/>
      <c r="B3" s="210" t="s">
        <v>31</v>
      </c>
      <c r="C3" s="212" t="s">
        <v>116</v>
      </c>
      <c r="D3" s="205" t="s">
        <v>107</v>
      </c>
      <c r="E3" s="205" t="s">
        <v>37</v>
      </c>
      <c r="F3" s="205" t="s">
        <v>117</v>
      </c>
      <c r="G3" s="205" t="s">
        <v>118</v>
      </c>
      <c r="H3" s="205" t="s">
        <v>119</v>
      </c>
      <c r="I3" s="204" t="s">
        <v>108</v>
      </c>
      <c r="J3" s="204"/>
      <c r="K3" s="204" t="s">
        <v>109</v>
      </c>
      <c r="L3" s="204"/>
      <c r="M3" s="204" t="s">
        <v>110</v>
      </c>
      <c r="N3" s="204"/>
      <c r="O3" s="216" t="s">
        <v>120</v>
      </c>
      <c r="P3" s="216"/>
      <c r="Q3" s="216"/>
      <c r="R3" s="216"/>
      <c r="S3" s="204" t="s">
        <v>106</v>
      </c>
      <c r="T3" s="204"/>
      <c r="U3" s="216" t="s">
        <v>32</v>
      </c>
      <c r="V3" s="216"/>
      <c r="W3" s="217"/>
    </row>
    <row r="4" spans="1:23" s="29" customFormat="1" ht="37.5" customHeight="1" thickBot="1">
      <c r="A4" s="55"/>
      <c r="B4" s="211"/>
      <c r="C4" s="213"/>
      <c r="D4" s="206"/>
      <c r="E4" s="206"/>
      <c r="F4" s="207"/>
      <c r="G4" s="207"/>
      <c r="H4" s="207"/>
      <c r="I4" s="62" t="s">
        <v>115</v>
      </c>
      <c r="J4" s="58" t="s">
        <v>112</v>
      </c>
      <c r="K4" s="62" t="s">
        <v>115</v>
      </c>
      <c r="L4" s="58" t="s">
        <v>112</v>
      </c>
      <c r="M4" s="62" t="s">
        <v>115</v>
      </c>
      <c r="N4" s="58" t="s">
        <v>112</v>
      </c>
      <c r="O4" s="63" t="s">
        <v>115</v>
      </c>
      <c r="P4" s="64" t="s">
        <v>112</v>
      </c>
      <c r="Q4" s="64" t="s">
        <v>33</v>
      </c>
      <c r="R4" s="57" t="s">
        <v>34</v>
      </c>
      <c r="S4" s="62" t="s">
        <v>115</v>
      </c>
      <c r="T4" s="56" t="s">
        <v>111</v>
      </c>
      <c r="U4" s="62" t="s">
        <v>115</v>
      </c>
      <c r="V4" s="58" t="s">
        <v>112</v>
      </c>
      <c r="W4" s="59" t="s">
        <v>34</v>
      </c>
    </row>
    <row r="5" spans="1:24" s="6" customFormat="1" ht="15.75" customHeight="1">
      <c r="A5" s="66">
        <v>1</v>
      </c>
      <c r="B5" s="159" t="s">
        <v>149</v>
      </c>
      <c r="C5" s="160">
        <v>39556</v>
      </c>
      <c r="D5" s="161" t="s">
        <v>52</v>
      </c>
      <c r="E5" s="161" t="s">
        <v>58</v>
      </c>
      <c r="F5" s="162">
        <v>123</v>
      </c>
      <c r="G5" s="162">
        <v>124</v>
      </c>
      <c r="H5" s="162">
        <v>1</v>
      </c>
      <c r="I5" s="163">
        <v>24718</v>
      </c>
      <c r="J5" s="164">
        <v>2928</v>
      </c>
      <c r="K5" s="163">
        <v>359075</v>
      </c>
      <c r="L5" s="164">
        <v>40724</v>
      </c>
      <c r="M5" s="163">
        <v>361832</v>
      </c>
      <c r="N5" s="164">
        <v>41054</v>
      </c>
      <c r="O5" s="163">
        <f>+M5+K5+I5</f>
        <v>745625</v>
      </c>
      <c r="P5" s="164">
        <f>+N5+L5+J5</f>
        <v>84706</v>
      </c>
      <c r="Q5" s="164">
        <f>+P5/G5</f>
        <v>683.1129032258065</v>
      </c>
      <c r="R5" s="165">
        <f>+O5/P5</f>
        <v>8.802505135409534</v>
      </c>
      <c r="S5" s="163"/>
      <c r="T5" s="166">
        <f aca="true" t="shared" si="0" ref="T5:T24">IF(S5&lt;&gt;0,-(S5-O5)/S5,"")</f>
      </c>
      <c r="U5" s="163">
        <v>745625</v>
      </c>
      <c r="V5" s="164">
        <v>84706</v>
      </c>
      <c r="W5" s="167">
        <f>+U5/V5</f>
        <v>8.802505135409534</v>
      </c>
      <c r="X5" s="29"/>
    </row>
    <row r="6" spans="1:24" s="6" customFormat="1" ht="16.5" customHeight="1">
      <c r="A6" s="66">
        <v>2</v>
      </c>
      <c r="B6" s="168" t="s">
        <v>150</v>
      </c>
      <c r="C6" s="84">
        <v>39556</v>
      </c>
      <c r="D6" s="85" t="s">
        <v>122</v>
      </c>
      <c r="E6" s="85" t="s">
        <v>68</v>
      </c>
      <c r="F6" s="86">
        <v>104</v>
      </c>
      <c r="G6" s="86">
        <v>104</v>
      </c>
      <c r="H6" s="86">
        <v>1</v>
      </c>
      <c r="I6" s="87">
        <v>37564</v>
      </c>
      <c r="J6" s="88">
        <v>4480</v>
      </c>
      <c r="K6" s="87">
        <v>115879.5</v>
      </c>
      <c r="L6" s="88">
        <v>13962</v>
      </c>
      <c r="M6" s="87">
        <v>94773</v>
      </c>
      <c r="N6" s="88">
        <v>11676</v>
      </c>
      <c r="O6" s="87">
        <f>I6+K6+M6</f>
        <v>248216.5</v>
      </c>
      <c r="P6" s="88">
        <f>J6+L6+N6</f>
        <v>30118</v>
      </c>
      <c r="Q6" s="88">
        <f>+P6/G6</f>
        <v>289.59615384615387</v>
      </c>
      <c r="R6" s="89">
        <f>+O6/P6</f>
        <v>8.241466896872302</v>
      </c>
      <c r="S6" s="87"/>
      <c r="T6" s="90">
        <f t="shared" si="0"/>
      </c>
      <c r="U6" s="87">
        <v>248216.5</v>
      </c>
      <c r="V6" s="88">
        <v>30118</v>
      </c>
      <c r="W6" s="169">
        <f>U6/V6</f>
        <v>8.241466896872302</v>
      </c>
      <c r="X6" s="29"/>
    </row>
    <row r="7" spans="1:24" s="6" customFormat="1" ht="15.75" customHeight="1" thickBot="1">
      <c r="A7" s="76">
        <v>3</v>
      </c>
      <c r="B7" s="170" t="s">
        <v>151</v>
      </c>
      <c r="C7" s="147">
        <v>39556</v>
      </c>
      <c r="D7" s="148" t="s">
        <v>52</v>
      </c>
      <c r="E7" s="148" t="s">
        <v>152</v>
      </c>
      <c r="F7" s="149">
        <v>37</v>
      </c>
      <c r="G7" s="149">
        <v>37</v>
      </c>
      <c r="H7" s="149">
        <v>1</v>
      </c>
      <c r="I7" s="150">
        <v>31117</v>
      </c>
      <c r="J7" s="151">
        <v>2807</v>
      </c>
      <c r="K7" s="150">
        <v>51270</v>
      </c>
      <c r="L7" s="151">
        <v>4655</v>
      </c>
      <c r="M7" s="150">
        <v>40822</v>
      </c>
      <c r="N7" s="151">
        <v>3736</v>
      </c>
      <c r="O7" s="150">
        <f>+M7+K7+I7</f>
        <v>123209</v>
      </c>
      <c r="P7" s="151">
        <f>+N7+L7+J7</f>
        <v>11198</v>
      </c>
      <c r="Q7" s="151">
        <f>+P7/G7</f>
        <v>302.64864864864865</v>
      </c>
      <c r="R7" s="152">
        <f>+O7/P7</f>
        <v>11.002768351491337</v>
      </c>
      <c r="S7" s="150"/>
      <c r="T7" s="153">
        <f t="shared" si="0"/>
      </c>
      <c r="U7" s="150">
        <v>123209</v>
      </c>
      <c r="V7" s="151">
        <v>11198</v>
      </c>
      <c r="W7" s="171">
        <f>+U7/V7</f>
        <v>11.002768351491337</v>
      </c>
      <c r="X7" s="7"/>
    </row>
    <row r="8" spans="1:25" s="9" customFormat="1" ht="15.75" customHeight="1">
      <c r="A8" s="75">
        <v>4</v>
      </c>
      <c r="B8" s="172" t="s">
        <v>131</v>
      </c>
      <c r="C8" s="140">
        <v>39549</v>
      </c>
      <c r="D8" s="141" t="s">
        <v>122</v>
      </c>
      <c r="E8" s="141" t="s">
        <v>68</v>
      </c>
      <c r="F8" s="142">
        <v>56</v>
      </c>
      <c r="G8" s="142">
        <v>56</v>
      </c>
      <c r="H8" s="142">
        <v>2</v>
      </c>
      <c r="I8" s="143">
        <v>29253.5</v>
      </c>
      <c r="J8" s="144">
        <v>3132</v>
      </c>
      <c r="K8" s="143">
        <v>49670.5</v>
      </c>
      <c r="L8" s="144">
        <v>5375</v>
      </c>
      <c r="M8" s="143">
        <v>43532.5</v>
      </c>
      <c r="N8" s="144">
        <v>4904</v>
      </c>
      <c r="O8" s="143">
        <f>I8+K8+M8</f>
        <v>122456.5</v>
      </c>
      <c r="P8" s="144">
        <f>SUM(J8+L8+N8)</f>
        <v>13411</v>
      </c>
      <c r="Q8" s="144">
        <f>+P8/G8</f>
        <v>239.48214285714286</v>
      </c>
      <c r="R8" s="145">
        <f>+O8/P8</f>
        <v>9.131049138766684</v>
      </c>
      <c r="S8" s="143">
        <v>163319</v>
      </c>
      <c r="T8" s="146">
        <f t="shared" si="0"/>
        <v>-0.2502005278014193</v>
      </c>
      <c r="U8" s="143">
        <v>399903.5</v>
      </c>
      <c r="V8" s="144">
        <v>45388</v>
      </c>
      <c r="W8" s="173">
        <f>U8/V8</f>
        <v>8.810775976028907</v>
      </c>
      <c r="X8" s="7"/>
      <c r="Y8" s="8"/>
    </row>
    <row r="9" spans="1:24" s="10" customFormat="1" ht="15.75" customHeight="1">
      <c r="A9" s="66">
        <v>5</v>
      </c>
      <c r="B9" s="168" t="s">
        <v>21</v>
      </c>
      <c r="C9" s="84">
        <v>39542</v>
      </c>
      <c r="D9" s="85" t="s">
        <v>113</v>
      </c>
      <c r="E9" s="85" t="s">
        <v>22</v>
      </c>
      <c r="F9" s="86">
        <v>73</v>
      </c>
      <c r="G9" s="86">
        <v>72</v>
      </c>
      <c r="H9" s="86">
        <v>3</v>
      </c>
      <c r="I9" s="87">
        <v>32660</v>
      </c>
      <c r="J9" s="88">
        <v>3164</v>
      </c>
      <c r="K9" s="87">
        <v>50020</v>
      </c>
      <c r="L9" s="88">
        <v>4962</v>
      </c>
      <c r="M9" s="87">
        <v>39373</v>
      </c>
      <c r="N9" s="88">
        <v>3975</v>
      </c>
      <c r="O9" s="87">
        <f>+I9+K9+M9</f>
        <v>122053</v>
      </c>
      <c r="P9" s="88">
        <f>+J9+L9+N9</f>
        <v>12101</v>
      </c>
      <c r="Q9" s="88">
        <f>IF(O9&lt;&gt;0,P9/G9,"")</f>
        <v>168.06944444444446</v>
      </c>
      <c r="R9" s="89">
        <f>IF(O9&lt;&gt;0,O9/P9,"")</f>
        <v>10.086191223865796</v>
      </c>
      <c r="S9" s="87">
        <v>177429</v>
      </c>
      <c r="T9" s="90">
        <f t="shared" si="0"/>
        <v>-0.3121023057110168</v>
      </c>
      <c r="U9" s="87">
        <v>1059108</v>
      </c>
      <c r="V9" s="88">
        <v>116558</v>
      </c>
      <c r="W9" s="169">
        <f>U9/V9</f>
        <v>9.086532026973696</v>
      </c>
      <c r="X9" s="7"/>
    </row>
    <row r="10" spans="1:24" s="10" customFormat="1" ht="15.75" customHeight="1">
      <c r="A10" s="66">
        <v>6</v>
      </c>
      <c r="B10" s="168" t="s">
        <v>132</v>
      </c>
      <c r="C10" s="84">
        <v>39549</v>
      </c>
      <c r="D10" s="85" t="s">
        <v>52</v>
      </c>
      <c r="E10" s="85" t="s">
        <v>54</v>
      </c>
      <c r="F10" s="86">
        <v>58</v>
      </c>
      <c r="G10" s="86">
        <v>59</v>
      </c>
      <c r="H10" s="86">
        <v>2</v>
      </c>
      <c r="I10" s="87">
        <v>22357</v>
      </c>
      <c r="J10" s="88">
        <v>2365</v>
      </c>
      <c r="K10" s="87">
        <v>42939</v>
      </c>
      <c r="L10" s="88">
        <v>4517</v>
      </c>
      <c r="M10" s="87">
        <v>49113</v>
      </c>
      <c r="N10" s="88">
        <v>5040</v>
      </c>
      <c r="O10" s="87">
        <f>+M10+K10+I10</f>
        <v>114409</v>
      </c>
      <c r="P10" s="88">
        <f>+N10+L10+J10</f>
        <v>11922</v>
      </c>
      <c r="Q10" s="88">
        <f>+P10/G10</f>
        <v>202.0677966101695</v>
      </c>
      <c r="R10" s="89">
        <f>+O10/P10</f>
        <v>9.596460325448751</v>
      </c>
      <c r="S10" s="87">
        <v>156429</v>
      </c>
      <c r="T10" s="90">
        <f t="shared" si="0"/>
        <v>-0.2686202686202686</v>
      </c>
      <c r="U10" s="87">
        <v>395764</v>
      </c>
      <c r="V10" s="88">
        <v>45276</v>
      </c>
      <c r="W10" s="169">
        <f>+U10/V10</f>
        <v>8.741143210530966</v>
      </c>
      <c r="X10" s="9"/>
    </row>
    <row r="11" spans="1:24" s="10" customFormat="1" ht="15.75" customHeight="1">
      <c r="A11" s="66">
        <v>7</v>
      </c>
      <c r="B11" s="168" t="s">
        <v>48</v>
      </c>
      <c r="C11" s="84">
        <v>39500</v>
      </c>
      <c r="D11" s="85" t="s">
        <v>122</v>
      </c>
      <c r="E11" s="85" t="s">
        <v>23</v>
      </c>
      <c r="F11" s="86">
        <v>230</v>
      </c>
      <c r="G11" s="86">
        <v>102</v>
      </c>
      <c r="H11" s="86">
        <v>9</v>
      </c>
      <c r="I11" s="87">
        <v>17414.5</v>
      </c>
      <c r="J11" s="88">
        <v>3333</v>
      </c>
      <c r="K11" s="87">
        <v>31603</v>
      </c>
      <c r="L11" s="88">
        <v>6021</v>
      </c>
      <c r="M11" s="87">
        <v>38177.5</v>
      </c>
      <c r="N11" s="88">
        <v>7259</v>
      </c>
      <c r="O11" s="87">
        <f>I11+K11+M11</f>
        <v>87195</v>
      </c>
      <c r="P11" s="88">
        <f>J11+L11+N11</f>
        <v>16613</v>
      </c>
      <c r="Q11" s="88">
        <f>+P11/G11</f>
        <v>162.87254901960785</v>
      </c>
      <c r="R11" s="89">
        <f>+O11/P11</f>
        <v>5.2486004935893575</v>
      </c>
      <c r="S11" s="87">
        <v>164241.5</v>
      </c>
      <c r="T11" s="90">
        <f t="shared" si="0"/>
        <v>-0.4691049460702685</v>
      </c>
      <c r="U11" s="87">
        <v>29624006.5</v>
      </c>
      <c r="V11" s="88">
        <v>4115776</v>
      </c>
      <c r="W11" s="169">
        <f>U11/V11</f>
        <v>7.197672200819481</v>
      </c>
      <c r="X11" s="8"/>
    </row>
    <row r="12" spans="1:25" s="10" customFormat="1" ht="15.75" customHeight="1">
      <c r="A12" s="66">
        <v>8</v>
      </c>
      <c r="B12" s="168" t="s">
        <v>79</v>
      </c>
      <c r="C12" s="84">
        <v>39521</v>
      </c>
      <c r="D12" s="85" t="s">
        <v>126</v>
      </c>
      <c r="E12" s="85" t="s">
        <v>80</v>
      </c>
      <c r="F12" s="86">
        <v>42</v>
      </c>
      <c r="G12" s="86">
        <v>42</v>
      </c>
      <c r="H12" s="86">
        <v>6</v>
      </c>
      <c r="I12" s="87">
        <v>8918</v>
      </c>
      <c r="J12" s="88">
        <v>1433</v>
      </c>
      <c r="K12" s="87">
        <v>17836</v>
      </c>
      <c r="L12" s="88">
        <v>2900</v>
      </c>
      <c r="M12" s="87">
        <v>16990</v>
      </c>
      <c r="N12" s="88">
        <v>2761</v>
      </c>
      <c r="O12" s="87">
        <f>I12+K12+M12</f>
        <v>43744</v>
      </c>
      <c r="P12" s="88">
        <f>J12+L12+N12</f>
        <v>7094</v>
      </c>
      <c r="Q12" s="88">
        <f>P12/G12</f>
        <v>168.9047619047619</v>
      </c>
      <c r="R12" s="89">
        <f>O12/P12</f>
        <v>6.166337750211446</v>
      </c>
      <c r="S12" s="87">
        <v>53776</v>
      </c>
      <c r="T12" s="90">
        <f t="shared" si="0"/>
        <v>-0.18655162154120797</v>
      </c>
      <c r="U12" s="87">
        <v>1420073</v>
      </c>
      <c r="V12" s="88">
        <v>163894</v>
      </c>
      <c r="W12" s="169">
        <f>U12/V12</f>
        <v>8.664581985917728</v>
      </c>
      <c r="X12" s="11"/>
      <c r="Y12" s="8"/>
    </row>
    <row r="13" spans="1:25" s="10" customFormat="1" ht="15.75" customHeight="1">
      <c r="A13" s="66">
        <v>9</v>
      </c>
      <c r="B13" s="168" t="s">
        <v>24</v>
      </c>
      <c r="C13" s="84">
        <v>39542</v>
      </c>
      <c r="D13" s="85" t="s">
        <v>52</v>
      </c>
      <c r="E13" s="85" t="s">
        <v>58</v>
      </c>
      <c r="F13" s="86">
        <v>59</v>
      </c>
      <c r="G13" s="86">
        <v>57</v>
      </c>
      <c r="H13" s="86">
        <v>3</v>
      </c>
      <c r="I13" s="87">
        <v>9177</v>
      </c>
      <c r="J13" s="88">
        <v>1095</v>
      </c>
      <c r="K13" s="87">
        <v>18404</v>
      </c>
      <c r="L13" s="88">
        <v>2167</v>
      </c>
      <c r="M13" s="87">
        <v>16082</v>
      </c>
      <c r="N13" s="88">
        <v>1931</v>
      </c>
      <c r="O13" s="87">
        <f>+M13+K13+I13</f>
        <v>43663</v>
      </c>
      <c r="P13" s="88">
        <f>+N13+L13+J13</f>
        <v>5193</v>
      </c>
      <c r="Q13" s="88">
        <f>+P13/G13</f>
        <v>91.10526315789474</v>
      </c>
      <c r="R13" s="89">
        <f>+O13/P13</f>
        <v>8.408049297130752</v>
      </c>
      <c r="S13" s="87">
        <v>104968</v>
      </c>
      <c r="T13" s="90">
        <f t="shared" si="0"/>
        <v>-0.5840351345171861</v>
      </c>
      <c r="U13" s="87">
        <v>479490</v>
      </c>
      <c r="V13" s="88">
        <v>52848</v>
      </c>
      <c r="W13" s="169">
        <f>+U13/V13</f>
        <v>9.073001816530427</v>
      </c>
      <c r="X13" s="8"/>
      <c r="Y13" s="8"/>
    </row>
    <row r="14" spans="1:25" s="10" customFormat="1" ht="15.75" customHeight="1">
      <c r="A14" s="66">
        <v>10</v>
      </c>
      <c r="B14" s="168" t="s">
        <v>153</v>
      </c>
      <c r="C14" s="84">
        <v>39556</v>
      </c>
      <c r="D14" s="85" t="s">
        <v>105</v>
      </c>
      <c r="E14" s="85" t="s">
        <v>88</v>
      </c>
      <c r="F14" s="86">
        <v>17</v>
      </c>
      <c r="G14" s="86">
        <v>17</v>
      </c>
      <c r="H14" s="86">
        <v>1</v>
      </c>
      <c r="I14" s="87">
        <v>8488</v>
      </c>
      <c r="J14" s="88">
        <v>710</v>
      </c>
      <c r="K14" s="87">
        <v>16329.5</v>
      </c>
      <c r="L14" s="88">
        <v>1343</v>
      </c>
      <c r="M14" s="87">
        <v>13729</v>
      </c>
      <c r="N14" s="88">
        <v>1149</v>
      </c>
      <c r="O14" s="87">
        <f>I14+K14+M14</f>
        <v>38546.5</v>
      </c>
      <c r="P14" s="88">
        <f>J14+L14+N14</f>
        <v>3202</v>
      </c>
      <c r="Q14" s="88">
        <f>+P14/G14</f>
        <v>188.35294117647058</v>
      </c>
      <c r="R14" s="89">
        <f>+O14/P14</f>
        <v>12.038257339163023</v>
      </c>
      <c r="S14" s="87"/>
      <c r="T14" s="90">
        <f t="shared" si="0"/>
      </c>
      <c r="U14" s="87">
        <v>38546.5</v>
      </c>
      <c r="V14" s="88">
        <v>3202</v>
      </c>
      <c r="W14" s="169">
        <f>U14/V14</f>
        <v>12.038257339163023</v>
      </c>
      <c r="X14" s="8"/>
      <c r="Y14" s="8"/>
    </row>
    <row r="15" spans="1:25" s="10" customFormat="1" ht="15.75" customHeight="1">
      <c r="A15" s="66">
        <v>11</v>
      </c>
      <c r="B15" s="168" t="s">
        <v>92</v>
      </c>
      <c r="C15" s="84">
        <v>39528</v>
      </c>
      <c r="D15" s="85" t="s">
        <v>11</v>
      </c>
      <c r="E15" s="85" t="s">
        <v>93</v>
      </c>
      <c r="F15" s="86">
        <v>37</v>
      </c>
      <c r="G15" s="86">
        <v>37</v>
      </c>
      <c r="H15" s="86">
        <v>5</v>
      </c>
      <c r="I15" s="87">
        <v>7711.5</v>
      </c>
      <c r="J15" s="88">
        <v>1205</v>
      </c>
      <c r="K15" s="87">
        <v>16201</v>
      </c>
      <c r="L15" s="88">
        <v>2411</v>
      </c>
      <c r="M15" s="87">
        <v>12769</v>
      </c>
      <c r="N15" s="88">
        <v>1888</v>
      </c>
      <c r="O15" s="87">
        <f>I15+K15+M15</f>
        <v>36681.5</v>
      </c>
      <c r="P15" s="88">
        <f>J15+L15+N15</f>
        <v>5504</v>
      </c>
      <c r="Q15" s="88">
        <f>IF(O15&lt;&gt;0,P15/G15,"")</f>
        <v>148.75675675675674</v>
      </c>
      <c r="R15" s="89">
        <f>IF(O15&lt;&gt;0,O15/P15,"")</f>
        <v>6.664516715116279</v>
      </c>
      <c r="S15" s="87">
        <v>46422.5</v>
      </c>
      <c r="T15" s="90">
        <f t="shared" si="0"/>
        <v>-0.20983359362378157</v>
      </c>
      <c r="U15" s="87">
        <f>810206.5+0</f>
        <v>810206.5</v>
      </c>
      <c r="V15" s="88">
        <f>99258+0</f>
        <v>99258</v>
      </c>
      <c r="W15" s="169">
        <f>IF(U15&lt;&gt;0,U15/V15,"")</f>
        <v>8.162631727417438</v>
      </c>
      <c r="X15" s="8"/>
      <c r="Y15" s="8"/>
    </row>
    <row r="16" spans="1:25" s="10" customFormat="1" ht="15.75" customHeight="1">
      <c r="A16" s="66">
        <v>12</v>
      </c>
      <c r="B16" s="168">
        <v>120</v>
      </c>
      <c r="C16" s="84">
        <v>39493</v>
      </c>
      <c r="D16" s="85" t="s">
        <v>122</v>
      </c>
      <c r="E16" s="85" t="s">
        <v>44</v>
      </c>
      <c r="F16" s="86">
        <v>179</v>
      </c>
      <c r="G16" s="86">
        <v>70</v>
      </c>
      <c r="H16" s="86">
        <v>10</v>
      </c>
      <c r="I16" s="87">
        <v>16926.5</v>
      </c>
      <c r="J16" s="88">
        <v>5122</v>
      </c>
      <c r="K16" s="87">
        <v>8527.5</v>
      </c>
      <c r="L16" s="88">
        <v>1881</v>
      </c>
      <c r="M16" s="87">
        <v>7926.5</v>
      </c>
      <c r="N16" s="88">
        <v>1811</v>
      </c>
      <c r="O16" s="87">
        <f>SUM(I16+K16+M16)</f>
        <v>33380.5</v>
      </c>
      <c r="P16" s="88">
        <f>SUM(J16+L16+N16)</f>
        <v>8814</v>
      </c>
      <c r="Q16" s="88">
        <f>+P16/G16</f>
        <v>125.91428571428571</v>
      </c>
      <c r="R16" s="89">
        <f>+O16/P16</f>
        <v>3.7872135239391875</v>
      </c>
      <c r="S16" s="87">
        <v>66498</v>
      </c>
      <c r="T16" s="90">
        <f t="shared" si="0"/>
        <v>-0.4980224969172005</v>
      </c>
      <c r="U16" s="87">
        <v>4453757</v>
      </c>
      <c r="V16" s="88">
        <v>859482</v>
      </c>
      <c r="W16" s="169">
        <f aca="true" t="shared" si="1" ref="W16:W22">U16/V16</f>
        <v>5.181908405295283</v>
      </c>
      <c r="X16" s="8"/>
      <c r="Y16" s="8"/>
    </row>
    <row r="17" spans="1:25" s="10" customFormat="1" ht="15.75" customHeight="1">
      <c r="A17" s="66">
        <v>13</v>
      </c>
      <c r="B17" s="168" t="s">
        <v>12</v>
      </c>
      <c r="C17" s="84">
        <v>39535</v>
      </c>
      <c r="D17" s="85" t="s">
        <v>122</v>
      </c>
      <c r="E17" s="85" t="s">
        <v>129</v>
      </c>
      <c r="F17" s="86">
        <v>66</v>
      </c>
      <c r="G17" s="86">
        <v>56</v>
      </c>
      <c r="H17" s="86">
        <v>4</v>
      </c>
      <c r="I17" s="87">
        <v>6026</v>
      </c>
      <c r="J17" s="88">
        <v>1070</v>
      </c>
      <c r="K17" s="87">
        <v>12350.5</v>
      </c>
      <c r="L17" s="88">
        <v>2163</v>
      </c>
      <c r="M17" s="87">
        <v>12675.5</v>
      </c>
      <c r="N17" s="88">
        <v>2195</v>
      </c>
      <c r="O17" s="87">
        <f>I17+K17+M17</f>
        <v>31052</v>
      </c>
      <c r="P17" s="88">
        <f>J17+L17+N17</f>
        <v>5428</v>
      </c>
      <c r="Q17" s="88">
        <f>+P17/G17</f>
        <v>96.92857142857143</v>
      </c>
      <c r="R17" s="89">
        <f>+O17/P17</f>
        <v>5.720707442888725</v>
      </c>
      <c r="S17" s="87">
        <v>44369</v>
      </c>
      <c r="T17" s="90">
        <f t="shared" si="0"/>
        <v>-0.300141991029773</v>
      </c>
      <c r="U17" s="87">
        <v>649885</v>
      </c>
      <c r="V17" s="88">
        <v>82061</v>
      </c>
      <c r="W17" s="169">
        <f t="shared" si="1"/>
        <v>7.919535467518066</v>
      </c>
      <c r="X17" s="8"/>
      <c r="Y17" s="8"/>
    </row>
    <row r="18" spans="1:25" s="10" customFormat="1" ht="15.75" customHeight="1">
      <c r="A18" s="66">
        <v>14</v>
      </c>
      <c r="B18" s="168" t="s">
        <v>137</v>
      </c>
      <c r="C18" s="84">
        <v>39549</v>
      </c>
      <c r="D18" s="85" t="s">
        <v>103</v>
      </c>
      <c r="E18" s="85" t="s">
        <v>138</v>
      </c>
      <c r="F18" s="86">
        <v>49</v>
      </c>
      <c r="G18" s="86">
        <v>49</v>
      </c>
      <c r="H18" s="86">
        <v>2</v>
      </c>
      <c r="I18" s="87">
        <v>4606.5</v>
      </c>
      <c r="J18" s="88">
        <v>608</v>
      </c>
      <c r="K18" s="87">
        <v>8214.5</v>
      </c>
      <c r="L18" s="88">
        <v>998</v>
      </c>
      <c r="M18" s="87">
        <v>9466.5</v>
      </c>
      <c r="N18" s="88">
        <v>1161</v>
      </c>
      <c r="O18" s="87">
        <f>SUM(I18+K18+M18)</f>
        <v>22287.5</v>
      </c>
      <c r="P18" s="88">
        <f>J18+L18+N18</f>
        <v>2767</v>
      </c>
      <c r="Q18" s="88">
        <f>+P18/G18</f>
        <v>56.46938775510204</v>
      </c>
      <c r="R18" s="89">
        <f>+O18/P18</f>
        <v>8.054752439465124</v>
      </c>
      <c r="S18" s="87"/>
      <c r="T18" s="90">
        <f t="shared" si="0"/>
      </c>
      <c r="U18" s="87">
        <v>87962</v>
      </c>
      <c r="V18" s="88">
        <v>11795</v>
      </c>
      <c r="W18" s="169">
        <f t="shared" si="1"/>
        <v>7.457566765578635</v>
      </c>
      <c r="X18" s="8"/>
      <c r="Y18" s="8"/>
    </row>
    <row r="19" spans="1:25" s="10" customFormat="1" ht="15.75" customHeight="1">
      <c r="A19" s="66">
        <v>15</v>
      </c>
      <c r="B19" s="168" t="s">
        <v>91</v>
      </c>
      <c r="C19" s="84">
        <v>39528</v>
      </c>
      <c r="D19" s="85" t="s">
        <v>43</v>
      </c>
      <c r="E19" s="85" t="s">
        <v>43</v>
      </c>
      <c r="F19" s="86">
        <v>34</v>
      </c>
      <c r="G19" s="86">
        <v>34</v>
      </c>
      <c r="H19" s="86">
        <v>5</v>
      </c>
      <c r="I19" s="87">
        <v>4181</v>
      </c>
      <c r="J19" s="88">
        <v>650</v>
      </c>
      <c r="K19" s="87">
        <v>8394</v>
      </c>
      <c r="L19" s="88">
        <v>1291</v>
      </c>
      <c r="M19" s="87">
        <v>7712</v>
      </c>
      <c r="N19" s="88">
        <v>1225</v>
      </c>
      <c r="O19" s="87">
        <f>+I19+K19+M19</f>
        <v>20287</v>
      </c>
      <c r="P19" s="88">
        <f>+J19+L19+N19</f>
        <v>3166</v>
      </c>
      <c r="Q19" s="88">
        <f>+P19/G19</f>
        <v>93.11764705882354</v>
      </c>
      <c r="R19" s="89">
        <f>+O19/P19</f>
        <v>6.4077700568540745</v>
      </c>
      <c r="S19" s="87">
        <v>34124</v>
      </c>
      <c r="T19" s="90">
        <f t="shared" si="0"/>
        <v>-0.4054917360215684</v>
      </c>
      <c r="U19" s="87">
        <v>842375</v>
      </c>
      <c r="V19" s="88">
        <v>89969</v>
      </c>
      <c r="W19" s="169">
        <f t="shared" si="1"/>
        <v>9.362947237381764</v>
      </c>
      <c r="X19" s="8"/>
      <c r="Y19" s="8"/>
    </row>
    <row r="20" spans="1:25" s="10" customFormat="1" ht="15.75" customHeight="1">
      <c r="A20" s="66">
        <v>16</v>
      </c>
      <c r="B20" s="168" t="s">
        <v>133</v>
      </c>
      <c r="C20" s="84">
        <v>39549</v>
      </c>
      <c r="D20" s="85" t="s">
        <v>113</v>
      </c>
      <c r="E20" s="85" t="s">
        <v>134</v>
      </c>
      <c r="F20" s="86">
        <v>44</v>
      </c>
      <c r="G20" s="86">
        <v>37</v>
      </c>
      <c r="H20" s="86">
        <v>2</v>
      </c>
      <c r="I20" s="87">
        <v>3941</v>
      </c>
      <c r="J20" s="88">
        <v>468</v>
      </c>
      <c r="K20" s="87">
        <v>6996</v>
      </c>
      <c r="L20" s="88">
        <v>783</v>
      </c>
      <c r="M20" s="87">
        <v>7049</v>
      </c>
      <c r="N20" s="88">
        <v>820</v>
      </c>
      <c r="O20" s="87">
        <f>+I20+K20+M20</f>
        <v>17986</v>
      </c>
      <c r="P20" s="88">
        <f>+J20+L20+N20</f>
        <v>2071</v>
      </c>
      <c r="Q20" s="88">
        <f>IF(O20&lt;&gt;0,P20/G20,"")</f>
        <v>55.972972972972975</v>
      </c>
      <c r="R20" s="89">
        <f>IF(O20&lt;&gt;0,O20/P20,"")</f>
        <v>8.684693384838242</v>
      </c>
      <c r="S20" s="87">
        <v>55097</v>
      </c>
      <c r="T20" s="90">
        <f t="shared" si="0"/>
        <v>-0.6735575439679111</v>
      </c>
      <c r="U20" s="87">
        <v>110301</v>
      </c>
      <c r="V20" s="88">
        <v>12387</v>
      </c>
      <c r="W20" s="169">
        <f t="shared" si="1"/>
        <v>8.904577379510778</v>
      </c>
      <c r="X20" s="8"/>
      <c r="Y20" s="8"/>
    </row>
    <row r="21" spans="1:24" s="10" customFormat="1" ht="15.75" customHeight="1">
      <c r="A21" s="66">
        <v>17</v>
      </c>
      <c r="B21" s="168" t="s">
        <v>14</v>
      </c>
      <c r="C21" s="84">
        <v>39535</v>
      </c>
      <c r="D21" s="85" t="s">
        <v>105</v>
      </c>
      <c r="E21" s="85" t="s">
        <v>121</v>
      </c>
      <c r="F21" s="86">
        <v>69</v>
      </c>
      <c r="G21" s="86">
        <v>68</v>
      </c>
      <c r="H21" s="86">
        <v>4</v>
      </c>
      <c r="I21" s="87">
        <v>2013.5</v>
      </c>
      <c r="J21" s="88">
        <v>361</v>
      </c>
      <c r="K21" s="87">
        <v>7341.5</v>
      </c>
      <c r="L21" s="88">
        <v>1260</v>
      </c>
      <c r="M21" s="87">
        <v>6623</v>
      </c>
      <c r="N21" s="88">
        <v>1123</v>
      </c>
      <c r="O21" s="87">
        <f>I21+K21+M21</f>
        <v>15978</v>
      </c>
      <c r="P21" s="88">
        <f>J21+L21+N21</f>
        <v>2744</v>
      </c>
      <c r="Q21" s="88">
        <f>+P21/G21</f>
        <v>40.35294117647059</v>
      </c>
      <c r="R21" s="89">
        <f>+O21/P21</f>
        <v>5.822886297376093</v>
      </c>
      <c r="S21" s="87">
        <v>31353</v>
      </c>
      <c r="T21" s="90">
        <f t="shared" si="0"/>
        <v>-0.49038369534015885</v>
      </c>
      <c r="U21" s="87">
        <v>334704</v>
      </c>
      <c r="V21" s="88">
        <v>41434</v>
      </c>
      <c r="W21" s="169">
        <f t="shared" si="1"/>
        <v>8.078003571945745</v>
      </c>
      <c r="X21" s="8"/>
    </row>
    <row r="22" spans="1:24" s="10" customFormat="1" ht="15.75" customHeight="1">
      <c r="A22" s="66">
        <v>18</v>
      </c>
      <c r="B22" s="168" t="s">
        <v>49</v>
      </c>
      <c r="C22" s="84">
        <v>39500</v>
      </c>
      <c r="D22" s="85" t="s">
        <v>105</v>
      </c>
      <c r="E22" s="85" t="s">
        <v>50</v>
      </c>
      <c r="F22" s="86">
        <v>100</v>
      </c>
      <c r="G22" s="86">
        <v>38</v>
      </c>
      <c r="H22" s="86">
        <v>9</v>
      </c>
      <c r="I22" s="87">
        <v>3682</v>
      </c>
      <c r="J22" s="88">
        <v>801</v>
      </c>
      <c r="K22" s="87">
        <v>6492</v>
      </c>
      <c r="L22" s="88">
        <v>1389</v>
      </c>
      <c r="M22" s="87">
        <v>5689.5</v>
      </c>
      <c r="N22" s="88">
        <v>1209</v>
      </c>
      <c r="O22" s="87">
        <f>I22+K22+M22</f>
        <v>15863.5</v>
      </c>
      <c r="P22" s="88">
        <f>J22+L22+N22</f>
        <v>3399</v>
      </c>
      <c r="Q22" s="88">
        <f>+P22/G22</f>
        <v>89.44736842105263</v>
      </c>
      <c r="R22" s="89">
        <f>+O22/P22</f>
        <v>4.667107972933215</v>
      </c>
      <c r="S22" s="87">
        <v>28070</v>
      </c>
      <c r="T22" s="90">
        <f t="shared" si="0"/>
        <v>-0.4348592803705023</v>
      </c>
      <c r="U22" s="87">
        <v>1664829.9</v>
      </c>
      <c r="V22" s="88">
        <v>221724</v>
      </c>
      <c r="W22" s="169">
        <f t="shared" si="1"/>
        <v>7.508568761162526</v>
      </c>
      <c r="X22" s="8"/>
    </row>
    <row r="23" spans="1:24" s="10" customFormat="1" ht="15.75" customHeight="1">
      <c r="A23" s="66">
        <v>19</v>
      </c>
      <c r="B23" s="168" t="s">
        <v>74</v>
      </c>
      <c r="C23" s="84">
        <v>39514</v>
      </c>
      <c r="D23" s="85" t="s">
        <v>52</v>
      </c>
      <c r="E23" s="85" t="s">
        <v>54</v>
      </c>
      <c r="F23" s="86">
        <v>30</v>
      </c>
      <c r="G23" s="86">
        <v>8</v>
      </c>
      <c r="H23" s="86">
        <v>7</v>
      </c>
      <c r="I23" s="87">
        <v>1036</v>
      </c>
      <c r="J23" s="88">
        <v>224</v>
      </c>
      <c r="K23" s="87">
        <v>6759</v>
      </c>
      <c r="L23" s="88">
        <v>1073</v>
      </c>
      <c r="M23" s="87">
        <v>6324</v>
      </c>
      <c r="N23" s="88">
        <v>994</v>
      </c>
      <c r="O23" s="87">
        <f>+M23+K23+I23</f>
        <v>14119</v>
      </c>
      <c r="P23" s="88">
        <f>+N23+L23+J23</f>
        <v>2291</v>
      </c>
      <c r="Q23" s="88">
        <f>+P23/G23</f>
        <v>286.375</v>
      </c>
      <c r="R23" s="89">
        <f>+O23/P23</f>
        <v>6.16281099956351</v>
      </c>
      <c r="S23" s="87">
        <v>10023</v>
      </c>
      <c r="T23" s="90">
        <f t="shared" si="0"/>
        <v>0.4086600818118328</v>
      </c>
      <c r="U23" s="87">
        <v>687345</v>
      </c>
      <c r="V23" s="88">
        <v>77262</v>
      </c>
      <c r="W23" s="169">
        <f>+U23/V23</f>
        <v>8.896287955269084</v>
      </c>
      <c r="X23" s="8"/>
    </row>
    <row r="24" spans="1:24" s="10" customFormat="1" ht="18">
      <c r="A24" s="66">
        <v>20</v>
      </c>
      <c r="B24" s="168" t="s">
        <v>73</v>
      </c>
      <c r="C24" s="84">
        <v>39514</v>
      </c>
      <c r="D24" s="85" t="s">
        <v>113</v>
      </c>
      <c r="E24" s="85" t="s">
        <v>114</v>
      </c>
      <c r="F24" s="86">
        <v>129</v>
      </c>
      <c r="G24" s="86">
        <v>35</v>
      </c>
      <c r="H24" s="86">
        <v>7</v>
      </c>
      <c r="I24" s="87">
        <v>2970</v>
      </c>
      <c r="J24" s="88">
        <v>699</v>
      </c>
      <c r="K24" s="87">
        <v>5872</v>
      </c>
      <c r="L24" s="88">
        <v>1190</v>
      </c>
      <c r="M24" s="87">
        <v>4995</v>
      </c>
      <c r="N24" s="88">
        <v>978</v>
      </c>
      <c r="O24" s="87">
        <f>+I24+K24+M24</f>
        <v>13837</v>
      </c>
      <c r="P24" s="88">
        <f>+J24+L24+N24</f>
        <v>2867</v>
      </c>
      <c r="Q24" s="88">
        <f>IF(O24&lt;&gt;0,P24/G24,"")</f>
        <v>81.91428571428571</v>
      </c>
      <c r="R24" s="89">
        <f>IF(O24&lt;&gt;0,O24/P24,"")</f>
        <v>4.826299267527031</v>
      </c>
      <c r="S24" s="87">
        <v>40006</v>
      </c>
      <c r="T24" s="90">
        <f t="shared" si="0"/>
        <v>-0.6541268809678549</v>
      </c>
      <c r="U24" s="87">
        <v>3204486</v>
      </c>
      <c r="V24" s="88">
        <v>424578</v>
      </c>
      <c r="W24" s="169">
        <f>U24/V24</f>
        <v>7.5474612438703845</v>
      </c>
      <c r="X24" s="8"/>
    </row>
    <row r="25" spans="1:28" s="60" customFormat="1" ht="15">
      <c r="A25" s="61"/>
      <c r="B25" s="214" t="s">
        <v>9</v>
      </c>
      <c r="C25" s="214"/>
      <c r="D25" s="215"/>
      <c r="E25" s="215"/>
      <c r="F25" s="68"/>
      <c r="G25" s="68">
        <f>SUM(G5:G24)</f>
        <v>1102</v>
      </c>
      <c r="H25" s="69"/>
      <c r="I25" s="73"/>
      <c r="J25" s="74"/>
      <c r="K25" s="73"/>
      <c r="L25" s="74"/>
      <c r="M25" s="73"/>
      <c r="N25" s="74"/>
      <c r="O25" s="73">
        <f>SUM(O5:O24)</f>
        <v>1910589.5</v>
      </c>
      <c r="P25" s="74">
        <f>SUM(P5:P24)</f>
        <v>234609</v>
      </c>
      <c r="Q25" s="74">
        <f>O25/G25</f>
        <v>1733.747277676951</v>
      </c>
      <c r="R25" s="70">
        <f>O25/P25</f>
        <v>8.14371784543645</v>
      </c>
      <c r="S25" s="73"/>
      <c r="T25" s="71"/>
      <c r="U25" s="73"/>
      <c r="V25" s="74"/>
      <c r="W25" s="70"/>
      <c r="AB25" s="60" t="s">
        <v>35</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2"/>
      <c r="D27" s="220"/>
      <c r="E27" s="221"/>
      <c r="F27" s="221"/>
      <c r="G27" s="221"/>
      <c r="H27" s="34"/>
      <c r="I27" s="35"/>
      <c r="K27" s="35"/>
      <c r="M27" s="35"/>
      <c r="O27" s="36"/>
      <c r="R27" s="37"/>
      <c r="S27" s="222" t="s">
        <v>36</v>
      </c>
      <c r="T27" s="222"/>
      <c r="U27" s="222"/>
      <c r="V27" s="222"/>
      <c r="W27" s="222"/>
      <c r="X27" s="38"/>
    </row>
    <row r="28" spans="1:24" s="33" customFormat="1" ht="18">
      <c r="A28" s="32"/>
      <c r="B28" s="9"/>
      <c r="C28" s="52"/>
      <c r="D28" s="53"/>
      <c r="E28" s="54"/>
      <c r="F28" s="54"/>
      <c r="G28" s="65"/>
      <c r="H28" s="34"/>
      <c r="M28" s="35"/>
      <c r="O28" s="36"/>
      <c r="R28" s="37"/>
      <c r="S28" s="222"/>
      <c r="T28" s="222"/>
      <c r="U28" s="222"/>
      <c r="V28" s="222"/>
      <c r="W28" s="222"/>
      <c r="X28" s="38"/>
    </row>
    <row r="29" spans="1:24" s="33" customFormat="1" ht="18">
      <c r="A29" s="32"/>
      <c r="G29" s="34"/>
      <c r="H29" s="34"/>
      <c r="M29" s="35"/>
      <c r="O29" s="36"/>
      <c r="R29" s="37"/>
      <c r="S29" s="222"/>
      <c r="T29" s="222"/>
      <c r="U29" s="222"/>
      <c r="V29" s="222"/>
      <c r="W29" s="222"/>
      <c r="X29" s="38"/>
    </row>
    <row r="30" spans="1:24" s="33" customFormat="1" ht="30" customHeight="1">
      <c r="A30" s="32"/>
      <c r="C30" s="34"/>
      <c r="E30" s="39"/>
      <c r="F30" s="34"/>
      <c r="G30" s="34"/>
      <c r="H30" s="34"/>
      <c r="I30" s="35"/>
      <c r="K30" s="35"/>
      <c r="M30" s="35"/>
      <c r="O30" s="36"/>
      <c r="P30" s="223" t="s">
        <v>6</v>
      </c>
      <c r="Q30" s="219"/>
      <c r="R30" s="219"/>
      <c r="S30" s="219"/>
      <c r="T30" s="219"/>
      <c r="U30" s="219"/>
      <c r="V30" s="219"/>
      <c r="W30" s="219"/>
      <c r="X30" s="38"/>
    </row>
    <row r="31" spans="1:24" s="33" customFormat="1" ht="30" customHeight="1">
      <c r="A31" s="32"/>
      <c r="C31" s="34"/>
      <c r="E31" s="39"/>
      <c r="F31" s="34"/>
      <c r="G31" s="34"/>
      <c r="H31" s="34"/>
      <c r="I31" s="35"/>
      <c r="K31" s="35"/>
      <c r="M31" s="35"/>
      <c r="O31" s="36"/>
      <c r="P31" s="219"/>
      <c r="Q31" s="219"/>
      <c r="R31" s="219"/>
      <c r="S31" s="219"/>
      <c r="T31" s="219"/>
      <c r="U31" s="219"/>
      <c r="V31" s="219"/>
      <c r="W31" s="219"/>
      <c r="X31" s="38"/>
    </row>
    <row r="32" spans="1:24" s="33" customFormat="1" ht="30" customHeight="1">
      <c r="A32" s="32"/>
      <c r="C32" s="34"/>
      <c r="E32" s="39"/>
      <c r="F32" s="34"/>
      <c r="G32" s="34"/>
      <c r="H32" s="34"/>
      <c r="I32" s="35"/>
      <c r="K32" s="35"/>
      <c r="M32" s="35"/>
      <c r="O32" s="36"/>
      <c r="P32" s="219"/>
      <c r="Q32" s="219"/>
      <c r="R32" s="219"/>
      <c r="S32" s="219"/>
      <c r="T32" s="219"/>
      <c r="U32" s="219"/>
      <c r="V32" s="219"/>
      <c r="W32" s="219"/>
      <c r="X32" s="38"/>
    </row>
    <row r="33" spans="1:24" s="33" customFormat="1" ht="30" customHeight="1">
      <c r="A33" s="32"/>
      <c r="C33" s="34"/>
      <c r="E33" s="39"/>
      <c r="F33" s="34"/>
      <c r="G33" s="34"/>
      <c r="H33" s="34"/>
      <c r="I33" s="35"/>
      <c r="K33" s="35"/>
      <c r="M33" s="35"/>
      <c r="O33" s="36"/>
      <c r="P33" s="219"/>
      <c r="Q33" s="219"/>
      <c r="R33" s="219"/>
      <c r="S33" s="219"/>
      <c r="T33" s="219"/>
      <c r="U33" s="219"/>
      <c r="V33" s="219"/>
      <c r="W33" s="219"/>
      <c r="X33" s="38"/>
    </row>
    <row r="34" spans="1:24" s="33" customFormat="1" ht="30" customHeight="1">
      <c r="A34" s="32"/>
      <c r="C34" s="34"/>
      <c r="E34" s="39"/>
      <c r="F34" s="34"/>
      <c r="G34" s="34"/>
      <c r="H34" s="34"/>
      <c r="I34" s="35"/>
      <c r="K34" s="35"/>
      <c r="M34" s="35"/>
      <c r="O34" s="36"/>
      <c r="P34" s="219"/>
      <c r="Q34" s="219"/>
      <c r="R34" s="219"/>
      <c r="S34" s="219"/>
      <c r="T34" s="219"/>
      <c r="U34" s="219"/>
      <c r="V34" s="219"/>
      <c r="W34" s="219"/>
      <c r="X34" s="38"/>
    </row>
    <row r="35" spans="1:24" s="33" customFormat="1" ht="45" customHeight="1">
      <c r="A35" s="32"/>
      <c r="C35" s="34"/>
      <c r="E35" s="39"/>
      <c r="F35" s="34"/>
      <c r="G35" s="5"/>
      <c r="H35" s="5"/>
      <c r="I35" s="12"/>
      <c r="J35" s="3"/>
      <c r="K35" s="12"/>
      <c r="L35" s="3"/>
      <c r="M35" s="12"/>
      <c r="N35" s="3"/>
      <c r="O35" s="36"/>
      <c r="P35" s="219"/>
      <c r="Q35" s="219"/>
      <c r="R35" s="219"/>
      <c r="S35" s="219"/>
      <c r="T35" s="219"/>
      <c r="U35" s="219"/>
      <c r="V35" s="219"/>
      <c r="W35" s="219"/>
      <c r="X35" s="38"/>
    </row>
    <row r="36" spans="1:24" s="33" customFormat="1" ht="33" customHeight="1">
      <c r="A36" s="32"/>
      <c r="C36" s="34"/>
      <c r="E36" s="39"/>
      <c r="F36" s="34"/>
      <c r="G36" s="5"/>
      <c r="H36" s="5"/>
      <c r="I36" s="12"/>
      <c r="J36" s="3"/>
      <c r="K36" s="12"/>
      <c r="L36" s="3"/>
      <c r="M36" s="12"/>
      <c r="N36" s="3"/>
      <c r="O36" s="36"/>
      <c r="P36" s="218" t="s">
        <v>7</v>
      </c>
      <c r="Q36" s="219"/>
      <c r="R36" s="219"/>
      <c r="S36" s="219"/>
      <c r="T36" s="219"/>
      <c r="U36" s="219"/>
      <c r="V36" s="219"/>
      <c r="W36" s="219"/>
      <c r="X36" s="38"/>
    </row>
    <row r="37" spans="1:24" s="33" customFormat="1" ht="33" customHeight="1">
      <c r="A37" s="32"/>
      <c r="C37" s="34"/>
      <c r="E37" s="39"/>
      <c r="F37" s="34"/>
      <c r="G37" s="5"/>
      <c r="H37" s="5"/>
      <c r="I37" s="12"/>
      <c r="J37" s="3"/>
      <c r="K37" s="12"/>
      <c r="L37" s="3"/>
      <c r="M37" s="12"/>
      <c r="N37" s="3"/>
      <c r="O37" s="36"/>
      <c r="P37" s="219"/>
      <c r="Q37" s="219"/>
      <c r="R37" s="219"/>
      <c r="S37" s="219"/>
      <c r="T37" s="219"/>
      <c r="U37" s="219"/>
      <c r="V37" s="219"/>
      <c r="W37" s="219"/>
      <c r="X37" s="38"/>
    </row>
    <row r="38" spans="1:24" s="33" customFormat="1" ht="33" customHeight="1">
      <c r="A38" s="32"/>
      <c r="C38" s="34"/>
      <c r="E38" s="39"/>
      <c r="F38" s="34"/>
      <c r="G38" s="5"/>
      <c r="H38" s="5"/>
      <c r="I38" s="12"/>
      <c r="J38" s="3"/>
      <c r="K38" s="12"/>
      <c r="L38" s="3"/>
      <c r="M38" s="12"/>
      <c r="N38" s="3"/>
      <c r="O38" s="36"/>
      <c r="P38" s="219"/>
      <c r="Q38" s="219"/>
      <c r="R38" s="219"/>
      <c r="S38" s="219"/>
      <c r="T38" s="219"/>
      <c r="U38" s="219"/>
      <c r="V38" s="219"/>
      <c r="W38" s="219"/>
      <c r="X38" s="38"/>
    </row>
    <row r="39" spans="1:24" s="33" customFormat="1" ht="33" customHeight="1">
      <c r="A39" s="32"/>
      <c r="C39" s="34"/>
      <c r="E39" s="39"/>
      <c r="F39" s="34"/>
      <c r="G39" s="5"/>
      <c r="H39" s="5"/>
      <c r="I39" s="12"/>
      <c r="J39" s="3"/>
      <c r="K39" s="12"/>
      <c r="L39" s="3"/>
      <c r="M39" s="12"/>
      <c r="N39" s="3"/>
      <c r="O39" s="36"/>
      <c r="P39" s="219"/>
      <c r="Q39" s="219"/>
      <c r="R39" s="219"/>
      <c r="S39" s="219"/>
      <c r="T39" s="219"/>
      <c r="U39" s="219"/>
      <c r="V39" s="219"/>
      <c r="W39" s="219"/>
      <c r="X39" s="38"/>
    </row>
    <row r="40" spans="1:24" s="33" customFormat="1" ht="33" customHeight="1">
      <c r="A40" s="32"/>
      <c r="C40" s="34"/>
      <c r="E40" s="39"/>
      <c r="F40" s="34"/>
      <c r="G40" s="5"/>
      <c r="H40" s="5"/>
      <c r="I40" s="12"/>
      <c r="J40" s="3"/>
      <c r="K40" s="12"/>
      <c r="L40" s="3"/>
      <c r="M40" s="12"/>
      <c r="N40" s="3"/>
      <c r="O40" s="36"/>
      <c r="P40" s="219"/>
      <c r="Q40" s="219"/>
      <c r="R40" s="219"/>
      <c r="S40" s="219"/>
      <c r="T40" s="219"/>
      <c r="U40" s="219"/>
      <c r="V40" s="219"/>
      <c r="W40" s="219"/>
      <c r="X40" s="38"/>
    </row>
    <row r="41" spans="16:23" ht="33" customHeight="1">
      <c r="P41" s="219"/>
      <c r="Q41" s="219"/>
      <c r="R41" s="219"/>
      <c r="S41" s="219"/>
      <c r="T41" s="219"/>
      <c r="U41" s="219"/>
      <c r="V41" s="219"/>
      <c r="W41" s="219"/>
    </row>
    <row r="42" spans="16:23" ht="33" customHeight="1">
      <c r="P42" s="219"/>
      <c r="Q42" s="219"/>
      <c r="R42" s="219"/>
      <c r="S42" s="219"/>
      <c r="T42" s="219"/>
      <c r="U42" s="219"/>
      <c r="V42" s="219"/>
      <c r="W42" s="219"/>
    </row>
  </sheetData>
  <sheetProtection/>
  <mergeCells count="20">
    <mergeCell ref="P36:W42"/>
    <mergeCell ref="D27:G27"/>
    <mergeCell ref="S27:W29"/>
    <mergeCell ref="P30:W35"/>
    <mergeCell ref="A2:W2"/>
    <mergeCell ref="B3:B4"/>
    <mergeCell ref="C3:C4"/>
    <mergeCell ref="B25:C25"/>
    <mergeCell ref="D25:E25"/>
    <mergeCell ref="O3:R3"/>
    <mergeCell ref="S3:T3"/>
    <mergeCell ref="U3:W3"/>
    <mergeCell ref="H3:H4"/>
    <mergeCell ref="G3:G4"/>
    <mergeCell ref="M3:N3"/>
    <mergeCell ref="K3:L3"/>
    <mergeCell ref="I3:J3"/>
    <mergeCell ref="D3:D4"/>
    <mergeCell ref="E3:E4"/>
    <mergeCell ref="F3:F4"/>
  </mergeCells>
  <printOptions/>
  <pageMargins left="0.17" right="0.12" top="0.82" bottom="0.39" header="0.5" footer="0.32"/>
  <pageSetup orientation="portrait" paperSize="9" scale="70"/>
  <ignoredErrors>
    <ignoredError sqref="X17 X21 X22 X24 X12:X14 X18:X19 X20 X15:X16 X23 O6:W23"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2008-04-22T04:18:27Z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