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Apr 04-06 (we 14)" sheetId="1" r:id="rId1"/>
    <sheet name="Apr 04-06 (TOP 20)" sheetId="2" r:id="rId2"/>
  </sheets>
  <definedNames>
    <definedName name="_xlnm.Print_Area" localSheetId="1">'Apr 04-06 (TOP 20)'!$A$1:$W$42</definedName>
    <definedName name="_xlnm.Print_Area" localSheetId="0">'Apr 04-06 (we 14)'!$A$1:$W$106</definedName>
  </definedNames>
  <calcPr fullCalcOnLoad="1"/>
</workbook>
</file>

<file path=xl/sharedStrings.xml><?xml version="1.0" encoding="utf-8"?>
<sst xmlns="http://schemas.openxmlformats.org/spreadsheetml/2006/main" count="378" uniqueCount="166">
  <si>
    <t>THERE WILL BE BLOOD</t>
  </si>
  <si>
    <t>STUDIO 2.0</t>
  </si>
  <si>
    <t>WE OWN HE NIGHT</t>
  </si>
  <si>
    <t>FAUTE A FIDEL, LA</t>
  </si>
  <si>
    <t>SÖZÜN BİTTİĞİ YER</t>
  </si>
  <si>
    <t>WELCOME BACK PINOCCHIO</t>
  </si>
  <si>
    <t xml:space="preserve">HORIZON </t>
  </si>
  <si>
    <t>FIDA-ARZU</t>
  </si>
  <si>
    <t>GONE BABY GONE</t>
  </si>
  <si>
    <t>BUENA VISTA</t>
  </si>
  <si>
    <t>DEATHS OF IAN STONE</t>
  </si>
  <si>
    <t>SOUTHLAND TALES</t>
  </si>
  <si>
    <t>ANKA KUŞU: BANA SIRRINI AÇ</t>
  </si>
  <si>
    <t>SINEMA AJANS</t>
  </si>
  <si>
    <t>KABADAYI</t>
  </si>
  <si>
    <t>FIDA-FILMACASS</t>
  </si>
  <si>
    <t>CASSANDRA'S DREAM</t>
  </si>
  <si>
    <t>ISLAND OF LOST SOULS</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</si>
  <si>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</si>
  <si>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</si>
  <si>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</si>
  <si>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</si>
  <si>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</si>
  <si>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</si>
  <si>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IN THE NAME OF THE KING</t>
  </si>
  <si>
    <t>IN THE VALLEY OF ELAH</t>
  </si>
  <si>
    <t>DRAGON HUNTERS</t>
  </si>
  <si>
    <t>COUNTERFEITERS</t>
  </si>
  <si>
    <t>ROMULUS MY FATHER</t>
  </si>
  <si>
    <t>YUMURTA</t>
  </si>
  <si>
    <t>KENDA</t>
  </si>
  <si>
    <t>KAPLAN FILM</t>
  </si>
  <si>
    <t>MASKELI BEŞLER KIBRIS</t>
  </si>
  <si>
    <t>DEATH SENTENCE</t>
  </si>
  <si>
    <t>AVSAR FILM</t>
  </si>
  <si>
    <t>VANTAGE POINT</t>
  </si>
  <si>
    <t>COLUMBIA</t>
  </si>
  <si>
    <t>OZEN-AKSOY</t>
  </si>
  <si>
    <t>SLEUTH</t>
  </si>
  <si>
    <t>PERİ TOZU</t>
  </si>
  <si>
    <t>KARAKEDI FILM</t>
  </si>
  <si>
    <t>ONE WAY</t>
  </si>
  <si>
    <t>SARAN GROUP</t>
  </si>
  <si>
    <t>FOX  AND THE CHILD</t>
  </si>
  <si>
    <t>REVOLVER</t>
  </si>
  <si>
    <t>ÇILGIN DERSANE KAMPTA</t>
  </si>
  <si>
    <t>KUTSAL DAMACANA</t>
  </si>
  <si>
    <t>ZERO FILM</t>
  </si>
  <si>
    <t>DIGITAL PLATFORM</t>
  </si>
  <si>
    <t>REDACTED</t>
  </si>
  <si>
    <t>Title</t>
  </si>
  <si>
    <t>Cumulative</t>
  </si>
  <si>
    <t>Scr.Avg.
(Adm.)</t>
  </si>
  <si>
    <t>Avg.
Ticket</t>
  </si>
  <si>
    <t>.</t>
  </si>
  <si>
    <t>*Sorted according to Weekend Total G.B.O. - Hafta sonu toplam hasılat sütununa göre sıralanmıştır.</t>
  </si>
  <si>
    <t>Company</t>
  </si>
  <si>
    <t>SEMUM</t>
  </si>
  <si>
    <t>CALINOS</t>
  </si>
  <si>
    <t>SON DERS</t>
  </si>
  <si>
    <t>RENKLER SANAT</t>
  </si>
  <si>
    <t>MY BLUEBERRY NIGHTS</t>
  </si>
  <si>
    <t>PINEMA</t>
  </si>
  <si>
    <t>POSTA</t>
  </si>
  <si>
    <t>P.S. I LOVE YOU</t>
  </si>
  <si>
    <t>SWEENEY TODD</t>
  </si>
  <si>
    <t>WEDDING DAZE</t>
  </si>
  <si>
    <t>RECEP İVEDİK</t>
  </si>
  <si>
    <t>WINX CLUB: THE SECRET OF THE LOST KINGDOM</t>
  </si>
  <si>
    <t>FILMA</t>
  </si>
  <si>
    <t>BAYRAMPAŞA: BEN FAZLA KALMAYACAĞIM</t>
  </si>
  <si>
    <t>UIP</t>
  </si>
  <si>
    <t>CLOVERFIELD</t>
  </si>
  <si>
    <t>PARAMOUNT</t>
  </si>
  <si>
    <t>ULAK</t>
  </si>
  <si>
    <t>WALT DISNEY</t>
  </si>
  <si>
    <t>MR MAGORIUM'S WONDER EMPORIUM</t>
  </si>
  <si>
    <t>FIDA FILM</t>
  </si>
  <si>
    <t>BEE MOVIE</t>
  </si>
  <si>
    <t>IZGNANIE</t>
  </si>
  <si>
    <t>BARBAR</t>
  </si>
  <si>
    <t>INTERCINEMA</t>
  </si>
  <si>
    <t>BOYUT FILM</t>
  </si>
  <si>
    <t>PLAJDA</t>
  </si>
  <si>
    <t>MIST, THE</t>
  </si>
  <si>
    <t>TMC</t>
  </si>
  <si>
    <t>EYE, THE</t>
  </si>
  <si>
    <t>27 DRESSES</t>
  </si>
  <si>
    <t>FOX</t>
  </si>
  <si>
    <t>GAME PLAN</t>
  </si>
  <si>
    <t>AUGUST RUSH</t>
  </si>
  <si>
    <t>CHARLIE BARTLETT</t>
  </si>
  <si>
    <t>ASTERIX AT THE OLYMPIC GAMES</t>
  </si>
  <si>
    <t>HAZAN MEVSİMİ: BİR PANAYIR HİKAYESİ</t>
  </si>
  <si>
    <t>10,000 BC</t>
  </si>
  <si>
    <t>NO COUNTRY FOR OLD MEN</t>
  </si>
  <si>
    <t>JUMPER</t>
  </si>
  <si>
    <t>LOVE IN THE TIME OF CHOLERA</t>
  </si>
  <si>
    <t>HAYATTAN KORKMA</t>
  </si>
  <si>
    <t>24 KARE</t>
  </si>
  <si>
    <t>SICKO</t>
  </si>
  <si>
    <t>MONGOL</t>
  </si>
  <si>
    <t>BETA</t>
  </si>
  <si>
    <t>SPIDERWICK CHRONICLES</t>
  </si>
  <si>
    <t>FLOCK, THE</t>
  </si>
  <si>
    <t>MİRAS</t>
  </si>
  <si>
    <t>GDY AJANS</t>
  </si>
  <si>
    <t>BROKEN ANGEL</t>
  </si>
  <si>
    <t>UNICVISIONS</t>
  </si>
  <si>
    <t>INSIDE</t>
  </si>
  <si>
    <t>CELLULOID DREAMS</t>
  </si>
  <si>
    <t>A.E. FILM</t>
  </si>
  <si>
    <t>BEFORE THE DEVIL KNOWS YOU'RE DEAD</t>
  </si>
  <si>
    <t>OPEN SEASON</t>
  </si>
  <si>
    <t>BANK JOB</t>
  </si>
  <si>
    <t>AWAKE</t>
  </si>
  <si>
    <t>WEINSTEIN CO.</t>
  </si>
  <si>
    <t>JUNO</t>
  </si>
  <si>
    <t>GİRDAP</t>
  </si>
  <si>
    <t>KUZEY FILM</t>
  </si>
  <si>
    <t>KITE RUNNER</t>
  </si>
  <si>
    <t>PLATO FILM</t>
  </si>
  <si>
    <t>PARANOID PARK</t>
  </si>
  <si>
    <t>BARBAR FILM</t>
  </si>
  <si>
    <t>ARA</t>
  </si>
  <si>
    <t>DIGITAL SANATLAR - ÜMİT ÜNAL</t>
  </si>
  <si>
    <t>RENDITION</t>
  </si>
  <si>
    <t>BESTLINE</t>
  </si>
  <si>
    <t>NANNY DIARIES</t>
  </si>
  <si>
    <t>FILMPOP</t>
  </si>
  <si>
    <t>AKSOY YAPIM</t>
  </si>
  <si>
    <t>35 MILIM</t>
  </si>
  <si>
    <t>FIDA</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</si>
  <si>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</si>
  <si>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</si>
  <si>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</si>
  <si>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</si>
  <si>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</si>
  <si>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</si>
  <si>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</si>
  <si>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</si>
  <si>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</si>
  <si>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</si>
  <si>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</si>
  <si>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</si>
  <si>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</si>
  <si>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</si>
  <si>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</si>
  <si>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</si>
  <si>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</si>
  <si>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</si>
  <si>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BEYAZ MELEK</t>
  </si>
  <si>
    <t>I AM LEGEND</t>
  </si>
  <si>
    <t>RED KIT</t>
  </si>
  <si>
    <t>CHANTIER</t>
  </si>
  <si>
    <t>WILD BUNCH</t>
  </si>
  <si>
    <t>DONKEY XOTE</t>
  </si>
  <si>
    <t>OZEN-UMUT</t>
  </si>
  <si>
    <t>BUCKET LIST</t>
  </si>
  <si>
    <t>JOHN RAMBO</t>
  </si>
  <si>
    <t>SINETEL</t>
  </si>
  <si>
    <t>AVSAR FILM-TMC</t>
  </si>
  <si>
    <t>ISTANBUL GUNESI</t>
  </si>
  <si>
    <t>CAN FILM</t>
  </si>
  <si>
    <t>SHREK THE THIRD</t>
  </si>
  <si>
    <t>GIDAM</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</si>
</sst>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33">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185" fontId="27" fillId="0" borderId="23" xfId="40" applyNumberFormat="1" applyFont="1" applyFill="1" applyBorder="1" applyAlignment="1">
      <alignment horizontal="right"/>
    </xf>
    <xf numFmtId="196" fontId="27" fillId="0" borderId="23" xfId="40" applyNumberFormat="1" applyFont="1" applyFill="1" applyBorder="1" applyAlignment="1">
      <alignment horizontal="right"/>
    </xf>
    <xf numFmtId="185" fontId="27" fillId="0" borderId="14" xfId="40" applyNumberFormat="1" applyFont="1" applyFill="1" applyBorder="1" applyAlignment="1">
      <alignment horizontal="right"/>
    </xf>
    <xf numFmtId="196" fontId="27" fillId="0" borderId="14" xfId="40" applyNumberFormat="1" applyFont="1" applyFill="1" applyBorder="1" applyAlignment="1">
      <alignment horizontal="right"/>
    </xf>
    <xf numFmtId="185" fontId="27" fillId="0" borderId="20" xfId="40" applyNumberFormat="1" applyFont="1" applyFill="1" applyBorder="1" applyAlignment="1">
      <alignment horizontal="right"/>
    </xf>
    <xf numFmtId="196" fontId="27" fillId="0" borderId="20" xfId="40" applyNumberFormat="1" applyFont="1" applyFill="1" applyBorder="1" applyAlignment="1">
      <alignment horizontal="right"/>
    </xf>
    <xf numFmtId="185" fontId="27" fillId="0" borderId="16" xfId="40" applyNumberFormat="1" applyFont="1" applyFill="1" applyBorder="1" applyAlignment="1">
      <alignment horizontal="right"/>
    </xf>
    <xf numFmtId="196" fontId="27" fillId="0" borderId="16" xfId="40" applyNumberFormat="1" applyFont="1" applyFill="1" applyBorder="1" applyAlignment="1">
      <alignment horizontal="right"/>
    </xf>
    <xf numFmtId="0" fontId="26" fillId="0" borderId="25" xfId="0" applyNumberFormat="1" applyFont="1" applyFill="1" applyBorder="1" applyAlignment="1">
      <alignment horizontal="left" vertical="center"/>
    </xf>
    <xf numFmtId="190" fontId="26" fillId="0" borderId="14" xfId="0" applyNumberFormat="1" applyFont="1" applyFill="1" applyBorder="1" applyAlignment="1">
      <alignment horizontal="center" vertical="center"/>
    </xf>
    <xf numFmtId="0" fontId="26" fillId="0" borderId="14" xfId="0" applyNumberFormat="1" applyFont="1" applyFill="1" applyBorder="1" applyAlignment="1">
      <alignment horizontal="left" vertical="center"/>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23" xfId="0" applyNumberFormat="1"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0" fontId="16" fillId="0" borderId="20" xfId="0"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2" xfId="40" applyFont="1" applyFill="1" applyBorder="1" applyAlignment="1" applyProtection="1">
      <alignment horizontal="center" vertical="center"/>
      <protection/>
    </xf>
    <xf numFmtId="171" fontId="16" fillId="0" borderId="33" xfId="40" applyFont="1" applyFill="1" applyBorder="1" applyAlignment="1" applyProtection="1">
      <alignment horizontal="center" vertical="center"/>
      <protection/>
    </xf>
    <xf numFmtId="190" fontId="16" fillId="0" borderId="34"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4" xfId="0" applyNumberFormat="1" applyFont="1" applyFill="1" applyBorder="1" applyAlignment="1" applyProtection="1">
      <alignment horizontal="center" vertical="center" wrapText="1"/>
      <protection/>
    </xf>
    <xf numFmtId="185" fontId="16" fillId="0" borderId="34" xfId="0" applyNumberFormat="1" applyFont="1" applyFill="1" applyBorder="1" applyAlignment="1" applyProtection="1">
      <alignment horizontal="center" vertical="center" wrapText="1"/>
      <protection/>
    </xf>
    <xf numFmtId="193" fontId="16" fillId="0" borderId="35" xfId="0" applyNumberFormat="1" applyFont="1" applyFill="1" applyBorder="1" applyAlignment="1" applyProtection="1">
      <alignment horizontal="center" vertical="center" wrapText="1"/>
      <protection/>
    </xf>
    <xf numFmtId="0" fontId="16" fillId="0" borderId="3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211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211425" y="0"/>
          <a:ext cx="2990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1927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4849475" y="390525"/>
          <a:ext cx="320992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14
</a:t>
          </a:r>
          <a:r>
            <a:rPr lang="en-US" cap="none" sz="2000" b="0" i="0" u="none" baseline="0">
              <a:solidFill>
                <a:srgbClr val="FFFFFF"/>
              </a:solidFill>
              <a:latin typeface="Impact"/>
              <a:ea typeface="Impact"/>
              <a:cs typeface="Impact"/>
            </a:rPr>
            <a:t>04-06 APR'</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015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305675" y="0"/>
          <a:ext cx="2514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3345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515225" y="409575"/>
          <a:ext cx="17335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334500"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562850" y="390525"/>
          <a:ext cx="17049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14
</a:t>
          </a:r>
          <a:r>
            <a:rPr lang="en-US" cap="none" sz="1200" b="0" i="0" u="none" baseline="0">
              <a:solidFill>
                <a:srgbClr val="FFFFFF"/>
              </a:solidFill>
              <a:latin typeface="Impact"/>
              <a:ea typeface="Impact"/>
              <a:cs typeface="Impact"/>
            </a:rPr>
            <a:t>04-06 APR'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6"/>
  <sheetViews>
    <sheetView tabSelected="1" zoomScale="60" zoomScaleNormal="60" zoomScalePageLayoutView="0" workbookViewId="0" topLeftCell="A1">
      <selection activeCell="B3" sqref="B3:B4"/>
    </sheetView>
  </sheetViews>
  <sheetFormatPr defaultColWidth="39.8515625" defaultRowHeight="12.75"/>
  <cols>
    <col min="1" max="1" width="3.140625" style="127" bestFit="1" customWidth="1"/>
    <col min="2" max="2" width="37.28125" style="128" bestFit="1" customWidth="1"/>
    <col min="3" max="3" width="9.8515625" style="129" bestFit="1" customWidth="1"/>
    <col min="4" max="4" width="13.140625" style="111" bestFit="1" customWidth="1"/>
    <col min="5" max="5" width="17.7109375" style="111" customWidth="1"/>
    <col min="6" max="6" width="6.8515625" style="130" bestFit="1" customWidth="1"/>
    <col min="7" max="7" width="8.57421875" style="130" bestFit="1" customWidth="1"/>
    <col min="8" max="8" width="9.28125" style="130" customWidth="1"/>
    <col min="9" max="9" width="11.8515625" style="131" bestFit="1" customWidth="1"/>
    <col min="10" max="10" width="8.57421875" style="132" bestFit="1" customWidth="1"/>
    <col min="11" max="11" width="12.421875" style="131" bestFit="1" customWidth="1"/>
    <col min="12" max="12" width="8.8515625" style="132" bestFit="1" customWidth="1"/>
    <col min="13" max="13" width="12.421875" style="131" bestFit="1" customWidth="1"/>
    <col min="14" max="14" width="8.8515625" style="132" bestFit="1" customWidth="1"/>
    <col min="15" max="15" width="15.57421875" style="133" bestFit="1" customWidth="1"/>
    <col min="16" max="16" width="10.57421875" style="134" bestFit="1" customWidth="1"/>
    <col min="17" max="17" width="9.7109375" style="132" customWidth="1"/>
    <col min="18" max="18" width="7.57421875" style="135" bestFit="1" customWidth="1"/>
    <col min="19" max="19" width="13.8515625" style="139" bestFit="1" customWidth="1"/>
    <col min="20" max="20" width="11.8515625" style="111" bestFit="1" customWidth="1"/>
    <col min="21" max="21" width="15.57421875" style="131" bestFit="1" customWidth="1"/>
    <col min="22" max="22" width="12.421875" style="132" bestFit="1" customWidth="1"/>
    <col min="23" max="23" width="7.140625" style="135"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196" t="s">
        <v>20</v>
      </c>
      <c r="B2" s="197"/>
      <c r="C2" s="197"/>
      <c r="D2" s="197"/>
      <c r="E2" s="197"/>
      <c r="F2" s="197"/>
      <c r="G2" s="197"/>
      <c r="H2" s="197"/>
      <c r="I2" s="197"/>
      <c r="J2" s="197"/>
      <c r="K2" s="197"/>
      <c r="L2" s="197"/>
      <c r="M2" s="197"/>
      <c r="N2" s="197"/>
      <c r="O2" s="197"/>
      <c r="P2" s="197"/>
      <c r="Q2" s="197"/>
      <c r="R2" s="197"/>
      <c r="S2" s="197"/>
      <c r="T2" s="197"/>
      <c r="U2" s="197"/>
      <c r="V2" s="197"/>
      <c r="W2" s="197"/>
    </row>
    <row r="3" spans="1:24" s="109" customFormat="1" ht="20.25" customHeight="1">
      <c r="A3" s="174"/>
      <c r="B3" s="200" t="s">
        <v>50</v>
      </c>
      <c r="C3" s="202" t="s">
        <v>144</v>
      </c>
      <c r="D3" s="192" t="s">
        <v>135</v>
      </c>
      <c r="E3" s="192" t="s">
        <v>56</v>
      </c>
      <c r="F3" s="192" t="s">
        <v>145</v>
      </c>
      <c r="G3" s="192" t="s">
        <v>146</v>
      </c>
      <c r="H3" s="192" t="s">
        <v>147</v>
      </c>
      <c r="I3" s="194" t="s">
        <v>136</v>
      </c>
      <c r="J3" s="194"/>
      <c r="K3" s="194" t="s">
        <v>137</v>
      </c>
      <c r="L3" s="194"/>
      <c r="M3" s="194" t="s">
        <v>138</v>
      </c>
      <c r="N3" s="194"/>
      <c r="O3" s="195" t="s">
        <v>148</v>
      </c>
      <c r="P3" s="195"/>
      <c r="Q3" s="195"/>
      <c r="R3" s="195"/>
      <c r="S3" s="194" t="s">
        <v>134</v>
      </c>
      <c r="T3" s="194"/>
      <c r="U3" s="195" t="s">
        <v>51</v>
      </c>
      <c r="V3" s="195"/>
      <c r="W3" s="199"/>
      <c r="X3" s="154"/>
    </row>
    <row r="4" spans="1:24" s="109" customFormat="1" ht="52.5" customHeight="1" thickBot="1">
      <c r="A4" s="175"/>
      <c r="B4" s="201"/>
      <c r="C4" s="203"/>
      <c r="D4" s="193"/>
      <c r="E4" s="193"/>
      <c r="F4" s="198"/>
      <c r="G4" s="198"/>
      <c r="H4" s="198"/>
      <c r="I4" s="177" t="s">
        <v>143</v>
      </c>
      <c r="J4" s="178" t="s">
        <v>140</v>
      </c>
      <c r="K4" s="177" t="s">
        <v>143</v>
      </c>
      <c r="L4" s="178" t="s">
        <v>140</v>
      </c>
      <c r="M4" s="177" t="s">
        <v>143</v>
      </c>
      <c r="N4" s="178" t="s">
        <v>140</v>
      </c>
      <c r="O4" s="177" t="s">
        <v>143</v>
      </c>
      <c r="P4" s="178" t="s">
        <v>140</v>
      </c>
      <c r="Q4" s="178" t="s">
        <v>52</v>
      </c>
      <c r="R4" s="179" t="s">
        <v>53</v>
      </c>
      <c r="S4" s="177" t="s">
        <v>143</v>
      </c>
      <c r="T4" s="176" t="s">
        <v>139</v>
      </c>
      <c r="U4" s="177" t="s">
        <v>143</v>
      </c>
      <c r="V4" s="178" t="s">
        <v>140</v>
      </c>
      <c r="W4" s="180" t="s">
        <v>53</v>
      </c>
      <c r="X4" s="154"/>
    </row>
    <row r="5" spans="1:24" s="109" customFormat="1" ht="15">
      <c r="A5" s="67">
        <v>1</v>
      </c>
      <c r="B5" s="159" t="s">
        <v>35</v>
      </c>
      <c r="C5" s="160">
        <v>39542</v>
      </c>
      <c r="D5" s="161" t="s">
        <v>141</v>
      </c>
      <c r="E5" s="161" t="s">
        <v>36</v>
      </c>
      <c r="F5" s="162">
        <v>73</v>
      </c>
      <c r="G5" s="162">
        <v>73</v>
      </c>
      <c r="H5" s="162">
        <v>1</v>
      </c>
      <c r="I5" s="163">
        <v>85474</v>
      </c>
      <c r="J5" s="164">
        <v>8124</v>
      </c>
      <c r="K5" s="163">
        <v>142118</v>
      </c>
      <c r="L5" s="164">
        <v>13488</v>
      </c>
      <c r="M5" s="163">
        <v>165342</v>
      </c>
      <c r="N5" s="164">
        <v>15632</v>
      </c>
      <c r="O5" s="181">
        <f>+I5+K5+M5</f>
        <v>392934</v>
      </c>
      <c r="P5" s="182">
        <f>+J5+L5+N5</f>
        <v>37244</v>
      </c>
      <c r="Q5" s="164">
        <f>IF(O5&lt;&gt;0,P5/G5,"")</f>
        <v>510.1917808219178</v>
      </c>
      <c r="R5" s="165">
        <f>IF(O5&lt;&gt;0,O5/P5,"")</f>
        <v>10.550263129631618</v>
      </c>
      <c r="S5" s="163"/>
      <c r="T5" s="166"/>
      <c r="U5" s="163">
        <v>394061</v>
      </c>
      <c r="V5" s="164">
        <v>37350</v>
      </c>
      <c r="W5" s="167">
        <f aca="true" t="shared" si="0" ref="W5:W36">U5/V5</f>
        <v>10.5504953145917</v>
      </c>
      <c r="X5" s="154"/>
    </row>
    <row r="6" spans="1:24" s="109" customFormat="1" ht="15">
      <c r="A6" s="67">
        <v>2</v>
      </c>
      <c r="B6" s="168" t="s">
        <v>67</v>
      </c>
      <c r="C6" s="84">
        <v>39500</v>
      </c>
      <c r="D6" s="85" t="s">
        <v>150</v>
      </c>
      <c r="E6" s="85" t="s">
        <v>37</v>
      </c>
      <c r="F6" s="86">
        <v>230</v>
      </c>
      <c r="G6" s="86">
        <v>184</v>
      </c>
      <c r="H6" s="86">
        <v>7</v>
      </c>
      <c r="I6" s="87">
        <v>52875</v>
      </c>
      <c r="J6" s="88">
        <v>8853</v>
      </c>
      <c r="K6" s="87">
        <v>126182.5</v>
      </c>
      <c r="L6" s="88">
        <v>20472</v>
      </c>
      <c r="M6" s="87">
        <v>169257.5</v>
      </c>
      <c r="N6" s="88">
        <v>26512</v>
      </c>
      <c r="O6" s="183">
        <f>I6+K6+M6</f>
        <v>348315</v>
      </c>
      <c r="P6" s="184">
        <f>J6+L6+N6</f>
        <v>55837</v>
      </c>
      <c r="Q6" s="88">
        <f aca="true" t="shared" si="1" ref="Q6:Q11">+P6/G6</f>
        <v>303.4619565217391</v>
      </c>
      <c r="R6" s="89">
        <f aca="true" t="shared" si="2" ref="R6:R11">+O6/P6</f>
        <v>6.238067947776564</v>
      </c>
      <c r="S6" s="87">
        <v>518754.5</v>
      </c>
      <c r="T6" s="90">
        <f aca="true" t="shared" si="3" ref="T6:T37">IF(S6&lt;&gt;0,-(S6-O6)/S6,"")</f>
        <v>-0.3285552221715667</v>
      </c>
      <c r="U6" s="87">
        <v>29099593.5</v>
      </c>
      <c r="V6" s="88">
        <v>4004215</v>
      </c>
      <c r="W6" s="169">
        <f t="shared" si="0"/>
        <v>7.267240520301732</v>
      </c>
      <c r="X6" s="154"/>
    </row>
    <row r="7" spans="1:24" s="110" customFormat="1" ht="18.75" thickBot="1">
      <c r="A7" s="83">
        <v>3</v>
      </c>
      <c r="B7" s="170" t="s">
        <v>38</v>
      </c>
      <c r="C7" s="147">
        <v>39542</v>
      </c>
      <c r="D7" s="148" t="s">
        <v>71</v>
      </c>
      <c r="E7" s="148" t="s">
        <v>77</v>
      </c>
      <c r="F7" s="149">
        <v>59</v>
      </c>
      <c r="G7" s="149">
        <v>59</v>
      </c>
      <c r="H7" s="149">
        <v>1</v>
      </c>
      <c r="I7" s="150">
        <v>35316</v>
      </c>
      <c r="J7" s="151">
        <v>3371</v>
      </c>
      <c r="K7" s="150">
        <v>64606</v>
      </c>
      <c r="L7" s="151">
        <v>6151</v>
      </c>
      <c r="M7" s="150">
        <v>78120</v>
      </c>
      <c r="N7" s="151">
        <v>7292</v>
      </c>
      <c r="O7" s="185">
        <f>+M7+K7+I7</f>
        <v>178042</v>
      </c>
      <c r="P7" s="186">
        <f>+N7+L7+J7</f>
        <v>16814</v>
      </c>
      <c r="Q7" s="151">
        <f t="shared" si="1"/>
        <v>284.9830508474576</v>
      </c>
      <c r="R7" s="152">
        <f t="shared" si="2"/>
        <v>10.588914000237898</v>
      </c>
      <c r="S7" s="150"/>
      <c r="T7" s="153">
        <f t="shared" si="3"/>
      </c>
      <c r="U7" s="150">
        <v>178042</v>
      </c>
      <c r="V7" s="151">
        <v>16814</v>
      </c>
      <c r="W7" s="171">
        <f t="shared" si="0"/>
        <v>10.588914000237898</v>
      </c>
      <c r="X7" s="155"/>
    </row>
    <row r="8" spans="1:24" s="110" customFormat="1" ht="18">
      <c r="A8" s="72">
        <v>4</v>
      </c>
      <c r="B8" s="172" t="s">
        <v>24</v>
      </c>
      <c r="C8" s="140">
        <v>39535</v>
      </c>
      <c r="D8" s="141" t="s">
        <v>150</v>
      </c>
      <c r="E8" s="141" t="s">
        <v>157</v>
      </c>
      <c r="F8" s="142">
        <v>66</v>
      </c>
      <c r="G8" s="142">
        <v>66</v>
      </c>
      <c r="H8" s="142">
        <v>2</v>
      </c>
      <c r="I8" s="143">
        <v>19954.5</v>
      </c>
      <c r="J8" s="144">
        <v>2240</v>
      </c>
      <c r="K8" s="143">
        <v>41893.5</v>
      </c>
      <c r="L8" s="144">
        <v>4547</v>
      </c>
      <c r="M8" s="143">
        <v>59626</v>
      </c>
      <c r="N8" s="144">
        <v>6401</v>
      </c>
      <c r="O8" s="187">
        <f>I8+K8+M8</f>
        <v>121474</v>
      </c>
      <c r="P8" s="188">
        <f>J8+L8+N8</f>
        <v>13188</v>
      </c>
      <c r="Q8" s="144">
        <f t="shared" si="1"/>
        <v>199.8181818181818</v>
      </c>
      <c r="R8" s="145">
        <f t="shared" si="2"/>
        <v>9.210949347892024</v>
      </c>
      <c r="S8" s="143">
        <v>200872</v>
      </c>
      <c r="T8" s="146">
        <f t="shared" si="3"/>
        <v>-0.3952666374606715</v>
      </c>
      <c r="U8" s="143">
        <v>461456.5</v>
      </c>
      <c r="V8" s="144">
        <v>54175</v>
      </c>
      <c r="W8" s="173">
        <f t="shared" si="0"/>
        <v>8.51788647900323</v>
      </c>
      <c r="X8" s="155"/>
    </row>
    <row r="9" spans="1:24" s="110" customFormat="1" ht="18">
      <c r="A9" s="67">
        <v>5</v>
      </c>
      <c r="B9" s="168">
        <v>120</v>
      </c>
      <c r="C9" s="84">
        <v>39493</v>
      </c>
      <c r="D9" s="85" t="s">
        <v>150</v>
      </c>
      <c r="E9" s="85" t="s">
        <v>63</v>
      </c>
      <c r="F9" s="86">
        <v>179</v>
      </c>
      <c r="G9" s="86">
        <v>124</v>
      </c>
      <c r="H9" s="86">
        <v>8</v>
      </c>
      <c r="I9" s="87">
        <v>30009.5</v>
      </c>
      <c r="J9" s="88">
        <v>8497</v>
      </c>
      <c r="K9" s="87">
        <v>31597</v>
      </c>
      <c r="L9" s="88">
        <v>7190</v>
      </c>
      <c r="M9" s="87">
        <v>33987</v>
      </c>
      <c r="N9" s="88">
        <v>7717</v>
      </c>
      <c r="O9" s="183">
        <f>SUM(I9+K9+M9)</f>
        <v>95593.5</v>
      </c>
      <c r="P9" s="184">
        <f>SUM(J9+L9+N9)</f>
        <v>23404</v>
      </c>
      <c r="Q9" s="88">
        <f t="shared" si="1"/>
        <v>188.74193548387098</v>
      </c>
      <c r="R9" s="89">
        <f t="shared" si="2"/>
        <v>4.084494103572039</v>
      </c>
      <c r="S9" s="87">
        <v>106690</v>
      </c>
      <c r="T9" s="90">
        <f t="shared" si="3"/>
        <v>-0.10400693598275378</v>
      </c>
      <c r="U9" s="87">
        <v>4150865</v>
      </c>
      <c r="V9" s="88">
        <v>771990</v>
      </c>
      <c r="W9" s="169">
        <f t="shared" si="0"/>
        <v>5.376837782872835</v>
      </c>
      <c r="X9" s="155"/>
    </row>
    <row r="10" spans="1:25" ht="18">
      <c r="A10" s="67">
        <v>6</v>
      </c>
      <c r="B10" s="168" t="s">
        <v>114</v>
      </c>
      <c r="C10" s="84">
        <v>39528</v>
      </c>
      <c r="D10" s="85" t="s">
        <v>62</v>
      </c>
      <c r="E10" s="85" t="s">
        <v>62</v>
      </c>
      <c r="F10" s="86">
        <v>34</v>
      </c>
      <c r="G10" s="86">
        <v>34</v>
      </c>
      <c r="H10" s="86">
        <v>3</v>
      </c>
      <c r="I10" s="87">
        <v>21964</v>
      </c>
      <c r="J10" s="88">
        <v>2061</v>
      </c>
      <c r="K10" s="87">
        <v>33645</v>
      </c>
      <c r="L10" s="88">
        <v>3073</v>
      </c>
      <c r="M10" s="87">
        <v>37516</v>
      </c>
      <c r="N10" s="88">
        <v>3532</v>
      </c>
      <c r="O10" s="183">
        <f>+I10+K10+M10</f>
        <v>93125</v>
      </c>
      <c r="P10" s="184">
        <f>+J10+L10+N10</f>
        <v>8666</v>
      </c>
      <c r="Q10" s="88">
        <f t="shared" si="1"/>
        <v>254.88235294117646</v>
      </c>
      <c r="R10" s="89">
        <f t="shared" si="2"/>
        <v>10.746018924532656</v>
      </c>
      <c r="S10" s="87">
        <v>180751</v>
      </c>
      <c r="T10" s="90">
        <f t="shared" si="3"/>
        <v>-0.4847884659006036</v>
      </c>
      <c r="U10" s="87">
        <v>697801</v>
      </c>
      <c r="V10" s="88">
        <v>69734</v>
      </c>
      <c r="W10" s="169">
        <f t="shared" si="0"/>
        <v>10.006610835460464</v>
      </c>
      <c r="X10" s="156"/>
      <c r="Y10" s="112"/>
    </row>
    <row r="11" spans="1:24" s="107" customFormat="1" ht="18">
      <c r="A11" s="72">
        <v>7</v>
      </c>
      <c r="B11" s="168" t="s">
        <v>39</v>
      </c>
      <c r="C11" s="84">
        <v>39542</v>
      </c>
      <c r="D11" s="85" t="s">
        <v>131</v>
      </c>
      <c r="E11" s="85" t="s">
        <v>40</v>
      </c>
      <c r="F11" s="86">
        <v>58</v>
      </c>
      <c r="G11" s="86">
        <v>58</v>
      </c>
      <c r="H11" s="86">
        <v>1</v>
      </c>
      <c r="I11" s="87">
        <v>14124.5</v>
      </c>
      <c r="J11" s="88">
        <v>1556</v>
      </c>
      <c r="K11" s="87">
        <v>31371.5</v>
      </c>
      <c r="L11" s="88">
        <v>3344</v>
      </c>
      <c r="M11" s="87">
        <v>46880.5</v>
      </c>
      <c r="N11" s="88">
        <v>4851</v>
      </c>
      <c r="O11" s="183">
        <f>SUM(I11+K11+M11)</f>
        <v>92376.5</v>
      </c>
      <c r="P11" s="184">
        <f>J11+L11+N11</f>
        <v>9751</v>
      </c>
      <c r="Q11" s="88">
        <f t="shared" si="1"/>
        <v>168.1206896551724</v>
      </c>
      <c r="R11" s="89">
        <f t="shared" si="2"/>
        <v>9.473541175264076</v>
      </c>
      <c r="S11" s="87"/>
      <c r="T11" s="90">
        <f t="shared" si="3"/>
      </c>
      <c r="U11" s="87">
        <v>92376.5</v>
      </c>
      <c r="V11" s="88">
        <v>9751</v>
      </c>
      <c r="W11" s="169">
        <f t="shared" si="0"/>
        <v>9.473541175264076</v>
      </c>
      <c r="X11" s="157"/>
    </row>
    <row r="12" spans="1:24" s="107" customFormat="1" ht="18">
      <c r="A12" s="67">
        <v>8</v>
      </c>
      <c r="B12" s="168" t="s">
        <v>101</v>
      </c>
      <c r="C12" s="84">
        <v>39521</v>
      </c>
      <c r="D12" s="85" t="s">
        <v>154</v>
      </c>
      <c r="E12" s="85" t="s">
        <v>102</v>
      </c>
      <c r="F12" s="86">
        <v>42</v>
      </c>
      <c r="G12" s="86">
        <v>42</v>
      </c>
      <c r="H12" s="86">
        <v>4</v>
      </c>
      <c r="I12" s="87">
        <v>16136</v>
      </c>
      <c r="J12" s="88">
        <v>2140</v>
      </c>
      <c r="K12" s="87">
        <v>31900</v>
      </c>
      <c r="L12" s="88">
        <v>4216</v>
      </c>
      <c r="M12" s="87">
        <v>37893</v>
      </c>
      <c r="N12" s="88">
        <v>4908</v>
      </c>
      <c r="O12" s="183">
        <f>I12+K12+M12</f>
        <v>85929</v>
      </c>
      <c r="P12" s="184">
        <f>J12+L12+N12</f>
        <v>11264</v>
      </c>
      <c r="Q12" s="88">
        <f>P12/G12</f>
        <v>268.1904761904762</v>
      </c>
      <c r="R12" s="89">
        <f>O12/P12</f>
        <v>7.6286399147727275</v>
      </c>
      <c r="S12" s="87">
        <v>128858</v>
      </c>
      <c r="T12" s="90">
        <f t="shared" si="3"/>
        <v>-0.3331496686274814</v>
      </c>
      <c r="U12" s="87">
        <v>1225944</v>
      </c>
      <c r="V12" s="88">
        <v>132829</v>
      </c>
      <c r="W12" s="169">
        <f t="shared" si="0"/>
        <v>9.229490547997802</v>
      </c>
      <c r="X12" s="158"/>
    </row>
    <row r="13" spans="1:24" s="107" customFormat="1" ht="18">
      <c r="A13" s="67">
        <v>9</v>
      </c>
      <c r="B13" s="168" t="s">
        <v>115</v>
      </c>
      <c r="C13" s="84">
        <v>39528</v>
      </c>
      <c r="D13" s="85" t="s">
        <v>23</v>
      </c>
      <c r="E13" s="85" t="s">
        <v>116</v>
      </c>
      <c r="F13" s="86">
        <v>37</v>
      </c>
      <c r="G13" s="86">
        <v>37</v>
      </c>
      <c r="H13" s="86">
        <v>3</v>
      </c>
      <c r="I13" s="87">
        <v>16075</v>
      </c>
      <c r="J13" s="88">
        <v>1768</v>
      </c>
      <c r="K13" s="87">
        <v>33105</v>
      </c>
      <c r="L13" s="88">
        <v>3515</v>
      </c>
      <c r="M13" s="87">
        <v>36238.5</v>
      </c>
      <c r="N13" s="88">
        <v>3784</v>
      </c>
      <c r="O13" s="183">
        <f>I13+K13+M13</f>
        <v>85418.5</v>
      </c>
      <c r="P13" s="184">
        <f>J13+L13+N13</f>
        <v>9067</v>
      </c>
      <c r="Q13" s="88">
        <f>IF(O13&lt;&gt;0,P13/G13,"")</f>
        <v>245.05405405405406</v>
      </c>
      <c r="R13" s="89">
        <f>IF(O13&lt;&gt;0,O13/P13,"")</f>
        <v>9.420811734862689</v>
      </c>
      <c r="S13" s="87">
        <v>140119.5</v>
      </c>
      <c r="T13" s="90">
        <f t="shared" si="3"/>
        <v>-0.39038820435414057</v>
      </c>
      <c r="U13" s="87">
        <f>629317+0</f>
        <v>629317</v>
      </c>
      <c r="V13" s="88">
        <f>72848+0</f>
        <v>72848</v>
      </c>
      <c r="W13" s="169">
        <f t="shared" si="0"/>
        <v>8.638768394465188</v>
      </c>
      <c r="X13" s="158"/>
    </row>
    <row r="14" spans="1:24" s="107" customFormat="1" ht="18">
      <c r="A14" s="72">
        <v>10</v>
      </c>
      <c r="B14" s="168" t="s">
        <v>26</v>
      </c>
      <c r="C14" s="84">
        <v>39535</v>
      </c>
      <c r="D14" s="85" t="s">
        <v>133</v>
      </c>
      <c r="E14" s="85" t="s">
        <v>149</v>
      </c>
      <c r="F14" s="86">
        <v>69</v>
      </c>
      <c r="G14" s="86">
        <v>69</v>
      </c>
      <c r="H14" s="86">
        <v>2</v>
      </c>
      <c r="I14" s="87">
        <v>6253.5</v>
      </c>
      <c r="J14" s="88">
        <v>830</v>
      </c>
      <c r="K14" s="87">
        <v>34119</v>
      </c>
      <c r="L14" s="88">
        <v>3771</v>
      </c>
      <c r="M14" s="87">
        <v>41361</v>
      </c>
      <c r="N14" s="88">
        <v>4531</v>
      </c>
      <c r="O14" s="183">
        <f>I14+K14+M14</f>
        <v>81733.5</v>
      </c>
      <c r="P14" s="184">
        <f>J14+L14+N14</f>
        <v>9132</v>
      </c>
      <c r="Q14" s="88">
        <f>+P14/G14</f>
        <v>132.34782608695653</v>
      </c>
      <c r="R14" s="89">
        <f>+O14/P14</f>
        <v>8.950229960578186</v>
      </c>
      <c r="S14" s="87">
        <v>138695.5</v>
      </c>
      <c r="T14" s="90">
        <f t="shared" si="3"/>
        <v>-0.4106982562520053</v>
      </c>
      <c r="U14" s="87">
        <v>253143</v>
      </c>
      <c r="V14" s="88">
        <v>29173</v>
      </c>
      <c r="W14" s="169">
        <f t="shared" si="0"/>
        <v>8.677304356768245</v>
      </c>
      <c r="X14" s="158"/>
    </row>
    <row r="15" spans="1:24" s="107" customFormat="1" ht="18">
      <c r="A15" s="67">
        <v>11</v>
      </c>
      <c r="B15" s="168" t="s">
        <v>41</v>
      </c>
      <c r="C15" s="84">
        <v>39542</v>
      </c>
      <c r="D15" s="85" t="s">
        <v>127</v>
      </c>
      <c r="E15" s="85" t="s">
        <v>42</v>
      </c>
      <c r="F15" s="86">
        <v>43</v>
      </c>
      <c r="G15" s="86">
        <v>43</v>
      </c>
      <c r="H15" s="86">
        <v>1</v>
      </c>
      <c r="I15" s="87">
        <v>14247.5</v>
      </c>
      <c r="J15" s="88">
        <v>1343</v>
      </c>
      <c r="K15" s="87">
        <v>25917.5</v>
      </c>
      <c r="L15" s="88">
        <v>2385</v>
      </c>
      <c r="M15" s="87">
        <v>38100</v>
      </c>
      <c r="N15" s="88">
        <v>3440</v>
      </c>
      <c r="O15" s="183">
        <f>I15+K15+M15</f>
        <v>78265</v>
      </c>
      <c r="P15" s="184">
        <f>J15+L15+N15</f>
        <v>7168</v>
      </c>
      <c r="Q15" s="88">
        <f>P15/G15</f>
        <v>166.69767441860466</v>
      </c>
      <c r="R15" s="89">
        <f>O15/P15</f>
        <v>10.918666294642858</v>
      </c>
      <c r="S15" s="87"/>
      <c r="T15" s="90">
        <f t="shared" si="3"/>
      </c>
      <c r="U15" s="87">
        <v>78265</v>
      </c>
      <c r="V15" s="88">
        <v>7168</v>
      </c>
      <c r="W15" s="169">
        <f t="shared" si="0"/>
        <v>10.918666294642858</v>
      </c>
      <c r="X15" s="158"/>
    </row>
    <row r="16" spans="1:24" s="107" customFormat="1" ht="18">
      <c r="A16" s="67">
        <v>12</v>
      </c>
      <c r="B16" s="168" t="s">
        <v>25</v>
      </c>
      <c r="C16" s="84">
        <v>39521</v>
      </c>
      <c r="D16" s="85" t="s">
        <v>71</v>
      </c>
      <c r="E16" s="85" t="s">
        <v>77</v>
      </c>
      <c r="F16" s="86">
        <v>63</v>
      </c>
      <c r="G16" s="86">
        <v>63</v>
      </c>
      <c r="H16" s="86">
        <v>2</v>
      </c>
      <c r="I16" s="87">
        <v>15072</v>
      </c>
      <c r="J16" s="88">
        <v>1464</v>
      </c>
      <c r="K16" s="87">
        <v>28945</v>
      </c>
      <c r="L16" s="88">
        <v>2760</v>
      </c>
      <c r="M16" s="87">
        <v>33797</v>
      </c>
      <c r="N16" s="88">
        <v>3224</v>
      </c>
      <c r="O16" s="183">
        <f>+M16+K16+I16</f>
        <v>77814</v>
      </c>
      <c r="P16" s="184">
        <f>+N16+L16+J16</f>
        <v>7448</v>
      </c>
      <c r="Q16" s="88">
        <f>+P16/G16</f>
        <v>118.22222222222223</v>
      </c>
      <c r="R16" s="89">
        <f>+O16/P16</f>
        <v>10.44763694951665</v>
      </c>
      <c r="S16" s="87">
        <v>146879</v>
      </c>
      <c r="T16" s="90">
        <f t="shared" si="3"/>
        <v>-0.4702169813247639</v>
      </c>
      <c r="U16" s="87">
        <v>304681</v>
      </c>
      <c r="V16" s="88">
        <v>31256</v>
      </c>
      <c r="W16" s="169">
        <f t="shared" si="0"/>
        <v>9.747920399283338</v>
      </c>
      <c r="X16" s="158"/>
    </row>
    <row r="17" spans="1:24" s="107" customFormat="1" ht="18">
      <c r="A17" s="72">
        <v>13</v>
      </c>
      <c r="B17" s="168" t="s">
        <v>43</v>
      </c>
      <c r="C17" s="84">
        <v>39542</v>
      </c>
      <c r="D17" s="85" t="s">
        <v>62</v>
      </c>
      <c r="E17" s="85" t="s">
        <v>22</v>
      </c>
      <c r="F17" s="86">
        <v>25</v>
      </c>
      <c r="G17" s="86">
        <v>25</v>
      </c>
      <c r="H17" s="86">
        <v>1</v>
      </c>
      <c r="I17" s="87">
        <v>6027</v>
      </c>
      <c r="J17" s="88">
        <v>546</v>
      </c>
      <c r="K17" s="87">
        <v>30184</v>
      </c>
      <c r="L17" s="88">
        <v>2756</v>
      </c>
      <c r="M17" s="87">
        <v>40461</v>
      </c>
      <c r="N17" s="88">
        <v>3624</v>
      </c>
      <c r="O17" s="183">
        <f>+I17+K17+M17</f>
        <v>76672</v>
      </c>
      <c r="P17" s="184">
        <f>+J17+L17+N17</f>
        <v>6926</v>
      </c>
      <c r="Q17" s="88">
        <f>+P17/G17</f>
        <v>277.04</v>
      </c>
      <c r="R17" s="89">
        <f>+O17/P17</f>
        <v>11.070170372509384</v>
      </c>
      <c r="S17" s="87"/>
      <c r="T17" s="90">
        <f t="shared" si="3"/>
      </c>
      <c r="U17" s="87">
        <v>76672</v>
      </c>
      <c r="V17" s="88">
        <v>6926</v>
      </c>
      <c r="W17" s="169">
        <f t="shared" si="0"/>
        <v>11.070170372509384</v>
      </c>
      <c r="X17" s="158"/>
    </row>
    <row r="18" spans="1:24" s="107" customFormat="1" ht="18">
      <c r="A18" s="67">
        <v>14</v>
      </c>
      <c r="B18" s="168" t="s">
        <v>94</v>
      </c>
      <c r="C18" s="84">
        <v>39514</v>
      </c>
      <c r="D18" s="85" t="s">
        <v>141</v>
      </c>
      <c r="E18" s="85" t="s">
        <v>142</v>
      </c>
      <c r="F18" s="86">
        <v>129</v>
      </c>
      <c r="G18" s="86">
        <v>74</v>
      </c>
      <c r="H18" s="86">
        <v>5</v>
      </c>
      <c r="I18" s="87">
        <v>10724</v>
      </c>
      <c r="J18" s="88">
        <v>1657</v>
      </c>
      <c r="K18" s="87">
        <v>23855</v>
      </c>
      <c r="L18" s="88">
        <v>3616</v>
      </c>
      <c r="M18" s="87">
        <v>28138</v>
      </c>
      <c r="N18" s="88">
        <v>4064</v>
      </c>
      <c r="O18" s="183">
        <f>+I18+K18+M18</f>
        <v>62717</v>
      </c>
      <c r="P18" s="184">
        <f>+J18+L18+N18</f>
        <v>9337</v>
      </c>
      <c r="Q18" s="88">
        <f>IF(O18&lt;&gt;0,P18/G18,"")</f>
        <v>126.17567567567568</v>
      </c>
      <c r="R18" s="89">
        <f>IF(O18&lt;&gt;0,O18/P18,"")</f>
        <v>6.717039734390061</v>
      </c>
      <c r="S18" s="87">
        <v>158527</v>
      </c>
      <c r="T18" s="90">
        <f t="shared" si="3"/>
        <v>-0.6043765415355113</v>
      </c>
      <c r="U18" s="87">
        <v>3083073</v>
      </c>
      <c r="V18" s="88">
        <v>400132</v>
      </c>
      <c r="W18" s="169">
        <f t="shared" si="0"/>
        <v>7.705139803864725</v>
      </c>
      <c r="X18" s="158"/>
    </row>
    <row r="19" spans="1:24" s="107" customFormat="1" ht="18">
      <c r="A19" s="67">
        <v>15</v>
      </c>
      <c r="B19" s="168" t="s">
        <v>44</v>
      </c>
      <c r="C19" s="84">
        <v>39542</v>
      </c>
      <c r="D19" s="85" t="s">
        <v>133</v>
      </c>
      <c r="E19" s="85" t="s">
        <v>149</v>
      </c>
      <c r="F19" s="86">
        <v>16</v>
      </c>
      <c r="G19" s="86">
        <v>16</v>
      </c>
      <c r="H19" s="86">
        <v>1</v>
      </c>
      <c r="I19" s="87">
        <v>9594</v>
      </c>
      <c r="J19" s="88">
        <v>813</v>
      </c>
      <c r="K19" s="87">
        <v>13146.5</v>
      </c>
      <c r="L19" s="88">
        <v>1115</v>
      </c>
      <c r="M19" s="87">
        <v>16913</v>
      </c>
      <c r="N19" s="88">
        <v>1445</v>
      </c>
      <c r="O19" s="183">
        <f>I19+K19+M19</f>
        <v>39653.5</v>
      </c>
      <c r="P19" s="184">
        <f>J19+L19+N19</f>
        <v>3373</v>
      </c>
      <c r="Q19" s="88">
        <f>+P19/G19</f>
        <v>210.8125</v>
      </c>
      <c r="R19" s="89">
        <f>+O19/P19</f>
        <v>11.7561517936555</v>
      </c>
      <c r="S19" s="87"/>
      <c r="T19" s="90">
        <f t="shared" si="3"/>
      </c>
      <c r="U19" s="87">
        <v>39653.5</v>
      </c>
      <c r="V19" s="88">
        <v>3373</v>
      </c>
      <c r="W19" s="169">
        <f t="shared" si="0"/>
        <v>11.7561517936555</v>
      </c>
      <c r="X19" s="157"/>
    </row>
    <row r="20" spans="1:24" s="107" customFormat="1" ht="18">
      <c r="A20" s="72">
        <v>16</v>
      </c>
      <c r="B20" s="168" t="s">
        <v>103</v>
      </c>
      <c r="C20" s="84">
        <v>39521</v>
      </c>
      <c r="D20" s="85" t="s">
        <v>71</v>
      </c>
      <c r="E20" s="85" t="s">
        <v>73</v>
      </c>
      <c r="F20" s="86">
        <v>121</v>
      </c>
      <c r="G20" s="86">
        <v>80</v>
      </c>
      <c r="H20" s="86">
        <v>4</v>
      </c>
      <c r="I20" s="87">
        <v>3633</v>
      </c>
      <c r="J20" s="88">
        <v>548</v>
      </c>
      <c r="K20" s="87">
        <v>14340</v>
      </c>
      <c r="L20" s="88">
        <v>2048</v>
      </c>
      <c r="M20" s="87">
        <v>16247</v>
      </c>
      <c r="N20" s="88">
        <v>2246</v>
      </c>
      <c r="O20" s="183">
        <f>+M20+K20+I20</f>
        <v>34220</v>
      </c>
      <c r="P20" s="184">
        <f>+N20+L20+J20</f>
        <v>4842</v>
      </c>
      <c r="Q20" s="88">
        <f>+P20/G20</f>
        <v>60.525</v>
      </c>
      <c r="R20" s="89">
        <f>+O20/P20</f>
        <v>7.067327550598926</v>
      </c>
      <c r="S20" s="87">
        <v>102782</v>
      </c>
      <c r="T20" s="90">
        <f t="shared" si="3"/>
        <v>-0.6670623260882256</v>
      </c>
      <c r="U20" s="87">
        <v>690760</v>
      </c>
      <c r="V20" s="88">
        <v>84975</v>
      </c>
      <c r="W20" s="169">
        <f t="shared" si="0"/>
        <v>8.128979111503384</v>
      </c>
      <c r="X20" s="157"/>
    </row>
    <row r="21" spans="1:24" s="107" customFormat="1" ht="18">
      <c r="A21" s="67">
        <v>17</v>
      </c>
      <c r="B21" s="168" t="s">
        <v>68</v>
      </c>
      <c r="C21" s="84">
        <v>39500</v>
      </c>
      <c r="D21" s="85" t="s">
        <v>133</v>
      </c>
      <c r="E21" s="85" t="s">
        <v>69</v>
      </c>
      <c r="F21" s="86">
        <v>100</v>
      </c>
      <c r="G21" s="86">
        <v>62</v>
      </c>
      <c r="H21" s="86">
        <v>7</v>
      </c>
      <c r="I21" s="87">
        <v>3960</v>
      </c>
      <c r="J21" s="88">
        <v>788</v>
      </c>
      <c r="K21" s="87">
        <v>12813</v>
      </c>
      <c r="L21" s="88">
        <v>2372</v>
      </c>
      <c r="M21" s="87">
        <v>13329</v>
      </c>
      <c r="N21" s="88">
        <v>2352</v>
      </c>
      <c r="O21" s="183">
        <f>I21+K21+M21</f>
        <v>30102</v>
      </c>
      <c r="P21" s="184">
        <f>J21+L21+N21</f>
        <v>5512</v>
      </c>
      <c r="Q21" s="88">
        <f>+P21/G21</f>
        <v>88.90322580645162</v>
      </c>
      <c r="R21" s="89">
        <f>+O21/P21</f>
        <v>5.461175616835995</v>
      </c>
      <c r="S21" s="87">
        <v>43409</v>
      </c>
      <c r="T21" s="90">
        <f t="shared" si="3"/>
        <v>-0.30654933308760857</v>
      </c>
      <c r="U21" s="87">
        <v>1597199</v>
      </c>
      <c r="V21" s="88">
        <v>208643</v>
      </c>
      <c r="W21" s="169">
        <f t="shared" si="0"/>
        <v>7.655176545582646</v>
      </c>
      <c r="X21" s="157"/>
    </row>
    <row r="22" spans="1:24" s="107" customFormat="1" ht="18">
      <c r="A22" s="67">
        <v>18</v>
      </c>
      <c r="B22" s="168" t="s">
        <v>27</v>
      </c>
      <c r="C22" s="84">
        <v>39535</v>
      </c>
      <c r="D22" s="85" t="s">
        <v>154</v>
      </c>
      <c r="E22" s="85" t="s">
        <v>102</v>
      </c>
      <c r="F22" s="86">
        <v>10</v>
      </c>
      <c r="G22" s="86">
        <v>10</v>
      </c>
      <c r="H22" s="86">
        <v>2</v>
      </c>
      <c r="I22" s="87">
        <v>6615</v>
      </c>
      <c r="J22" s="88">
        <v>566</v>
      </c>
      <c r="K22" s="87">
        <v>9223</v>
      </c>
      <c r="L22" s="88">
        <v>766</v>
      </c>
      <c r="M22" s="87">
        <v>14097</v>
      </c>
      <c r="N22" s="88">
        <v>1139</v>
      </c>
      <c r="O22" s="183">
        <f>I22+K22+M22</f>
        <v>29935</v>
      </c>
      <c r="P22" s="184">
        <f>J22+L22+N22</f>
        <v>2471</v>
      </c>
      <c r="Q22" s="88">
        <f>P22/G22</f>
        <v>247.1</v>
      </c>
      <c r="R22" s="89">
        <f>O22/P22</f>
        <v>12.114528530959126</v>
      </c>
      <c r="S22" s="87">
        <v>55716</v>
      </c>
      <c r="T22" s="90">
        <f t="shared" si="3"/>
        <v>-0.4627216598463637</v>
      </c>
      <c r="U22" s="87">
        <v>113311</v>
      </c>
      <c r="V22" s="88">
        <v>10110</v>
      </c>
      <c r="W22" s="169">
        <f t="shared" si="0"/>
        <v>11.207814045499505</v>
      </c>
      <c r="X22" s="157"/>
    </row>
    <row r="23" spans="1:24" s="107" customFormat="1" ht="18">
      <c r="A23" s="72">
        <v>19</v>
      </c>
      <c r="B23" s="168" t="s">
        <v>117</v>
      </c>
      <c r="C23" s="84">
        <v>39528</v>
      </c>
      <c r="D23" s="85" t="s">
        <v>71</v>
      </c>
      <c r="E23" s="85" t="s">
        <v>77</v>
      </c>
      <c r="F23" s="86">
        <v>57</v>
      </c>
      <c r="G23" s="86">
        <v>38</v>
      </c>
      <c r="H23" s="86">
        <v>3</v>
      </c>
      <c r="I23" s="87">
        <v>4663</v>
      </c>
      <c r="J23" s="88">
        <v>553</v>
      </c>
      <c r="K23" s="87">
        <v>9368</v>
      </c>
      <c r="L23" s="88">
        <v>1163</v>
      </c>
      <c r="M23" s="87">
        <v>11440</v>
      </c>
      <c r="N23" s="88">
        <v>1390</v>
      </c>
      <c r="O23" s="183">
        <f>+M23+K23+I23</f>
        <v>25471</v>
      </c>
      <c r="P23" s="184">
        <f>+N23+L23+J23</f>
        <v>3106</v>
      </c>
      <c r="Q23" s="88">
        <f>+P23/G23</f>
        <v>81.73684210526316</v>
      </c>
      <c r="R23" s="89">
        <f>+O23/P23</f>
        <v>8.200579523502897</v>
      </c>
      <c r="S23" s="87">
        <v>100245</v>
      </c>
      <c r="T23" s="90">
        <f t="shared" si="3"/>
        <v>-0.7459125143398673</v>
      </c>
      <c r="U23" s="87">
        <v>413047</v>
      </c>
      <c r="V23" s="88">
        <v>46135</v>
      </c>
      <c r="W23" s="169">
        <f t="shared" si="0"/>
        <v>8.95300747805354</v>
      </c>
      <c r="X23" s="157"/>
    </row>
    <row r="24" spans="1:24" s="107" customFormat="1" ht="18">
      <c r="A24" s="67">
        <v>20</v>
      </c>
      <c r="B24" s="168" t="s">
        <v>28</v>
      </c>
      <c r="C24" s="84">
        <v>39535</v>
      </c>
      <c r="D24" s="85" t="s">
        <v>62</v>
      </c>
      <c r="E24" s="85" t="s">
        <v>62</v>
      </c>
      <c r="F24" s="86">
        <v>11</v>
      </c>
      <c r="G24" s="86">
        <v>11</v>
      </c>
      <c r="H24" s="86">
        <v>2</v>
      </c>
      <c r="I24" s="87">
        <v>4477</v>
      </c>
      <c r="J24" s="88">
        <v>381</v>
      </c>
      <c r="K24" s="87">
        <v>8778</v>
      </c>
      <c r="L24" s="88">
        <v>766</v>
      </c>
      <c r="M24" s="87">
        <v>9126</v>
      </c>
      <c r="N24" s="88">
        <v>774</v>
      </c>
      <c r="O24" s="183">
        <f aca="true" t="shared" si="4" ref="O24:P26">+I24+K24+M24</f>
        <v>22381</v>
      </c>
      <c r="P24" s="184">
        <f t="shared" si="4"/>
        <v>1921</v>
      </c>
      <c r="Q24" s="88">
        <f>+P24/G24</f>
        <v>174.63636363636363</v>
      </c>
      <c r="R24" s="89">
        <f>+O24/P24</f>
        <v>11.650702758979698</v>
      </c>
      <c r="S24" s="87">
        <v>37892</v>
      </c>
      <c r="T24" s="90">
        <f t="shared" si="3"/>
        <v>-0.40934761955030086</v>
      </c>
      <c r="U24" s="87">
        <v>83470</v>
      </c>
      <c r="V24" s="88">
        <v>7622</v>
      </c>
      <c r="W24" s="169">
        <f t="shared" si="0"/>
        <v>10.951193912358962</v>
      </c>
      <c r="X24" s="157"/>
    </row>
    <row r="25" spans="1:24" s="107" customFormat="1" ht="18">
      <c r="A25" s="67">
        <v>21</v>
      </c>
      <c r="B25" s="168" t="s">
        <v>86</v>
      </c>
      <c r="C25" s="84">
        <v>39507</v>
      </c>
      <c r="D25" s="85" t="s">
        <v>141</v>
      </c>
      <c r="E25" s="85" t="s">
        <v>132</v>
      </c>
      <c r="F25" s="86">
        <v>82</v>
      </c>
      <c r="G25" s="86">
        <v>31</v>
      </c>
      <c r="H25" s="86">
        <v>6</v>
      </c>
      <c r="I25" s="87">
        <v>4015</v>
      </c>
      <c r="J25" s="88">
        <v>928</v>
      </c>
      <c r="K25" s="87">
        <v>7468</v>
      </c>
      <c r="L25" s="88">
        <v>1669</v>
      </c>
      <c r="M25" s="87">
        <v>8102</v>
      </c>
      <c r="N25" s="88">
        <v>1644</v>
      </c>
      <c r="O25" s="183">
        <f t="shared" si="4"/>
        <v>19585</v>
      </c>
      <c r="P25" s="184">
        <f t="shared" si="4"/>
        <v>4241</v>
      </c>
      <c r="Q25" s="88">
        <f>IF(O25&lt;&gt;0,P25/G25,"")</f>
        <v>136.80645161290323</v>
      </c>
      <c r="R25" s="89">
        <f>IF(O25&lt;&gt;0,O25/P25,"")</f>
        <v>4.618014619193587</v>
      </c>
      <c r="S25" s="87">
        <v>22463</v>
      </c>
      <c r="T25" s="90">
        <f t="shared" si="3"/>
        <v>-0.1281218002938165</v>
      </c>
      <c r="U25" s="87">
        <v>837040</v>
      </c>
      <c r="V25" s="88">
        <v>110598</v>
      </c>
      <c r="W25" s="169">
        <f t="shared" si="0"/>
        <v>7.568310457693629</v>
      </c>
      <c r="X25" s="157"/>
    </row>
    <row r="26" spans="1:24" s="107" customFormat="1" ht="18">
      <c r="A26" s="72">
        <v>22</v>
      </c>
      <c r="B26" s="168" t="s">
        <v>118</v>
      </c>
      <c r="C26" s="84">
        <v>39528</v>
      </c>
      <c r="D26" s="85" t="s">
        <v>141</v>
      </c>
      <c r="E26" s="85" t="s">
        <v>119</v>
      </c>
      <c r="F26" s="86">
        <v>72</v>
      </c>
      <c r="G26" s="86">
        <v>38</v>
      </c>
      <c r="H26" s="86">
        <v>3</v>
      </c>
      <c r="I26" s="87">
        <v>3173</v>
      </c>
      <c r="J26" s="88">
        <v>491</v>
      </c>
      <c r="K26" s="87">
        <v>6792</v>
      </c>
      <c r="L26" s="88">
        <v>977</v>
      </c>
      <c r="M26" s="87">
        <v>9081</v>
      </c>
      <c r="N26" s="88">
        <v>1253</v>
      </c>
      <c r="O26" s="183">
        <f t="shared" si="4"/>
        <v>19046</v>
      </c>
      <c r="P26" s="184">
        <f t="shared" si="4"/>
        <v>2721</v>
      </c>
      <c r="Q26" s="88">
        <f>IF(O26&lt;&gt;0,P26/G26,"")</f>
        <v>71.60526315789474</v>
      </c>
      <c r="R26" s="89">
        <f>IF(O26&lt;&gt;0,O26/P26,"")</f>
        <v>6.999632488055862</v>
      </c>
      <c r="S26" s="87">
        <v>44776</v>
      </c>
      <c r="T26" s="90">
        <f t="shared" si="3"/>
        <v>-0.5746381990351974</v>
      </c>
      <c r="U26" s="87">
        <v>277147</v>
      </c>
      <c r="V26" s="88">
        <v>39666</v>
      </c>
      <c r="W26" s="169">
        <f t="shared" si="0"/>
        <v>6.987016588514092</v>
      </c>
      <c r="X26" s="157"/>
    </row>
    <row r="27" spans="1:24" s="107" customFormat="1" ht="18">
      <c r="A27" s="67">
        <v>23</v>
      </c>
      <c r="B27" s="168" t="s">
        <v>95</v>
      </c>
      <c r="C27" s="84">
        <v>39514</v>
      </c>
      <c r="D27" s="85" t="s">
        <v>71</v>
      </c>
      <c r="E27" s="85" t="s">
        <v>73</v>
      </c>
      <c r="F27" s="86">
        <v>30</v>
      </c>
      <c r="G27" s="86">
        <v>29</v>
      </c>
      <c r="H27" s="86">
        <v>5</v>
      </c>
      <c r="I27" s="87">
        <v>3410</v>
      </c>
      <c r="J27" s="88">
        <v>568</v>
      </c>
      <c r="K27" s="87">
        <v>6326</v>
      </c>
      <c r="L27" s="88">
        <v>1055</v>
      </c>
      <c r="M27" s="87">
        <v>6702</v>
      </c>
      <c r="N27" s="88">
        <v>1124</v>
      </c>
      <c r="O27" s="183">
        <f>+M27+K27+I27</f>
        <v>16438</v>
      </c>
      <c r="P27" s="184">
        <f>+N27+L27+J27</f>
        <v>2747</v>
      </c>
      <c r="Q27" s="88">
        <f>+P27/G27</f>
        <v>94.72413793103448</v>
      </c>
      <c r="R27" s="89">
        <f>+O27/P27</f>
        <v>5.9839825263924284</v>
      </c>
      <c r="S27" s="87">
        <v>19889</v>
      </c>
      <c r="T27" s="90">
        <f t="shared" si="3"/>
        <v>-0.1735129971340942</v>
      </c>
      <c r="U27" s="87">
        <v>641097</v>
      </c>
      <c r="V27" s="88">
        <v>68857</v>
      </c>
      <c r="W27" s="169">
        <f t="shared" si="0"/>
        <v>9.310556660905936</v>
      </c>
      <c r="X27" s="157"/>
    </row>
    <row r="28" spans="1:24" s="107" customFormat="1" ht="18">
      <c r="A28" s="67">
        <v>24</v>
      </c>
      <c r="B28" s="168" t="s">
        <v>104</v>
      </c>
      <c r="C28" s="84">
        <v>39521</v>
      </c>
      <c r="D28" s="85" t="s">
        <v>150</v>
      </c>
      <c r="E28" s="85" t="s">
        <v>157</v>
      </c>
      <c r="F28" s="86">
        <v>35</v>
      </c>
      <c r="G28" s="86">
        <v>32</v>
      </c>
      <c r="H28" s="86">
        <v>4</v>
      </c>
      <c r="I28" s="87">
        <v>2330</v>
      </c>
      <c r="J28" s="88">
        <v>359</v>
      </c>
      <c r="K28" s="87">
        <v>4901.5</v>
      </c>
      <c r="L28" s="88">
        <v>712</v>
      </c>
      <c r="M28" s="87">
        <v>6220.5</v>
      </c>
      <c r="N28" s="88">
        <v>893</v>
      </c>
      <c r="O28" s="183">
        <f>I28+K28+M28</f>
        <v>13452</v>
      </c>
      <c r="P28" s="184">
        <f>J28+L28+N28</f>
        <v>1964</v>
      </c>
      <c r="Q28" s="88">
        <f>+P28/G28</f>
        <v>61.375</v>
      </c>
      <c r="R28" s="89">
        <f>+O28/P28</f>
        <v>6.8492871690427695</v>
      </c>
      <c r="S28" s="87">
        <v>19742</v>
      </c>
      <c r="T28" s="90">
        <f t="shared" si="3"/>
        <v>-0.31861006990173235</v>
      </c>
      <c r="U28" s="87">
        <v>289485</v>
      </c>
      <c r="V28" s="88">
        <v>31346</v>
      </c>
      <c r="W28" s="169">
        <f t="shared" si="0"/>
        <v>9.235149620366235</v>
      </c>
      <c r="X28" s="157"/>
    </row>
    <row r="29" spans="1:24" s="107" customFormat="1" ht="18">
      <c r="A29" s="72">
        <v>25</v>
      </c>
      <c r="B29" s="168" t="s">
        <v>83</v>
      </c>
      <c r="C29" s="84">
        <v>39507</v>
      </c>
      <c r="D29" s="85" t="s">
        <v>131</v>
      </c>
      <c r="E29" s="85" t="s">
        <v>121</v>
      </c>
      <c r="F29" s="86">
        <v>130</v>
      </c>
      <c r="G29" s="86">
        <v>22</v>
      </c>
      <c r="H29" s="86">
        <v>6</v>
      </c>
      <c r="I29" s="87">
        <v>1866.71</v>
      </c>
      <c r="J29" s="88">
        <v>386</v>
      </c>
      <c r="K29" s="87">
        <v>3661.21</v>
      </c>
      <c r="L29" s="88">
        <v>675</v>
      </c>
      <c r="M29" s="87">
        <v>4750.71</v>
      </c>
      <c r="N29" s="88">
        <v>759</v>
      </c>
      <c r="O29" s="183">
        <f>SUM(I29+K29+M29)</f>
        <v>10278.630000000001</v>
      </c>
      <c r="P29" s="184">
        <f>J29+L29+N29</f>
        <v>1820</v>
      </c>
      <c r="Q29" s="88">
        <f>+P29/G29</f>
        <v>82.72727272727273</v>
      </c>
      <c r="R29" s="89">
        <f>+O29/P29</f>
        <v>5.647598901098902</v>
      </c>
      <c r="S29" s="87"/>
      <c r="T29" s="90">
        <f t="shared" si="3"/>
      </c>
      <c r="U29" s="87">
        <v>1471286.81</v>
      </c>
      <c r="V29" s="88">
        <v>204351</v>
      </c>
      <c r="W29" s="169">
        <f t="shared" si="0"/>
        <v>7.199802349878396</v>
      </c>
      <c r="X29" s="157"/>
    </row>
    <row r="30" spans="1:24" s="107" customFormat="1" ht="18">
      <c r="A30" s="67">
        <v>26</v>
      </c>
      <c r="B30" s="168" t="s">
        <v>96</v>
      </c>
      <c r="C30" s="84">
        <v>39514</v>
      </c>
      <c r="D30" s="85" t="s">
        <v>150</v>
      </c>
      <c r="E30" s="85" t="s">
        <v>88</v>
      </c>
      <c r="F30" s="86">
        <v>50</v>
      </c>
      <c r="G30" s="86">
        <v>25</v>
      </c>
      <c r="H30" s="86">
        <v>5</v>
      </c>
      <c r="I30" s="87">
        <v>2193.5</v>
      </c>
      <c r="J30" s="88">
        <v>392</v>
      </c>
      <c r="K30" s="87">
        <v>3600</v>
      </c>
      <c r="L30" s="88">
        <v>638</v>
      </c>
      <c r="M30" s="87">
        <v>4136.5</v>
      </c>
      <c r="N30" s="88">
        <v>723</v>
      </c>
      <c r="O30" s="183">
        <f>I30+K30+M30</f>
        <v>9930</v>
      </c>
      <c r="P30" s="184">
        <f>J30+L30+N30</f>
        <v>1753</v>
      </c>
      <c r="Q30" s="88">
        <f>+P30/G30</f>
        <v>70.12</v>
      </c>
      <c r="R30" s="89">
        <f>+O30/P30</f>
        <v>5.664575014261266</v>
      </c>
      <c r="S30" s="87">
        <v>11917</v>
      </c>
      <c r="T30" s="90">
        <f t="shared" si="3"/>
        <v>-0.16673659478056557</v>
      </c>
      <c r="U30" s="87">
        <v>532829.5</v>
      </c>
      <c r="V30" s="88">
        <v>63299</v>
      </c>
      <c r="W30" s="169">
        <f t="shared" si="0"/>
        <v>8.417660626550182</v>
      </c>
      <c r="X30" s="157"/>
    </row>
    <row r="31" spans="1:24" s="107" customFormat="1" ht="18">
      <c r="A31" s="67">
        <v>27</v>
      </c>
      <c r="B31" s="168" t="s">
        <v>120</v>
      </c>
      <c r="C31" s="84">
        <v>39528</v>
      </c>
      <c r="D31" s="85" t="s">
        <v>71</v>
      </c>
      <c r="E31" s="85" t="s">
        <v>73</v>
      </c>
      <c r="F31" s="86">
        <v>33</v>
      </c>
      <c r="G31" s="86">
        <v>21</v>
      </c>
      <c r="H31" s="86">
        <v>3</v>
      </c>
      <c r="I31" s="87">
        <v>1821</v>
      </c>
      <c r="J31" s="88">
        <v>188</v>
      </c>
      <c r="K31" s="87">
        <v>3626</v>
      </c>
      <c r="L31" s="88">
        <v>370</v>
      </c>
      <c r="M31" s="87">
        <v>3885</v>
      </c>
      <c r="N31" s="88">
        <v>382</v>
      </c>
      <c r="O31" s="183">
        <f>+M31+K31+I31</f>
        <v>9332</v>
      </c>
      <c r="P31" s="184">
        <f>+N31+L31+J31</f>
        <v>940</v>
      </c>
      <c r="Q31" s="88">
        <f>+P31/G31</f>
        <v>44.76190476190476</v>
      </c>
      <c r="R31" s="89">
        <f>+O31/P31</f>
        <v>9.927659574468086</v>
      </c>
      <c r="S31" s="87">
        <v>27128</v>
      </c>
      <c r="T31" s="90">
        <f t="shared" si="3"/>
        <v>-0.6560011795930404</v>
      </c>
      <c r="U31" s="87">
        <v>118854</v>
      </c>
      <c r="V31" s="88">
        <v>12235</v>
      </c>
      <c r="W31" s="169">
        <f t="shared" si="0"/>
        <v>9.714262362076012</v>
      </c>
      <c r="X31" s="157"/>
    </row>
    <row r="32" spans="1:24" s="107" customFormat="1" ht="18">
      <c r="A32" s="72">
        <v>28</v>
      </c>
      <c r="B32" s="168" t="s">
        <v>64</v>
      </c>
      <c r="C32" s="84">
        <v>39493</v>
      </c>
      <c r="D32" s="85" t="s">
        <v>141</v>
      </c>
      <c r="E32" s="85" t="s">
        <v>77</v>
      </c>
      <c r="F32" s="86">
        <v>53</v>
      </c>
      <c r="G32" s="86">
        <v>12</v>
      </c>
      <c r="H32" s="86">
        <v>8</v>
      </c>
      <c r="I32" s="87">
        <v>1945</v>
      </c>
      <c r="J32" s="88">
        <v>366</v>
      </c>
      <c r="K32" s="87">
        <v>3021</v>
      </c>
      <c r="L32" s="88">
        <v>526</v>
      </c>
      <c r="M32" s="87">
        <v>3293</v>
      </c>
      <c r="N32" s="88">
        <v>561</v>
      </c>
      <c r="O32" s="183">
        <f aca="true" t="shared" si="5" ref="O32:P35">+I32+K32+M32</f>
        <v>8259</v>
      </c>
      <c r="P32" s="184">
        <f t="shared" si="5"/>
        <v>1453</v>
      </c>
      <c r="Q32" s="88">
        <f>IF(O32&lt;&gt;0,P32/G32,"")</f>
        <v>121.08333333333333</v>
      </c>
      <c r="R32" s="89">
        <f>IF(O32&lt;&gt;0,O32/P32,"")</f>
        <v>5.684101858224364</v>
      </c>
      <c r="S32" s="87">
        <v>11873</v>
      </c>
      <c r="T32" s="90">
        <f t="shared" si="3"/>
        <v>-0.3043881074707319</v>
      </c>
      <c r="U32" s="87">
        <v>1053584</v>
      </c>
      <c r="V32" s="88">
        <v>119521</v>
      </c>
      <c r="W32" s="169">
        <f t="shared" si="0"/>
        <v>8.81505342157445</v>
      </c>
      <c r="X32" s="157"/>
    </row>
    <row r="33" spans="1:24" s="107" customFormat="1" ht="18">
      <c r="A33" s="67">
        <v>29</v>
      </c>
      <c r="B33" s="168" t="s">
        <v>65</v>
      </c>
      <c r="C33" s="84">
        <v>39493</v>
      </c>
      <c r="D33" s="85" t="s">
        <v>141</v>
      </c>
      <c r="E33" s="85" t="s">
        <v>142</v>
      </c>
      <c r="F33" s="86">
        <v>33</v>
      </c>
      <c r="G33" s="86">
        <v>9</v>
      </c>
      <c r="H33" s="86">
        <v>8</v>
      </c>
      <c r="I33" s="87">
        <v>1652</v>
      </c>
      <c r="J33" s="88">
        <v>297</v>
      </c>
      <c r="K33" s="87">
        <v>3008</v>
      </c>
      <c r="L33" s="88">
        <v>558</v>
      </c>
      <c r="M33" s="87">
        <v>2604</v>
      </c>
      <c r="N33" s="88">
        <v>471</v>
      </c>
      <c r="O33" s="183">
        <f t="shared" si="5"/>
        <v>7264</v>
      </c>
      <c r="P33" s="184">
        <f t="shared" si="5"/>
        <v>1326</v>
      </c>
      <c r="Q33" s="88">
        <f>IF(O33&lt;&gt;0,P33/G33,"")</f>
        <v>147.33333333333334</v>
      </c>
      <c r="R33" s="89">
        <f>IF(O33&lt;&gt;0,O33/P33,"")</f>
        <v>5.478129713423831</v>
      </c>
      <c r="S33" s="87">
        <v>5649</v>
      </c>
      <c r="T33" s="90">
        <f t="shared" si="3"/>
        <v>0.2858913081961409</v>
      </c>
      <c r="U33" s="87">
        <v>790411</v>
      </c>
      <c r="V33" s="88">
        <v>86409</v>
      </c>
      <c r="W33" s="169">
        <f t="shared" si="0"/>
        <v>9.147322616857041</v>
      </c>
      <c r="X33" s="157"/>
    </row>
    <row r="34" spans="1:24" s="107" customFormat="1" ht="18">
      <c r="A34" s="67">
        <v>30</v>
      </c>
      <c r="B34" s="168" t="s">
        <v>107</v>
      </c>
      <c r="C34" s="84">
        <v>39521</v>
      </c>
      <c r="D34" s="85" t="s">
        <v>141</v>
      </c>
      <c r="E34" s="85" t="s">
        <v>108</v>
      </c>
      <c r="F34" s="86">
        <v>36</v>
      </c>
      <c r="G34" s="86">
        <v>20</v>
      </c>
      <c r="H34" s="86">
        <v>4</v>
      </c>
      <c r="I34" s="87">
        <v>1004</v>
      </c>
      <c r="J34" s="88">
        <v>197</v>
      </c>
      <c r="K34" s="87">
        <v>2794</v>
      </c>
      <c r="L34" s="88">
        <v>494</v>
      </c>
      <c r="M34" s="87">
        <v>3446</v>
      </c>
      <c r="N34" s="88">
        <v>573</v>
      </c>
      <c r="O34" s="183">
        <f t="shared" si="5"/>
        <v>7244</v>
      </c>
      <c r="P34" s="184">
        <f t="shared" si="5"/>
        <v>1264</v>
      </c>
      <c r="Q34" s="88">
        <f>IF(O34&lt;&gt;0,P34/G34,"")</f>
        <v>63.2</v>
      </c>
      <c r="R34" s="89">
        <f>IF(O34&lt;&gt;0,O34/P34,"")</f>
        <v>5.731012658227848</v>
      </c>
      <c r="S34" s="87">
        <v>3315</v>
      </c>
      <c r="T34" s="90">
        <f t="shared" si="3"/>
        <v>1.1852187028657617</v>
      </c>
      <c r="U34" s="87">
        <v>169566</v>
      </c>
      <c r="V34" s="88">
        <v>19944</v>
      </c>
      <c r="W34" s="169">
        <f t="shared" si="0"/>
        <v>8.502105896510228</v>
      </c>
      <c r="X34" s="157"/>
    </row>
    <row r="35" spans="1:24" s="107" customFormat="1" ht="18">
      <c r="A35" s="72">
        <v>31</v>
      </c>
      <c r="B35" s="168" t="s">
        <v>66</v>
      </c>
      <c r="C35" s="84">
        <v>39493</v>
      </c>
      <c r="D35" s="85" t="s">
        <v>62</v>
      </c>
      <c r="E35" s="85" t="s">
        <v>22</v>
      </c>
      <c r="F35" s="86">
        <v>10</v>
      </c>
      <c r="G35" s="86">
        <v>9</v>
      </c>
      <c r="H35" s="86">
        <v>8</v>
      </c>
      <c r="I35" s="87">
        <v>1229</v>
      </c>
      <c r="J35" s="88">
        <v>196</v>
      </c>
      <c r="K35" s="87">
        <v>2696</v>
      </c>
      <c r="L35" s="88">
        <v>430</v>
      </c>
      <c r="M35" s="87">
        <v>2466</v>
      </c>
      <c r="N35" s="88">
        <v>413</v>
      </c>
      <c r="O35" s="183">
        <f t="shared" si="5"/>
        <v>6391</v>
      </c>
      <c r="P35" s="184">
        <f t="shared" si="5"/>
        <v>1039</v>
      </c>
      <c r="Q35" s="88">
        <f aca="true" t="shared" si="6" ref="Q35:Q46">+P35/G35</f>
        <v>115.44444444444444</v>
      </c>
      <c r="R35" s="89">
        <f aca="true" t="shared" si="7" ref="R35:R46">+O35/P35</f>
        <v>6.151106833493744</v>
      </c>
      <c r="S35" s="87">
        <v>1259</v>
      </c>
      <c r="T35" s="90">
        <f t="shared" si="3"/>
        <v>4.076250992851469</v>
      </c>
      <c r="U35" s="87">
        <v>124688</v>
      </c>
      <c r="V35" s="88">
        <v>13423</v>
      </c>
      <c r="W35" s="169">
        <f t="shared" si="0"/>
        <v>9.289130596736944</v>
      </c>
      <c r="X35" s="157"/>
    </row>
    <row r="36" spans="1:24" s="107" customFormat="1" ht="18">
      <c r="A36" s="67">
        <v>32</v>
      </c>
      <c r="B36" s="168" t="s">
        <v>84</v>
      </c>
      <c r="C36" s="84">
        <v>39507</v>
      </c>
      <c r="D36" s="85" t="s">
        <v>71</v>
      </c>
      <c r="E36" s="85" t="s">
        <v>85</v>
      </c>
      <c r="F36" s="86">
        <v>73</v>
      </c>
      <c r="G36" s="86">
        <v>17</v>
      </c>
      <c r="H36" s="86">
        <v>6</v>
      </c>
      <c r="I36" s="87">
        <v>1381</v>
      </c>
      <c r="J36" s="88">
        <v>279</v>
      </c>
      <c r="K36" s="87">
        <v>1975</v>
      </c>
      <c r="L36" s="88">
        <v>394</v>
      </c>
      <c r="M36" s="87">
        <v>2743</v>
      </c>
      <c r="N36" s="88">
        <v>510</v>
      </c>
      <c r="O36" s="183">
        <f>+M36+K36+I36</f>
        <v>6099</v>
      </c>
      <c r="P36" s="184">
        <f>+N36+L36+J36</f>
        <v>1183</v>
      </c>
      <c r="Q36" s="88">
        <f t="shared" si="6"/>
        <v>69.58823529411765</v>
      </c>
      <c r="R36" s="89">
        <f t="shared" si="7"/>
        <v>5.155536770921386</v>
      </c>
      <c r="S36" s="87">
        <v>10378</v>
      </c>
      <c r="T36" s="90">
        <f t="shared" si="3"/>
        <v>-0.4123145114665639</v>
      </c>
      <c r="U36" s="87">
        <v>787103</v>
      </c>
      <c r="V36" s="88">
        <v>99604</v>
      </c>
      <c r="W36" s="169">
        <f t="shared" si="0"/>
        <v>7.902323199871491</v>
      </c>
      <c r="X36" s="157"/>
    </row>
    <row r="37" spans="1:24" s="107" customFormat="1" ht="18">
      <c r="A37" s="67">
        <v>33</v>
      </c>
      <c r="B37" s="168" t="s">
        <v>87</v>
      </c>
      <c r="C37" s="84">
        <v>39507</v>
      </c>
      <c r="D37" s="85" t="s">
        <v>150</v>
      </c>
      <c r="E37" s="85" t="s">
        <v>88</v>
      </c>
      <c r="F37" s="86">
        <v>27</v>
      </c>
      <c r="G37" s="86">
        <v>5</v>
      </c>
      <c r="H37" s="86">
        <v>6</v>
      </c>
      <c r="I37" s="87">
        <v>1364</v>
      </c>
      <c r="J37" s="88">
        <v>292</v>
      </c>
      <c r="K37" s="87">
        <v>1765</v>
      </c>
      <c r="L37" s="88">
        <v>378</v>
      </c>
      <c r="M37" s="87">
        <v>2553</v>
      </c>
      <c r="N37" s="88">
        <v>524</v>
      </c>
      <c r="O37" s="183">
        <f>I37+K37+M37</f>
        <v>5682</v>
      </c>
      <c r="P37" s="184">
        <f>SUM(J37+L37+N37)</f>
        <v>1194</v>
      </c>
      <c r="Q37" s="88">
        <f t="shared" si="6"/>
        <v>238.8</v>
      </c>
      <c r="R37" s="89">
        <f t="shared" si="7"/>
        <v>4.758793969849246</v>
      </c>
      <c r="S37" s="87">
        <v>2747.5</v>
      </c>
      <c r="T37" s="90">
        <f t="shared" si="3"/>
        <v>1.068061874431301</v>
      </c>
      <c r="U37" s="87">
        <v>241338.5</v>
      </c>
      <c r="V37" s="88">
        <v>25946</v>
      </c>
      <c r="W37" s="169">
        <f aca="true" t="shared" si="8" ref="W37:W68">U37/V37</f>
        <v>9.301568642565329</v>
      </c>
      <c r="X37" s="157"/>
    </row>
    <row r="38" spans="1:24" s="107" customFormat="1" ht="18">
      <c r="A38" s="72">
        <v>34</v>
      </c>
      <c r="B38" s="168" t="s">
        <v>45</v>
      </c>
      <c r="C38" s="84">
        <v>39458</v>
      </c>
      <c r="D38" s="85" t="s">
        <v>150</v>
      </c>
      <c r="E38" s="85" t="s">
        <v>130</v>
      </c>
      <c r="F38" s="86">
        <v>213</v>
      </c>
      <c r="G38" s="86">
        <v>2</v>
      </c>
      <c r="H38" s="86">
        <v>12</v>
      </c>
      <c r="I38" s="87">
        <v>1328.5</v>
      </c>
      <c r="J38" s="88">
        <v>333</v>
      </c>
      <c r="K38" s="87">
        <v>1800</v>
      </c>
      <c r="L38" s="88">
        <v>450</v>
      </c>
      <c r="M38" s="87">
        <v>1860</v>
      </c>
      <c r="N38" s="88">
        <v>465</v>
      </c>
      <c r="O38" s="183">
        <f>SUM(I38+K38+M38)</f>
        <v>4988.5</v>
      </c>
      <c r="P38" s="184">
        <f>SUM(J38+L38+N38)</f>
        <v>1248</v>
      </c>
      <c r="Q38" s="88">
        <f t="shared" si="6"/>
        <v>624</v>
      </c>
      <c r="R38" s="89">
        <f t="shared" si="7"/>
        <v>3.9971955128205128</v>
      </c>
      <c r="S38" s="87">
        <v>0</v>
      </c>
      <c r="T38" s="90">
        <f aca="true" t="shared" si="9" ref="T38:T69">IF(S38&lt;&gt;0,-(S38-O38)/S38,"")</f>
      </c>
      <c r="U38" s="87">
        <v>6286267.5</v>
      </c>
      <c r="V38" s="88">
        <v>891851</v>
      </c>
      <c r="W38" s="169">
        <f t="shared" si="8"/>
        <v>7.0485624840920735</v>
      </c>
      <c r="X38" s="157"/>
    </row>
    <row r="39" spans="1:24" s="107" customFormat="1" ht="18">
      <c r="A39" s="67">
        <v>35</v>
      </c>
      <c r="B39" s="168" t="s">
        <v>98</v>
      </c>
      <c r="C39" s="84">
        <v>39514</v>
      </c>
      <c r="D39" s="85" t="s">
        <v>131</v>
      </c>
      <c r="E39" s="85" t="s">
        <v>99</v>
      </c>
      <c r="F39" s="86">
        <v>59</v>
      </c>
      <c r="G39" s="86">
        <v>21</v>
      </c>
      <c r="H39" s="86">
        <v>5</v>
      </c>
      <c r="I39" s="87">
        <v>932.91</v>
      </c>
      <c r="J39" s="88">
        <v>179</v>
      </c>
      <c r="K39" s="87">
        <v>1827.91</v>
      </c>
      <c r="L39" s="88">
        <v>345</v>
      </c>
      <c r="M39" s="87">
        <v>2003.91</v>
      </c>
      <c r="N39" s="88">
        <v>366</v>
      </c>
      <c r="O39" s="183">
        <f>SUM(I39+K39+M39)</f>
        <v>4764.7300000000005</v>
      </c>
      <c r="P39" s="184">
        <f>J39+L39+N39</f>
        <v>890</v>
      </c>
      <c r="Q39" s="88">
        <f t="shared" si="6"/>
        <v>42.38095238095238</v>
      </c>
      <c r="R39" s="89">
        <f t="shared" si="7"/>
        <v>5.3536292134831465</v>
      </c>
      <c r="S39" s="87">
        <v>6062</v>
      </c>
      <c r="T39" s="90">
        <f t="shared" si="9"/>
        <v>-0.21400032992411738</v>
      </c>
      <c r="U39" s="87">
        <v>164515.71</v>
      </c>
      <c r="V39" s="88">
        <v>23364</v>
      </c>
      <c r="W39" s="169">
        <f t="shared" si="8"/>
        <v>7.04141884951207</v>
      </c>
      <c r="X39" s="157"/>
    </row>
    <row r="40" spans="1:24" s="107" customFormat="1" ht="18">
      <c r="A40" s="67">
        <v>36</v>
      </c>
      <c r="B40" s="168" t="s">
        <v>72</v>
      </c>
      <c r="C40" s="84">
        <v>39493</v>
      </c>
      <c r="D40" s="85" t="s">
        <v>71</v>
      </c>
      <c r="E40" s="85" t="s">
        <v>73</v>
      </c>
      <c r="F40" s="86">
        <v>69</v>
      </c>
      <c r="G40" s="86">
        <v>9</v>
      </c>
      <c r="H40" s="86">
        <v>8</v>
      </c>
      <c r="I40" s="87">
        <v>937</v>
      </c>
      <c r="J40" s="88">
        <v>154</v>
      </c>
      <c r="K40" s="87">
        <v>1642</v>
      </c>
      <c r="L40" s="88">
        <v>278</v>
      </c>
      <c r="M40" s="87">
        <v>1947</v>
      </c>
      <c r="N40" s="88">
        <v>326</v>
      </c>
      <c r="O40" s="183">
        <f>+M40+K40+I40</f>
        <v>4526</v>
      </c>
      <c r="P40" s="184">
        <f>+N40+L40+J40</f>
        <v>758</v>
      </c>
      <c r="Q40" s="88">
        <f t="shared" si="6"/>
        <v>84.22222222222223</v>
      </c>
      <c r="R40" s="89">
        <f t="shared" si="7"/>
        <v>5.970976253298153</v>
      </c>
      <c r="S40" s="87">
        <v>3024</v>
      </c>
      <c r="T40" s="90">
        <f t="shared" si="9"/>
        <v>0.4966931216931217</v>
      </c>
      <c r="U40" s="87">
        <v>866755</v>
      </c>
      <c r="V40" s="88">
        <v>103956</v>
      </c>
      <c r="W40" s="169">
        <f t="shared" si="8"/>
        <v>8.337710185078302</v>
      </c>
      <c r="X40" s="157"/>
    </row>
    <row r="41" spans="1:24" s="107" customFormat="1" ht="18">
      <c r="A41" s="72">
        <v>37</v>
      </c>
      <c r="B41" s="168" t="s">
        <v>97</v>
      </c>
      <c r="C41" s="84">
        <v>39514</v>
      </c>
      <c r="D41" s="85" t="s">
        <v>71</v>
      </c>
      <c r="E41" s="85" t="s">
        <v>77</v>
      </c>
      <c r="F41" s="86">
        <v>27</v>
      </c>
      <c r="G41" s="86">
        <v>8</v>
      </c>
      <c r="H41" s="86">
        <v>5</v>
      </c>
      <c r="I41" s="87">
        <v>845</v>
      </c>
      <c r="J41" s="88">
        <v>128</v>
      </c>
      <c r="K41" s="87">
        <v>1413</v>
      </c>
      <c r="L41" s="88">
        <v>224</v>
      </c>
      <c r="M41" s="87">
        <v>2135</v>
      </c>
      <c r="N41" s="88">
        <v>323</v>
      </c>
      <c r="O41" s="183">
        <f>+M41+K41+I41</f>
        <v>4393</v>
      </c>
      <c r="P41" s="184">
        <f>+N41+L41+J41</f>
        <v>675</v>
      </c>
      <c r="Q41" s="88">
        <f t="shared" si="6"/>
        <v>84.375</v>
      </c>
      <c r="R41" s="89">
        <f t="shared" si="7"/>
        <v>6.508148148148148</v>
      </c>
      <c r="S41" s="87">
        <v>2459</v>
      </c>
      <c r="T41" s="90">
        <f t="shared" si="9"/>
        <v>0.7864985766571777</v>
      </c>
      <c r="U41" s="87">
        <v>284377</v>
      </c>
      <c r="V41" s="88">
        <v>29413</v>
      </c>
      <c r="W41" s="169">
        <f t="shared" si="8"/>
        <v>9.66841192669908</v>
      </c>
      <c r="X41" s="157"/>
    </row>
    <row r="42" spans="1:24" s="107" customFormat="1" ht="18">
      <c r="A42" s="67">
        <v>38</v>
      </c>
      <c r="B42" s="168" t="s">
        <v>105</v>
      </c>
      <c r="C42" s="84">
        <v>39521</v>
      </c>
      <c r="D42" s="85" t="s">
        <v>150</v>
      </c>
      <c r="E42" s="85" t="s">
        <v>106</v>
      </c>
      <c r="F42" s="86">
        <v>100</v>
      </c>
      <c r="G42" s="86">
        <v>19</v>
      </c>
      <c r="H42" s="86">
        <v>4</v>
      </c>
      <c r="I42" s="87">
        <v>846</v>
      </c>
      <c r="J42" s="88">
        <v>144</v>
      </c>
      <c r="K42" s="87">
        <v>1464</v>
      </c>
      <c r="L42" s="88">
        <v>252</v>
      </c>
      <c r="M42" s="87">
        <v>1810</v>
      </c>
      <c r="N42" s="88">
        <v>306</v>
      </c>
      <c r="O42" s="183">
        <f aca="true" t="shared" si="10" ref="O42:P44">I42+K42+M42</f>
        <v>4120</v>
      </c>
      <c r="P42" s="184">
        <f t="shared" si="10"/>
        <v>702</v>
      </c>
      <c r="Q42" s="88">
        <f t="shared" si="6"/>
        <v>36.94736842105263</v>
      </c>
      <c r="R42" s="89">
        <f t="shared" si="7"/>
        <v>5.868945868945869</v>
      </c>
      <c r="S42" s="87">
        <v>6924.5</v>
      </c>
      <c r="T42" s="90">
        <f t="shared" si="9"/>
        <v>-0.4050111921438371</v>
      </c>
      <c r="U42" s="87">
        <v>186473.5</v>
      </c>
      <c r="V42" s="88">
        <v>27683</v>
      </c>
      <c r="W42" s="169">
        <f t="shared" si="8"/>
        <v>6.736029332081061</v>
      </c>
      <c r="X42" s="157"/>
    </row>
    <row r="43" spans="1:24" s="107" customFormat="1" ht="18">
      <c r="A43" s="67">
        <v>39</v>
      </c>
      <c r="B43" s="168" t="s">
        <v>156</v>
      </c>
      <c r="C43" s="84">
        <v>39472</v>
      </c>
      <c r="D43" s="85" t="s">
        <v>157</v>
      </c>
      <c r="E43" s="85" t="s">
        <v>157</v>
      </c>
      <c r="F43" s="86">
        <v>59</v>
      </c>
      <c r="G43" s="86">
        <v>4</v>
      </c>
      <c r="H43" s="86">
        <v>11</v>
      </c>
      <c r="I43" s="87">
        <v>1118</v>
      </c>
      <c r="J43" s="88">
        <v>269</v>
      </c>
      <c r="K43" s="87">
        <v>1323</v>
      </c>
      <c r="L43" s="88">
        <v>319</v>
      </c>
      <c r="M43" s="87">
        <v>1519</v>
      </c>
      <c r="N43" s="88">
        <v>369</v>
      </c>
      <c r="O43" s="183">
        <f t="shared" si="10"/>
        <v>3960</v>
      </c>
      <c r="P43" s="184">
        <f t="shared" si="10"/>
        <v>957</v>
      </c>
      <c r="Q43" s="88">
        <f t="shared" si="6"/>
        <v>239.25</v>
      </c>
      <c r="R43" s="89">
        <f t="shared" si="7"/>
        <v>4.137931034482759</v>
      </c>
      <c r="S43" s="87">
        <v>1460</v>
      </c>
      <c r="T43" s="90">
        <f t="shared" si="9"/>
        <v>1.7123287671232876</v>
      </c>
      <c r="U43" s="87">
        <v>781337</v>
      </c>
      <c r="V43" s="88">
        <v>98947</v>
      </c>
      <c r="W43" s="169">
        <f t="shared" si="8"/>
        <v>7.896520359384317</v>
      </c>
      <c r="X43" s="157"/>
    </row>
    <row r="44" spans="1:24" s="107" customFormat="1" ht="18">
      <c r="A44" s="72">
        <v>40</v>
      </c>
      <c r="B44" s="168" t="s">
        <v>124</v>
      </c>
      <c r="C44" s="84">
        <v>39528</v>
      </c>
      <c r="D44" s="85" t="s">
        <v>133</v>
      </c>
      <c r="E44" s="85" t="s">
        <v>125</v>
      </c>
      <c r="F44" s="86">
        <v>17</v>
      </c>
      <c r="G44" s="86">
        <v>15</v>
      </c>
      <c r="H44" s="86">
        <v>3</v>
      </c>
      <c r="I44" s="87">
        <v>685.5</v>
      </c>
      <c r="J44" s="88">
        <v>103</v>
      </c>
      <c r="K44" s="87">
        <v>1250</v>
      </c>
      <c r="L44" s="88">
        <v>178</v>
      </c>
      <c r="M44" s="87">
        <v>1751.5</v>
      </c>
      <c r="N44" s="88">
        <v>246</v>
      </c>
      <c r="O44" s="183">
        <f t="shared" si="10"/>
        <v>3687</v>
      </c>
      <c r="P44" s="184">
        <f t="shared" si="10"/>
        <v>527</v>
      </c>
      <c r="Q44" s="88">
        <f t="shared" si="6"/>
        <v>35.13333333333333</v>
      </c>
      <c r="R44" s="89">
        <f t="shared" si="7"/>
        <v>6.996204933586338</v>
      </c>
      <c r="S44" s="87">
        <v>8138</v>
      </c>
      <c r="T44" s="90">
        <f t="shared" si="9"/>
        <v>-0.5469402801671173</v>
      </c>
      <c r="U44" s="87">
        <v>36633</v>
      </c>
      <c r="V44" s="88">
        <v>5625</v>
      </c>
      <c r="W44" s="169">
        <f t="shared" si="8"/>
        <v>6.512533333333334</v>
      </c>
      <c r="X44" s="157"/>
    </row>
    <row r="45" spans="1:24" s="107" customFormat="1" ht="18">
      <c r="A45" s="67">
        <v>41</v>
      </c>
      <c r="B45" s="168" t="s">
        <v>46</v>
      </c>
      <c r="C45" s="84">
        <v>39437</v>
      </c>
      <c r="D45" s="85" t="s">
        <v>150</v>
      </c>
      <c r="E45" s="85" t="s">
        <v>47</v>
      </c>
      <c r="F45" s="86">
        <v>156</v>
      </c>
      <c r="G45" s="86">
        <v>1</v>
      </c>
      <c r="H45" s="86">
        <v>15</v>
      </c>
      <c r="I45" s="87">
        <v>1000</v>
      </c>
      <c r="J45" s="88">
        <v>250</v>
      </c>
      <c r="K45" s="87">
        <v>1273</v>
      </c>
      <c r="L45" s="88">
        <v>318</v>
      </c>
      <c r="M45" s="87">
        <v>1400</v>
      </c>
      <c r="N45" s="88">
        <v>350</v>
      </c>
      <c r="O45" s="183">
        <f>SUM(I45+K45+M45)</f>
        <v>3673</v>
      </c>
      <c r="P45" s="184">
        <f>SUM(J45+L45+N45)</f>
        <v>918</v>
      </c>
      <c r="Q45" s="88">
        <f t="shared" si="6"/>
        <v>918</v>
      </c>
      <c r="R45" s="89">
        <f t="shared" si="7"/>
        <v>4.001089324618737</v>
      </c>
      <c r="S45" s="87">
        <v>200</v>
      </c>
      <c r="T45" s="90">
        <f t="shared" si="9"/>
        <v>17.365</v>
      </c>
      <c r="U45" s="87">
        <v>4501229</v>
      </c>
      <c r="V45" s="88">
        <v>624620</v>
      </c>
      <c r="W45" s="169">
        <f t="shared" si="8"/>
        <v>7.2063478594985755</v>
      </c>
      <c r="X45" s="157"/>
    </row>
    <row r="46" spans="1:24" s="107" customFormat="1" ht="18">
      <c r="A46" s="67">
        <v>42</v>
      </c>
      <c r="B46" s="168" t="s">
        <v>59</v>
      </c>
      <c r="C46" s="84">
        <v>39486</v>
      </c>
      <c r="D46" s="85" t="s">
        <v>131</v>
      </c>
      <c r="E46" s="85" t="s">
        <v>60</v>
      </c>
      <c r="F46" s="86">
        <v>61</v>
      </c>
      <c r="G46" s="86">
        <v>9</v>
      </c>
      <c r="H46" s="86">
        <v>9</v>
      </c>
      <c r="I46" s="87">
        <v>405</v>
      </c>
      <c r="J46" s="88">
        <v>64</v>
      </c>
      <c r="K46" s="87">
        <v>1200</v>
      </c>
      <c r="L46" s="88">
        <v>206</v>
      </c>
      <c r="M46" s="87">
        <v>1979</v>
      </c>
      <c r="N46" s="88">
        <v>306</v>
      </c>
      <c r="O46" s="183">
        <f>SUM(I46+K46+M46)</f>
        <v>3584</v>
      </c>
      <c r="P46" s="184">
        <f>J46+L46+N46</f>
        <v>576</v>
      </c>
      <c r="Q46" s="88">
        <f t="shared" si="6"/>
        <v>64</v>
      </c>
      <c r="R46" s="89">
        <f t="shared" si="7"/>
        <v>6.222222222222222</v>
      </c>
      <c r="S46" s="87"/>
      <c r="T46" s="90">
        <f t="shared" si="9"/>
      </c>
      <c r="U46" s="87">
        <v>690984.99</v>
      </c>
      <c r="V46" s="88">
        <v>96531</v>
      </c>
      <c r="W46" s="169">
        <f t="shared" si="8"/>
        <v>7.158166702924449</v>
      </c>
      <c r="X46" s="157"/>
    </row>
    <row r="47" spans="1:24" s="107" customFormat="1" ht="18">
      <c r="A47" s="72">
        <v>43</v>
      </c>
      <c r="B47" s="168" t="s">
        <v>158</v>
      </c>
      <c r="C47" s="84">
        <v>39479</v>
      </c>
      <c r="D47" s="85" t="s">
        <v>141</v>
      </c>
      <c r="E47" s="85" t="s">
        <v>142</v>
      </c>
      <c r="F47" s="86">
        <v>48</v>
      </c>
      <c r="G47" s="86">
        <v>7</v>
      </c>
      <c r="H47" s="86">
        <v>10</v>
      </c>
      <c r="I47" s="87">
        <v>765</v>
      </c>
      <c r="J47" s="88">
        <v>133</v>
      </c>
      <c r="K47" s="87">
        <v>1446</v>
      </c>
      <c r="L47" s="88">
        <v>245</v>
      </c>
      <c r="M47" s="87">
        <v>1152</v>
      </c>
      <c r="N47" s="88">
        <v>190</v>
      </c>
      <c r="O47" s="183">
        <f>+I47+K47+M47</f>
        <v>3363</v>
      </c>
      <c r="P47" s="184">
        <f>+J47+L47+N47</f>
        <v>568</v>
      </c>
      <c r="Q47" s="88">
        <f>IF(O47&lt;&gt;0,P47/G47,"")</f>
        <v>81.14285714285714</v>
      </c>
      <c r="R47" s="89">
        <f>IF(O47&lt;&gt;0,O47/P47,"")</f>
        <v>5.920774647887324</v>
      </c>
      <c r="S47" s="87">
        <v>2502</v>
      </c>
      <c r="T47" s="90">
        <f t="shared" si="9"/>
        <v>0.3441247002398082</v>
      </c>
      <c r="U47" s="87">
        <v>1245407</v>
      </c>
      <c r="V47" s="88">
        <v>130071</v>
      </c>
      <c r="W47" s="169">
        <f t="shared" si="8"/>
        <v>9.574824518916591</v>
      </c>
      <c r="X47" s="157"/>
    </row>
    <row r="48" spans="1:25" s="107" customFormat="1" ht="18">
      <c r="A48" s="67">
        <v>44</v>
      </c>
      <c r="B48" s="168" t="s">
        <v>153</v>
      </c>
      <c r="C48" s="84">
        <v>39472</v>
      </c>
      <c r="D48" s="85" t="s">
        <v>154</v>
      </c>
      <c r="E48" s="85" t="s">
        <v>155</v>
      </c>
      <c r="F48" s="86">
        <v>70</v>
      </c>
      <c r="G48" s="86">
        <v>8</v>
      </c>
      <c r="H48" s="86">
        <v>11</v>
      </c>
      <c r="I48" s="87">
        <v>1279</v>
      </c>
      <c r="J48" s="88">
        <v>483</v>
      </c>
      <c r="K48" s="87">
        <v>1173</v>
      </c>
      <c r="L48" s="88">
        <v>420</v>
      </c>
      <c r="M48" s="87">
        <v>802</v>
      </c>
      <c r="N48" s="88">
        <v>253</v>
      </c>
      <c r="O48" s="183">
        <f>I48+K48+M48</f>
        <v>3254</v>
      </c>
      <c r="P48" s="184">
        <f>J48+L48+N48</f>
        <v>1156</v>
      </c>
      <c r="Q48" s="88">
        <f>P48/G48</f>
        <v>144.5</v>
      </c>
      <c r="R48" s="89">
        <f>O48/P48</f>
        <v>2.814878892733564</v>
      </c>
      <c r="S48" s="87">
        <v>886</v>
      </c>
      <c r="T48" s="90">
        <f t="shared" si="9"/>
        <v>2.672686230248307</v>
      </c>
      <c r="U48" s="87">
        <v>855234</v>
      </c>
      <c r="V48" s="88">
        <v>105921</v>
      </c>
      <c r="W48" s="169">
        <f t="shared" si="8"/>
        <v>8.074262894043674</v>
      </c>
      <c r="X48" s="157"/>
      <c r="Y48" s="112"/>
    </row>
    <row r="49" spans="1:25" s="107" customFormat="1" ht="18">
      <c r="A49" s="67">
        <v>45</v>
      </c>
      <c r="B49" s="168" t="s">
        <v>126</v>
      </c>
      <c r="C49" s="84">
        <v>39451</v>
      </c>
      <c r="D49" s="85" t="s">
        <v>127</v>
      </c>
      <c r="E49" s="85" t="s">
        <v>161</v>
      </c>
      <c r="F49" s="86">
        <v>22</v>
      </c>
      <c r="G49" s="86">
        <v>7</v>
      </c>
      <c r="H49" s="86">
        <v>14</v>
      </c>
      <c r="I49" s="87">
        <v>569</v>
      </c>
      <c r="J49" s="88">
        <v>89</v>
      </c>
      <c r="K49" s="87">
        <v>1151.5</v>
      </c>
      <c r="L49" s="88">
        <v>182</v>
      </c>
      <c r="M49" s="87">
        <v>1306.5</v>
      </c>
      <c r="N49" s="88">
        <v>208</v>
      </c>
      <c r="O49" s="183">
        <f>I49+K49+M49</f>
        <v>3027</v>
      </c>
      <c r="P49" s="184">
        <f>J49+L49+N49</f>
        <v>479</v>
      </c>
      <c r="Q49" s="88">
        <f>P49/G49</f>
        <v>68.42857142857143</v>
      </c>
      <c r="R49" s="89">
        <f>O49/P49</f>
        <v>6.319415448851775</v>
      </c>
      <c r="S49" s="87">
        <v>897</v>
      </c>
      <c r="T49" s="90">
        <f t="shared" si="9"/>
        <v>2.3745819397993313</v>
      </c>
      <c r="U49" s="87">
        <v>315470</v>
      </c>
      <c r="V49" s="88">
        <v>34788</v>
      </c>
      <c r="W49" s="169">
        <f t="shared" si="8"/>
        <v>9.068356904679774</v>
      </c>
      <c r="X49" s="157"/>
      <c r="Y49" s="112"/>
    </row>
    <row r="50" spans="1:25" s="107" customFormat="1" ht="18">
      <c r="A50" s="72">
        <v>46</v>
      </c>
      <c r="B50" s="168" t="s">
        <v>57</v>
      </c>
      <c r="C50" s="84">
        <v>39486</v>
      </c>
      <c r="D50" s="85" t="s">
        <v>141</v>
      </c>
      <c r="E50" s="85" t="s">
        <v>58</v>
      </c>
      <c r="F50" s="86">
        <v>138</v>
      </c>
      <c r="G50" s="86">
        <v>9</v>
      </c>
      <c r="H50" s="86">
        <v>9</v>
      </c>
      <c r="I50" s="87">
        <v>480</v>
      </c>
      <c r="J50" s="88">
        <v>107</v>
      </c>
      <c r="K50" s="87">
        <v>1030</v>
      </c>
      <c r="L50" s="88">
        <v>234</v>
      </c>
      <c r="M50" s="87">
        <v>928</v>
      </c>
      <c r="N50" s="88">
        <v>200</v>
      </c>
      <c r="O50" s="183">
        <f>+I50+K50+M50</f>
        <v>2438</v>
      </c>
      <c r="P50" s="184">
        <f>+J50+L50+N50</f>
        <v>541</v>
      </c>
      <c r="Q50" s="88">
        <f>IF(O50&lt;&gt;0,P50/G50,"")</f>
        <v>60.111111111111114</v>
      </c>
      <c r="R50" s="89">
        <f>IF(O50&lt;&gt;0,O50/P50,"")</f>
        <v>4.506469500924214</v>
      </c>
      <c r="S50" s="87">
        <v>5494</v>
      </c>
      <c r="T50" s="90">
        <f t="shared" si="9"/>
        <v>-0.5562431743720422</v>
      </c>
      <c r="U50" s="87">
        <v>2233125</v>
      </c>
      <c r="V50" s="88">
        <v>330559</v>
      </c>
      <c r="W50" s="169">
        <f t="shared" si="8"/>
        <v>6.755601874400637</v>
      </c>
      <c r="X50" s="157"/>
      <c r="Y50" s="112"/>
    </row>
    <row r="51" spans="1:25" s="107" customFormat="1" ht="18">
      <c r="A51" s="67">
        <v>47</v>
      </c>
      <c r="B51" s="168" t="s">
        <v>122</v>
      </c>
      <c r="C51" s="84">
        <v>39528</v>
      </c>
      <c r="D51" s="85" t="s">
        <v>131</v>
      </c>
      <c r="E51" s="85" t="s">
        <v>123</v>
      </c>
      <c r="F51" s="86">
        <v>10</v>
      </c>
      <c r="G51" s="86">
        <v>8</v>
      </c>
      <c r="H51" s="86">
        <v>3</v>
      </c>
      <c r="I51" s="87">
        <v>354.74</v>
      </c>
      <c r="J51" s="88">
        <v>56</v>
      </c>
      <c r="K51" s="87">
        <v>962.74</v>
      </c>
      <c r="L51" s="88">
        <v>129</v>
      </c>
      <c r="M51" s="87">
        <v>663.74</v>
      </c>
      <c r="N51" s="88">
        <v>97</v>
      </c>
      <c r="O51" s="183">
        <f>SUM(I51+K51+M51)</f>
        <v>1981.22</v>
      </c>
      <c r="P51" s="184">
        <f>J51+L51+N51</f>
        <v>282</v>
      </c>
      <c r="Q51" s="88">
        <f>+P51/G51</f>
        <v>35.25</v>
      </c>
      <c r="R51" s="89">
        <f>+O51/P51</f>
        <v>7.0256028368794325</v>
      </c>
      <c r="S51" s="87">
        <v>5866</v>
      </c>
      <c r="T51" s="90">
        <f t="shared" si="9"/>
        <v>-0.662253665189226</v>
      </c>
      <c r="U51" s="87">
        <v>28580.22</v>
      </c>
      <c r="V51" s="88">
        <v>3016</v>
      </c>
      <c r="W51" s="169">
        <f t="shared" si="8"/>
        <v>9.47620026525199</v>
      </c>
      <c r="X51" s="157"/>
      <c r="Y51" s="112"/>
    </row>
    <row r="52" spans="1:25" s="107" customFormat="1" ht="18">
      <c r="A52" s="67">
        <v>48</v>
      </c>
      <c r="B52" s="168" t="s">
        <v>92</v>
      </c>
      <c r="C52" s="84">
        <v>39479</v>
      </c>
      <c r="D52" s="85" t="s">
        <v>131</v>
      </c>
      <c r="E52" s="85" t="s">
        <v>22</v>
      </c>
      <c r="F52" s="86">
        <v>80</v>
      </c>
      <c r="G52" s="86">
        <v>6</v>
      </c>
      <c r="H52" s="86">
        <v>10</v>
      </c>
      <c r="I52" s="87">
        <v>362</v>
      </c>
      <c r="J52" s="88">
        <v>77</v>
      </c>
      <c r="K52" s="87">
        <v>736</v>
      </c>
      <c r="L52" s="88">
        <v>157</v>
      </c>
      <c r="M52" s="87">
        <v>872</v>
      </c>
      <c r="N52" s="88">
        <v>172</v>
      </c>
      <c r="O52" s="183">
        <f>SUM(I52+K52+M52)</f>
        <v>1970</v>
      </c>
      <c r="P52" s="184">
        <f>J52+L52+N52</f>
        <v>406</v>
      </c>
      <c r="Q52" s="88">
        <f>+P52/G52</f>
        <v>67.66666666666667</v>
      </c>
      <c r="R52" s="89">
        <f>+O52/P52</f>
        <v>4.852216748768473</v>
      </c>
      <c r="S52" s="87"/>
      <c r="T52" s="90">
        <f t="shared" si="9"/>
      </c>
      <c r="U52" s="87">
        <v>1171384.53</v>
      </c>
      <c r="V52" s="88">
        <v>141146</v>
      </c>
      <c r="W52" s="169">
        <f t="shared" si="8"/>
        <v>8.299098309551812</v>
      </c>
      <c r="X52" s="157"/>
      <c r="Y52" s="112"/>
    </row>
    <row r="53" spans="1:25" s="107" customFormat="1" ht="18">
      <c r="A53" s="72">
        <v>49</v>
      </c>
      <c r="B53" s="168" t="s">
        <v>152</v>
      </c>
      <c r="C53" s="84">
        <v>39472</v>
      </c>
      <c r="D53" s="85" t="s">
        <v>141</v>
      </c>
      <c r="E53" s="85" t="s">
        <v>142</v>
      </c>
      <c r="F53" s="86">
        <v>111</v>
      </c>
      <c r="G53" s="86">
        <v>3</v>
      </c>
      <c r="H53" s="86">
        <v>11</v>
      </c>
      <c r="I53" s="87">
        <v>300</v>
      </c>
      <c r="J53" s="88">
        <v>51</v>
      </c>
      <c r="K53" s="87">
        <v>758</v>
      </c>
      <c r="L53" s="88">
        <v>130</v>
      </c>
      <c r="M53" s="87">
        <v>810</v>
      </c>
      <c r="N53" s="88">
        <v>134</v>
      </c>
      <c r="O53" s="183">
        <f>+I53+K53+M53</f>
        <v>1868</v>
      </c>
      <c r="P53" s="184">
        <f>+J53+L53+N53</f>
        <v>315</v>
      </c>
      <c r="Q53" s="88">
        <f>IF(O53&lt;&gt;0,P53/G53,"")</f>
        <v>105</v>
      </c>
      <c r="R53" s="89">
        <f>IF(O53&lt;&gt;0,O53/P53,"")</f>
        <v>5.93015873015873</v>
      </c>
      <c r="S53" s="87">
        <v>3042</v>
      </c>
      <c r="T53" s="90">
        <f t="shared" si="9"/>
        <v>-0.3859303090072321</v>
      </c>
      <c r="U53" s="87">
        <v>3316307</v>
      </c>
      <c r="V53" s="88">
        <v>411115</v>
      </c>
      <c r="W53" s="169">
        <f t="shared" si="8"/>
        <v>8.066616396871922</v>
      </c>
      <c r="X53" s="157"/>
      <c r="Y53" s="112"/>
    </row>
    <row r="54" spans="1:25" s="107" customFormat="1" ht="18">
      <c r="A54" s="67">
        <v>50</v>
      </c>
      <c r="B54" s="168" t="s">
        <v>70</v>
      </c>
      <c r="C54" s="84">
        <v>39500</v>
      </c>
      <c r="D54" s="85" t="s">
        <v>71</v>
      </c>
      <c r="E54" s="85" t="s">
        <v>48</v>
      </c>
      <c r="F54" s="86">
        <v>123</v>
      </c>
      <c r="G54" s="86">
        <v>10</v>
      </c>
      <c r="H54" s="86">
        <v>7</v>
      </c>
      <c r="I54" s="87">
        <v>272</v>
      </c>
      <c r="J54" s="88">
        <v>51</v>
      </c>
      <c r="K54" s="87">
        <v>795</v>
      </c>
      <c r="L54" s="88">
        <v>190</v>
      </c>
      <c r="M54" s="87">
        <v>743</v>
      </c>
      <c r="N54" s="88">
        <v>172</v>
      </c>
      <c r="O54" s="183">
        <f>+M54+K54+I54</f>
        <v>1810</v>
      </c>
      <c r="P54" s="184">
        <f>+N54+L54+J54</f>
        <v>413</v>
      </c>
      <c r="Q54" s="88">
        <f aca="true" t="shared" si="11" ref="Q54:Q61">+P54/G54</f>
        <v>41.3</v>
      </c>
      <c r="R54" s="89">
        <f aca="true" t="shared" si="12" ref="R54:R61">+O54/P54</f>
        <v>4.3825665859564165</v>
      </c>
      <c r="S54" s="87">
        <v>6294</v>
      </c>
      <c r="T54" s="90">
        <f t="shared" si="9"/>
        <v>-0.7124245312996504</v>
      </c>
      <c r="U54" s="87">
        <v>712465</v>
      </c>
      <c r="V54" s="88">
        <v>100052</v>
      </c>
      <c r="W54" s="169">
        <f t="shared" si="8"/>
        <v>7.120947107504098</v>
      </c>
      <c r="X54" s="157"/>
      <c r="Y54" s="112"/>
    </row>
    <row r="55" spans="1:25" s="107" customFormat="1" ht="18">
      <c r="A55" s="67">
        <v>51</v>
      </c>
      <c r="B55" s="168" t="s">
        <v>49</v>
      </c>
      <c r="C55" s="84">
        <v>39493</v>
      </c>
      <c r="D55" s="85" t="s">
        <v>150</v>
      </c>
      <c r="E55" s="85" t="s">
        <v>157</v>
      </c>
      <c r="F55" s="86">
        <v>28</v>
      </c>
      <c r="G55" s="86">
        <v>3</v>
      </c>
      <c r="H55" s="86">
        <v>8</v>
      </c>
      <c r="I55" s="87">
        <v>351</v>
      </c>
      <c r="J55" s="88">
        <v>65</v>
      </c>
      <c r="K55" s="87">
        <v>787</v>
      </c>
      <c r="L55" s="88">
        <v>125</v>
      </c>
      <c r="M55" s="87">
        <v>669</v>
      </c>
      <c r="N55" s="88">
        <v>101</v>
      </c>
      <c r="O55" s="183">
        <f>SUM(I55+K55+M55)</f>
        <v>1807</v>
      </c>
      <c r="P55" s="184">
        <f>SUM(J55+L55+N55)</f>
        <v>291</v>
      </c>
      <c r="Q55" s="88">
        <f t="shared" si="11"/>
        <v>97</v>
      </c>
      <c r="R55" s="89">
        <f t="shared" si="12"/>
        <v>6.209621993127148</v>
      </c>
      <c r="S55" s="87"/>
      <c r="T55" s="90">
        <f t="shared" si="9"/>
      </c>
      <c r="U55" s="87">
        <v>44004</v>
      </c>
      <c r="V55" s="88">
        <v>5099</v>
      </c>
      <c r="W55" s="169">
        <f t="shared" si="8"/>
        <v>8.629927436752304</v>
      </c>
      <c r="X55" s="157"/>
      <c r="Y55" s="112"/>
    </row>
    <row r="56" spans="1:25" s="107" customFormat="1" ht="18">
      <c r="A56" s="72">
        <v>52</v>
      </c>
      <c r="B56" s="168" t="s">
        <v>109</v>
      </c>
      <c r="C56" s="84">
        <v>39472</v>
      </c>
      <c r="D56" s="85" t="s">
        <v>133</v>
      </c>
      <c r="E56" s="85" t="s">
        <v>110</v>
      </c>
      <c r="F56" s="86">
        <v>25</v>
      </c>
      <c r="G56" s="86">
        <v>3</v>
      </c>
      <c r="H56" s="86">
        <v>11</v>
      </c>
      <c r="I56" s="87">
        <v>248</v>
      </c>
      <c r="J56" s="88">
        <v>42</v>
      </c>
      <c r="K56" s="87">
        <v>658</v>
      </c>
      <c r="L56" s="88">
        <v>115</v>
      </c>
      <c r="M56" s="87">
        <v>760</v>
      </c>
      <c r="N56" s="88">
        <v>132</v>
      </c>
      <c r="O56" s="183">
        <f>I56+K56+M56</f>
        <v>1666</v>
      </c>
      <c r="P56" s="184">
        <f>J56+L56+N56</f>
        <v>289</v>
      </c>
      <c r="Q56" s="88">
        <f t="shared" si="11"/>
        <v>96.33333333333333</v>
      </c>
      <c r="R56" s="89">
        <f t="shared" si="12"/>
        <v>5.764705882352941</v>
      </c>
      <c r="S56" s="87">
        <v>1968</v>
      </c>
      <c r="T56" s="90">
        <f t="shared" si="9"/>
        <v>-0.15345528455284552</v>
      </c>
      <c r="U56" s="87">
        <v>143639</v>
      </c>
      <c r="V56" s="88">
        <v>20681</v>
      </c>
      <c r="W56" s="169">
        <f t="shared" si="8"/>
        <v>6.945457182921523</v>
      </c>
      <c r="X56" s="157"/>
      <c r="Y56" s="112"/>
    </row>
    <row r="57" spans="1:25" s="107" customFormat="1" ht="18">
      <c r="A57" s="67">
        <v>53</v>
      </c>
      <c r="B57" s="168" t="s">
        <v>0</v>
      </c>
      <c r="C57" s="84">
        <v>39493</v>
      </c>
      <c r="D57" s="85" t="s">
        <v>71</v>
      </c>
      <c r="E57" s="85" t="s">
        <v>75</v>
      </c>
      <c r="F57" s="86">
        <v>16</v>
      </c>
      <c r="G57" s="86">
        <v>4</v>
      </c>
      <c r="H57" s="86">
        <v>8</v>
      </c>
      <c r="I57" s="87">
        <v>268</v>
      </c>
      <c r="J57" s="88">
        <v>46</v>
      </c>
      <c r="K57" s="87">
        <v>377</v>
      </c>
      <c r="L57" s="88">
        <v>53</v>
      </c>
      <c r="M57" s="87">
        <v>639</v>
      </c>
      <c r="N57" s="88">
        <v>93</v>
      </c>
      <c r="O57" s="183">
        <f>+M57+K57+I57</f>
        <v>1284</v>
      </c>
      <c r="P57" s="184">
        <f>+N57+L57+J57</f>
        <v>192</v>
      </c>
      <c r="Q57" s="88">
        <f t="shared" si="11"/>
        <v>48</v>
      </c>
      <c r="R57" s="89">
        <f t="shared" si="12"/>
        <v>6.6875</v>
      </c>
      <c r="S57" s="87"/>
      <c r="T57" s="90">
        <f t="shared" si="9"/>
      </c>
      <c r="U57" s="87">
        <v>218188</v>
      </c>
      <c r="V57" s="88">
        <v>24003</v>
      </c>
      <c r="W57" s="169">
        <f t="shared" si="8"/>
        <v>9.090030412865058</v>
      </c>
      <c r="X57" s="157"/>
      <c r="Y57" s="112"/>
    </row>
    <row r="58" spans="1:25" s="107" customFormat="1" ht="18">
      <c r="A58" s="67">
        <v>54</v>
      </c>
      <c r="B58" s="168" t="s">
        <v>165</v>
      </c>
      <c r="C58" s="84">
        <v>39437</v>
      </c>
      <c r="D58" s="85" t="s">
        <v>133</v>
      </c>
      <c r="E58" s="85" t="s">
        <v>1</v>
      </c>
      <c r="F58" s="86">
        <v>7</v>
      </c>
      <c r="G58" s="86">
        <v>3</v>
      </c>
      <c r="H58" s="86">
        <v>10</v>
      </c>
      <c r="I58" s="87">
        <v>129</v>
      </c>
      <c r="J58" s="88">
        <v>16</v>
      </c>
      <c r="K58" s="87">
        <v>450</v>
      </c>
      <c r="L58" s="88">
        <v>57</v>
      </c>
      <c r="M58" s="87">
        <v>689.5</v>
      </c>
      <c r="N58" s="88">
        <v>84</v>
      </c>
      <c r="O58" s="183">
        <f>I58+K58+M58</f>
        <v>1268.5</v>
      </c>
      <c r="P58" s="184">
        <f>J58+L58+N58</f>
        <v>157</v>
      </c>
      <c r="Q58" s="88">
        <f t="shared" si="11"/>
        <v>52.333333333333336</v>
      </c>
      <c r="R58" s="89">
        <f t="shared" si="12"/>
        <v>8.079617834394904</v>
      </c>
      <c r="S58" s="87">
        <v>331</v>
      </c>
      <c r="T58" s="90">
        <f t="shared" si="9"/>
        <v>2.8323262839879155</v>
      </c>
      <c r="U58" s="87">
        <v>45235.7</v>
      </c>
      <c r="V58" s="88">
        <v>6128</v>
      </c>
      <c r="W58" s="169">
        <f t="shared" si="8"/>
        <v>7.381804830287206</v>
      </c>
      <c r="X58" s="157"/>
      <c r="Y58" s="112"/>
    </row>
    <row r="59" spans="1:25" s="107" customFormat="1" ht="18">
      <c r="A59" s="72">
        <v>55</v>
      </c>
      <c r="B59" s="168" t="s">
        <v>2</v>
      </c>
      <c r="C59" s="84">
        <v>39465</v>
      </c>
      <c r="D59" s="85" t="s">
        <v>62</v>
      </c>
      <c r="E59" s="85" t="s">
        <v>62</v>
      </c>
      <c r="F59" s="86">
        <v>16</v>
      </c>
      <c r="G59" s="86">
        <v>4</v>
      </c>
      <c r="H59" s="86">
        <v>12</v>
      </c>
      <c r="I59" s="87">
        <v>64</v>
      </c>
      <c r="J59" s="88">
        <v>12</v>
      </c>
      <c r="K59" s="87">
        <v>442</v>
      </c>
      <c r="L59" s="88">
        <v>67</v>
      </c>
      <c r="M59" s="87">
        <v>676</v>
      </c>
      <c r="N59" s="88">
        <v>98</v>
      </c>
      <c r="O59" s="183">
        <f>+I59+K59+M59</f>
        <v>1182</v>
      </c>
      <c r="P59" s="184">
        <f>+J59+L59+N59</f>
        <v>177</v>
      </c>
      <c r="Q59" s="88">
        <f t="shared" si="11"/>
        <v>44.25</v>
      </c>
      <c r="R59" s="89">
        <f t="shared" si="12"/>
        <v>6.677966101694915</v>
      </c>
      <c r="S59" s="87">
        <v>68</v>
      </c>
      <c r="T59" s="90">
        <f t="shared" si="9"/>
        <v>16.38235294117647</v>
      </c>
      <c r="U59" s="87">
        <v>143825</v>
      </c>
      <c r="V59" s="88">
        <v>13872</v>
      </c>
      <c r="W59" s="169">
        <f t="shared" si="8"/>
        <v>10.368007497116494</v>
      </c>
      <c r="X59" s="157"/>
      <c r="Y59" s="112"/>
    </row>
    <row r="60" spans="1:25" s="107" customFormat="1" ht="18">
      <c r="A60" s="67">
        <v>56</v>
      </c>
      <c r="B60" s="168" t="s">
        <v>112</v>
      </c>
      <c r="C60" s="84">
        <v>39493</v>
      </c>
      <c r="D60" s="85" t="s">
        <v>133</v>
      </c>
      <c r="E60" s="85" t="s">
        <v>149</v>
      </c>
      <c r="F60" s="86">
        <v>21</v>
      </c>
      <c r="G60" s="86">
        <v>3</v>
      </c>
      <c r="H60" s="86">
        <v>8</v>
      </c>
      <c r="I60" s="87">
        <v>305</v>
      </c>
      <c r="J60" s="88">
        <v>61</v>
      </c>
      <c r="K60" s="87">
        <v>362</v>
      </c>
      <c r="L60" s="88">
        <v>78</v>
      </c>
      <c r="M60" s="87">
        <v>293</v>
      </c>
      <c r="N60" s="88">
        <v>66</v>
      </c>
      <c r="O60" s="183">
        <f aca="true" t="shared" si="13" ref="O60:P64">I60+K60+M60</f>
        <v>960</v>
      </c>
      <c r="P60" s="184">
        <f t="shared" si="13"/>
        <v>205</v>
      </c>
      <c r="Q60" s="88">
        <f t="shared" si="11"/>
        <v>68.33333333333333</v>
      </c>
      <c r="R60" s="89">
        <f t="shared" si="12"/>
        <v>4.682926829268292</v>
      </c>
      <c r="S60" s="87">
        <v>121</v>
      </c>
      <c r="T60" s="90">
        <f t="shared" si="9"/>
        <v>6.933884297520661</v>
      </c>
      <c r="U60" s="87">
        <v>53848.5</v>
      </c>
      <c r="V60" s="88">
        <v>6511</v>
      </c>
      <c r="W60" s="169">
        <f t="shared" si="8"/>
        <v>8.270388573183842</v>
      </c>
      <c r="X60" s="157"/>
      <c r="Y60" s="112"/>
    </row>
    <row r="61" spans="1:25" s="107" customFormat="1" ht="18">
      <c r="A61" s="67">
        <v>57</v>
      </c>
      <c r="B61" s="168" t="s">
        <v>3</v>
      </c>
      <c r="C61" s="84">
        <v>39479</v>
      </c>
      <c r="D61" s="85" t="s">
        <v>133</v>
      </c>
      <c r="E61" s="85" t="s">
        <v>111</v>
      </c>
      <c r="F61" s="86">
        <v>5</v>
      </c>
      <c r="G61" s="86">
        <v>2</v>
      </c>
      <c r="H61" s="86">
        <v>10</v>
      </c>
      <c r="I61" s="87">
        <v>305</v>
      </c>
      <c r="J61" s="88">
        <v>54</v>
      </c>
      <c r="K61" s="87">
        <v>283</v>
      </c>
      <c r="L61" s="88">
        <v>62</v>
      </c>
      <c r="M61" s="87">
        <v>368</v>
      </c>
      <c r="N61" s="88">
        <v>71</v>
      </c>
      <c r="O61" s="183">
        <f t="shared" si="13"/>
        <v>956</v>
      </c>
      <c r="P61" s="184">
        <f t="shared" si="13"/>
        <v>187</v>
      </c>
      <c r="Q61" s="88">
        <f t="shared" si="11"/>
        <v>93.5</v>
      </c>
      <c r="R61" s="89">
        <f t="shared" si="12"/>
        <v>5.112299465240642</v>
      </c>
      <c r="S61" s="87">
        <v>576</v>
      </c>
      <c r="T61" s="90">
        <f t="shared" si="9"/>
        <v>0.6597222222222222</v>
      </c>
      <c r="U61" s="87">
        <v>65503</v>
      </c>
      <c r="V61" s="88">
        <v>9055</v>
      </c>
      <c r="W61" s="169">
        <f t="shared" si="8"/>
        <v>7.233903920485919</v>
      </c>
      <c r="X61" s="157"/>
      <c r="Y61" s="112"/>
    </row>
    <row r="62" spans="1:25" s="107" customFormat="1" ht="18">
      <c r="A62" s="72">
        <v>58</v>
      </c>
      <c r="B62" s="168" t="s">
        <v>4</v>
      </c>
      <c r="C62" s="84">
        <v>39206</v>
      </c>
      <c r="D62" s="85" t="s">
        <v>127</v>
      </c>
      <c r="E62" s="85" t="s">
        <v>162</v>
      </c>
      <c r="F62" s="86">
        <v>81</v>
      </c>
      <c r="G62" s="86">
        <v>1</v>
      </c>
      <c r="H62" s="86">
        <v>29</v>
      </c>
      <c r="I62" s="87">
        <v>300</v>
      </c>
      <c r="J62" s="88">
        <v>100</v>
      </c>
      <c r="K62" s="87">
        <v>300</v>
      </c>
      <c r="L62" s="88">
        <v>100</v>
      </c>
      <c r="M62" s="87">
        <v>300</v>
      </c>
      <c r="N62" s="88">
        <v>100</v>
      </c>
      <c r="O62" s="183">
        <f t="shared" si="13"/>
        <v>900</v>
      </c>
      <c r="P62" s="184">
        <f t="shared" si="13"/>
        <v>300</v>
      </c>
      <c r="Q62" s="88">
        <f>P62/G62</f>
        <v>300</v>
      </c>
      <c r="R62" s="89">
        <f>O62/P62</f>
        <v>3</v>
      </c>
      <c r="S62" s="87"/>
      <c r="T62" s="90">
        <f t="shared" si="9"/>
      </c>
      <c r="U62" s="87">
        <v>315299.5</v>
      </c>
      <c r="V62" s="88">
        <v>52848.666666666664</v>
      </c>
      <c r="W62" s="169">
        <f t="shared" si="8"/>
        <v>5.966082398799087</v>
      </c>
      <c r="X62" s="157"/>
      <c r="Y62" s="112"/>
    </row>
    <row r="63" spans="1:25" s="107" customFormat="1" ht="18">
      <c r="A63" s="67">
        <v>59</v>
      </c>
      <c r="B63" s="168" t="s">
        <v>5</v>
      </c>
      <c r="C63" s="84">
        <v>39339</v>
      </c>
      <c r="D63" s="85" t="s">
        <v>127</v>
      </c>
      <c r="E63" s="85" t="s">
        <v>6</v>
      </c>
      <c r="F63" s="86">
        <v>79</v>
      </c>
      <c r="G63" s="86">
        <v>1</v>
      </c>
      <c r="H63" s="86">
        <v>23</v>
      </c>
      <c r="I63" s="87">
        <v>300</v>
      </c>
      <c r="J63" s="88">
        <v>100</v>
      </c>
      <c r="K63" s="87">
        <v>300</v>
      </c>
      <c r="L63" s="88">
        <v>100</v>
      </c>
      <c r="M63" s="87">
        <v>300</v>
      </c>
      <c r="N63" s="88">
        <v>100</v>
      </c>
      <c r="O63" s="183">
        <f t="shared" si="13"/>
        <v>900</v>
      </c>
      <c r="P63" s="184">
        <f t="shared" si="13"/>
        <v>300</v>
      </c>
      <c r="Q63" s="88">
        <f>P63/G63</f>
        <v>300</v>
      </c>
      <c r="R63" s="89">
        <f>O63/P63</f>
        <v>3</v>
      </c>
      <c r="S63" s="87"/>
      <c r="T63" s="90">
        <f t="shared" si="9"/>
      </c>
      <c r="U63" s="87">
        <v>312246</v>
      </c>
      <c r="V63" s="88">
        <v>49413</v>
      </c>
      <c r="W63" s="169">
        <f t="shared" si="8"/>
        <v>6.319106308056584</v>
      </c>
      <c r="X63" s="157"/>
      <c r="Y63" s="112"/>
    </row>
    <row r="64" spans="1:25" s="107" customFormat="1" ht="18">
      <c r="A64" s="67">
        <v>60</v>
      </c>
      <c r="B64" s="168" t="s">
        <v>90</v>
      </c>
      <c r="C64" s="84">
        <v>39507</v>
      </c>
      <c r="D64" s="85" t="s">
        <v>133</v>
      </c>
      <c r="E64" s="85" t="s">
        <v>149</v>
      </c>
      <c r="F64" s="86">
        <v>20</v>
      </c>
      <c r="G64" s="86">
        <v>4</v>
      </c>
      <c r="H64" s="86">
        <v>6</v>
      </c>
      <c r="I64" s="87">
        <v>228</v>
      </c>
      <c r="J64" s="88">
        <v>44</v>
      </c>
      <c r="K64" s="87">
        <v>333</v>
      </c>
      <c r="L64" s="88">
        <v>68</v>
      </c>
      <c r="M64" s="87">
        <v>286</v>
      </c>
      <c r="N64" s="88">
        <v>55</v>
      </c>
      <c r="O64" s="183">
        <f t="shared" si="13"/>
        <v>847</v>
      </c>
      <c r="P64" s="184">
        <f t="shared" si="13"/>
        <v>167</v>
      </c>
      <c r="Q64" s="88">
        <f aca="true" t="shared" si="14" ref="Q64:Q69">+P64/G64</f>
        <v>41.75</v>
      </c>
      <c r="R64" s="89">
        <f aca="true" t="shared" si="15" ref="R64:R69">+O64/P64</f>
        <v>5.07185628742515</v>
      </c>
      <c r="S64" s="87">
        <v>306</v>
      </c>
      <c r="T64" s="90">
        <f t="shared" si="9"/>
        <v>1.7679738562091503</v>
      </c>
      <c r="U64" s="87">
        <v>89022.5</v>
      </c>
      <c r="V64" s="88">
        <v>9553</v>
      </c>
      <c r="W64" s="169">
        <f t="shared" si="8"/>
        <v>9.31880037684497</v>
      </c>
      <c r="X64" s="157"/>
      <c r="Y64" s="112"/>
    </row>
    <row r="65" spans="1:25" s="107" customFormat="1" ht="18">
      <c r="A65" s="72">
        <v>61</v>
      </c>
      <c r="B65" s="168" t="s">
        <v>32</v>
      </c>
      <c r="C65" s="84">
        <v>39458</v>
      </c>
      <c r="D65" s="85" t="s">
        <v>71</v>
      </c>
      <c r="E65" s="85" t="s">
        <v>7</v>
      </c>
      <c r="F65" s="86">
        <v>233</v>
      </c>
      <c r="G65" s="86">
        <v>1</v>
      </c>
      <c r="H65" s="86">
        <v>13</v>
      </c>
      <c r="I65" s="87">
        <v>205</v>
      </c>
      <c r="J65" s="88">
        <v>47</v>
      </c>
      <c r="K65" s="87">
        <v>332</v>
      </c>
      <c r="L65" s="88">
        <v>78</v>
      </c>
      <c r="M65" s="87">
        <v>282</v>
      </c>
      <c r="N65" s="88">
        <v>66</v>
      </c>
      <c r="O65" s="183">
        <f aca="true" t="shared" si="16" ref="O65:P67">+M65+K65+I65</f>
        <v>819</v>
      </c>
      <c r="P65" s="184">
        <f t="shared" si="16"/>
        <v>191</v>
      </c>
      <c r="Q65" s="88">
        <f t="shared" si="14"/>
        <v>191</v>
      </c>
      <c r="R65" s="89">
        <f t="shared" si="15"/>
        <v>4.287958115183246</v>
      </c>
      <c r="S65" s="87">
        <v>819</v>
      </c>
      <c r="T65" s="90">
        <f t="shared" si="9"/>
        <v>0</v>
      </c>
      <c r="U65" s="87">
        <v>6792518</v>
      </c>
      <c r="V65" s="88">
        <v>959825</v>
      </c>
      <c r="W65" s="169">
        <f t="shared" si="8"/>
        <v>7.076829630401376</v>
      </c>
      <c r="X65" s="157"/>
      <c r="Y65" s="112"/>
    </row>
    <row r="66" spans="1:25" s="107" customFormat="1" ht="18">
      <c r="A66" s="67">
        <v>62</v>
      </c>
      <c r="B66" s="168" t="s">
        <v>76</v>
      </c>
      <c r="C66" s="84">
        <v>39479</v>
      </c>
      <c r="D66" s="85" t="s">
        <v>71</v>
      </c>
      <c r="E66" s="85" t="s">
        <v>77</v>
      </c>
      <c r="F66" s="86">
        <v>60</v>
      </c>
      <c r="G66" s="86">
        <v>3</v>
      </c>
      <c r="H66" s="86">
        <v>10</v>
      </c>
      <c r="I66" s="87">
        <v>74</v>
      </c>
      <c r="J66" s="88">
        <v>11</v>
      </c>
      <c r="K66" s="87">
        <v>389</v>
      </c>
      <c r="L66" s="88">
        <v>63</v>
      </c>
      <c r="M66" s="87">
        <v>291</v>
      </c>
      <c r="N66" s="88">
        <v>42</v>
      </c>
      <c r="O66" s="183">
        <f t="shared" si="16"/>
        <v>754</v>
      </c>
      <c r="P66" s="184">
        <f t="shared" si="16"/>
        <v>116</v>
      </c>
      <c r="Q66" s="88">
        <f t="shared" si="14"/>
        <v>38.666666666666664</v>
      </c>
      <c r="R66" s="89">
        <f t="shared" si="15"/>
        <v>6.5</v>
      </c>
      <c r="S66" s="87">
        <v>1031</v>
      </c>
      <c r="T66" s="90">
        <f t="shared" si="9"/>
        <v>-0.26867119301648884</v>
      </c>
      <c r="U66" s="87">
        <v>1095586</v>
      </c>
      <c r="V66" s="88">
        <v>128914</v>
      </c>
      <c r="W66" s="169">
        <f t="shared" si="8"/>
        <v>8.49858044898149</v>
      </c>
      <c r="X66" s="157"/>
      <c r="Y66" s="112"/>
    </row>
    <row r="67" spans="1:25" s="107" customFormat="1" ht="18">
      <c r="A67" s="67">
        <v>63</v>
      </c>
      <c r="B67" s="168" t="s">
        <v>8</v>
      </c>
      <c r="C67" s="84">
        <v>39479</v>
      </c>
      <c r="D67" s="85" t="s">
        <v>71</v>
      </c>
      <c r="E67" s="85" t="s">
        <v>9</v>
      </c>
      <c r="F67" s="86">
        <v>25</v>
      </c>
      <c r="G67" s="86">
        <v>2</v>
      </c>
      <c r="H67" s="86">
        <v>10</v>
      </c>
      <c r="I67" s="87">
        <v>72</v>
      </c>
      <c r="J67" s="88">
        <v>12</v>
      </c>
      <c r="K67" s="87">
        <v>330</v>
      </c>
      <c r="L67" s="88">
        <v>59</v>
      </c>
      <c r="M67" s="87">
        <v>346</v>
      </c>
      <c r="N67" s="88">
        <v>62</v>
      </c>
      <c r="O67" s="183">
        <f t="shared" si="16"/>
        <v>748</v>
      </c>
      <c r="P67" s="184">
        <f t="shared" si="16"/>
        <v>133</v>
      </c>
      <c r="Q67" s="88">
        <f t="shared" si="14"/>
        <v>66.5</v>
      </c>
      <c r="R67" s="89">
        <f t="shared" si="15"/>
        <v>5.62406015037594</v>
      </c>
      <c r="S67" s="87">
        <v>0</v>
      </c>
      <c r="T67" s="90">
        <f t="shared" si="9"/>
      </c>
      <c r="U67" s="87">
        <v>219092</v>
      </c>
      <c r="V67" s="88">
        <v>23431</v>
      </c>
      <c r="W67" s="169">
        <f t="shared" si="8"/>
        <v>9.350518543809484</v>
      </c>
      <c r="X67" s="157"/>
      <c r="Y67" s="112"/>
    </row>
    <row r="68" spans="1:25" s="107" customFormat="1" ht="18">
      <c r="A68" s="72">
        <v>64</v>
      </c>
      <c r="B68" s="168" t="s">
        <v>29</v>
      </c>
      <c r="C68" s="84">
        <v>39398</v>
      </c>
      <c r="D68" s="85" t="s">
        <v>30</v>
      </c>
      <c r="E68" s="85" t="s">
        <v>31</v>
      </c>
      <c r="F68" s="86">
        <v>20</v>
      </c>
      <c r="G68" s="86">
        <v>7</v>
      </c>
      <c r="H68" s="86">
        <v>10</v>
      </c>
      <c r="I68" s="87">
        <v>206.5</v>
      </c>
      <c r="J68" s="88">
        <v>32</v>
      </c>
      <c r="K68" s="87">
        <v>284.5</v>
      </c>
      <c r="L68" s="88">
        <v>46</v>
      </c>
      <c r="M68" s="87">
        <v>248.5</v>
      </c>
      <c r="N68" s="88">
        <v>41</v>
      </c>
      <c r="O68" s="183">
        <f>I68+K68+M68</f>
        <v>739.5</v>
      </c>
      <c r="P68" s="184">
        <f>J68+L68+N68</f>
        <v>119</v>
      </c>
      <c r="Q68" s="88">
        <f t="shared" si="14"/>
        <v>17</v>
      </c>
      <c r="R68" s="89">
        <f t="shared" si="15"/>
        <v>6.214285714285714</v>
      </c>
      <c r="S68" s="87">
        <v>2592.5</v>
      </c>
      <c r="T68" s="90">
        <f t="shared" si="9"/>
        <v>-0.7147540983606557</v>
      </c>
      <c r="U68" s="87">
        <v>277156.5</v>
      </c>
      <c r="V68" s="88">
        <v>34748</v>
      </c>
      <c r="W68" s="169">
        <f t="shared" si="8"/>
        <v>7.976185679751352</v>
      </c>
      <c r="X68" s="157"/>
      <c r="Y68" s="112"/>
    </row>
    <row r="69" spans="1:25" s="107" customFormat="1" ht="18">
      <c r="A69" s="67">
        <v>65</v>
      </c>
      <c r="B69" s="168" t="s">
        <v>61</v>
      </c>
      <c r="C69" s="84">
        <v>39458</v>
      </c>
      <c r="D69" s="85" t="s">
        <v>62</v>
      </c>
      <c r="E69" s="85" t="s">
        <v>22</v>
      </c>
      <c r="F69" s="86">
        <v>8</v>
      </c>
      <c r="G69" s="86">
        <v>4</v>
      </c>
      <c r="H69" s="86">
        <v>13</v>
      </c>
      <c r="I69" s="87">
        <v>148</v>
      </c>
      <c r="J69" s="88">
        <v>19</v>
      </c>
      <c r="K69" s="87">
        <v>251</v>
      </c>
      <c r="L69" s="88">
        <v>46</v>
      </c>
      <c r="M69" s="87">
        <v>336</v>
      </c>
      <c r="N69" s="88">
        <v>49</v>
      </c>
      <c r="O69" s="183">
        <f>+I69+K69+M69</f>
        <v>735</v>
      </c>
      <c r="P69" s="184">
        <f>+J69+L69+N69</f>
        <v>114</v>
      </c>
      <c r="Q69" s="88">
        <f t="shared" si="14"/>
        <v>28.5</v>
      </c>
      <c r="R69" s="89">
        <f t="shared" si="15"/>
        <v>6.447368421052632</v>
      </c>
      <c r="S69" s="87">
        <v>3230</v>
      </c>
      <c r="T69" s="90">
        <f t="shared" si="9"/>
        <v>-0.7724458204334366</v>
      </c>
      <c r="U69" s="87">
        <v>260005</v>
      </c>
      <c r="V69" s="88">
        <v>24762</v>
      </c>
      <c r="W69" s="169">
        <f aca="true" t="shared" si="17" ref="W69:W88">U69/V69</f>
        <v>10.500161537840238</v>
      </c>
      <c r="X69" s="157"/>
      <c r="Y69" s="112"/>
    </row>
    <row r="70" spans="1:25" s="107" customFormat="1" ht="18">
      <c r="A70" s="67">
        <v>66</v>
      </c>
      <c r="B70" s="168" t="s">
        <v>128</v>
      </c>
      <c r="C70" s="84">
        <v>39437</v>
      </c>
      <c r="D70" s="85" t="s">
        <v>141</v>
      </c>
      <c r="E70" s="85" t="s">
        <v>129</v>
      </c>
      <c r="F70" s="86">
        <v>49</v>
      </c>
      <c r="G70" s="86">
        <v>2</v>
      </c>
      <c r="H70" s="86">
        <v>14</v>
      </c>
      <c r="I70" s="87">
        <v>109</v>
      </c>
      <c r="J70" s="88">
        <v>18</v>
      </c>
      <c r="K70" s="87">
        <v>310</v>
      </c>
      <c r="L70" s="88">
        <v>48</v>
      </c>
      <c r="M70" s="87">
        <v>237</v>
      </c>
      <c r="N70" s="88">
        <v>37</v>
      </c>
      <c r="O70" s="183">
        <f>+I70+K70+M70</f>
        <v>656</v>
      </c>
      <c r="P70" s="184">
        <f>+J70+L70+N70</f>
        <v>103</v>
      </c>
      <c r="Q70" s="88">
        <f>IF(O70&lt;&gt;0,P70/G70,"")</f>
        <v>51.5</v>
      </c>
      <c r="R70" s="89">
        <f>IF(O70&lt;&gt;0,O70/P70,"")</f>
        <v>6.368932038834951</v>
      </c>
      <c r="S70" s="87">
        <v>208</v>
      </c>
      <c r="T70" s="90">
        <f>IF(S70&lt;&gt;0,-(S70-O70)/S70,"")</f>
        <v>2.1538461538461537</v>
      </c>
      <c r="U70" s="87">
        <v>462375</v>
      </c>
      <c r="V70" s="88">
        <v>50158</v>
      </c>
      <c r="W70" s="169">
        <f t="shared" si="17"/>
        <v>9.218369950954981</v>
      </c>
      <c r="X70" s="157"/>
      <c r="Y70" s="112"/>
    </row>
    <row r="71" spans="1:25" s="107" customFormat="1" ht="18">
      <c r="A71" s="72">
        <v>67</v>
      </c>
      <c r="B71" s="168" t="s">
        <v>100</v>
      </c>
      <c r="C71" s="84">
        <v>39514</v>
      </c>
      <c r="D71" s="85" t="s">
        <v>133</v>
      </c>
      <c r="E71" s="85" t="s">
        <v>149</v>
      </c>
      <c r="F71" s="86">
        <v>5</v>
      </c>
      <c r="G71" s="86">
        <v>2</v>
      </c>
      <c r="H71" s="86">
        <v>5</v>
      </c>
      <c r="I71" s="87">
        <v>148</v>
      </c>
      <c r="J71" s="88">
        <v>37</v>
      </c>
      <c r="K71" s="87">
        <v>232</v>
      </c>
      <c r="L71" s="88">
        <v>57</v>
      </c>
      <c r="M71" s="87">
        <v>238</v>
      </c>
      <c r="N71" s="88">
        <v>58</v>
      </c>
      <c r="O71" s="183">
        <f>I71+K71+M71</f>
        <v>618</v>
      </c>
      <c r="P71" s="184">
        <f>J71+L71+N71</f>
        <v>152</v>
      </c>
      <c r="Q71" s="88">
        <f aca="true" t="shared" si="18" ref="Q71:Q77">+P71/G71</f>
        <v>76</v>
      </c>
      <c r="R71" s="89">
        <f aca="true" t="shared" si="19" ref="R71:R77">+O71/P71</f>
        <v>4.065789473684211</v>
      </c>
      <c r="S71" s="87">
        <v>60</v>
      </c>
      <c r="T71" s="90">
        <f>IF(S71&lt;&gt;0,-(S71-O71)/S71,"")</f>
        <v>9.3</v>
      </c>
      <c r="U71" s="87">
        <v>5431.5</v>
      </c>
      <c r="V71" s="88">
        <v>721</v>
      </c>
      <c r="W71" s="169">
        <f t="shared" si="17"/>
        <v>7.533287101248266</v>
      </c>
      <c r="X71" s="157"/>
      <c r="Y71" s="112"/>
    </row>
    <row r="72" spans="1:25" s="107" customFormat="1" ht="18">
      <c r="A72" s="67">
        <v>68</v>
      </c>
      <c r="B72" s="168" t="s">
        <v>10</v>
      </c>
      <c r="C72" s="84">
        <v>39451</v>
      </c>
      <c r="D72" s="85" t="s">
        <v>133</v>
      </c>
      <c r="E72" s="85" t="s">
        <v>149</v>
      </c>
      <c r="F72" s="86">
        <v>25</v>
      </c>
      <c r="G72" s="86">
        <v>3</v>
      </c>
      <c r="H72" s="86">
        <v>13</v>
      </c>
      <c r="I72" s="87">
        <v>40</v>
      </c>
      <c r="J72" s="88">
        <v>10</v>
      </c>
      <c r="K72" s="87">
        <v>241</v>
      </c>
      <c r="L72" s="88">
        <v>50</v>
      </c>
      <c r="M72" s="87">
        <v>335</v>
      </c>
      <c r="N72" s="88">
        <v>60</v>
      </c>
      <c r="O72" s="183">
        <f>I72+K72+M72</f>
        <v>616</v>
      </c>
      <c r="P72" s="184">
        <f>J72+L72+N72</f>
        <v>120</v>
      </c>
      <c r="Q72" s="88">
        <f t="shared" si="18"/>
        <v>40</v>
      </c>
      <c r="R72" s="89">
        <f t="shared" si="19"/>
        <v>5.133333333333334</v>
      </c>
      <c r="S72" s="87">
        <v>156</v>
      </c>
      <c r="T72" s="90">
        <f>IF(S72&lt;&gt;0,-(S72-O72)/S72,"")</f>
        <v>2.948717948717949</v>
      </c>
      <c r="U72" s="87">
        <v>246552</v>
      </c>
      <c r="V72" s="88">
        <v>29717</v>
      </c>
      <c r="W72" s="169">
        <f t="shared" si="17"/>
        <v>8.296665208466534</v>
      </c>
      <c r="X72" s="157"/>
      <c r="Y72" s="112"/>
    </row>
    <row r="73" spans="1:25" s="107" customFormat="1" ht="18">
      <c r="A73" s="67">
        <v>69</v>
      </c>
      <c r="B73" s="168" t="s">
        <v>74</v>
      </c>
      <c r="C73" s="84">
        <v>39472</v>
      </c>
      <c r="D73" s="85" t="s">
        <v>71</v>
      </c>
      <c r="E73" s="85" t="s">
        <v>34</v>
      </c>
      <c r="F73" s="86">
        <v>152</v>
      </c>
      <c r="G73" s="86">
        <v>1</v>
      </c>
      <c r="H73" s="86">
        <v>11</v>
      </c>
      <c r="I73" s="87">
        <v>153</v>
      </c>
      <c r="J73" s="88">
        <v>30</v>
      </c>
      <c r="K73" s="87">
        <v>234</v>
      </c>
      <c r="L73" s="88">
        <v>46</v>
      </c>
      <c r="M73" s="87">
        <v>186</v>
      </c>
      <c r="N73" s="88">
        <v>35</v>
      </c>
      <c r="O73" s="183">
        <f>+M73+K73+I73</f>
        <v>573</v>
      </c>
      <c r="P73" s="184">
        <f>+N73+L73+J73</f>
        <v>111</v>
      </c>
      <c r="Q73" s="88">
        <f t="shared" si="18"/>
        <v>111</v>
      </c>
      <c r="R73" s="89">
        <f t="shared" si="19"/>
        <v>5.162162162162162</v>
      </c>
      <c r="S73" s="87">
        <v>140</v>
      </c>
      <c r="T73" s="90">
        <f>IF(S73&lt;&gt;0,-(S73-O73)/S73,"")</f>
        <v>3.092857142857143</v>
      </c>
      <c r="U73" s="87">
        <v>3958325</v>
      </c>
      <c r="V73" s="88">
        <v>517918</v>
      </c>
      <c r="W73" s="169">
        <f t="shared" si="17"/>
        <v>7.642763912434015</v>
      </c>
      <c r="X73" s="157"/>
      <c r="Y73" s="112"/>
    </row>
    <row r="74" spans="1:25" s="107" customFormat="1" ht="18">
      <c r="A74" s="72">
        <v>70</v>
      </c>
      <c r="B74" s="168" t="s">
        <v>11</v>
      </c>
      <c r="C74" s="84">
        <v>39542</v>
      </c>
      <c r="D74" s="85" t="s">
        <v>133</v>
      </c>
      <c r="E74" s="85" t="s">
        <v>155</v>
      </c>
      <c r="F74" s="86">
        <v>1</v>
      </c>
      <c r="G74" s="86">
        <v>1</v>
      </c>
      <c r="H74" s="86">
        <v>1</v>
      </c>
      <c r="I74" s="87">
        <v>146</v>
      </c>
      <c r="J74" s="88">
        <v>17</v>
      </c>
      <c r="K74" s="87">
        <v>124</v>
      </c>
      <c r="L74" s="88">
        <v>13</v>
      </c>
      <c r="M74" s="87">
        <v>294</v>
      </c>
      <c r="N74" s="88">
        <v>33</v>
      </c>
      <c r="O74" s="183">
        <f>I74+K74+M74</f>
        <v>564</v>
      </c>
      <c r="P74" s="184">
        <f>J74+L74+N74</f>
        <v>63</v>
      </c>
      <c r="Q74" s="88">
        <f t="shared" si="18"/>
        <v>63</v>
      </c>
      <c r="R74" s="89">
        <f t="shared" si="19"/>
        <v>8.952380952380953</v>
      </c>
      <c r="S74" s="87"/>
      <c r="T74" s="90">
        <f>IF(S74&lt;&gt;0,-(S74-O74)/S74,"")</f>
      </c>
      <c r="U74" s="87">
        <v>9808</v>
      </c>
      <c r="V74" s="88">
        <v>912</v>
      </c>
      <c r="W74" s="169">
        <f t="shared" si="17"/>
        <v>10.75438596491228</v>
      </c>
      <c r="X74" s="157"/>
      <c r="Y74" s="112"/>
    </row>
    <row r="75" spans="1:25" s="107" customFormat="1" ht="18">
      <c r="A75" s="67">
        <v>71</v>
      </c>
      <c r="B75" s="168" t="s">
        <v>12</v>
      </c>
      <c r="C75" s="84">
        <v>39297</v>
      </c>
      <c r="D75" s="85" t="s">
        <v>131</v>
      </c>
      <c r="E75" s="85" t="s">
        <v>13</v>
      </c>
      <c r="F75" s="86">
        <v>5</v>
      </c>
      <c r="G75" s="86">
        <v>1</v>
      </c>
      <c r="H75" s="86">
        <v>18</v>
      </c>
      <c r="I75" s="87">
        <v>178.2</v>
      </c>
      <c r="J75" s="88">
        <v>36</v>
      </c>
      <c r="K75" s="87">
        <v>178.2</v>
      </c>
      <c r="L75" s="88">
        <v>36</v>
      </c>
      <c r="M75" s="87">
        <v>178.2</v>
      </c>
      <c r="N75" s="88">
        <v>36</v>
      </c>
      <c r="O75" s="183">
        <f>SUM(I75+K75+M75)</f>
        <v>534.5999999999999</v>
      </c>
      <c r="P75" s="184">
        <f>J75+L75+N75</f>
        <v>108</v>
      </c>
      <c r="Q75" s="88">
        <f t="shared" si="18"/>
        <v>108</v>
      </c>
      <c r="R75" s="89">
        <f t="shared" si="19"/>
        <v>4.949999999999999</v>
      </c>
      <c r="S75" s="87"/>
      <c r="T75" s="90"/>
      <c r="U75" s="87">
        <v>152306.75</v>
      </c>
      <c r="V75" s="88">
        <v>25182</v>
      </c>
      <c r="W75" s="169">
        <f t="shared" si="17"/>
        <v>6.048238821380351</v>
      </c>
      <c r="X75" s="157"/>
      <c r="Y75" s="112"/>
    </row>
    <row r="76" spans="1:25" s="107" customFormat="1" ht="18">
      <c r="A76" s="67">
        <v>72</v>
      </c>
      <c r="B76" s="168" t="s">
        <v>89</v>
      </c>
      <c r="C76" s="84">
        <v>39507</v>
      </c>
      <c r="D76" s="85" t="s">
        <v>71</v>
      </c>
      <c r="E76" s="85" t="s">
        <v>75</v>
      </c>
      <c r="F76" s="86">
        <v>38</v>
      </c>
      <c r="G76" s="86">
        <v>2</v>
      </c>
      <c r="H76" s="86">
        <v>6</v>
      </c>
      <c r="I76" s="87">
        <v>76</v>
      </c>
      <c r="J76" s="88">
        <v>15</v>
      </c>
      <c r="K76" s="87">
        <v>228</v>
      </c>
      <c r="L76" s="88">
        <v>45</v>
      </c>
      <c r="M76" s="87">
        <v>126</v>
      </c>
      <c r="N76" s="88">
        <v>25</v>
      </c>
      <c r="O76" s="183">
        <f>+M76+K76+I76</f>
        <v>430</v>
      </c>
      <c r="P76" s="184">
        <f>+N76+L76+J76</f>
        <v>85</v>
      </c>
      <c r="Q76" s="88">
        <f t="shared" si="18"/>
        <v>42.5</v>
      </c>
      <c r="R76" s="89">
        <f t="shared" si="19"/>
        <v>5.0588235294117645</v>
      </c>
      <c r="S76" s="87">
        <v>1229</v>
      </c>
      <c r="T76" s="90">
        <f aca="true" t="shared" si="20" ref="T76:T88">IF(S76&lt;&gt;0,-(S76-O76)/S76,"")</f>
        <v>-0.6501220504475184</v>
      </c>
      <c r="U76" s="87">
        <v>138333</v>
      </c>
      <c r="V76" s="88">
        <v>14698</v>
      </c>
      <c r="W76" s="169">
        <f t="shared" si="17"/>
        <v>9.411688665124506</v>
      </c>
      <c r="X76" s="157"/>
      <c r="Y76" s="112"/>
    </row>
    <row r="77" spans="1:25" s="107" customFormat="1" ht="18">
      <c r="A77" s="72">
        <v>73</v>
      </c>
      <c r="B77" s="168" t="s">
        <v>78</v>
      </c>
      <c r="C77" s="84">
        <v>39430</v>
      </c>
      <c r="D77" s="85" t="s">
        <v>71</v>
      </c>
      <c r="E77" s="85" t="s">
        <v>73</v>
      </c>
      <c r="F77" s="86">
        <v>137</v>
      </c>
      <c r="G77" s="86">
        <v>1</v>
      </c>
      <c r="H77" s="86">
        <v>17</v>
      </c>
      <c r="I77" s="87">
        <v>18</v>
      </c>
      <c r="J77" s="88">
        <v>4</v>
      </c>
      <c r="K77" s="87">
        <v>185</v>
      </c>
      <c r="L77" s="88">
        <v>43</v>
      </c>
      <c r="M77" s="87">
        <v>171</v>
      </c>
      <c r="N77" s="88">
        <v>39</v>
      </c>
      <c r="O77" s="183">
        <f>+M77+K77+I77</f>
        <v>374</v>
      </c>
      <c r="P77" s="184">
        <f>+N77+L77+J77</f>
        <v>86</v>
      </c>
      <c r="Q77" s="88">
        <f t="shared" si="18"/>
        <v>86</v>
      </c>
      <c r="R77" s="89">
        <f t="shared" si="19"/>
        <v>4.348837209302325</v>
      </c>
      <c r="S77" s="87">
        <v>105</v>
      </c>
      <c r="T77" s="90">
        <f t="shared" si="20"/>
        <v>2.5619047619047617</v>
      </c>
      <c r="U77" s="87">
        <v>3562466</v>
      </c>
      <c r="V77" s="88">
        <v>462237</v>
      </c>
      <c r="W77" s="169">
        <f t="shared" si="17"/>
        <v>7.707011771017898</v>
      </c>
      <c r="X77" s="157"/>
      <c r="Y77" s="112"/>
    </row>
    <row r="78" spans="1:25" s="107" customFormat="1" ht="18">
      <c r="A78" s="67">
        <v>74</v>
      </c>
      <c r="B78" s="168" t="s">
        <v>151</v>
      </c>
      <c r="C78" s="84">
        <v>39402</v>
      </c>
      <c r="D78" s="85" t="s">
        <v>23</v>
      </c>
      <c r="E78" s="85" t="s">
        <v>82</v>
      </c>
      <c r="F78" s="86">
        <v>165</v>
      </c>
      <c r="G78" s="86">
        <v>2</v>
      </c>
      <c r="H78" s="86">
        <v>21</v>
      </c>
      <c r="I78" s="87">
        <v>15</v>
      </c>
      <c r="J78" s="88">
        <v>3</v>
      </c>
      <c r="K78" s="87">
        <v>152</v>
      </c>
      <c r="L78" s="88">
        <v>32</v>
      </c>
      <c r="M78" s="87">
        <v>175</v>
      </c>
      <c r="N78" s="88">
        <v>39</v>
      </c>
      <c r="O78" s="183">
        <f>I78+K78+M78</f>
        <v>342</v>
      </c>
      <c r="P78" s="184">
        <f>J78+L78+N78</f>
        <v>74</v>
      </c>
      <c r="Q78" s="88">
        <f>IF(O78&lt;&gt;0,P78/G78,"")</f>
        <v>37</v>
      </c>
      <c r="R78" s="89">
        <f>IF(O78&lt;&gt;0,O78/P78,"")</f>
        <v>4.621621621621622</v>
      </c>
      <c r="S78" s="87">
        <v>51</v>
      </c>
      <c r="T78" s="90">
        <f t="shared" si="20"/>
        <v>5.705882352941177</v>
      </c>
      <c r="U78" s="87">
        <f>14274814+0</f>
        <v>14274814</v>
      </c>
      <c r="V78" s="88">
        <f>1929934+0</f>
        <v>1929934</v>
      </c>
      <c r="W78" s="169">
        <f t="shared" si="17"/>
        <v>7.396529622256512</v>
      </c>
      <c r="X78" s="157"/>
      <c r="Y78" s="112"/>
    </row>
    <row r="79" spans="1:25" s="107" customFormat="1" ht="18">
      <c r="A79" s="67">
        <v>75</v>
      </c>
      <c r="B79" s="168" t="s">
        <v>93</v>
      </c>
      <c r="C79" s="84">
        <v>39507</v>
      </c>
      <c r="D79" s="85" t="s">
        <v>133</v>
      </c>
      <c r="E79" s="85" t="s">
        <v>163</v>
      </c>
      <c r="F79" s="86">
        <v>5</v>
      </c>
      <c r="G79" s="86">
        <v>4</v>
      </c>
      <c r="H79" s="86">
        <v>6</v>
      </c>
      <c r="I79" s="87">
        <v>53</v>
      </c>
      <c r="J79" s="88">
        <v>8</v>
      </c>
      <c r="K79" s="87">
        <v>106.5</v>
      </c>
      <c r="L79" s="88">
        <v>19</v>
      </c>
      <c r="M79" s="87">
        <v>140.5</v>
      </c>
      <c r="N79" s="88">
        <v>55</v>
      </c>
      <c r="O79" s="183">
        <f>I79+K79+M79</f>
        <v>300</v>
      </c>
      <c r="P79" s="184">
        <f>J79+L79+N79</f>
        <v>82</v>
      </c>
      <c r="Q79" s="88">
        <f aca="true" t="shared" si="21" ref="Q79:Q85">+P79/G79</f>
        <v>20.5</v>
      </c>
      <c r="R79" s="89">
        <f aca="true" t="shared" si="22" ref="R79:R85">+O79/P79</f>
        <v>3.658536585365854</v>
      </c>
      <c r="S79" s="87">
        <v>143</v>
      </c>
      <c r="T79" s="90">
        <f t="shared" si="20"/>
        <v>1.097902097902098</v>
      </c>
      <c r="U79" s="87">
        <v>5283</v>
      </c>
      <c r="V79" s="88">
        <v>894</v>
      </c>
      <c r="W79" s="169">
        <f t="shared" si="17"/>
        <v>5.909395973154362</v>
      </c>
      <c r="X79" s="157"/>
      <c r="Y79" s="112"/>
    </row>
    <row r="80" spans="1:25" s="107" customFormat="1" ht="18">
      <c r="A80" s="72">
        <v>76</v>
      </c>
      <c r="B80" s="168" t="s">
        <v>33</v>
      </c>
      <c r="C80" s="84">
        <v>39444</v>
      </c>
      <c r="D80" s="85" t="s">
        <v>62</v>
      </c>
      <c r="E80" s="85" t="s">
        <v>62</v>
      </c>
      <c r="F80" s="86">
        <v>14</v>
      </c>
      <c r="G80" s="86">
        <v>1</v>
      </c>
      <c r="H80" s="86">
        <v>14</v>
      </c>
      <c r="I80" s="87">
        <v>81</v>
      </c>
      <c r="J80" s="88">
        <v>14</v>
      </c>
      <c r="K80" s="87">
        <v>77</v>
      </c>
      <c r="L80" s="88">
        <v>14</v>
      </c>
      <c r="M80" s="87">
        <v>97</v>
      </c>
      <c r="N80" s="88">
        <v>17</v>
      </c>
      <c r="O80" s="183">
        <f>+I80+K80+M80</f>
        <v>255</v>
      </c>
      <c r="P80" s="184">
        <f>+J80+L80+N80</f>
        <v>45</v>
      </c>
      <c r="Q80" s="88">
        <f t="shared" si="21"/>
        <v>45</v>
      </c>
      <c r="R80" s="89">
        <f t="shared" si="22"/>
        <v>5.666666666666667</v>
      </c>
      <c r="S80" s="87">
        <v>175</v>
      </c>
      <c r="T80" s="90">
        <f t="shared" si="20"/>
        <v>0.45714285714285713</v>
      </c>
      <c r="U80" s="87">
        <v>238682</v>
      </c>
      <c r="V80" s="88">
        <v>24054</v>
      </c>
      <c r="W80" s="169">
        <f t="shared" si="17"/>
        <v>9.922757129791304</v>
      </c>
      <c r="X80" s="157"/>
      <c r="Y80" s="112"/>
    </row>
    <row r="81" spans="1:25" s="107" customFormat="1" ht="18">
      <c r="A81" s="67">
        <v>77</v>
      </c>
      <c r="B81" s="168" t="s">
        <v>159</v>
      </c>
      <c r="C81" s="84">
        <v>39479</v>
      </c>
      <c r="D81" s="85" t="s">
        <v>150</v>
      </c>
      <c r="E81" s="85" t="s">
        <v>160</v>
      </c>
      <c r="F81" s="86">
        <v>50</v>
      </c>
      <c r="G81" s="86">
        <v>1</v>
      </c>
      <c r="H81" s="86">
        <v>10</v>
      </c>
      <c r="I81" s="87">
        <v>65</v>
      </c>
      <c r="J81" s="88">
        <v>13</v>
      </c>
      <c r="K81" s="87">
        <v>60</v>
      </c>
      <c r="L81" s="88">
        <v>12</v>
      </c>
      <c r="M81" s="87">
        <v>77</v>
      </c>
      <c r="N81" s="88">
        <v>15</v>
      </c>
      <c r="O81" s="183">
        <f>SUM(I81+K81+M81)</f>
        <v>202</v>
      </c>
      <c r="P81" s="184">
        <f>SUM(J81+L81+N81)</f>
        <v>40</v>
      </c>
      <c r="Q81" s="88">
        <f t="shared" si="21"/>
        <v>40</v>
      </c>
      <c r="R81" s="89">
        <f t="shared" si="22"/>
        <v>5.05</v>
      </c>
      <c r="S81" s="87">
        <v>802</v>
      </c>
      <c r="T81" s="90">
        <f t="shared" si="20"/>
        <v>-0.7481296758104738</v>
      </c>
      <c r="U81" s="87">
        <v>508735</v>
      </c>
      <c r="V81" s="88">
        <v>61513</v>
      </c>
      <c r="W81" s="169">
        <f t="shared" si="17"/>
        <v>8.270365613772698</v>
      </c>
      <c r="X81" s="157"/>
      <c r="Y81" s="112"/>
    </row>
    <row r="82" spans="1:25" s="107" customFormat="1" ht="18">
      <c r="A82" s="67">
        <v>78</v>
      </c>
      <c r="B82" s="168" t="s">
        <v>14</v>
      </c>
      <c r="C82" s="84">
        <v>39430</v>
      </c>
      <c r="D82" s="85" t="s">
        <v>71</v>
      </c>
      <c r="E82" s="85" t="s">
        <v>15</v>
      </c>
      <c r="F82" s="86">
        <v>242</v>
      </c>
      <c r="G82" s="86">
        <v>1</v>
      </c>
      <c r="H82" s="86">
        <v>17</v>
      </c>
      <c r="I82" s="87">
        <v>0</v>
      </c>
      <c r="J82" s="88">
        <v>0</v>
      </c>
      <c r="K82" s="87">
        <v>67</v>
      </c>
      <c r="L82" s="88">
        <v>11</v>
      </c>
      <c r="M82" s="87">
        <v>113</v>
      </c>
      <c r="N82" s="88">
        <v>17</v>
      </c>
      <c r="O82" s="183">
        <f>+M82+K82+I82</f>
        <v>180</v>
      </c>
      <c r="P82" s="184">
        <f>+N82+L82+J82</f>
        <v>28</v>
      </c>
      <c r="Q82" s="88">
        <f t="shared" si="21"/>
        <v>28</v>
      </c>
      <c r="R82" s="89">
        <f t="shared" si="22"/>
        <v>6.428571428571429</v>
      </c>
      <c r="S82" s="87"/>
      <c r="T82" s="90">
        <f t="shared" si="20"/>
      </c>
      <c r="U82" s="87">
        <v>15280563</v>
      </c>
      <c r="V82" s="88">
        <v>1984783</v>
      </c>
      <c r="W82" s="169">
        <f t="shared" si="17"/>
        <v>7.698858263094756</v>
      </c>
      <c r="X82" s="157"/>
      <c r="Y82" s="112"/>
    </row>
    <row r="83" spans="1:25" s="107" customFormat="1" ht="18">
      <c r="A83" s="72">
        <v>79</v>
      </c>
      <c r="B83" s="168" t="s">
        <v>79</v>
      </c>
      <c r="C83" s="84">
        <v>39500</v>
      </c>
      <c r="D83" s="85" t="s">
        <v>80</v>
      </c>
      <c r="E83" s="85" t="s">
        <v>81</v>
      </c>
      <c r="F83" s="86">
        <v>1</v>
      </c>
      <c r="G83" s="86">
        <v>1</v>
      </c>
      <c r="H83" s="86">
        <v>7</v>
      </c>
      <c r="I83" s="87">
        <v>20</v>
      </c>
      <c r="J83" s="88">
        <v>2</v>
      </c>
      <c r="K83" s="87">
        <v>67</v>
      </c>
      <c r="L83" s="88">
        <v>7</v>
      </c>
      <c r="M83" s="87">
        <v>90</v>
      </c>
      <c r="N83" s="88">
        <v>10</v>
      </c>
      <c r="O83" s="183">
        <f>SUM(I83+K83+M83)</f>
        <v>177</v>
      </c>
      <c r="P83" s="184">
        <f>SUM(J83+L83+N83)</f>
        <v>19</v>
      </c>
      <c r="Q83" s="88">
        <f t="shared" si="21"/>
        <v>19</v>
      </c>
      <c r="R83" s="89">
        <f t="shared" si="22"/>
        <v>9.31578947368421</v>
      </c>
      <c r="S83" s="87"/>
      <c r="T83" s="90">
        <f t="shared" si="20"/>
      </c>
      <c r="U83" s="87">
        <v>16627</v>
      </c>
      <c r="V83" s="88">
        <v>1904</v>
      </c>
      <c r="W83" s="169">
        <f t="shared" si="17"/>
        <v>8.732668067226891</v>
      </c>
      <c r="X83" s="157"/>
      <c r="Y83" s="112"/>
    </row>
    <row r="84" spans="1:25" s="107" customFormat="1" ht="18">
      <c r="A84" s="67">
        <v>80</v>
      </c>
      <c r="B84" s="168" t="s">
        <v>91</v>
      </c>
      <c r="C84" s="84">
        <v>39507</v>
      </c>
      <c r="D84" s="85" t="s">
        <v>62</v>
      </c>
      <c r="E84" s="85" t="s">
        <v>62</v>
      </c>
      <c r="F84" s="86">
        <v>13</v>
      </c>
      <c r="G84" s="86">
        <v>2</v>
      </c>
      <c r="H84" s="86">
        <v>6</v>
      </c>
      <c r="I84" s="87">
        <v>26</v>
      </c>
      <c r="J84" s="88">
        <v>6</v>
      </c>
      <c r="K84" s="87">
        <v>102</v>
      </c>
      <c r="L84" s="88">
        <v>21</v>
      </c>
      <c r="M84" s="87">
        <v>46</v>
      </c>
      <c r="N84" s="88">
        <v>10</v>
      </c>
      <c r="O84" s="183">
        <f>+I84+K84+M84</f>
        <v>174</v>
      </c>
      <c r="P84" s="184">
        <f>+J84+L84+N84</f>
        <v>37</v>
      </c>
      <c r="Q84" s="88">
        <f t="shared" si="21"/>
        <v>18.5</v>
      </c>
      <c r="R84" s="89">
        <f t="shared" si="22"/>
        <v>4.702702702702703</v>
      </c>
      <c r="S84" s="87">
        <v>225</v>
      </c>
      <c r="T84" s="90">
        <f t="shared" si="20"/>
        <v>-0.22666666666666666</v>
      </c>
      <c r="U84" s="87">
        <v>26613</v>
      </c>
      <c r="V84" s="88">
        <v>2846</v>
      </c>
      <c r="W84" s="169">
        <f t="shared" si="17"/>
        <v>9.351018973998595</v>
      </c>
      <c r="X84" s="157"/>
      <c r="Y84" s="112"/>
    </row>
    <row r="85" spans="1:25" s="107" customFormat="1" ht="18">
      <c r="A85" s="67">
        <v>81</v>
      </c>
      <c r="B85" s="189" t="s">
        <v>164</v>
      </c>
      <c r="C85" s="190">
        <v>39248</v>
      </c>
      <c r="D85" s="191" t="s">
        <v>71</v>
      </c>
      <c r="E85" s="191" t="s">
        <v>73</v>
      </c>
      <c r="F85" s="86">
        <v>160</v>
      </c>
      <c r="G85" s="86">
        <v>4</v>
      </c>
      <c r="H85" s="86">
        <v>43</v>
      </c>
      <c r="I85" s="87">
        <v>25</v>
      </c>
      <c r="J85" s="88">
        <v>2</v>
      </c>
      <c r="K85" s="87">
        <v>40</v>
      </c>
      <c r="L85" s="88">
        <v>8</v>
      </c>
      <c r="M85" s="87">
        <v>48</v>
      </c>
      <c r="N85" s="88">
        <v>6</v>
      </c>
      <c r="O85" s="183">
        <f>+M85+K85+I85</f>
        <v>113</v>
      </c>
      <c r="P85" s="184">
        <f>+N85+L85+J85</f>
        <v>16</v>
      </c>
      <c r="Q85" s="88">
        <f t="shared" si="21"/>
        <v>4</v>
      </c>
      <c r="R85" s="89">
        <f t="shared" si="22"/>
        <v>7.0625</v>
      </c>
      <c r="S85" s="87">
        <v>390</v>
      </c>
      <c r="T85" s="90">
        <f t="shared" si="20"/>
        <v>-0.7102564102564103</v>
      </c>
      <c r="U85" s="87">
        <v>4882993</v>
      </c>
      <c r="V85" s="88">
        <v>663114</v>
      </c>
      <c r="W85" s="169">
        <f t="shared" si="17"/>
        <v>7.363730821548029</v>
      </c>
      <c r="X85" s="157"/>
      <c r="Y85" s="112"/>
    </row>
    <row r="86" spans="1:25" s="107" customFormat="1" ht="18">
      <c r="A86" s="72">
        <v>82</v>
      </c>
      <c r="B86" s="168" t="s">
        <v>16</v>
      </c>
      <c r="C86" s="84">
        <v>39437</v>
      </c>
      <c r="D86" s="85" t="s">
        <v>154</v>
      </c>
      <c r="E86" s="85" t="s">
        <v>155</v>
      </c>
      <c r="F86" s="86">
        <v>17</v>
      </c>
      <c r="G86" s="86">
        <v>1</v>
      </c>
      <c r="H86" s="86">
        <v>10</v>
      </c>
      <c r="I86" s="87">
        <v>0</v>
      </c>
      <c r="J86" s="88">
        <v>0</v>
      </c>
      <c r="K86" s="87">
        <v>30</v>
      </c>
      <c r="L86" s="88">
        <v>2</v>
      </c>
      <c r="M86" s="87">
        <v>35</v>
      </c>
      <c r="N86" s="88">
        <v>2</v>
      </c>
      <c r="O86" s="183">
        <f>I86+K86+M86</f>
        <v>65</v>
      </c>
      <c r="P86" s="184">
        <f>J86+L86+N86</f>
        <v>4</v>
      </c>
      <c r="Q86" s="88">
        <f>P86/G86</f>
        <v>4</v>
      </c>
      <c r="R86" s="89">
        <f>O86/P86</f>
        <v>16.25</v>
      </c>
      <c r="S86" s="87">
        <v>0</v>
      </c>
      <c r="T86" s="90">
        <f t="shared" si="20"/>
      </c>
      <c r="U86" s="87">
        <v>278315</v>
      </c>
      <c r="V86" s="88">
        <v>26563</v>
      </c>
      <c r="W86" s="169">
        <f t="shared" si="17"/>
        <v>10.477543952113843</v>
      </c>
      <c r="X86" s="157"/>
      <c r="Y86" s="112"/>
    </row>
    <row r="87" spans="1:25" s="107" customFormat="1" ht="18">
      <c r="A87" s="67">
        <v>83</v>
      </c>
      <c r="B87" s="168" t="s">
        <v>113</v>
      </c>
      <c r="C87" s="84">
        <v>39080</v>
      </c>
      <c r="D87" s="85" t="s">
        <v>141</v>
      </c>
      <c r="E87" s="85" t="s">
        <v>36</v>
      </c>
      <c r="F87" s="86">
        <v>82</v>
      </c>
      <c r="G87" s="86">
        <v>1</v>
      </c>
      <c r="H87" s="86">
        <v>33</v>
      </c>
      <c r="I87" s="87">
        <v>0</v>
      </c>
      <c r="J87" s="88">
        <v>0</v>
      </c>
      <c r="K87" s="87">
        <v>0</v>
      </c>
      <c r="L87" s="88">
        <v>0</v>
      </c>
      <c r="M87" s="87">
        <v>20</v>
      </c>
      <c r="N87" s="88">
        <v>4</v>
      </c>
      <c r="O87" s="183">
        <f>+I87+K87+M87</f>
        <v>20</v>
      </c>
      <c r="P87" s="184">
        <f>+J87+L87+N87</f>
        <v>4</v>
      </c>
      <c r="Q87" s="88">
        <f>IF(O87&lt;&gt;0,P87/G87,"")</f>
        <v>4</v>
      </c>
      <c r="R87" s="89">
        <f>IF(O87&lt;&gt;0,O87/P87,"")</f>
        <v>5</v>
      </c>
      <c r="S87" s="87">
        <v>42</v>
      </c>
      <c r="T87" s="90">
        <f t="shared" si="20"/>
        <v>-0.5238095238095238</v>
      </c>
      <c r="U87" s="87">
        <v>1710891</v>
      </c>
      <c r="V87" s="88">
        <v>207550</v>
      </c>
      <c r="W87" s="169">
        <f t="shared" si="17"/>
        <v>8.24327150084317</v>
      </c>
      <c r="X87" s="157"/>
      <c r="Y87" s="112"/>
    </row>
    <row r="88" spans="1:25" s="107" customFormat="1" ht="18.75" thickBot="1">
      <c r="A88" s="67">
        <v>84</v>
      </c>
      <c r="B88" s="170" t="s">
        <v>17</v>
      </c>
      <c r="C88" s="147">
        <v>39416</v>
      </c>
      <c r="D88" s="148" t="s">
        <v>127</v>
      </c>
      <c r="E88" s="148" t="s">
        <v>6</v>
      </c>
      <c r="F88" s="149">
        <v>45</v>
      </c>
      <c r="G88" s="149">
        <v>1</v>
      </c>
      <c r="H88" s="149">
        <v>15</v>
      </c>
      <c r="I88" s="150"/>
      <c r="J88" s="151"/>
      <c r="K88" s="150"/>
      <c r="L88" s="151"/>
      <c r="M88" s="150"/>
      <c r="N88" s="151"/>
      <c r="O88" s="185">
        <f>I88+K88+M88</f>
        <v>0</v>
      </c>
      <c r="P88" s="186">
        <f>J88+L88+N88</f>
        <v>0</v>
      </c>
      <c r="Q88" s="151">
        <f>P88/G88</f>
        <v>0</v>
      </c>
      <c r="R88" s="152"/>
      <c r="S88" s="150"/>
      <c r="T88" s="153">
        <f t="shared" si="20"/>
      </c>
      <c r="U88" s="150">
        <v>184426.5</v>
      </c>
      <c r="V88" s="151">
        <v>27823</v>
      </c>
      <c r="W88" s="171">
        <f t="shared" si="17"/>
        <v>6.628562699924523</v>
      </c>
      <c r="X88" s="157"/>
      <c r="Y88" s="112"/>
    </row>
    <row r="89" spans="1:28" s="113" customFormat="1" ht="15">
      <c r="A89" s="61"/>
      <c r="B89" s="206" t="s">
        <v>21</v>
      </c>
      <c r="C89" s="207"/>
      <c r="D89" s="208"/>
      <c r="E89" s="208"/>
      <c r="F89" s="77">
        <f>SUM(F5:F88)</f>
        <v>5299</v>
      </c>
      <c r="G89" s="77">
        <f>SUM(G5:G88)</f>
        <v>1661</v>
      </c>
      <c r="H89" s="78"/>
      <c r="I89" s="79"/>
      <c r="J89" s="80"/>
      <c r="K89" s="79"/>
      <c r="L89" s="80"/>
      <c r="M89" s="79"/>
      <c r="N89" s="80"/>
      <c r="O89" s="79">
        <f>SUM(O5:O88)</f>
        <v>2270339.18</v>
      </c>
      <c r="P89" s="80">
        <f>SUM(P5:P88)</f>
        <v>285642</v>
      </c>
      <c r="Q89" s="80">
        <f>O89/G89</f>
        <v>1366.8508007224564</v>
      </c>
      <c r="R89" s="81">
        <f>O89/P89</f>
        <v>7.948198024100098</v>
      </c>
      <c r="S89" s="79"/>
      <c r="T89" s="82"/>
      <c r="U89" s="79"/>
      <c r="V89" s="80"/>
      <c r="W89" s="81"/>
      <c r="AB89" s="113" t="s">
        <v>54</v>
      </c>
    </row>
    <row r="90" spans="1:24" s="117" customFormat="1" ht="18">
      <c r="A90" s="114"/>
      <c r="B90" s="115"/>
      <c r="C90" s="116"/>
      <c r="F90" s="118"/>
      <c r="G90" s="119"/>
      <c r="H90" s="120"/>
      <c r="I90" s="121"/>
      <c r="J90" s="122"/>
      <c r="K90" s="121"/>
      <c r="L90" s="122"/>
      <c r="M90" s="121"/>
      <c r="N90" s="122"/>
      <c r="O90" s="121"/>
      <c r="P90" s="122"/>
      <c r="Q90" s="122"/>
      <c r="R90" s="123"/>
      <c r="S90" s="124"/>
      <c r="T90" s="125"/>
      <c r="U90" s="124"/>
      <c r="V90" s="122"/>
      <c r="W90" s="123"/>
      <c r="X90" s="126"/>
    </row>
    <row r="91" spans="4:23" ht="18">
      <c r="D91" s="204"/>
      <c r="E91" s="205"/>
      <c r="F91" s="205"/>
      <c r="G91" s="205"/>
      <c r="S91" s="212" t="s">
        <v>55</v>
      </c>
      <c r="T91" s="212"/>
      <c r="U91" s="212"/>
      <c r="V91" s="212"/>
      <c r="W91" s="212"/>
    </row>
    <row r="92" spans="4:23" ht="18">
      <c r="D92" s="136"/>
      <c r="E92" s="137"/>
      <c r="F92" s="138"/>
      <c r="G92" s="138"/>
      <c r="S92" s="212"/>
      <c r="T92" s="212"/>
      <c r="U92" s="212"/>
      <c r="V92" s="212"/>
      <c r="W92" s="212"/>
    </row>
    <row r="93" spans="19:23" ht="18">
      <c r="S93" s="212"/>
      <c r="T93" s="212"/>
      <c r="U93" s="212"/>
      <c r="V93" s="212"/>
      <c r="W93" s="212"/>
    </row>
    <row r="94" spans="16:23" ht="18">
      <c r="P94" s="209" t="s">
        <v>18</v>
      </c>
      <c r="Q94" s="210"/>
      <c r="R94" s="210"/>
      <c r="S94" s="210"/>
      <c r="T94" s="210"/>
      <c r="U94" s="210"/>
      <c r="V94" s="210"/>
      <c r="W94" s="210"/>
    </row>
    <row r="95" spans="16:23" ht="18">
      <c r="P95" s="210"/>
      <c r="Q95" s="210"/>
      <c r="R95" s="210"/>
      <c r="S95" s="210"/>
      <c r="T95" s="210"/>
      <c r="U95" s="210"/>
      <c r="V95" s="210"/>
      <c r="W95" s="210"/>
    </row>
    <row r="96" spans="16:23" ht="18">
      <c r="P96" s="210"/>
      <c r="Q96" s="210"/>
      <c r="R96" s="210"/>
      <c r="S96" s="210"/>
      <c r="T96" s="210"/>
      <c r="U96" s="210"/>
      <c r="V96" s="210"/>
      <c r="W96" s="210"/>
    </row>
    <row r="97" spans="16:23" ht="18">
      <c r="P97" s="210"/>
      <c r="Q97" s="210"/>
      <c r="R97" s="210"/>
      <c r="S97" s="210"/>
      <c r="T97" s="210"/>
      <c r="U97" s="210"/>
      <c r="V97" s="210"/>
      <c r="W97" s="210"/>
    </row>
    <row r="98" spans="16:23" ht="18">
      <c r="P98" s="210"/>
      <c r="Q98" s="210"/>
      <c r="R98" s="210"/>
      <c r="S98" s="210"/>
      <c r="T98" s="210"/>
      <c r="U98" s="210"/>
      <c r="V98" s="210"/>
      <c r="W98" s="210"/>
    </row>
    <row r="99" spans="16:23" ht="18">
      <c r="P99" s="210"/>
      <c r="Q99" s="210"/>
      <c r="R99" s="210"/>
      <c r="S99" s="210"/>
      <c r="T99" s="210"/>
      <c r="U99" s="210"/>
      <c r="V99" s="210"/>
      <c r="W99" s="210"/>
    </row>
    <row r="100" spans="16:23" ht="18">
      <c r="P100" s="211" t="s">
        <v>19</v>
      </c>
      <c r="Q100" s="210"/>
      <c r="R100" s="210"/>
      <c r="S100" s="210"/>
      <c r="T100" s="210"/>
      <c r="U100" s="210"/>
      <c r="V100" s="210"/>
      <c r="W100" s="210"/>
    </row>
    <row r="101" spans="16:23" ht="18">
      <c r="P101" s="210"/>
      <c r="Q101" s="210"/>
      <c r="R101" s="210"/>
      <c r="S101" s="210"/>
      <c r="T101" s="210"/>
      <c r="U101" s="210"/>
      <c r="V101" s="210"/>
      <c r="W101" s="210"/>
    </row>
    <row r="102" spans="16:23" ht="18">
      <c r="P102" s="210"/>
      <c r="Q102" s="210"/>
      <c r="R102" s="210"/>
      <c r="S102" s="210"/>
      <c r="T102" s="210"/>
      <c r="U102" s="210"/>
      <c r="V102" s="210"/>
      <c r="W102" s="210"/>
    </row>
    <row r="103" spans="16:23" ht="18">
      <c r="P103" s="210"/>
      <c r="Q103" s="210"/>
      <c r="R103" s="210"/>
      <c r="S103" s="210"/>
      <c r="T103" s="210"/>
      <c r="U103" s="210"/>
      <c r="V103" s="210"/>
      <c r="W103" s="210"/>
    </row>
    <row r="104" spans="16:23" ht="18">
      <c r="P104" s="210"/>
      <c r="Q104" s="210"/>
      <c r="R104" s="210"/>
      <c r="S104" s="210"/>
      <c r="T104" s="210"/>
      <c r="U104" s="210"/>
      <c r="V104" s="210"/>
      <c r="W104" s="210"/>
    </row>
    <row r="105" spans="16:23" ht="18">
      <c r="P105" s="210"/>
      <c r="Q105" s="210"/>
      <c r="R105" s="210"/>
      <c r="S105" s="210"/>
      <c r="T105" s="210"/>
      <c r="U105" s="210"/>
      <c r="V105" s="210"/>
      <c r="W105" s="210"/>
    </row>
    <row r="106" spans="16:23" ht="18">
      <c r="P106" s="210"/>
      <c r="Q106" s="210"/>
      <c r="R106" s="210"/>
      <c r="S106" s="210"/>
      <c r="T106" s="210"/>
      <c r="U106" s="210"/>
      <c r="V106" s="210"/>
      <c r="W106" s="210"/>
    </row>
  </sheetData>
  <sheetProtection/>
  <mergeCells count="19">
    <mergeCell ref="P94:W99"/>
    <mergeCell ref="P100:W106"/>
    <mergeCell ref="S91:W93"/>
    <mergeCell ref="B3:B4"/>
    <mergeCell ref="C3:C4"/>
    <mergeCell ref="E3:E4"/>
    <mergeCell ref="H3:H4"/>
    <mergeCell ref="D91:G91"/>
    <mergeCell ref="B89:E89"/>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6:X7 X60:X61 X20 X37:X47" unlockedFormula="1"/>
    <ignoredError sqref="X19 X48 X9:X12 X49:X50 X8" formula="1" unlockedFormula="1"/>
    <ignoredError sqref="O7:S29 P57:S73 P45:S56 O57:O73 O82:Q87 Q78:R78"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B1">
      <selection activeCell="B3" sqref="B3:B4"/>
    </sheetView>
  </sheetViews>
  <sheetFormatPr defaultColWidth="39.8515625" defaultRowHeight="12.75"/>
  <cols>
    <col min="1" max="1" width="2.7109375" style="30" bestFit="1" customWidth="1"/>
    <col min="2" max="2" width="35.421875" style="3" bestFit="1" customWidth="1"/>
    <col min="3" max="3" width="9.421875" style="5" customWidth="1"/>
    <col min="4" max="4" width="14.140625" style="3" customWidth="1"/>
    <col min="5" max="5" width="18.140625" style="4" hidden="1" customWidth="1"/>
    <col min="6" max="6" width="6.28125" style="5" hidden="1" customWidth="1"/>
    <col min="7" max="7" width="8.421875" style="5" bestFit="1" customWidth="1"/>
    <col min="8" max="8" width="11.851562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1.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4.28125" style="12" bestFit="1" customWidth="1"/>
    <col min="22" max="22" width="11.0039062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19" t="s">
        <v>20</v>
      </c>
      <c r="B2" s="220"/>
      <c r="C2" s="220"/>
      <c r="D2" s="220"/>
      <c r="E2" s="220"/>
      <c r="F2" s="220"/>
      <c r="G2" s="220"/>
      <c r="H2" s="220"/>
      <c r="I2" s="220"/>
      <c r="J2" s="220"/>
      <c r="K2" s="220"/>
      <c r="L2" s="220"/>
      <c r="M2" s="220"/>
      <c r="N2" s="220"/>
      <c r="O2" s="220"/>
      <c r="P2" s="220"/>
      <c r="Q2" s="220"/>
      <c r="R2" s="220"/>
      <c r="S2" s="220"/>
      <c r="T2" s="220"/>
      <c r="U2" s="220"/>
      <c r="V2" s="220"/>
      <c r="W2" s="220"/>
    </row>
    <row r="3" spans="1:23" s="29" customFormat="1" ht="16.5" customHeight="1">
      <c r="A3" s="31"/>
      <c r="B3" s="221" t="s">
        <v>50</v>
      </c>
      <c r="C3" s="223" t="s">
        <v>144</v>
      </c>
      <c r="D3" s="230" t="s">
        <v>135</v>
      </c>
      <c r="E3" s="230" t="s">
        <v>56</v>
      </c>
      <c r="F3" s="230" t="s">
        <v>145</v>
      </c>
      <c r="G3" s="230" t="s">
        <v>146</v>
      </c>
      <c r="H3" s="230" t="s">
        <v>147</v>
      </c>
      <c r="I3" s="228" t="s">
        <v>136</v>
      </c>
      <c r="J3" s="228"/>
      <c r="K3" s="228" t="s">
        <v>137</v>
      </c>
      <c r="L3" s="228"/>
      <c r="M3" s="228" t="s">
        <v>138</v>
      </c>
      <c r="N3" s="228"/>
      <c r="O3" s="227" t="s">
        <v>148</v>
      </c>
      <c r="P3" s="227"/>
      <c r="Q3" s="227"/>
      <c r="R3" s="227"/>
      <c r="S3" s="228" t="s">
        <v>134</v>
      </c>
      <c r="T3" s="228"/>
      <c r="U3" s="227" t="s">
        <v>51</v>
      </c>
      <c r="V3" s="227"/>
      <c r="W3" s="229"/>
    </row>
    <row r="4" spans="1:23" s="29" customFormat="1" ht="37.5" customHeight="1" thickBot="1">
      <c r="A4" s="55"/>
      <c r="B4" s="222"/>
      <c r="C4" s="224"/>
      <c r="D4" s="232"/>
      <c r="E4" s="232"/>
      <c r="F4" s="231"/>
      <c r="G4" s="231"/>
      <c r="H4" s="231"/>
      <c r="I4" s="62" t="s">
        <v>143</v>
      </c>
      <c r="J4" s="58" t="s">
        <v>140</v>
      </c>
      <c r="K4" s="62" t="s">
        <v>143</v>
      </c>
      <c r="L4" s="58" t="s">
        <v>140</v>
      </c>
      <c r="M4" s="62" t="s">
        <v>143</v>
      </c>
      <c r="N4" s="58" t="s">
        <v>140</v>
      </c>
      <c r="O4" s="63" t="s">
        <v>143</v>
      </c>
      <c r="P4" s="64" t="s">
        <v>140</v>
      </c>
      <c r="Q4" s="64" t="s">
        <v>52</v>
      </c>
      <c r="R4" s="57" t="s">
        <v>53</v>
      </c>
      <c r="S4" s="62" t="s">
        <v>143</v>
      </c>
      <c r="T4" s="56" t="s">
        <v>139</v>
      </c>
      <c r="U4" s="62" t="s">
        <v>143</v>
      </c>
      <c r="V4" s="58" t="s">
        <v>140</v>
      </c>
      <c r="W4" s="59" t="s">
        <v>53</v>
      </c>
    </row>
    <row r="5" spans="1:24" s="6" customFormat="1" ht="15.75" customHeight="1">
      <c r="A5" s="66">
        <v>1</v>
      </c>
      <c r="B5" s="159" t="s">
        <v>35</v>
      </c>
      <c r="C5" s="160">
        <v>39542</v>
      </c>
      <c r="D5" s="161" t="s">
        <v>141</v>
      </c>
      <c r="E5" s="161" t="s">
        <v>36</v>
      </c>
      <c r="F5" s="162">
        <v>73</v>
      </c>
      <c r="G5" s="162">
        <v>73</v>
      </c>
      <c r="H5" s="162">
        <v>1</v>
      </c>
      <c r="I5" s="163">
        <v>85474</v>
      </c>
      <c r="J5" s="164">
        <v>8124</v>
      </c>
      <c r="K5" s="163">
        <v>142118</v>
      </c>
      <c r="L5" s="164">
        <v>13488</v>
      </c>
      <c r="M5" s="163">
        <v>165342</v>
      </c>
      <c r="N5" s="164">
        <v>15632</v>
      </c>
      <c r="O5" s="181">
        <f>+I5+K5+M5</f>
        <v>392934</v>
      </c>
      <c r="P5" s="182">
        <f>+J5+L5+N5</f>
        <v>37244</v>
      </c>
      <c r="Q5" s="164">
        <f>IF(O5&lt;&gt;0,P5/G5,"")</f>
        <v>510.1917808219178</v>
      </c>
      <c r="R5" s="165">
        <f>IF(O5&lt;&gt;0,O5/P5,"")</f>
        <v>10.550263129631618</v>
      </c>
      <c r="S5" s="163"/>
      <c r="T5" s="166"/>
      <c r="U5" s="163">
        <v>394061</v>
      </c>
      <c r="V5" s="164">
        <v>37350</v>
      </c>
      <c r="W5" s="167">
        <f aca="true" t="shared" si="0" ref="W5:W24">U5/V5</f>
        <v>10.5504953145917</v>
      </c>
      <c r="X5" s="29"/>
    </row>
    <row r="6" spans="1:24" s="6" customFormat="1" ht="16.5" customHeight="1">
      <c r="A6" s="66">
        <v>2</v>
      </c>
      <c r="B6" s="168" t="s">
        <v>67</v>
      </c>
      <c r="C6" s="84">
        <v>39500</v>
      </c>
      <c r="D6" s="85" t="s">
        <v>150</v>
      </c>
      <c r="E6" s="85" t="s">
        <v>37</v>
      </c>
      <c r="F6" s="86">
        <v>230</v>
      </c>
      <c r="G6" s="86">
        <v>184</v>
      </c>
      <c r="H6" s="86">
        <v>7</v>
      </c>
      <c r="I6" s="87">
        <v>52875</v>
      </c>
      <c r="J6" s="88">
        <v>8853</v>
      </c>
      <c r="K6" s="87">
        <v>126182.5</v>
      </c>
      <c r="L6" s="88">
        <v>20472</v>
      </c>
      <c r="M6" s="87">
        <v>169257.5</v>
      </c>
      <c r="N6" s="88">
        <v>26512</v>
      </c>
      <c r="O6" s="183">
        <f>I6+K6+M6</f>
        <v>348315</v>
      </c>
      <c r="P6" s="184">
        <f>J6+L6+N6</f>
        <v>55837</v>
      </c>
      <c r="Q6" s="88">
        <f aca="true" t="shared" si="1" ref="Q6:Q11">+P6/G6</f>
        <v>303.4619565217391</v>
      </c>
      <c r="R6" s="89">
        <f aca="true" t="shared" si="2" ref="R6:R11">+O6/P6</f>
        <v>6.238067947776564</v>
      </c>
      <c r="S6" s="87">
        <v>518754.5</v>
      </c>
      <c r="T6" s="90">
        <f aca="true" t="shared" si="3" ref="T6:T24">IF(S6&lt;&gt;0,-(S6-O6)/S6,"")</f>
        <v>-0.3285552221715667</v>
      </c>
      <c r="U6" s="87">
        <v>29099593.5</v>
      </c>
      <c r="V6" s="88">
        <v>4004215</v>
      </c>
      <c r="W6" s="169">
        <f t="shared" si="0"/>
        <v>7.267240520301732</v>
      </c>
      <c r="X6" s="29"/>
    </row>
    <row r="7" spans="1:24" s="6" customFormat="1" ht="15.75" customHeight="1" thickBot="1">
      <c r="A7" s="76">
        <v>3</v>
      </c>
      <c r="B7" s="170" t="s">
        <v>38</v>
      </c>
      <c r="C7" s="147">
        <v>39542</v>
      </c>
      <c r="D7" s="148" t="s">
        <v>71</v>
      </c>
      <c r="E7" s="148" t="s">
        <v>77</v>
      </c>
      <c r="F7" s="149">
        <v>59</v>
      </c>
      <c r="G7" s="149">
        <v>59</v>
      </c>
      <c r="H7" s="149">
        <v>1</v>
      </c>
      <c r="I7" s="150">
        <v>35316</v>
      </c>
      <c r="J7" s="151">
        <v>3371</v>
      </c>
      <c r="K7" s="150">
        <v>64606</v>
      </c>
      <c r="L7" s="151">
        <v>6151</v>
      </c>
      <c r="M7" s="150">
        <v>78120</v>
      </c>
      <c r="N7" s="151">
        <v>7292</v>
      </c>
      <c r="O7" s="185">
        <f>+M7+K7+I7</f>
        <v>178042</v>
      </c>
      <c r="P7" s="186">
        <f>+N7+L7+J7</f>
        <v>16814</v>
      </c>
      <c r="Q7" s="151">
        <f t="shared" si="1"/>
        <v>284.9830508474576</v>
      </c>
      <c r="R7" s="152">
        <f t="shared" si="2"/>
        <v>10.588914000237898</v>
      </c>
      <c r="S7" s="150"/>
      <c r="T7" s="153">
        <f t="shared" si="3"/>
      </c>
      <c r="U7" s="150">
        <v>178042</v>
      </c>
      <c r="V7" s="151">
        <v>16814</v>
      </c>
      <c r="W7" s="171">
        <f t="shared" si="0"/>
        <v>10.588914000237898</v>
      </c>
      <c r="X7" s="7"/>
    </row>
    <row r="8" spans="1:25" s="9" customFormat="1" ht="15.75" customHeight="1">
      <c r="A8" s="75">
        <v>4</v>
      </c>
      <c r="B8" s="172" t="s">
        <v>24</v>
      </c>
      <c r="C8" s="140">
        <v>39535</v>
      </c>
      <c r="D8" s="141" t="s">
        <v>150</v>
      </c>
      <c r="E8" s="141" t="s">
        <v>157</v>
      </c>
      <c r="F8" s="142">
        <v>66</v>
      </c>
      <c r="G8" s="142">
        <v>66</v>
      </c>
      <c r="H8" s="142">
        <v>2</v>
      </c>
      <c r="I8" s="143">
        <v>19954.5</v>
      </c>
      <c r="J8" s="144">
        <v>2240</v>
      </c>
      <c r="K8" s="143">
        <v>41893.5</v>
      </c>
      <c r="L8" s="144">
        <v>4547</v>
      </c>
      <c r="M8" s="143">
        <v>59626</v>
      </c>
      <c r="N8" s="144">
        <v>6401</v>
      </c>
      <c r="O8" s="187">
        <f>I8+K8+M8</f>
        <v>121474</v>
      </c>
      <c r="P8" s="188">
        <f>J8+L8+N8</f>
        <v>13188</v>
      </c>
      <c r="Q8" s="144">
        <f t="shared" si="1"/>
        <v>199.8181818181818</v>
      </c>
      <c r="R8" s="145">
        <f t="shared" si="2"/>
        <v>9.210949347892024</v>
      </c>
      <c r="S8" s="143">
        <v>200872</v>
      </c>
      <c r="T8" s="146">
        <f t="shared" si="3"/>
        <v>-0.3952666374606715</v>
      </c>
      <c r="U8" s="143">
        <v>461456.5</v>
      </c>
      <c r="V8" s="144">
        <v>54175</v>
      </c>
      <c r="W8" s="173">
        <f t="shared" si="0"/>
        <v>8.51788647900323</v>
      </c>
      <c r="X8" s="7"/>
      <c r="Y8" s="8"/>
    </row>
    <row r="9" spans="1:24" s="10" customFormat="1" ht="15.75" customHeight="1">
      <c r="A9" s="66">
        <v>5</v>
      </c>
      <c r="B9" s="168">
        <v>120</v>
      </c>
      <c r="C9" s="84">
        <v>39493</v>
      </c>
      <c r="D9" s="85" t="s">
        <v>150</v>
      </c>
      <c r="E9" s="85" t="s">
        <v>63</v>
      </c>
      <c r="F9" s="86">
        <v>179</v>
      </c>
      <c r="G9" s="86">
        <v>124</v>
      </c>
      <c r="H9" s="86">
        <v>8</v>
      </c>
      <c r="I9" s="87">
        <v>30009.5</v>
      </c>
      <c r="J9" s="88">
        <v>8497</v>
      </c>
      <c r="K9" s="87">
        <v>31597</v>
      </c>
      <c r="L9" s="88">
        <v>7190</v>
      </c>
      <c r="M9" s="87">
        <v>33987</v>
      </c>
      <c r="N9" s="88">
        <v>7717</v>
      </c>
      <c r="O9" s="183">
        <f>SUM(I9+K9+M9)</f>
        <v>95593.5</v>
      </c>
      <c r="P9" s="184">
        <f>SUM(J9+L9+N9)</f>
        <v>23404</v>
      </c>
      <c r="Q9" s="88">
        <f t="shared" si="1"/>
        <v>188.74193548387098</v>
      </c>
      <c r="R9" s="89">
        <f t="shared" si="2"/>
        <v>4.084494103572039</v>
      </c>
      <c r="S9" s="87">
        <v>106690</v>
      </c>
      <c r="T9" s="90">
        <f t="shared" si="3"/>
        <v>-0.10400693598275378</v>
      </c>
      <c r="U9" s="87">
        <v>4150865</v>
      </c>
      <c r="V9" s="88">
        <v>771990</v>
      </c>
      <c r="W9" s="169">
        <f t="shared" si="0"/>
        <v>5.376837782872835</v>
      </c>
      <c r="X9" s="7"/>
    </row>
    <row r="10" spans="1:24" s="10" customFormat="1" ht="15.75" customHeight="1">
      <c r="A10" s="66">
        <v>6</v>
      </c>
      <c r="B10" s="168" t="s">
        <v>114</v>
      </c>
      <c r="C10" s="84">
        <v>39528</v>
      </c>
      <c r="D10" s="85" t="s">
        <v>62</v>
      </c>
      <c r="E10" s="85" t="s">
        <v>62</v>
      </c>
      <c r="F10" s="86">
        <v>34</v>
      </c>
      <c r="G10" s="86">
        <v>34</v>
      </c>
      <c r="H10" s="86">
        <v>3</v>
      </c>
      <c r="I10" s="87">
        <v>21964</v>
      </c>
      <c r="J10" s="88">
        <v>2061</v>
      </c>
      <c r="K10" s="87">
        <v>33645</v>
      </c>
      <c r="L10" s="88">
        <v>3073</v>
      </c>
      <c r="M10" s="87">
        <v>37516</v>
      </c>
      <c r="N10" s="88">
        <v>3532</v>
      </c>
      <c r="O10" s="183">
        <f>+I10+K10+M10</f>
        <v>93125</v>
      </c>
      <c r="P10" s="184">
        <f>+J10+L10+N10</f>
        <v>8666</v>
      </c>
      <c r="Q10" s="88">
        <f t="shared" si="1"/>
        <v>254.88235294117646</v>
      </c>
      <c r="R10" s="89">
        <f t="shared" si="2"/>
        <v>10.746018924532656</v>
      </c>
      <c r="S10" s="87">
        <v>180751</v>
      </c>
      <c r="T10" s="90">
        <f t="shared" si="3"/>
        <v>-0.4847884659006036</v>
      </c>
      <c r="U10" s="87">
        <v>697801</v>
      </c>
      <c r="V10" s="88">
        <v>69734</v>
      </c>
      <c r="W10" s="169">
        <f t="shared" si="0"/>
        <v>10.006610835460464</v>
      </c>
      <c r="X10" s="9"/>
    </row>
    <row r="11" spans="1:24" s="10" customFormat="1" ht="15.75" customHeight="1">
      <c r="A11" s="66">
        <v>7</v>
      </c>
      <c r="B11" s="168" t="s">
        <v>39</v>
      </c>
      <c r="C11" s="84">
        <v>39542</v>
      </c>
      <c r="D11" s="85" t="s">
        <v>131</v>
      </c>
      <c r="E11" s="85" t="s">
        <v>40</v>
      </c>
      <c r="F11" s="86">
        <v>58</v>
      </c>
      <c r="G11" s="86">
        <v>58</v>
      </c>
      <c r="H11" s="86">
        <v>1</v>
      </c>
      <c r="I11" s="87">
        <v>14124.5</v>
      </c>
      <c r="J11" s="88">
        <v>1556</v>
      </c>
      <c r="K11" s="87">
        <v>31371.5</v>
      </c>
      <c r="L11" s="88">
        <v>3344</v>
      </c>
      <c r="M11" s="87">
        <v>46880.5</v>
      </c>
      <c r="N11" s="88">
        <v>4851</v>
      </c>
      <c r="O11" s="183">
        <f>SUM(I11+K11+M11)</f>
        <v>92376.5</v>
      </c>
      <c r="P11" s="184">
        <f>J11+L11+N11</f>
        <v>9751</v>
      </c>
      <c r="Q11" s="88">
        <f t="shared" si="1"/>
        <v>168.1206896551724</v>
      </c>
      <c r="R11" s="89">
        <f t="shared" si="2"/>
        <v>9.473541175264076</v>
      </c>
      <c r="S11" s="87"/>
      <c r="T11" s="90">
        <f t="shared" si="3"/>
      </c>
      <c r="U11" s="87">
        <v>92376.5</v>
      </c>
      <c r="V11" s="88">
        <v>9751</v>
      </c>
      <c r="W11" s="169">
        <f t="shared" si="0"/>
        <v>9.473541175264076</v>
      </c>
      <c r="X11" s="8"/>
    </row>
    <row r="12" spans="1:25" s="10" customFormat="1" ht="15.75" customHeight="1">
      <c r="A12" s="66">
        <v>8</v>
      </c>
      <c r="B12" s="168" t="s">
        <v>101</v>
      </c>
      <c r="C12" s="84">
        <v>39521</v>
      </c>
      <c r="D12" s="85" t="s">
        <v>154</v>
      </c>
      <c r="E12" s="85" t="s">
        <v>102</v>
      </c>
      <c r="F12" s="86">
        <v>42</v>
      </c>
      <c r="G12" s="86">
        <v>42</v>
      </c>
      <c r="H12" s="86">
        <v>4</v>
      </c>
      <c r="I12" s="87">
        <v>16136</v>
      </c>
      <c r="J12" s="88">
        <v>2140</v>
      </c>
      <c r="K12" s="87">
        <v>31900</v>
      </c>
      <c r="L12" s="88">
        <v>4216</v>
      </c>
      <c r="M12" s="87">
        <v>37893</v>
      </c>
      <c r="N12" s="88">
        <v>4908</v>
      </c>
      <c r="O12" s="183">
        <f>I12+K12+M12</f>
        <v>85929</v>
      </c>
      <c r="P12" s="184">
        <f>J12+L12+N12</f>
        <v>11264</v>
      </c>
      <c r="Q12" s="88">
        <f>P12/G12</f>
        <v>268.1904761904762</v>
      </c>
      <c r="R12" s="89">
        <f>O12/P12</f>
        <v>7.6286399147727275</v>
      </c>
      <c r="S12" s="87">
        <v>128858</v>
      </c>
      <c r="T12" s="90">
        <f t="shared" si="3"/>
        <v>-0.3331496686274814</v>
      </c>
      <c r="U12" s="87">
        <v>1225944</v>
      </c>
      <c r="V12" s="88">
        <v>132829</v>
      </c>
      <c r="W12" s="169">
        <f t="shared" si="0"/>
        <v>9.229490547997802</v>
      </c>
      <c r="X12" s="11"/>
      <c r="Y12" s="8"/>
    </row>
    <row r="13" spans="1:25" s="10" customFormat="1" ht="15.75" customHeight="1">
      <c r="A13" s="66">
        <v>9</v>
      </c>
      <c r="B13" s="168" t="s">
        <v>115</v>
      </c>
      <c r="C13" s="84">
        <v>39528</v>
      </c>
      <c r="D13" s="85" t="s">
        <v>23</v>
      </c>
      <c r="E13" s="85" t="s">
        <v>116</v>
      </c>
      <c r="F13" s="86">
        <v>37</v>
      </c>
      <c r="G13" s="86">
        <v>37</v>
      </c>
      <c r="H13" s="86">
        <v>3</v>
      </c>
      <c r="I13" s="87">
        <v>16075</v>
      </c>
      <c r="J13" s="88">
        <v>1768</v>
      </c>
      <c r="K13" s="87">
        <v>33105</v>
      </c>
      <c r="L13" s="88">
        <v>3515</v>
      </c>
      <c r="M13" s="87">
        <v>36238.5</v>
      </c>
      <c r="N13" s="88">
        <v>3784</v>
      </c>
      <c r="O13" s="183">
        <f>I13+K13+M13</f>
        <v>85418.5</v>
      </c>
      <c r="P13" s="184">
        <f>J13+L13+N13</f>
        <v>9067</v>
      </c>
      <c r="Q13" s="88">
        <f>IF(O13&lt;&gt;0,P13/G13,"")</f>
        <v>245.05405405405406</v>
      </c>
      <c r="R13" s="89">
        <f>IF(O13&lt;&gt;0,O13/P13,"")</f>
        <v>9.420811734862689</v>
      </c>
      <c r="S13" s="87">
        <v>140119.5</v>
      </c>
      <c r="T13" s="90">
        <f t="shared" si="3"/>
        <v>-0.39038820435414057</v>
      </c>
      <c r="U13" s="87">
        <f>629317+0</f>
        <v>629317</v>
      </c>
      <c r="V13" s="88">
        <f>72848+0</f>
        <v>72848</v>
      </c>
      <c r="W13" s="169">
        <f t="shared" si="0"/>
        <v>8.638768394465188</v>
      </c>
      <c r="X13" s="8"/>
      <c r="Y13" s="8"/>
    </row>
    <row r="14" spans="1:25" s="10" customFormat="1" ht="15.75" customHeight="1">
      <c r="A14" s="66">
        <v>10</v>
      </c>
      <c r="B14" s="168" t="s">
        <v>26</v>
      </c>
      <c r="C14" s="84">
        <v>39535</v>
      </c>
      <c r="D14" s="85" t="s">
        <v>133</v>
      </c>
      <c r="E14" s="85" t="s">
        <v>149</v>
      </c>
      <c r="F14" s="86">
        <v>69</v>
      </c>
      <c r="G14" s="86">
        <v>69</v>
      </c>
      <c r="H14" s="86">
        <v>2</v>
      </c>
      <c r="I14" s="87">
        <v>6253.5</v>
      </c>
      <c r="J14" s="88">
        <v>830</v>
      </c>
      <c r="K14" s="87">
        <v>34119</v>
      </c>
      <c r="L14" s="88">
        <v>3771</v>
      </c>
      <c r="M14" s="87">
        <v>41361</v>
      </c>
      <c r="N14" s="88">
        <v>4531</v>
      </c>
      <c r="O14" s="183">
        <f>I14+K14+M14</f>
        <v>81733.5</v>
      </c>
      <c r="P14" s="184">
        <f>J14+L14+N14</f>
        <v>9132</v>
      </c>
      <c r="Q14" s="88">
        <f>+P14/G14</f>
        <v>132.34782608695653</v>
      </c>
      <c r="R14" s="89">
        <f>+O14/P14</f>
        <v>8.950229960578186</v>
      </c>
      <c r="S14" s="87">
        <v>138695.5</v>
      </c>
      <c r="T14" s="90">
        <f t="shared" si="3"/>
        <v>-0.4106982562520053</v>
      </c>
      <c r="U14" s="87">
        <v>253143</v>
      </c>
      <c r="V14" s="88">
        <v>29173</v>
      </c>
      <c r="W14" s="169">
        <f t="shared" si="0"/>
        <v>8.677304356768245</v>
      </c>
      <c r="X14" s="8"/>
      <c r="Y14" s="8"/>
    </row>
    <row r="15" spans="1:25" s="10" customFormat="1" ht="15.75" customHeight="1">
      <c r="A15" s="66">
        <v>11</v>
      </c>
      <c r="B15" s="168" t="s">
        <v>41</v>
      </c>
      <c r="C15" s="84">
        <v>39542</v>
      </c>
      <c r="D15" s="85" t="s">
        <v>127</v>
      </c>
      <c r="E15" s="85" t="s">
        <v>42</v>
      </c>
      <c r="F15" s="86">
        <v>43</v>
      </c>
      <c r="G15" s="86">
        <v>43</v>
      </c>
      <c r="H15" s="86">
        <v>1</v>
      </c>
      <c r="I15" s="87">
        <v>14247.5</v>
      </c>
      <c r="J15" s="88">
        <v>1343</v>
      </c>
      <c r="K15" s="87">
        <v>25917.5</v>
      </c>
      <c r="L15" s="88">
        <v>2385</v>
      </c>
      <c r="M15" s="87">
        <v>38100</v>
      </c>
      <c r="N15" s="88">
        <v>3440</v>
      </c>
      <c r="O15" s="183">
        <f>I15+K15+M15</f>
        <v>78265</v>
      </c>
      <c r="P15" s="184">
        <f>J15+L15+N15</f>
        <v>7168</v>
      </c>
      <c r="Q15" s="88">
        <f>P15/G15</f>
        <v>166.69767441860466</v>
      </c>
      <c r="R15" s="89">
        <f>O15/P15</f>
        <v>10.918666294642858</v>
      </c>
      <c r="S15" s="87"/>
      <c r="T15" s="90">
        <f t="shared" si="3"/>
      </c>
      <c r="U15" s="87">
        <v>78265</v>
      </c>
      <c r="V15" s="88">
        <v>7168</v>
      </c>
      <c r="W15" s="169">
        <f t="shared" si="0"/>
        <v>10.918666294642858</v>
      </c>
      <c r="X15" s="8"/>
      <c r="Y15" s="8"/>
    </row>
    <row r="16" spans="1:25" s="10" customFormat="1" ht="15.75" customHeight="1">
      <c r="A16" s="66">
        <v>12</v>
      </c>
      <c r="B16" s="168" t="s">
        <v>25</v>
      </c>
      <c r="C16" s="84">
        <v>39521</v>
      </c>
      <c r="D16" s="85" t="s">
        <v>71</v>
      </c>
      <c r="E16" s="85" t="s">
        <v>77</v>
      </c>
      <c r="F16" s="86">
        <v>63</v>
      </c>
      <c r="G16" s="86">
        <v>63</v>
      </c>
      <c r="H16" s="86">
        <v>2</v>
      </c>
      <c r="I16" s="87">
        <v>15072</v>
      </c>
      <c r="J16" s="88">
        <v>1464</v>
      </c>
      <c r="K16" s="87">
        <v>28945</v>
      </c>
      <c r="L16" s="88">
        <v>2760</v>
      </c>
      <c r="M16" s="87">
        <v>33797</v>
      </c>
      <c r="N16" s="88">
        <v>3224</v>
      </c>
      <c r="O16" s="183">
        <f>+M16+K16+I16</f>
        <v>77814</v>
      </c>
      <c r="P16" s="184">
        <f>+N16+L16+J16</f>
        <v>7448</v>
      </c>
      <c r="Q16" s="88">
        <f>+P16/G16</f>
        <v>118.22222222222223</v>
      </c>
      <c r="R16" s="89">
        <f>+O16/P16</f>
        <v>10.44763694951665</v>
      </c>
      <c r="S16" s="87">
        <v>146879</v>
      </c>
      <c r="T16" s="90">
        <f t="shared" si="3"/>
        <v>-0.4702169813247639</v>
      </c>
      <c r="U16" s="87">
        <v>304681</v>
      </c>
      <c r="V16" s="88">
        <v>31256</v>
      </c>
      <c r="W16" s="169">
        <f t="shared" si="0"/>
        <v>9.747920399283338</v>
      </c>
      <c r="X16" s="8"/>
      <c r="Y16" s="8"/>
    </row>
    <row r="17" spans="1:25" s="10" customFormat="1" ht="15.75" customHeight="1">
      <c r="A17" s="66">
        <v>13</v>
      </c>
      <c r="B17" s="168" t="s">
        <v>43</v>
      </c>
      <c r="C17" s="84">
        <v>39542</v>
      </c>
      <c r="D17" s="85" t="s">
        <v>62</v>
      </c>
      <c r="E17" s="85" t="s">
        <v>22</v>
      </c>
      <c r="F17" s="86">
        <v>25</v>
      </c>
      <c r="G17" s="86">
        <v>25</v>
      </c>
      <c r="H17" s="86">
        <v>1</v>
      </c>
      <c r="I17" s="87">
        <v>6027</v>
      </c>
      <c r="J17" s="88">
        <v>546</v>
      </c>
      <c r="K17" s="87">
        <v>30184</v>
      </c>
      <c r="L17" s="88">
        <v>2756</v>
      </c>
      <c r="M17" s="87">
        <v>40461</v>
      </c>
      <c r="N17" s="88">
        <v>3624</v>
      </c>
      <c r="O17" s="183">
        <f>+I17+K17+M17</f>
        <v>76672</v>
      </c>
      <c r="P17" s="184">
        <f>+J17+L17+N17</f>
        <v>6926</v>
      </c>
      <c r="Q17" s="88">
        <f>+P17/G17</f>
        <v>277.04</v>
      </c>
      <c r="R17" s="89">
        <f>+O17/P17</f>
        <v>11.070170372509384</v>
      </c>
      <c r="S17" s="87"/>
      <c r="T17" s="90">
        <f t="shared" si="3"/>
      </c>
      <c r="U17" s="87">
        <v>76672</v>
      </c>
      <c r="V17" s="88">
        <v>6926</v>
      </c>
      <c r="W17" s="169">
        <f t="shared" si="0"/>
        <v>11.070170372509384</v>
      </c>
      <c r="X17" s="8"/>
      <c r="Y17" s="8"/>
    </row>
    <row r="18" spans="1:25" s="10" customFormat="1" ht="15.75" customHeight="1">
      <c r="A18" s="66">
        <v>14</v>
      </c>
      <c r="B18" s="168" t="s">
        <v>94</v>
      </c>
      <c r="C18" s="84">
        <v>39514</v>
      </c>
      <c r="D18" s="85" t="s">
        <v>141</v>
      </c>
      <c r="E18" s="85" t="s">
        <v>142</v>
      </c>
      <c r="F18" s="86">
        <v>129</v>
      </c>
      <c r="G18" s="86">
        <v>74</v>
      </c>
      <c r="H18" s="86">
        <v>5</v>
      </c>
      <c r="I18" s="87">
        <v>10724</v>
      </c>
      <c r="J18" s="88">
        <v>1657</v>
      </c>
      <c r="K18" s="87">
        <v>23855</v>
      </c>
      <c r="L18" s="88">
        <v>3616</v>
      </c>
      <c r="M18" s="87">
        <v>28138</v>
      </c>
      <c r="N18" s="88">
        <v>4064</v>
      </c>
      <c r="O18" s="183">
        <f>+I18+K18+M18</f>
        <v>62717</v>
      </c>
      <c r="P18" s="184">
        <f>+J18+L18+N18</f>
        <v>9337</v>
      </c>
      <c r="Q18" s="88">
        <f>IF(O18&lt;&gt;0,P18/G18,"")</f>
        <v>126.17567567567568</v>
      </c>
      <c r="R18" s="89">
        <f>IF(O18&lt;&gt;0,O18/P18,"")</f>
        <v>6.717039734390061</v>
      </c>
      <c r="S18" s="87">
        <v>158527</v>
      </c>
      <c r="T18" s="90">
        <f t="shared" si="3"/>
        <v>-0.6043765415355113</v>
      </c>
      <c r="U18" s="87">
        <v>3083073</v>
      </c>
      <c r="V18" s="88">
        <v>400132</v>
      </c>
      <c r="W18" s="169">
        <f t="shared" si="0"/>
        <v>7.705139803864725</v>
      </c>
      <c r="X18" s="8"/>
      <c r="Y18" s="8"/>
    </row>
    <row r="19" spans="1:25" s="10" customFormat="1" ht="15.75" customHeight="1">
      <c r="A19" s="66">
        <v>15</v>
      </c>
      <c r="B19" s="168" t="s">
        <v>44</v>
      </c>
      <c r="C19" s="84">
        <v>39542</v>
      </c>
      <c r="D19" s="85" t="s">
        <v>133</v>
      </c>
      <c r="E19" s="85" t="s">
        <v>149</v>
      </c>
      <c r="F19" s="86">
        <v>16</v>
      </c>
      <c r="G19" s="86">
        <v>16</v>
      </c>
      <c r="H19" s="86">
        <v>1</v>
      </c>
      <c r="I19" s="87">
        <v>9594</v>
      </c>
      <c r="J19" s="88">
        <v>813</v>
      </c>
      <c r="K19" s="87">
        <v>13146.5</v>
      </c>
      <c r="L19" s="88">
        <v>1115</v>
      </c>
      <c r="M19" s="87">
        <v>16913</v>
      </c>
      <c r="N19" s="88">
        <v>1445</v>
      </c>
      <c r="O19" s="183">
        <f>I19+K19+M19</f>
        <v>39653.5</v>
      </c>
      <c r="P19" s="184">
        <f>J19+L19+N19</f>
        <v>3373</v>
      </c>
      <c r="Q19" s="88">
        <f>+P19/G19</f>
        <v>210.8125</v>
      </c>
      <c r="R19" s="89">
        <f>+O19/P19</f>
        <v>11.7561517936555</v>
      </c>
      <c r="S19" s="87"/>
      <c r="T19" s="90">
        <f t="shared" si="3"/>
      </c>
      <c r="U19" s="87">
        <v>39653.5</v>
      </c>
      <c r="V19" s="88">
        <v>3373</v>
      </c>
      <c r="W19" s="169">
        <f t="shared" si="0"/>
        <v>11.7561517936555</v>
      </c>
      <c r="X19" s="8"/>
      <c r="Y19" s="8"/>
    </row>
    <row r="20" spans="1:25" s="10" customFormat="1" ht="15.75" customHeight="1">
      <c r="A20" s="66">
        <v>16</v>
      </c>
      <c r="B20" s="168" t="s">
        <v>103</v>
      </c>
      <c r="C20" s="84">
        <v>39521</v>
      </c>
      <c r="D20" s="85" t="s">
        <v>71</v>
      </c>
      <c r="E20" s="85" t="s">
        <v>73</v>
      </c>
      <c r="F20" s="86">
        <v>121</v>
      </c>
      <c r="G20" s="86">
        <v>80</v>
      </c>
      <c r="H20" s="86">
        <v>4</v>
      </c>
      <c r="I20" s="87">
        <v>3633</v>
      </c>
      <c r="J20" s="88">
        <v>548</v>
      </c>
      <c r="K20" s="87">
        <v>14340</v>
      </c>
      <c r="L20" s="88">
        <v>2048</v>
      </c>
      <c r="M20" s="87">
        <v>16247</v>
      </c>
      <c r="N20" s="88">
        <v>2246</v>
      </c>
      <c r="O20" s="183">
        <f>+M20+K20+I20</f>
        <v>34220</v>
      </c>
      <c r="P20" s="184">
        <f>+N20+L20+J20</f>
        <v>4842</v>
      </c>
      <c r="Q20" s="88">
        <f>+P20/G20</f>
        <v>60.525</v>
      </c>
      <c r="R20" s="89">
        <f>+O20/P20</f>
        <v>7.067327550598926</v>
      </c>
      <c r="S20" s="87">
        <v>102782</v>
      </c>
      <c r="T20" s="90">
        <f t="shared" si="3"/>
        <v>-0.6670623260882256</v>
      </c>
      <c r="U20" s="87">
        <v>690760</v>
      </c>
      <c r="V20" s="88">
        <v>84975</v>
      </c>
      <c r="W20" s="169">
        <f t="shared" si="0"/>
        <v>8.128979111503384</v>
      </c>
      <c r="X20" s="8"/>
      <c r="Y20" s="8"/>
    </row>
    <row r="21" spans="1:24" s="10" customFormat="1" ht="15.75" customHeight="1">
      <c r="A21" s="66">
        <v>17</v>
      </c>
      <c r="B21" s="168" t="s">
        <v>68</v>
      </c>
      <c r="C21" s="84">
        <v>39500</v>
      </c>
      <c r="D21" s="85" t="s">
        <v>133</v>
      </c>
      <c r="E21" s="85" t="s">
        <v>69</v>
      </c>
      <c r="F21" s="86">
        <v>100</v>
      </c>
      <c r="G21" s="86">
        <v>62</v>
      </c>
      <c r="H21" s="86">
        <v>7</v>
      </c>
      <c r="I21" s="87">
        <v>3960</v>
      </c>
      <c r="J21" s="88">
        <v>788</v>
      </c>
      <c r="K21" s="87">
        <v>12813</v>
      </c>
      <c r="L21" s="88">
        <v>2372</v>
      </c>
      <c r="M21" s="87">
        <v>13329</v>
      </c>
      <c r="N21" s="88">
        <v>2352</v>
      </c>
      <c r="O21" s="183">
        <f>I21+K21+M21</f>
        <v>30102</v>
      </c>
      <c r="P21" s="184">
        <f>J21+L21+N21</f>
        <v>5512</v>
      </c>
      <c r="Q21" s="88">
        <f>+P21/G21</f>
        <v>88.90322580645162</v>
      </c>
      <c r="R21" s="89">
        <f>+O21/P21</f>
        <v>5.461175616835995</v>
      </c>
      <c r="S21" s="87">
        <v>43409</v>
      </c>
      <c r="T21" s="90">
        <f t="shared" si="3"/>
        <v>-0.30654933308760857</v>
      </c>
      <c r="U21" s="87">
        <v>1597199</v>
      </c>
      <c r="V21" s="88">
        <v>208643</v>
      </c>
      <c r="W21" s="169">
        <f t="shared" si="0"/>
        <v>7.655176545582646</v>
      </c>
      <c r="X21" s="8"/>
    </row>
    <row r="22" spans="1:24" s="10" customFormat="1" ht="15.75" customHeight="1">
      <c r="A22" s="66">
        <v>18</v>
      </c>
      <c r="B22" s="168" t="s">
        <v>27</v>
      </c>
      <c r="C22" s="84">
        <v>39535</v>
      </c>
      <c r="D22" s="85" t="s">
        <v>154</v>
      </c>
      <c r="E22" s="85" t="s">
        <v>102</v>
      </c>
      <c r="F22" s="86">
        <v>10</v>
      </c>
      <c r="G22" s="86">
        <v>10</v>
      </c>
      <c r="H22" s="86">
        <v>2</v>
      </c>
      <c r="I22" s="87">
        <v>6615</v>
      </c>
      <c r="J22" s="88">
        <v>566</v>
      </c>
      <c r="K22" s="87">
        <v>9223</v>
      </c>
      <c r="L22" s="88">
        <v>766</v>
      </c>
      <c r="M22" s="87">
        <v>14097</v>
      </c>
      <c r="N22" s="88">
        <v>1139</v>
      </c>
      <c r="O22" s="183">
        <f>I22+K22+M22</f>
        <v>29935</v>
      </c>
      <c r="P22" s="184">
        <f>J22+L22+N22</f>
        <v>2471</v>
      </c>
      <c r="Q22" s="88">
        <f>P22/G22</f>
        <v>247.1</v>
      </c>
      <c r="R22" s="89">
        <f>O22/P22</f>
        <v>12.114528530959126</v>
      </c>
      <c r="S22" s="87">
        <v>55716</v>
      </c>
      <c r="T22" s="90">
        <f t="shared" si="3"/>
        <v>-0.4627216598463637</v>
      </c>
      <c r="U22" s="87">
        <v>113311</v>
      </c>
      <c r="V22" s="88">
        <v>10110</v>
      </c>
      <c r="W22" s="169">
        <f t="shared" si="0"/>
        <v>11.207814045499505</v>
      </c>
      <c r="X22" s="8"/>
    </row>
    <row r="23" spans="1:24" s="10" customFormat="1" ht="15.75" customHeight="1">
      <c r="A23" s="66">
        <v>19</v>
      </c>
      <c r="B23" s="168" t="s">
        <v>117</v>
      </c>
      <c r="C23" s="84">
        <v>39528</v>
      </c>
      <c r="D23" s="85" t="s">
        <v>71</v>
      </c>
      <c r="E23" s="85" t="s">
        <v>77</v>
      </c>
      <c r="F23" s="86">
        <v>57</v>
      </c>
      <c r="G23" s="86">
        <v>38</v>
      </c>
      <c r="H23" s="86">
        <v>3</v>
      </c>
      <c r="I23" s="87">
        <v>4663</v>
      </c>
      <c r="J23" s="88">
        <v>553</v>
      </c>
      <c r="K23" s="87">
        <v>9368</v>
      </c>
      <c r="L23" s="88">
        <v>1163</v>
      </c>
      <c r="M23" s="87">
        <v>11440</v>
      </c>
      <c r="N23" s="88">
        <v>1390</v>
      </c>
      <c r="O23" s="183">
        <f>+M23+K23+I23</f>
        <v>25471</v>
      </c>
      <c r="P23" s="184">
        <f>+N23+L23+J23</f>
        <v>3106</v>
      </c>
      <c r="Q23" s="88">
        <f>+P23/G23</f>
        <v>81.73684210526316</v>
      </c>
      <c r="R23" s="89">
        <f>+O23/P23</f>
        <v>8.200579523502897</v>
      </c>
      <c r="S23" s="87">
        <v>100245</v>
      </c>
      <c r="T23" s="90">
        <f t="shared" si="3"/>
        <v>-0.7459125143398673</v>
      </c>
      <c r="U23" s="87">
        <v>413047</v>
      </c>
      <c r="V23" s="88">
        <v>46135</v>
      </c>
      <c r="W23" s="169">
        <f t="shared" si="0"/>
        <v>8.95300747805354</v>
      </c>
      <c r="X23" s="8"/>
    </row>
    <row r="24" spans="1:24" s="10" customFormat="1" ht="18">
      <c r="A24" s="66">
        <v>20</v>
      </c>
      <c r="B24" s="168" t="s">
        <v>28</v>
      </c>
      <c r="C24" s="84">
        <v>39535</v>
      </c>
      <c r="D24" s="85" t="s">
        <v>62</v>
      </c>
      <c r="E24" s="85" t="s">
        <v>62</v>
      </c>
      <c r="F24" s="86">
        <v>11</v>
      </c>
      <c r="G24" s="86">
        <v>11</v>
      </c>
      <c r="H24" s="86">
        <v>2</v>
      </c>
      <c r="I24" s="87">
        <v>4477</v>
      </c>
      <c r="J24" s="88">
        <v>381</v>
      </c>
      <c r="K24" s="87">
        <v>8778</v>
      </c>
      <c r="L24" s="88">
        <v>766</v>
      </c>
      <c r="M24" s="87">
        <v>9126</v>
      </c>
      <c r="N24" s="88">
        <v>774</v>
      </c>
      <c r="O24" s="183">
        <f>+I24+K24+M24</f>
        <v>22381</v>
      </c>
      <c r="P24" s="184">
        <f>+J24+L24+N24</f>
        <v>1921</v>
      </c>
      <c r="Q24" s="88">
        <f>+P24/G24</f>
        <v>174.63636363636363</v>
      </c>
      <c r="R24" s="89">
        <f>+O24/P24</f>
        <v>11.650702758979698</v>
      </c>
      <c r="S24" s="87">
        <v>37892</v>
      </c>
      <c r="T24" s="90">
        <f t="shared" si="3"/>
        <v>-0.40934761955030086</v>
      </c>
      <c r="U24" s="87">
        <v>83470</v>
      </c>
      <c r="V24" s="88">
        <v>7622</v>
      </c>
      <c r="W24" s="169">
        <f t="shared" si="0"/>
        <v>10.951193912358962</v>
      </c>
      <c r="X24" s="8"/>
    </row>
    <row r="25" spans="1:28" s="60" customFormat="1" ht="15">
      <c r="A25" s="61"/>
      <c r="B25" s="225" t="s">
        <v>21</v>
      </c>
      <c r="C25" s="225"/>
      <c r="D25" s="226"/>
      <c r="E25" s="226"/>
      <c r="F25" s="68"/>
      <c r="G25" s="68">
        <f>SUM(G5:G24)</f>
        <v>1168</v>
      </c>
      <c r="H25" s="69"/>
      <c r="I25" s="73"/>
      <c r="J25" s="74"/>
      <c r="K25" s="73"/>
      <c r="L25" s="74"/>
      <c r="M25" s="73"/>
      <c r="N25" s="74"/>
      <c r="O25" s="73">
        <f>SUM(O5:O24)</f>
        <v>2052171.5</v>
      </c>
      <c r="P25" s="74">
        <f>SUM(P5:P24)</f>
        <v>246471</v>
      </c>
      <c r="Q25" s="74">
        <f>O25/G25</f>
        <v>1756.996147260274</v>
      </c>
      <c r="R25" s="70">
        <f>O25/P25</f>
        <v>8.3262189060782</v>
      </c>
      <c r="S25" s="73"/>
      <c r="T25" s="71"/>
      <c r="U25" s="73"/>
      <c r="V25" s="74"/>
      <c r="W25" s="70"/>
      <c r="AB25" s="60" t="s">
        <v>54</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15"/>
      <c r="E27" s="216"/>
      <c r="F27" s="216"/>
      <c r="G27" s="216"/>
      <c r="H27" s="34"/>
      <c r="I27" s="35"/>
      <c r="K27" s="35"/>
      <c r="M27" s="35"/>
      <c r="O27" s="36"/>
      <c r="R27" s="37"/>
      <c r="S27" s="217" t="s">
        <v>55</v>
      </c>
      <c r="T27" s="217"/>
      <c r="U27" s="217"/>
      <c r="V27" s="217"/>
      <c r="W27" s="217"/>
      <c r="X27" s="38"/>
    </row>
    <row r="28" spans="1:24" s="33" customFormat="1" ht="18">
      <c r="A28" s="32"/>
      <c r="B28" s="9"/>
      <c r="C28" s="52"/>
      <c r="D28" s="53"/>
      <c r="E28" s="54"/>
      <c r="F28" s="54"/>
      <c r="G28" s="65"/>
      <c r="H28" s="34"/>
      <c r="M28" s="35"/>
      <c r="O28" s="36"/>
      <c r="R28" s="37"/>
      <c r="S28" s="217"/>
      <c r="T28" s="217"/>
      <c r="U28" s="217"/>
      <c r="V28" s="217"/>
      <c r="W28" s="217"/>
      <c r="X28" s="38"/>
    </row>
    <row r="29" spans="1:24" s="33" customFormat="1" ht="18">
      <c r="A29" s="32"/>
      <c r="G29" s="34"/>
      <c r="H29" s="34"/>
      <c r="M29" s="35"/>
      <c r="O29" s="36"/>
      <c r="R29" s="37"/>
      <c r="S29" s="217"/>
      <c r="T29" s="217"/>
      <c r="U29" s="217"/>
      <c r="V29" s="217"/>
      <c r="W29" s="217"/>
      <c r="X29" s="38"/>
    </row>
    <row r="30" spans="1:24" s="33" customFormat="1" ht="30" customHeight="1">
      <c r="A30" s="32"/>
      <c r="C30" s="34"/>
      <c r="E30" s="39"/>
      <c r="F30" s="34"/>
      <c r="G30" s="34"/>
      <c r="H30" s="34"/>
      <c r="I30" s="35"/>
      <c r="K30" s="35"/>
      <c r="M30" s="35"/>
      <c r="O30" s="36"/>
      <c r="P30" s="218" t="s">
        <v>18</v>
      </c>
      <c r="Q30" s="214"/>
      <c r="R30" s="214"/>
      <c r="S30" s="214"/>
      <c r="T30" s="214"/>
      <c r="U30" s="214"/>
      <c r="V30" s="214"/>
      <c r="W30" s="214"/>
      <c r="X30" s="38"/>
    </row>
    <row r="31" spans="1:24" s="33" customFormat="1" ht="30" customHeight="1">
      <c r="A31" s="32"/>
      <c r="C31" s="34"/>
      <c r="E31" s="39"/>
      <c r="F31" s="34"/>
      <c r="G31" s="34"/>
      <c r="H31" s="34"/>
      <c r="I31" s="35"/>
      <c r="K31" s="35"/>
      <c r="M31" s="35"/>
      <c r="O31" s="36"/>
      <c r="P31" s="214"/>
      <c r="Q31" s="214"/>
      <c r="R31" s="214"/>
      <c r="S31" s="214"/>
      <c r="T31" s="214"/>
      <c r="U31" s="214"/>
      <c r="V31" s="214"/>
      <c r="W31" s="214"/>
      <c r="X31" s="38"/>
    </row>
    <row r="32" spans="1:24" s="33" customFormat="1" ht="30" customHeight="1">
      <c r="A32" s="32"/>
      <c r="C32" s="34"/>
      <c r="E32" s="39"/>
      <c r="F32" s="34"/>
      <c r="G32" s="34"/>
      <c r="H32" s="34"/>
      <c r="I32" s="35"/>
      <c r="K32" s="35"/>
      <c r="M32" s="35"/>
      <c r="O32" s="36"/>
      <c r="P32" s="214"/>
      <c r="Q32" s="214"/>
      <c r="R32" s="214"/>
      <c r="S32" s="214"/>
      <c r="T32" s="214"/>
      <c r="U32" s="214"/>
      <c r="V32" s="214"/>
      <c r="W32" s="214"/>
      <c r="X32" s="38"/>
    </row>
    <row r="33" spans="1:24" s="33" customFormat="1" ht="30" customHeight="1">
      <c r="A33" s="32"/>
      <c r="C33" s="34"/>
      <c r="E33" s="39"/>
      <c r="F33" s="34"/>
      <c r="G33" s="34"/>
      <c r="H33" s="34"/>
      <c r="I33" s="35"/>
      <c r="K33" s="35"/>
      <c r="M33" s="35"/>
      <c r="O33" s="36"/>
      <c r="P33" s="214"/>
      <c r="Q33" s="214"/>
      <c r="R33" s="214"/>
      <c r="S33" s="214"/>
      <c r="T33" s="214"/>
      <c r="U33" s="214"/>
      <c r="V33" s="214"/>
      <c r="W33" s="214"/>
      <c r="X33" s="38"/>
    </row>
    <row r="34" spans="1:24" s="33" customFormat="1" ht="30" customHeight="1">
      <c r="A34" s="32"/>
      <c r="C34" s="34"/>
      <c r="E34" s="39"/>
      <c r="F34" s="34"/>
      <c r="G34" s="34"/>
      <c r="H34" s="34"/>
      <c r="I34" s="35"/>
      <c r="K34" s="35"/>
      <c r="M34" s="35"/>
      <c r="O34" s="36"/>
      <c r="P34" s="214"/>
      <c r="Q34" s="214"/>
      <c r="R34" s="214"/>
      <c r="S34" s="214"/>
      <c r="T34" s="214"/>
      <c r="U34" s="214"/>
      <c r="V34" s="214"/>
      <c r="W34" s="214"/>
      <c r="X34" s="38"/>
    </row>
    <row r="35" spans="1:24" s="33" customFormat="1" ht="45" customHeight="1">
      <c r="A35" s="32"/>
      <c r="C35" s="34"/>
      <c r="E35" s="39"/>
      <c r="F35" s="34"/>
      <c r="G35" s="5"/>
      <c r="H35" s="5"/>
      <c r="I35" s="12"/>
      <c r="J35" s="3"/>
      <c r="K35" s="12"/>
      <c r="L35" s="3"/>
      <c r="M35" s="12"/>
      <c r="N35" s="3"/>
      <c r="O35" s="36"/>
      <c r="P35" s="214"/>
      <c r="Q35" s="214"/>
      <c r="R35" s="214"/>
      <c r="S35" s="214"/>
      <c r="T35" s="214"/>
      <c r="U35" s="214"/>
      <c r="V35" s="214"/>
      <c r="W35" s="214"/>
      <c r="X35" s="38"/>
    </row>
    <row r="36" spans="1:24" s="33" customFormat="1" ht="33" customHeight="1">
      <c r="A36" s="32"/>
      <c r="C36" s="34"/>
      <c r="E36" s="39"/>
      <c r="F36" s="34"/>
      <c r="G36" s="5"/>
      <c r="H36" s="5"/>
      <c r="I36" s="12"/>
      <c r="J36" s="3"/>
      <c r="K36" s="12"/>
      <c r="L36" s="3"/>
      <c r="M36" s="12"/>
      <c r="N36" s="3"/>
      <c r="O36" s="36"/>
      <c r="P36" s="213" t="s">
        <v>19</v>
      </c>
      <c r="Q36" s="214"/>
      <c r="R36" s="214"/>
      <c r="S36" s="214"/>
      <c r="T36" s="214"/>
      <c r="U36" s="214"/>
      <c r="V36" s="214"/>
      <c r="W36" s="214"/>
      <c r="X36" s="38"/>
    </row>
    <row r="37" spans="1:24" s="33" customFormat="1" ht="33" customHeight="1">
      <c r="A37" s="32"/>
      <c r="C37" s="34"/>
      <c r="E37" s="39"/>
      <c r="F37" s="34"/>
      <c r="G37" s="5"/>
      <c r="H37" s="5"/>
      <c r="I37" s="12"/>
      <c r="J37" s="3"/>
      <c r="K37" s="12"/>
      <c r="L37" s="3"/>
      <c r="M37" s="12"/>
      <c r="N37" s="3"/>
      <c r="O37" s="36"/>
      <c r="P37" s="214"/>
      <c r="Q37" s="214"/>
      <c r="R37" s="214"/>
      <c r="S37" s="214"/>
      <c r="T37" s="214"/>
      <c r="U37" s="214"/>
      <c r="V37" s="214"/>
      <c r="W37" s="214"/>
      <c r="X37" s="38"/>
    </row>
    <row r="38" spans="1:24" s="33" customFormat="1" ht="33" customHeight="1">
      <c r="A38" s="32"/>
      <c r="C38" s="34"/>
      <c r="E38" s="39"/>
      <c r="F38" s="34"/>
      <c r="G38" s="5"/>
      <c r="H38" s="5"/>
      <c r="I38" s="12"/>
      <c r="J38" s="3"/>
      <c r="K38" s="12"/>
      <c r="L38" s="3"/>
      <c r="M38" s="12"/>
      <c r="N38" s="3"/>
      <c r="O38" s="36"/>
      <c r="P38" s="214"/>
      <c r="Q38" s="214"/>
      <c r="R38" s="214"/>
      <c r="S38" s="214"/>
      <c r="T38" s="214"/>
      <c r="U38" s="214"/>
      <c r="V38" s="214"/>
      <c r="W38" s="214"/>
      <c r="X38" s="38"/>
    </row>
    <row r="39" spans="1:24" s="33" customFormat="1" ht="33" customHeight="1">
      <c r="A39" s="32"/>
      <c r="C39" s="34"/>
      <c r="E39" s="39"/>
      <c r="F39" s="34"/>
      <c r="G39" s="5"/>
      <c r="H39" s="5"/>
      <c r="I39" s="12"/>
      <c r="J39" s="3"/>
      <c r="K39" s="12"/>
      <c r="L39" s="3"/>
      <c r="M39" s="12"/>
      <c r="N39" s="3"/>
      <c r="O39" s="36"/>
      <c r="P39" s="214"/>
      <c r="Q39" s="214"/>
      <c r="R39" s="214"/>
      <c r="S39" s="214"/>
      <c r="T39" s="214"/>
      <c r="U39" s="214"/>
      <c r="V39" s="214"/>
      <c r="W39" s="214"/>
      <c r="X39" s="38"/>
    </row>
    <row r="40" spans="1:24" s="33" customFormat="1" ht="33" customHeight="1">
      <c r="A40" s="32"/>
      <c r="C40" s="34"/>
      <c r="E40" s="39"/>
      <c r="F40" s="34"/>
      <c r="G40" s="5"/>
      <c r="H40" s="5"/>
      <c r="I40" s="12"/>
      <c r="J40" s="3"/>
      <c r="K40" s="12"/>
      <c r="L40" s="3"/>
      <c r="M40" s="12"/>
      <c r="N40" s="3"/>
      <c r="O40" s="36"/>
      <c r="P40" s="214"/>
      <c r="Q40" s="214"/>
      <c r="R40" s="214"/>
      <c r="S40" s="214"/>
      <c r="T40" s="214"/>
      <c r="U40" s="214"/>
      <c r="V40" s="214"/>
      <c r="W40" s="214"/>
      <c r="X40" s="38"/>
    </row>
    <row r="41" spans="16:23" ht="33" customHeight="1">
      <c r="P41" s="214"/>
      <c r="Q41" s="214"/>
      <c r="R41" s="214"/>
      <c r="S41" s="214"/>
      <c r="T41" s="214"/>
      <c r="U41" s="214"/>
      <c r="V41" s="214"/>
      <c r="W41" s="214"/>
    </row>
    <row r="42" spans="16:23" ht="33" customHeight="1">
      <c r="P42" s="214"/>
      <c r="Q42" s="214"/>
      <c r="R42" s="214"/>
      <c r="S42" s="214"/>
      <c r="T42" s="214"/>
      <c r="U42" s="214"/>
      <c r="V42" s="214"/>
      <c r="W42" s="214"/>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17 X21 X22 X24 X12:X14 X18:X19 X20 X15:X16 X23 O7:P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2008-04-07T20:30:35Z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