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Feb 15-17 (we 07)" sheetId="1" r:id="rId1"/>
    <sheet name="Feb 15-17 (TOP 20)" sheetId="2" r:id="rId2"/>
  </sheets>
  <definedNames>
    <definedName name="_xlnm.Print_Area" localSheetId="1">'Feb 15-17 (TOP 20)'!$A$1:$W$42</definedName>
    <definedName name="_xlnm.Print_Area" localSheetId="0">'Feb 15-17 (we 07)'!$A$1:$W$64</definedName>
  </definedNames>
  <calcPr fullCalcOnLoad="1"/>
</workbook>
</file>

<file path=xl/sharedStrings.xml><?xml version="1.0" encoding="utf-8"?>
<sst xmlns="http://schemas.openxmlformats.org/spreadsheetml/2006/main" count="252" uniqueCount="100">
  <si>
    <t>AKSOY YAPIM</t>
  </si>
  <si>
    <t>ZERO FILM</t>
  </si>
  <si>
    <t>35 MILIM</t>
  </si>
  <si>
    <t>BESTLINE</t>
  </si>
  <si>
    <t>FIDA</t>
  </si>
  <si>
    <t>NEW LINE</t>
  </si>
  <si>
    <t>BIR FILM</t>
  </si>
  <si>
    <t>Last Weekend</t>
  </si>
  <si>
    <t>Distributor</t>
  </si>
  <si>
    <t>Friday</t>
  </si>
  <si>
    <t>Saturday</t>
  </si>
  <si>
    <t>Sunday</t>
  </si>
  <si>
    <t>Change</t>
  </si>
  <si>
    <t>Adm.</t>
  </si>
  <si>
    <t>WB</t>
  </si>
  <si>
    <t>WARNER BROS.</t>
  </si>
  <si>
    <t>G.B.O.</t>
  </si>
  <si>
    <t>Release
Date</t>
  </si>
  <si>
    <t># of
Prints</t>
  </si>
  <si>
    <t># of
Screen</t>
  </si>
  <si>
    <t>Weeks in Release</t>
  </si>
  <si>
    <t>Weekend Total</t>
  </si>
  <si>
    <t>NANNY DIARIES</t>
  </si>
  <si>
    <t>FILMPOP</t>
  </si>
  <si>
    <t>GOLDEN COMPASS, THE</t>
  </si>
  <si>
    <t>RENDITION</t>
  </si>
  <si>
    <t>DEATHS OF IAN STONE</t>
  </si>
  <si>
    <t>TIGLON</t>
  </si>
  <si>
    <t>İYİ SENELER LONDRA</t>
  </si>
  <si>
    <t>ÇILGIN DERSANE KAMPTA</t>
  </si>
  <si>
    <t>OZEN</t>
  </si>
  <si>
    <t>KUTSAL DAMACANA</t>
  </si>
  <si>
    <t>BEYAZ MELEK</t>
  </si>
  <si>
    <t>BEOWULF</t>
  </si>
  <si>
    <t>ISLAND OF LOST SOULS</t>
  </si>
  <si>
    <t>I AM LEGEND</t>
  </si>
  <si>
    <t>RED KIT</t>
  </si>
  <si>
    <t>CHANTIER</t>
  </si>
  <si>
    <t>WILD BUNCH</t>
  </si>
  <si>
    <t>DONKEY XOTE</t>
  </si>
  <si>
    <t>OZEN-UMUT</t>
  </si>
  <si>
    <t>INSIDE</t>
  </si>
  <si>
    <t>BUCKET LIST</t>
  </si>
  <si>
    <t>JOHN RAMBO</t>
  </si>
  <si>
    <t>SINETEL</t>
  </si>
  <si>
    <t>A.E. FILM</t>
  </si>
  <si>
    <t>PLATO FILM</t>
  </si>
  <si>
    <t xml:space="preserve">HORIZON </t>
  </si>
  <si>
    <t>CASSANDRA'S DREAM</t>
  </si>
  <si>
    <t>ÇOCUK</t>
  </si>
  <si>
    <t>DAN IN REAL LIFE</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</si>
  <si>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</si>
  <si>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KENDA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</si>
  <si>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</si>
  <si>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</si>
  <si>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</si>
  <si>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D PRODUCTIONS</t>
  </si>
  <si>
    <t>MEDYAVIZYON</t>
  </si>
  <si>
    <t>Title</t>
  </si>
  <si>
    <t>Cumulative</t>
  </si>
  <si>
    <t>Scr.Avg.
(Adm.)</t>
  </si>
  <si>
    <t>Avg.
Ticket</t>
  </si>
  <si>
    <t>.</t>
  </si>
  <si>
    <t>MICHAEL CLAYTON</t>
  </si>
  <si>
    <t>*Sorted according to Weekend Total G.B.O. - Hafta sonu toplam hasılat sütununa göre sıralanmıştır.</t>
  </si>
  <si>
    <t>Company</t>
  </si>
  <si>
    <t>DIVING BELL AND THE BUTTERFLY, THE</t>
  </si>
  <si>
    <t>HAIRSPRAY</t>
  </si>
  <si>
    <t>SEMUM</t>
  </si>
  <si>
    <t>CALINOS</t>
  </si>
  <si>
    <t>SON DERS</t>
  </si>
  <si>
    <t>RENKLER SANAT</t>
  </si>
  <si>
    <t>SPOT FILM</t>
  </si>
  <si>
    <t>MY BLUEBERRY NIGHTS</t>
  </si>
  <si>
    <t>PINEMA</t>
  </si>
  <si>
    <t>WELCOME BACK PINOCCHIO</t>
  </si>
  <si>
    <t>2 DAYS IN PARIS</t>
  </si>
  <si>
    <t>REZO</t>
  </si>
  <si>
    <t>WE OWN THE NIGHT</t>
  </si>
  <si>
    <t>POSTA</t>
  </si>
  <si>
    <t>P.S. I LOVE YOU</t>
  </si>
  <si>
    <t>SWEENEY TODD</t>
  </si>
  <si>
    <t>ASTERIX AT THE OLYMPIC GAMES</t>
  </si>
  <si>
    <t>WEDDING DAZE</t>
  </si>
  <si>
    <t>BEFORE THE DEVIL KNOWS YOU'RE DEAD</t>
  </si>
  <si>
    <t>REDACTED</t>
  </si>
  <si>
    <t>BOYUT FİLM</t>
  </si>
  <si>
    <t>UNKNOWN, THE</t>
  </si>
  <si>
    <t>FAUTE A FIDEL</t>
  </si>
  <si>
    <t>CELLULOID DREAMS</t>
  </si>
  <si>
    <t>TMC-AVSAR FILM</t>
  </si>
  <si>
    <t>ANKA KUŞU BANA SIRRINI AÇ</t>
  </si>
  <si>
    <t>SINEMA AJANS</t>
  </si>
  <si>
    <t>O KADIN</t>
  </si>
  <si>
    <t>VIDEOTEK</t>
  </si>
  <si>
    <t>OPEN SEASON</t>
  </si>
  <si>
    <t>SPRI</t>
  </si>
  <si>
    <t>EASTERN PROMISES</t>
  </si>
  <si>
    <t>ACROSS THE UNIVERSE</t>
  </si>
  <si>
    <t>KREK</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</si>
</sst>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style="thin"/>
    </border>
    <border>
      <left style="hair"/>
      <right>
        <color indexed="63"/>
      </right>
      <top style="hair"/>
      <bottom style="medium"/>
    </border>
    <border>
      <left style="hair"/>
      <right style="hair"/>
      <top style="medium"/>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medium"/>
    </border>
    <border>
      <left style="medium"/>
      <right style="hair"/>
      <top style="medium"/>
      <bottom style="hair"/>
    </border>
    <border>
      <left style="hair"/>
      <right style="medium"/>
      <top style="medium"/>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1"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74">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1"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0" fontId="1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6" fillId="0" borderId="12" xfId="0" applyNumberFormat="1" applyFont="1" applyBorder="1" applyAlignment="1" applyProtection="1">
      <alignment horizontal="center" wrapText="1"/>
      <protection/>
    </xf>
    <xf numFmtId="191" fontId="12" fillId="0" borderId="0" xfId="0" applyNumberFormat="1" applyFont="1" applyFill="1" applyBorder="1" applyAlignment="1" applyProtection="1">
      <alignment vertical="center"/>
      <protection/>
    </xf>
    <xf numFmtId="191" fontId="4" fillId="0" borderId="0" xfId="0" applyNumberFormat="1" applyFont="1" applyFill="1" applyBorder="1" applyAlignment="1" applyProtection="1">
      <alignment horizontal="right" vertical="center"/>
      <protection/>
    </xf>
    <xf numFmtId="191" fontId="16" fillId="0" borderId="12"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locked="0"/>
    </xf>
    <xf numFmtId="188" fontId="16" fillId="0" borderId="12"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0" fontId="11"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locked="0"/>
    </xf>
    <xf numFmtId="0" fontId="11" fillId="0" borderId="0" xfId="0" applyFont="1" applyFill="1" applyBorder="1" applyAlignment="1">
      <alignment vertical="center"/>
    </xf>
    <xf numFmtId="191" fontId="16" fillId="0" borderId="12" xfId="0" applyNumberFormat="1" applyFont="1" applyFill="1" applyBorder="1" applyAlignment="1" applyProtection="1">
      <alignment horizontal="center" vertical="center" wrapText="1"/>
      <protection/>
    </xf>
    <xf numFmtId="188" fontId="16" fillId="0" borderId="12" xfId="0" applyNumberFormat="1" applyFont="1" applyFill="1" applyBorder="1" applyAlignment="1" applyProtection="1">
      <alignment horizontal="center" vertical="center" wrapText="1"/>
      <protection/>
    </xf>
    <xf numFmtId="193" fontId="16" fillId="0" borderId="12" xfId="0" applyNumberFormat="1" applyFont="1" applyFill="1" applyBorder="1" applyAlignment="1" applyProtection="1">
      <alignment horizontal="center" vertical="center" wrapText="1"/>
      <protection/>
    </xf>
    <xf numFmtId="193" fontId="16" fillId="0" borderId="13" xfId="0" applyNumberFormat="1"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191" fontId="7" fillId="0" borderId="0" xfId="0" applyNumberFormat="1" applyFont="1" applyFill="1" applyBorder="1" applyAlignment="1" applyProtection="1">
      <alignment vertical="center"/>
      <protection locked="0"/>
    </xf>
    <xf numFmtId="188" fontId="7" fillId="0" borderId="0" xfId="0" applyNumberFormat="1" applyFont="1" applyFill="1" applyBorder="1" applyAlignment="1" applyProtection="1">
      <alignment horizontal="right" vertical="center"/>
      <protection locked="0"/>
    </xf>
    <xf numFmtId="188" fontId="10" fillId="0" borderId="0" xfId="0" applyNumberFormat="1" applyFont="1" applyFill="1" applyBorder="1" applyAlignment="1" applyProtection="1">
      <alignment horizontal="right" vertical="center"/>
      <protection locked="0"/>
    </xf>
    <xf numFmtId="193" fontId="7" fillId="0" borderId="0" xfId="0" applyNumberFormat="1" applyFont="1" applyFill="1" applyBorder="1" applyAlignment="1" applyProtection="1">
      <alignment vertical="center"/>
      <protection locked="0"/>
    </xf>
    <xf numFmtId="190" fontId="7" fillId="0" borderId="0"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191" fontId="7" fillId="0" borderId="0" xfId="0" applyNumberFormat="1" applyFont="1" applyFill="1" applyAlignment="1" applyProtection="1">
      <alignment vertical="center"/>
      <protection locked="0"/>
    </xf>
    <xf numFmtId="188" fontId="7" fillId="0" borderId="0" xfId="0" applyNumberFormat="1" applyFont="1" applyFill="1" applyAlignment="1" applyProtection="1">
      <alignment horizontal="right" vertical="center"/>
      <protection locked="0"/>
    </xf>
    <xf numFmtId="0" fontId="19" fillId="0" borderId="0" xfId="0" applyFont="1" applyFill="1" applyAlignment="1" applyProtection="1">
      <alignment horizontal="right" vertical="center"/>
      <protection locked="0"/>
    </xf>
    <xf numFmtId="0" fontId="7" fillId="0" borderId="0" xfId="0" applyFont="1" applyFill="1" applyAlignment="1" applyProtection="1">
      <alignment horizontal="left" vertical="center"/>
      <protection locked="0"/>
    </xf>
    <xf numFmtId="190"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188" fontId="10" fillId="0" borderId="0" xfId="0" applyNumberFormat="1" applyFont="1" applyFill="1" applyAlignment="1" applyProtection="1">
      <alignment horizontal="right" vertical="center"/>
      <protection locked="0"/>
    </xf>
    <xf numFmtId="193" fontId="7" fillId="0" borderId="0" xfId="0" applyNumberFormat="1" applyFont="1" applyFill="1" applyAlignment="1" applyProtection="1">
      <alignment vertical="center"/>
      <protection locked="0"/>
    </xf>
    <xf numFmtId="191" fontId="7" fillId="0" borderId="0" xfId="0" applyNumberFormat="1" applyFont="1" applyFill="1" applyAlignment="1" applyProtection="1">
      <alignment horizontal="right" vertical="center"/>
      <protection locked="0"/>
    </xf>
    <xf numFmtId="0" fontId="19" fillId="0" borderId="14" xfId="0" applyFont="1" applyFill="1" applyBorder="1" applyAlignment="1" applyProtection="1">
      <alignment horizontal="right" vertical="center"/>
      <protection/>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1"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horizontal="right" vertical="center"/>
      <protection/>
    </xf>
    <xf numFmtId="0" fontId="19" fillId="0" borderId="18" xfId="0" applyFont="1" applyFill="1" applyBorder="1" applyAlignment="1" applyProtection="1">
      <alignment horizontal="right"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1" applyNumberFormat="1" applyFont="1" applyFill="1" applyBorder="1" applyAlignment="1" applyProtection="1">
      <alignment horizontal="center" vertical="center"/>
      <protection/>
    </xf>
    <xf numFmtId="0" fontId="19" fillId="0" borderId="19" xfId="0" applyFont="1" applyFill="1" applyBorder="1" applyAlignment="1" applyProtection="1">
      <alignment horizontal="right" vertical="center"/>
      <protection/>
    </xf>
    <xf numFmtId="0" fontId="26" fillId="0" borderId="14" xfId="0" applyFont="1" applyFill="1" applyBorder="1" applyAlignment="1" applyProtection="1">
      <alignment horizontal="left" vertical="center"/>
      <protection locked="0"/>
    </xf>
    <xf numFmtId="190" fontId="26" fillId="0" borderId="14" xfId="0" applyNumberFormat="1" applyFont="1" applyFill="1" applyBorder="1" applyAlignment="1" applyProtection="1">
      <alignment horizontal="center" vertical="center"/>
      <protection locked="0"/>
    </xf>
    <xf numFmtId="190" fontId="26" fillId="0" borderId="14" xfId="0" applyNumberFormat="1" applyFont="1" applyFill="1" applyBorder="1" applyAlignment="1" applyProtection="1">
      <alignment horizontal="left" vertical="center"/>
      <protection locked="0"/>
    </xf>
    <xf numFmtId="0" fontId="26" fillId="0" borderId="14" xfId="0" applyFont="1" applyFill="1" applyBorder="1" applyAlignment="1" applyProtection="1">
      <alignment horizontal="center" vertical="center"/>
      <protection locked="0"/>
    </xf>
    <xf numFmtId="193" fontId="26" fillId="0" borderId="14" xfId="61" applyNumberFormat="1" applyFont="1" applyFill="1" applyBorder="1" applyAlignment="1" applyProtection="1">
      <alignment vertical="center"/>
      <protection/>
    </xf>
    <xf numFmtId="192" fontId="26" fillId="0" borderId="14" xfId="61" applyNumberFormat="1" applyFont="1" applyFill="1" applyBorder="1" applyAlignment="1" applyProtection="1">
      <alignment vertical="center"/>
      <protection/>
    </xf>
    <xf numFmtId="0" fontId="26" fillId="0" borderId="14"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4" xfId="0" applyNumberFormat="1" applyFont="1" applyFill="1" applyBorder="1" applyAlignment="1">
      <alignment horizontal="left" vertical="center"/>
    </xf>
    <xf numFmtId="190" fontId="26" fillId="0" borderId="14" xfId="0" applyNumberFormat="1" applyFont="1" applyFill="1" applyBorder="1" applyAlignment="1">
      <alignment horizontal="center" vertical="center"/>
    </xf>
    <xf numFmtId="49"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lignment horizontal="center" vertical="center"/>
    </xf>
    <xf numFmtId="0" fontId="26" fillId="0" borderId="14" xfId="58" applyFont="1" applyFill="1" applyBorder="1" applyAlignment="1" applyProtection="1">
      <alignment horizontal="left" vertical="center"/>
      <protection/>
    </xf>
    <xf numFmtId="0" fontId="26" fillId="0" borderId="14" xfId="0" applyFont="1" applyFill="1" applyBorder="1" applyAlignment="1" applyProtection="1">
      <alignment horizontal="left" vertical="center"/>
      <protection/>
    </xf>
    <xf numFmtId="0" fontId="26" fillId="0" borderId="14" xfId="0" applyFont="1" applyFill="1" applyBorder="1" applyAlignment="1" applyProtection="1">
      <alignment horizontal="center" vertical="center"/>
      <protection/>
    </xf>
    <xf numFmtId="193" fontId="26" fillId="0" borderId="14" xfId="42" applyNumberFormat="1" applyFont="1" applyFill="1" applyBorder="1" applyAlignment="1">
      <alignment vertical="center"/>
    </xf>
    <xf numFmtId="0" fontId="26" fillId="0" borderId="14" xfId="0" applyNumberFormat="1" applyFont="1" applyFill="1" applyBorder="1" applyAlignment="1" applyProtection="1">
      <alignment horizontal="center" vertical="center"/>
      <protection locked="0"/>
    </xf>
    <xf numFmtId="190" fontId="26" fillId="0" borderId="14" xfId="58" applyNumberFormat="1" applyFont="1" applyFill="1" applyBorder="1" applyAlignment="1" applyProtection="1">
      <alignment horizontal="center" vertical="center"/>
      <protection/>
    </xf>
    <xf numFmtId="0" fontId="26" fillId="0" borderId="14" xfId="58" applyNumberFormat="1" applyFont="1" applyFill="1" applyBorder="1" applyAlignment="1" applyProtection="1">
      <alignment horizontal="center" vertical="center"/>
      <protection/>
    </xf>
    <xf numFmtId="3" fontId="26" fillId="0" borderId="14" xfId="58" applyNumberFormat="1" applyFont="1" applyFill="1" applyBorder="1" applyAlignment="1" applyProtection="1">
      <alignment horizontal="center" vertical="center"/>
      <protection/>
    </xf>
    <xf numFmtId="0" fontId="26" fillId="0" borderId="14" xfId="58" applyFont="1" applyFill="1" applyBorder="1" applyAlignment="1" applyProtection="1">
      <alignment horizontal="center" vertical="center"/>
      <protection/>
    </xf>
    <xf numFmtId="190" fontId="26" fillId="0" borderId="20" xfId="0" applyNumberFormat="1" applyFont="1" applyFill="1" applyBorder="1" applyAlignment="1" applyProtection="1">
      <alignment horizontal="center" vertical="center"/>
      <protection locked="0"/>
    </xf>
    <xf numFmtId="192" fontId="26" fillId="0" borderId="20" xfId="61" applyNumberFormat="1" applyFont="1" applyFill="1" applyBorder="1" applyAlignment="1" applyProtection="1">
      <alignment vertical="center"/>
      <protection/>
    </xf>
    <xf numFmtId="0" fontId="26" fillId="0" borderId="21" xfId="0" applyFont="1" applyFill="1" applyBorder="1" applyAlignment="1">
      <alignment horizontal="left" vertical="center"/>
    </xf>
    <xf numFmtId="193" fontId="26" fillId="0" borderId="22" xfId="61" applyNumberFormat="1" applyFont="1" applyFill="1" applyBorder="1" applyAlignment="1" applyProtection="1">
      <alignment vertical="center"/>
      <protection/>
    </xf>
    <xf numFmtId="0" fontId="26" fillId="0" borderId="21" xfId="0" applyFont="1" applyFill="1" applyBorder="1" applyAlignment="1" applyProtection="1">
      <alignment horizontal="left" vertical="center"/>
      <protection locked="0"/>
    </xf>
    <xf numFmtId="193" fontId="26" fillId="0" borderId="22" xfId="42" applyNumberFormat="1" applyFont="1" applyFill="1" applyBorder="1" applyAlignment="1" applyProtection="1">
      <alignment vertical="center"/>
      <protection locked="0"/>
    </xf>
    <xf numFmtId="0" fontId="26" fillId="0" borderId="21" xfId="0" applyNumberFormat="1" applyFont="1" applyFill="1" applyBorder="1" applyAlignment="1">
      <alignment horizontal="left" vertical="center"/>
    </xf>
    <xf numFmtId="0" fontId="26" fillId="0" borderId="21" xfId="58" applyFont="1" applyFill="1" applyBorder="1" applyAlignment="1" applyProtection="1">
      <alignment horizontal="left" vertical="center"/>
      <protection/>
    </xf>
    <xf numFmtId="1" fontId="26" fillId="0" borderId="21" xfId="57" applyFont="1" applyFill="1" applyBorder="1" applyAlignment="1">
      <alignment horizontal="left" vertical="center"/>
      <protection/>
    </xf>
    <xf numFmtId="193" fontId="26" fillId="0" borderId="22" xfId="0" applyNumberFormat="1" applyFont="1" applyFill="1" applyBorder="1" applyAlignment="1">
      <alignment vertical="center"/>
    </xf>
    <xf numFmtId="0" fontId="26" fillId="0" borderId="21" xfId="0" applyNumberFormat="1" applyFont="1" applyFill="1" applyBorder="1" applyAlignment="1" applyProtection="1">
      <alignment horizontal="left" vertical="center"/>
      <protection locked="0"/>
    </xf>
    <xf numFmtId="0" fontId="26" fillId="0" borderId="21" xfId="0" applyFont="1" applyFill="1" applyBorder="1" applyAlignment="1" applyProtection="1">
      <alignment horizontal="left" vertical="center"/>
      <protection/>
    </xf>
    <xf numFmtId="190" fontId="26" fillId="0" borderId="23" xfId="0" applyNumberFormat="1" applyFont="1" applyFill="1" applyBorder="1" applyAlignment="1" applyProtection="1">
      <alignment horizontal="center" vertical="center"/>
      <protection locked="0"/>
    </xf>
    <xf numFmtId="193" fontId="26" fillId="0" borderId="23" xfId="61" applyNumberFormat="1" applyFont="1" applyFill="1" applyBorder="1" applyAlignment="1" applyProtection="1">
      <alignment vertical="center"/>
      <protection/>
    </xf>
    <xf numFmtId="192" fontId="26" fillId="0" borderId="23" xfId="61" applyNumberFormat="1" applyFont="1" applyFill="1" applyBorder="1" applyAlignment="1" applyProtection="1">
      <alignment vertical="center"/>
      <protection/>
    </xf>
    <xf numFmtId="193" fontId="26" fillId="0" borderId="24" xfId="42" applyNumberFormat="1" applyFont="1" applyFill="1" applyBorder="1" applyAlignment="1" applyProtection="1">
      <alignment vertical="center"/>
      <protection locked="0"/>
    </xf>
    <xf numFmtId="0" fontId="26" fillId="0" borderId="25" xfId="0" applyFont="1" applyFill="1" applyBorder="1" applyAlignment="1" applyProtection="1">
      <alignment horizontal="left" vertical="center"/>
      <protection locked="0"/>
    </xf>
    <xf numFmtId="190" fontId="26" fillId="0" borderId="16" xfId="0" applyNumberFormat="1" applyFont="1" applyFill="1" applyBorder="1" applyAlignment="1" applyProtection="1">
      <alignment horizontal="center" vertical="center"/>
      <protection locked="0"/>
    </xf>
    <xf numFmtId="190" fontId="26" fillId="0" borderId="16" xfId="0" applyNumberFormat="1" applyFont="1" applyFill="1" applyBorder="1" applyAlignment="1" applyProtection="1">
      <alignment horizontal="left" vertical="center"/>
      <protection locked="0"/>
    </xf>
    <xf numFmtId="0" fontId="26" fillId="0" borderId="16" xfId="0" applyFont="1" applyFill="1" applyBorder="1" applyAlignment="1" applyProtection="1">
      <alignment horizontal="left" vertical="center"/>
      <protection locked="0"/>
    </xf>
    <xf numFmtId="0" fontId="26" fillId="0" borderId="16" xfId="0" applyFont="1" applyFill="1" applyBorder="1" applyAlignment="1" applyProtection="1">
      <alignment horizontal="center" vertical="center"/>
      <protection locked="0"/>
    </xf>
    <xf numFmtId="193" fontId="26" fillId="0" borderId="16" xfId="61" applyNumberFormat="1" applyFont="1" applyFill="1" applyBorder="1" applyAlignment="1" applyProtection="1">
      <alignment vertical="center"/>
      <protection/>
    </xf>
    <xf numFmtId="192" fontId="26" fillId="0" borderId="16" xfId="61" applyNumberFormat="1" applyFont="1" applyFill="1" applyBorder="1" applyAlignment="1" applyProtection="1">
      <alignment vertical="center"/>
      <protection/>
    </xf>
    <xf numFmtId="193" fontId="26" fillId="0" borderId="26" xfId="42" applyNumberFormat="1" applyFont="1" applyFill="1" applyBorder="1" applyAlignment="1" applyProtection="1">
      <alignment vertical="center"/>
      <protection locked="0"/>
    </xf>
    <xf numFmtId="0" fontId="26" fillId="0" borderId="27"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23" xfId="0" applyFont="1" applyFill="1" applyBorder="1" applyAlignment="1">
      <alignment horizontal="center" vertical="center"/>
    </xf>
    <xf numFmtId="0" fontId="26" fillId="0" borderId="28"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20" xfId="0" applyFont="1" applyFill="1" applyBorder="1" applyAlignment="1">
      <alignment horizontal="center" vertical="center"/>
    </xf>
    <xf numFmtId="191" fontId="26" fillId="0" borderId="20" xfId="42" applyNumberFormat="1" applyFont="1" applyFill="1" applyBorder="1" applyAlignment="1">
      <alignment vertical="center"/>
    </xf>
    <xf numFmtId="196" fontId="26" fillId="0" borderId="20" xfId="42" applyNumberFormat="1" applyFont="1" applyFill="1" applyBorder="1" applyAlignment="1">
      <alignment vertical="center"/>
    </xf>
    <xf numFmtId="191" fontId="27" fillId="0" borderId="20" xfId="42" applyNumberFormat="1" applyFont="1" applyFill="1" applyBorder="1" applyAlignment="1">
      <alignment vertical="center"/>
    </xf>
    <xf numFmtId="196" fontId="27" fillId="0" borderId="20" xfId="42" applyNumberFormat="1" applyFont="1" applyFill="1" applyBorder="1" applyAlignment="1">
      <alignment vertical="center"/>
    </xf>
    <xf numFmtId="193" fontId="26" fillId="0" borderId="20" xfId="42" applyNumberFormat="1" applyFont="1" applyFill="1" applyBorder="1" applyAlignment="1">
      <alignment vertical="center"/>
    </xf>
    <xf numFmtId="193" fontId="26" fillId="0" borderId="29" xfId="61" applyNumberFormat="1" applyFont="1" applyFill="1" applyBorder="1" applyAlignment="1" applyProtection="1">
      <alignment vertical="center"/>
      <protection/>
    </xf>
    <xf numFmtId="191" fontId="26" fillId="0" borderId="14" xfId="42" applyNumberFormat="1" applyFont="1" applyFill="1" applyBorder="1" applyAlignment="1" applyProtection="1">
      <alignment vertical="center"/>
      <protection locked="0"/>
    </xf>
    <xf numFmtId="196" fontId="26" fillId="0" borderId="14" xfId="42" applyNumberFormat="1" applyFont="1" applyFill="1" applyBorder="1" applyAlignment="1" applyProtection="1">
      <alignment vertical="center"/>
      <protection locked="0"/>
    </xf>
    <xf numFmtId="191" fontId="27" fillId="0" borderId="14" xfId="42" applyNumberFormat="1" applyFont="1" applyFill="1" applyBorder="1" applyAlignment="1" applyProtection="1">
      <alignment vertical="center"/>
      <protection/>
    </xf>
    <xf numFmtId="196" fontId="27" fillId="0" borderId="14" xfId="42" applyNumberFormat="1" applyFont="1" applyFill="1" applyBorder="1" applyAlignment="1" applyProtection="1">
      <alignment vertical="center"/>
      <protection/>
    </xf>
    <xf numFmtId="196" fontId="26" fillId="0" borderId="14" xfId="61" applyNumberFormat="1" applyFont="1" applyFill="1" applyBorder="1" applyAlignment="1" applyProtection="1">
      <alignment vertical="center"/>
      <protection/>
    </xf>
    <xf numFmtId="0" fontId="26" fillId="0" borderId="27" xfId="0" applyFont="1" applyFill="1" applyBorder="1" applyAlignment="1" applyProtection="1">
      <alignment horizontal="left" vertical="center"/>
      <protection locked="0"/>
    </xf>
    <xf numFmtId="190" fontId="26" fillId="0" borderId="23" xfId="0" applyNumberFormat="1"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26" fillId="0" borderId="23" xfId="0" applyFont="1" applyFill="1" applyBorder="1" applyAlignment="1" applyProtection="1">
      <alignment horizontal="center" vertical="center"/>
      <protection locked="0"/>
    </xf>
    <xf numFmtId="191" fontId="26" fillId="0" borderId="23" xfId="42" applyNumberFormat="1" applyFont="1" applyFill="1" applyBorder="1" applyAlignment="1" applyProtection="1">
      <alignment vertical="center"/>
      <protection locked="0"/>
    </xf>
    <xf numFmtId="196" fontId="26" fillId="0" borderId="23" xfId="42" applyNumberFormat="1" applyFont="1" applyFill="1" applyBorder="1" applyAlignment="1" applyProtection="1">
      <alignment vertical="center"/>
      <protection locked="0"/>
    </xf>
    <xf numFmtId="191" fontId="27" fillId="0" borderId="23" xfId="42" applyNumberFormat="1" applyFont="1" applyFill="1" applyBorder="1" applyAlignment="1" applyProtection="1">
      <alignment vertical="center"/>
      <protection/>
    </xf>
    <xf numFmtId="196" fontId="27" fillId="0" borderId="23" xfId="42" applyNumberFormat="1" applyFont="1" applyFill="1" applyBorder="1" applyAlignment="1" applyProtection="1">
      <alignment vertical="center"/>
      <protection/>
    </xf>
    <xf numFmtId="196" fontId="26" fillId="0" borderId="23" xfId="61" applyNumberFormat="1" applyFont="1" applyFill="1" applyBorder="1" applyAlignment="1" applyProtection="1">
      <alignment vertical="center"/>
      <protection/>
    </xf>
    <xf numFmtId="191" fontId="26" fillId="0" borderId="16" xfId="42" applyNumberFormat="1" applyFont="1" applyFill="1" applyBorder="1" applyAlignment="1" applyProtection="1">
      <alignment vertical="center"/>
      <protection locked="0"/>
    </xf>
    <xf numFmtId="196" fontId="26" fillId="0" borderId="16" xfId="42" applyNumberFormat="1" applyFont="1" applyFill="1" applyBorder="1" applyAlignment="1" applyProtection="1">
      <alignment vertical="center"/>
      <protection locked="0"/>
    </xf>
    <xf numFmtId="191" fontId="27" fillId="0" borderId="16" xfId="42" applyNumberFormat="1" applyFont="1" applyFill="1" applyBorder="1" applyAlignment="1" applyProtection="1">
      <alignment vertical="center"/>
      <protection/>
    </xf>
    <xf numFmtId="196" fontId="27" fillId="0" borderId="16" xfId="42" applyNumberFormat="1" applyFont="1" applyFill="1" applyBorder="1" applyAlignment="1" applyProtection="1">
      <alignment vertical="center"/>
      <protection/>
    </xf>
    <xf numFmtId="196" fontId="26" fillId="0" borderId="16" xfId="61" applyNumberFormat="1" applyFont="1" applyFill="1" applyBorder="1" applyAlignment="1" applyProtection="1">
      <alignment vertical="center"/>
      <protection/>
    </xf>
    <xf numFmtId="191" fontId="26" fillId="0" borderId="14" xfId="42" applyNumberFormat="1" applyFont="1" applyFill="1" applyBorder="1" applyAlignment="1">
      <alignment vertical="center"/>
    </xf>
    <xf numFmtId="196" fontId="26" fillId="0" borderId="14" xfId="42" applyNumberFormat="1" applyFont="1" applyFill="1" applyBorder="1" applyAlignment="1">
      <alignment vertical="center"/>
    </xf>
    <xf numFmtId="191" fontId="27" fillId="0" borderId="14" xfId="42" applyNumberFormat="1" applyFont="1" applyFill="1" applyBorder="1" applyAlignment="1">
      <alignment vertical="center"/>
    </xf>
    <xf numFmtId="196" fontId="27" fillId="0" borderId="14" xfId="42" applyNumberFormat="1" applyFont="1" applyFill="1" applyBorder="1" applyAlignment="1">
      <alignment vertical="center"/>
    </xf>
    <xf numFmtId="49" fontId="26" fillId="0" borderId="21" xfId="0" applyNumberFormat="1" applyFont="1" applyFill="1" applyBorder="1" applyAlignment="1" applyProtection="1">
      <alignment horizontal="left" vertical="center"/>
      <protection locked="0"/>
    </xf>
    <xf numFmtId="191" fontId="26" fillId="0" borderId="14" xfId="0" applyNumberFormat="1" applyFont="1" applyFill="1" applyBorder="1" applyAlignment="1" applyProtection="1">
      <alignment vertical="center"/>
      <protection/>
    </xf>
    <xf numFmtId="196" fontId="26" fillId="0" borderId="14" xfId="0" applyNumberFormat="1" applyFont="1" applyFill="1" applyBorder="1" applyAlignment="1" applyProtection="1">
      <alignment vertical="center"/>
      <protection/>
    </xf>
    <xf numFmtId="191" fontId="27" fillId="0" borderId="14" xfId="0" applyNumberFormat="1" applyFont="1" applyFill="1" applyBorder="1" applyAlignment="1" applyProtection="1">
      <alignment vertical="center"/>
      <protection/>
    </xf>
    <xf numFmtId="196" fontId="27" fillId="0" borderId="14" xfId="0" applyNumberFormat="1" applyFont="1" applyFill="1" applyBorder="1" applyAlignment="1" applyProtection="1">
      <alignment vertical="center"/>
      <protection/>
    </xf>
    <xf numFmtId="193" fontId="26" fillId="0" borderId="14" xfId="0" applyNumberFormat="1" applyFont="1" applyFill="1" applyBorder="1" applyAlignment="1" applyProtection="1">
      <alignment vertical="center"/>
      <protection/>
    </xf>
    <xf numFmtId="193" fontId="26" fillId="0" borderId="22" xfId="0" applyNumberFormat="1" applyFont="1" applyFill="1" applyBorder="1" applyAlignment="1" applyProtection="1">
      <alignment vertical="center"/>
      <protection/>
    </xf>
    <xf numFmtId="191" fontId="26" fillId="0" borderId="14" xfId="0" applyNumberFormat="1" applyFont="1" applyFill="1" applyBorder="1" applyAlignment="1">
      <alignment vertical="center"/>
    </xf>
    <xf numFmtId="196" fontId="26" fillId="0" borderId="14" xfId="0" applyNumberFormat="1" applyFont="1" applyFill="1" applyBorder="1" applyAlignment="1">
      <alignment vertical="center"/>
    </xf>
    <xf numFmtId="191" fontId="26" fillId="0" borderId="14" xfId="42" applyNumberFormat="1" applyFont="1" applyFill="1" applyBorder="1" applyAlignment="1" applyProtection="1">
      <alignment vertical="center"/>
      <protection/>
    </xf>
    <xf numFmtId="191" fontId="26" fillId="0" borderId="14" xfId="58" applyNumberFormat="1" applyFont="1" applyFill="1" applyBorder="1" applyAlignment="1" applyProtection="1">
      <alignment vertical="center"/>
      <protection/>
    </xf>
    <xf numFmtId="196" fontId="26" fillId="0" borderId="14" xfId="58" applyNumberFormat="1" applyFont="1" applyFill="1" applyBorder="1" applyAlignment="1" applyProtection="1">
      <alignment vertical="center"/>
      <protection/>
    </xf>
    <xf numFmtId="191" fontId="27" fillId="0" borderId="14" xfId="58" applyNumberFormat="1" applyFont="1" applyFill="1" applyBorder="1" applyAlignment="1" applyProtection="1">
      <alignment vertical="center"/>
      <protection/>
    </xf>
    <xf numFmtId="196" fontId="27" fillId="0" borderId="14" xfId="58" applyNumberFormat="1" applyFont="1" applyFill="1" applyBorder="1" applyAlignment="1" applyProtection="1">
      <alignment vertical="center"/>
      <protection/>
    </xf>
    <xf numFmtId="193" fontId="26" fillId="0" borderId="14" xfId="58" applyNumberFormat="1" applyFont="1" applyFill="1" applyBorder="1" applyAlignment="1" applyProtection="1">
      <alignment vertical="center"/>
      <protection/>
    </xf>
    <xf numFmtId="193" fontId="26" fillId="0" borderId="22" xfId="58" applyNumberFormat="1" applyFont="1" applyFill="1" applyBorder="1" applyAlignment="1" applyProtection="1">
      <alignment vertical="center"/>
      <protection/>
    </xf>
    <xf numFmtId="0" fontId="26" fillId="0" borderId="14" xfId="0" applyFont="1" applyFill="1" applyBorder="1" applyAlignment="1" applyProtection="1">
      <alignment horizontal="left" vertical="center" shrinkToFit="1"/>
      <protection locked="0"/>
    </xf>
    <xf numFmtId="0" fontId="26" fillId="0" borderId="27" xfId="58" applyFont="1" applyFill="1" applyBorder="1" applyAlignment="1" applyProtection="1">
      <alignment horizontal="left" vertical="center"/>
      <protection/>
    </xf>
    <xf numFmtId="190" fontId="26" fillId="0" borderId="23" xfId="58" applyNumberFormat="1" applyFont="1" applyFill="1" applyBorder="1" applyAlignment="1" applyProtection="1">
      <alignment horizontal="center" vertical="center"/>
      <protection/>
    </xf>
    <xf numFmtId="0" fontId="26" fillId="0" borderId="23" xfId="58" applyFont="1" applyFill="1" applyBorder="1" applyAlignment="1" applyProtection="1">
      <alignment horizontal="left" vertical="center"/>
      <protection/>
    </xf>
    <xf numFmtId="0" fontId="26" fillId="0" borderId="23" xfId="58" applyNumberFormat="1" applyFont="1" applyFill="1" applyBorder="1" applyAlignment="1" applyProtection="1">
      <alignment horizontal="center" vertical="center"/>
      <protection/>
    </xf>
    <xf numFmtId="3" fontId="26" fillId="0" borderId="23" xfId="58" applyNumberFormat="1" applyFont="1" applyFill="1" applyBorder="1" applyAlignment="1" applyProtection="1">
      <alignment horizontal="center" vertical="center"/>
      <protection/>
    </xf>
    <xf numFmtId="0" fontId="26" fillId="0" borderId="23" xfId="58" applyFont="1" applyFill="1" applyBorder="1" applyAlignment="1" applyProtection="1">
      <alignment horizontal="center" vertical="center"/>
      <protection/>
    </xf>
    <xf numFmtId="191" fontId="26" fillId="0" borderId="23" xfId="58" applyNumberFormat="1" applyFont="1" applyFill="1" applyBorder="1" applyAlignment="1" applyProtection="1">
      <alignment vertical="center"/>
      <protection/>
    </xf>
    <xf numFmtId="196" fontId="26" fillId="0" borderId="23" xfId="58" applyNumberFormat="1" applyFont="1" applyFill="1" applyBorder="1" applyAlignment="1" applyProtection="1">
      <alignment vertical="center"/>
      <protection/>
    </xf>
    <xf numFmtId="191" fontId="27" fillId="0" borderId="23" xfId="58" applyNumberFormat="1" applyFont="1" applyFill="1" applyBorder="1" applyAlignment="1" applyProtection="1">
      <alignment vertical="center"/>
      <protection/>
    </xf>
    <xf numFmtId="196" fontId="27" fillId="0" borderId="23" xfId="58" applyNumberFormat="1" applyFont="1" applyFill="1" applyBorder="1" applyAlignment="1" applyProtection="1">
      <alignment vertical="center"/>
      <protection/>
    </xf>
    <xf numFmtId="193" fontId="26" fillId="0" borderId="23" xfId="58" applyNumberFormat="1" applyFont="1" applyFill="1" applyBorder="1" applyAlignment="1" applyProtection="1">
      <alignment vertical="center"/>
      <protection/>
    </xf>
    <xf numFmtId="193" fontId="26" fillId="0" borderId="24" xfId="58" applyNumberFormat="1" applyFont="1" applyFill="1" applyBorder="1" applyAlignment="1" applyProtection="1">
      <alignment vertical="center"/>
      <protection/>
    </xf>
    <xf numFmtId="190" fontId="26" fillId="0" borderId="23" xfId="0" applyNumberFormat="1" applyFont="1" applyFill="1" applyBorder="1" applyAlignment="1">
      <alignment horizontal="center" vertical="center"/>
    </xf>
    <xf numFmtId="196" fontId="26" fillId="0" borderId="23" xfId="42" applyNumberFormat="1" applyFont="1" applyFill="1" applyBorder="1" applyAlignment="1">
      <alignment vertical="center"/>
    </xf>
    <xf numFmtId="193" fontId="26" fillId="0" borderId="23" xfId="42" applyNumberFormat="1" applyFont="1" applyFill="1" applyBorder="1" applyAlignment="1">
      <alignment vertical="center"/>
    </xf>
    <xf numFmtId="191" fontId="26" fillId="0" borderId="23" xfId="42" applyNumberFormat="1" applyFont="1" applyFill="1" applyBorder="1" applyAlignment="1">
      <alignment vertical="center"/>
    </xf>
    <xf numFmtId="191" fontId="26" fillId="0" borderId="23" xfId="0" applyNumberFormat="1" applyFont="1" applyFill="1" applyBorder="1" applyAlignment="1">
      <alignment vertical="center"/>
    </xf>
    <xf numFmtId="193" fontId="26" fillId="0" borderId="24" xfId="0" applyNumberFormat="1" applyFont="1" applyFill="1" applyBorder="1" applyAlignment="1">
      <alignment vertical="center"/>
    </xf>
    <xf numFmtId="0" fontId="16" fillId="0" borderId="30"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xf numFmtId="185" fontId="16" fillId="0" borderId="30" xfId="0" applyNumberFormat="1" applyFont="1" applyFill="1" applyBorder="1" applyAlignment="1" applyProtection="1">
      <alignment horizontal="center" vertical="center" wrapText="1"/>
      <protection/>
    </xf>
    <xf numFmtId="193" fontId="16" fillId="0" borderId="30" xfId="0" applyNumberFormat="1"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0" fillId="33" borderId="0" xfId="0" applyFill="1" applyAlignment="1">
      <alignment/>
    </xf>
    <xf numFmtId="0" fontId="16" fillId="0" borderId="12" xfId="0" applyFont="1" applyFill="1" applyBorder="1" applyAlignment="1" applyProtection="1">
      <alignment horizontal="center" vertical="center" wrapText="1"/>
      <protection/>
    </xf>
    <xf numFmtId="193" fontId="16" fillId="0" borderId="31" xfId="0" applyNumberFormat="1" applyFont="1" applyFill="1" applyBorder="1" applyAlignment="1" applyProtection="1">
      <alignment horizontal="center" vertical="center" wrapText="1"/>
      <protection/>
    </xf>
    <xf numFmtId="171" fontId="16" fillId="0" borderId="30" xfId="42" applyFont="1" applyFill="1" applyBorder="1" applyAlignment="1" applyProtection="1">
      <alignment horizontal="center" vertical="center"/>
      <protection/>
    </xf>
    <xf numFmtId="171" fontId="16" fillId="0" borderId="12" xfId="42" applyFont="1" applyFill="1" applyBorder="1" applyAlignment="1" applyProtection="1">
      <alignment horizontal="center" vertical="center"/>
      <protection/>
    </xf>
    <xf numFmtId="190" fontId="16" fillId="0" borderId="30"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0" xfId="0" applyNumberFormat="1" applyFont="1" applyFill="1" applyBorder="1" applyAlignment="1" applyProtection="1">
      <alignment horizontal="right" vertical="center" wrapText="1"/>
      <protection locked="0"/>
    </xf>
    <xf numFmtId="0" fontId="0" fillId="0" borderId="0" xfId="0" applyFill="1" applyAlignment="1">
      <alignment horizontal="right" vertical="center" wrapText="1"/>
    </xf>
    <xf numFmtId="0" fontId="15" fillId="0" borderId="0" xfId="0" applyFont="1" applyFill="1" applyAlignment="1">
      <alignment horizontal="right" vertical="center" wrapText="1"/>
    </xf>
    <xf numFmtId="193" fontId="8" fillId="0" borderId="0" xfId="0" applyNumberFormat="1" applyFont="1" applyFill="1" applyBorder="1" applyAlignment="1" applyProtection="1">
      <alignment horizontal="right" vertical="center" wrapText="1"/>
      <protection locked="0"/>
    </xf>
    <xf numFmtId="0" fontId="15" fillId="0" borderId="0" xfId="0" applyFont="1" applyAlignment="1">
      <alignment horizontal="right" vertical="center" wrapText="1"/>
    </xf>
    <xf numFmtId="0" fontId="0" fillId="0" borderId="0" xfId="0" applyAlignment="1">
      <alignment horizontal="right" vertical="center" wrapText="1"/>
    </xf>
    <xf numFmtId="193" fontId="8" fillId="0" borderId="0" xfId="0" applyNumberFormat="1" applyFont="1" applyBorder="1" applyAlignment="1" applyProtection="1">
      <alignment horizontal="right" vertical="center" wrapText="1"/>
      <protection locked="0"/>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2" xfId="42" applyFont="1" applyFill="1" applyBorder="1" applyAlignment="1" applyProtection="1">
      <alignment horizontal="center" vertical="center"/>
      <protection/>
    </xf>
    <xf numFmtId="171" fontId="16" fillId="0" borderId="33" xfId="42" applyFont="1" applyFill="1" applyBorder="1" applyAlignment="1" applyProtection="1">
      <alignment horizontal="center" vertical="center"/>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8 Feb - 10 Feb (WE 07)_1" xfId="57"/>
    <cellStyle name="Normal_Sayfa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76022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4878050" y="0"/>
          <a:ext cx="26955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58315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695325</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4678025" y="390525"/>
          <a:ext cx="2752725"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07
</a:t>
          </a:r>
          <a:r>
            <a:rPr lang="en-US" cap="none" sz="2000" b="0" i="0" u="none" baseline="0">
              <a:solidFill>
                <a:srgbClr val="FFFFFF"/>
              </a:solidFill>
              <a:latin typeface="Impact"/>
              <a:ea typeface="Impact"/>
              <a:cs typeface="Impact"/>
            </a:rPr>
            <a:t>15-17</a:t>
          </a:r>
          <a:r>
            <a:rPr lang="en-US" cap="none" sz="1600" b="0" i="0" u="none" baseline="0">
              <a:solidFill>
                <a:srgbClr val="FFFFFF"/>
              </a:solidFill>
              <a:latin typeface="Impact"/>
              <a:ea typeface="Impact"/>
              <a:cs typeface="Impact"/>
            </a:rPr>
            <a:t> FEB'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18300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134225" y="0"/>
          <a:ext cx="25146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1725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000875" y="0"/>
          <a:ext cx="2152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1630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381000</xdr:colOff>
      <xdr:row>0</xdr:row>
      <xdr:rowOff>904875</xdr:rowOff>
    </xdr:to>
    <xdr:sp fLocksText="0">
      <xdr:nvSpPr>
        <xdr:cNvPr id="6" name="Text Box 7"/>
        <xdr:cNvSpPr txBox="1">
          <a:spLocks noChangeArrowheads="1"/>
        </xdr:cNvSpPr>
      </xdr:nvSpPr>
      <xdr:spPr>
        <a:xfrm>
          <a:off x="7343775" y="409575"/>
          <a:ext cx="172402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1725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000875" y="0"/>
          <a:ext cx="2152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163050"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391400" y="390525"/>
          <a:ext cx="170497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07
</a:t>
          </a:r>
          <a:r>
            <a:rPr lang="en-US" cap="none" sz="1200" b="0" i="0" u="none" baseline="0">
              <a:solidFill>
                <a:srgbClr val="FFFFFF"/>
              </a:solidFill>
              <a:latin typeface="Impact"/>
              <a:ea typeface="Impact"/>
              <a:cs typeface="Impact"/>
            </a:rPr>
            <a:t>15-17 FEB'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64"/>
  <sheetViews>
    <sheetView tabSelected="1" zoomScale="60" zoomScaleNormal="60" zoomScalePageLayoutView="0" workbookViewId="0" topLeftCell="A1">
      <selection activeCell="B9" sqref="B9"/>
    </sheetView>
  </sheetViews>
  <sheetFormatPr defaultColWidth="39.8515625" defaultRowHeight="12.75"/>
  <cols>
    <col min="1" max="1" width="3.28125" style="103" bestFit="1" customWidth="1"/>
    <col min="2" max="2" width="37.28125" style="104" bestFit="1" customWidth="1"/>
    <col min="3" max="3" width="9.7109375" style="105" bestFit="1" customWidth="1"/>
    <col min="4" max="4" width="13.8515625" style="106" bestFit="1" customWidth="1"/>
    <col min="5" max="5" width="16.7109375" style="106" bestFit="1" customWidth="1"/>
    <col min="6" max="6" width="6.8515625" style="100" bestFit="1" customWidth="1"/>
    <col min="7" max="7" width="8.421875" style="100" bestFit="1" customWidth="1"/>
    <col min="8" max="8" width="13.421875" style="100" customWidth="1"/>
    <col min="9" max="9" width="11.421875" style="101" bestFit="1" customWidth="1"/>
    <col min="10" max="10" width="8.140625" style="102" bestFit="1" customWidth="1"/>
    <col min="11" max="11" width="11.421875" style="101" bestFit="1" customWidth="1"/>
    <col min="12" max="12" width="8.140625" style="102" bestFit="1" customWidth="1"/>
    <col min="13" max="13" width="11.421875" style="101" bestFit="1" customWidth="1"/>
    <col min="14" max="14" width="8.140625" style="102" bestFit="1" customWidth="1"/>
    <col min="15" max="15" width="14.00390625" style="71" bestFit="1" customWidth="1"/>
    <col min="16" max="16" width="9.7109375" style="108" bestFit="1" customWidth="1"/>
    <col min="17" max="17" width="10.28125" style="102" customWidth="1"/>
    <col min="18" max="18" width="7.421875" style="109" bestFit="1" customWidth="1"/>
    <col min="19" max="19" width="11.421875" style="110" bestFit="1" customWidth="1"/>
    <col min="20" max="20" width="10.00390625" style="106" bestFit="1" customWidth="1"/>
    <col min="21" max="21" width="14.421875" style="101" bestFit="1" customWidth="1"/>
    <col min="22" max="22" width="11.00390625" style="102" bestFit="1" customWidth="1"/>
    <col min="23" max="23" width="7.421875" style="109" bestFit="1" customWidth="1"/>
    <col min="24" max="24" width="39.8515625" style="107" customWidth="1"/>
    <col min="25" max="27" width="39.8515625" style="106" customWidth="1"/>
    <col min="28" max="28" width="2.00390625" style="106" bestFit="1" customWidth="1"/>
    <col min="29" max="16384" width="39.8515625" style="106" customWidth="1"/>
  </cols>
  <sheetData>
    <row r="1" spans="1:23" s="10" customFormat="1" ht="99" customHeight="1">
      <c r="A1" s="28"/>
      <c r="B1" s="63"/>
      <c r="C1" s="26"/>
      <c r="D1" s="81"/>
      <c r="E1" s="81"/>
      <c r="F1" s="24"/>
      <c r="G1" s="24"/>
      <c r="H1" s="24"/>
      <c r="I1" s="23"/>
      <c r="J1" s="22"/>
      <c r="K1" s="68"/>
      <c r="L1" s="21"/>
      <c r="M1" s="19"/>
      <c r="N1" s="18"/>
      <c r="O1" s="77"/>
      <c r="P1" s="78"/>
      <c r="Q1" s="74"/>
      <c r="R1" s="76"/>
      <c r="S1" s="72"/>
      <c r="U1" s="72"/>
      <c r="V1" s="74"/>
      <c r="W1" s="76"/>
    </row>
    <row r="2" spans="1:23" s="2" customFormat="1" ht="27.75" thickBot="1">
      <c r="A2" s="248" t="s">
        <v>54</v>
      </c>
      <c r="B2" s="249"/>
      <c r="C2" s="249"/>
      <c r="D2" s="249"/>
      <c r="E2" s="249"/>
      <c r="F2" s="249"/>
      <c r="G2" s="249"/>
      <c r="H2" s="249"/>
      <c r="I2" s="249"/>
      <c r="J2" s="249"/>
      <c r="K2" s="249"/>
      <c r="L2" s="249"/>
      <c r="M2" s="249"/>
      <c r="N2" s="249"/>
      <c r="O2" s="249"/>
      <c r="P2" s="249"/>
      <c r="Q2" s="249"/>
      <c r="R2" s="249"/>
      <c r="S2" s="249"/>
      <c r="T2" s="249"/>
      <c r="U2" s="249"/>
      <c r="V2" s="249"/>
      <c r="W2" s="249"/>
    </row>
    <row r="3" spans="1:23" s="90" customFormat="1" ht="20.25" customHeight="1">
      <c r="A3" s="89"/>
      <c r="B3" s="252" t="s">
        <v>58</v>
      </c>
      <c r="C3" s="254" t="s">
        <v>17</v>
      </c>
      <c r="D3" s="244" t="s">
        <v>8</v>
      </c>
      <c r="E3" s="244" t="s">
        <v>65</v>
      </c>
      <c r="F3" s="244" t="s">
        <v>18</v>
      </c>
      <c r="G3" s="244" t="s">
        <v>19</v>
      </c>
      <c r="H3" s="244" t="s">
        <v>20</v>
      </c>
      <c r="I3" s="246" t="s">
        <v>9</v>
      </c>
      <c r="J3" s="246"/>
      <c r="K3" s="246" t="s">
        <v>10</v>
      </c>
      <c r="L3" s="246"/>
      <c r="M3" s="246" t="s">
        <v>11</v>
      </c>
      <c r="N3" s="246"/>
      <c r="O3" s="247" t="s">
        <v>21</v>
      </c>
      <c r="P3" s="247"/>
      <c r="Q3" s="247"/>
      <c r="R3" s="247"/>
      <c r="S3" s="246" t="s">
        <v>7</v>
      </c>
      <c r="T3" s="246"/>
      <c r="U3" s="247" t="s">
        <v>59</v>
      </c>
      <c r="V3" s="247"/>
      <c r="W3" s="251"/>
    </row>
    <row r="4" spans="1:23" s="90" customFormat="1" ht="52.5" customHeight="1" thickBot="1">
      <c r="A4" s="91"/>
      <c r="B4" s="253"/>
      <c r="C4" s="255"/>
      <c r="D4" s="245"/>
      <c r="E4" s="245"/>
      <c r="F4" s="250"/>
      <c r="G4" s="250"/>
      <c r="H4" s="250"/>
      <c r="I4" s="84" t="s">
        <v>16</v>
      </c>
      <c r="J4" s="85" t="s">
        <v>13</v>
      </c>
      <c r="K4" s="84" t="s">
        <v>16</v>
      </c>
      <c r="L4" s="85" t="s">
        <v>13</v>
      </c>
      <c r="M4" s="84" t="s">
        <v>16</v>
      </c>
      <c r="N4" s="85" t="s">
        <v>13</v>
      </c>
      <c r="O4" s="84" t="s">
        <v>16</v>
      </c>
      <c r="P4" s="85" t="s">
        <v>13</v>
      </c>
      <c r="Q4" s="85" t="s">
        <v>60</v>
      </c>
      <c r="R4" s="86" t="s">
        <v>61</v>
      </c>
      <c r="S4" s="84" t="s">
        <v>16</v>
      </c>
      <c r="T4" s="88" t="s">
        <v>12</v>
      </c>
      <c r="U4" s="84" t="s">
        <v>16</v>
      </c>
      <c r="V4" s="85" t="s">
        <v>13</v>
      </c>
      <c r="W4" s="87" t="s">
        <v>61</v>
      </c>
    </row>
    <row r="5" spans="1:23" s="90" customFormat="1" ht="15">
      <c r="A5" s="112">
        <v>1</v>
      </c>
      <c r="B5" s="177">
        <v>120</v>
      </c>
      <c r="C5" s="150">
        <v>39493</v>
      </c>
      <c r="D5" s="178" t="s">
        <v>30</v>
      </c>
      <c r="E5" s="178" t="s">
        <v>79</v>
      </c>
      <c r="F5" s="179">
        <v>179</v>
      </c>
      <c r="G5" s="179">
        <v>179</v>
      </c>
      <c r="H5" s="179">
        <v>1</v>
      </c>
      <c r="I5" s="180">
        <v>79360</v>
      </c>
      <c r="J5" s="181">
        <v>10947</v>
      </c>
      <c r="K5" s="180">
        <v>177322.5</v>
      </c>
      <c r="L5" s="181">
        <v>22851</v>
      </c>
      <c r="M5" s="180">
        <v>198318</v>
      </c>
      <c r="N5" s="181">
        <v>25293</v>
      </c>
      <c r="O5" s="182">
        <f>SUM(I5+K5+M5)</f>
        <v>455000.5</v>
      </c>
      <c r="P5" s="183">
        <f>SUM(J5+L5+N5)</f>
        <v>59091</v>
      </c>
      <c r="Q5" s="181">
        <f>+P5/G5</f>
        <v>330.1173184357542</v>
      </c>
      <c r="R5" s="184">
        <f>+O5/P5</f>
        <v>7.699996615389822</v>
      </c>
      <c r="S5" s="180"/>
      <c r="T5" s="151">
        <f>IF(S5&lt;&gt;0,-(S5-O5)/S5,"")</f>
      </c>
      <c r="U5" s="180">
        <v>455000.5</v>
      </c>
      <c r="V5" s="181">
        <v>59091</v>
      </c>
      <c r="W5" s="185">
        <f aca="true" t="shared" si="0" ref="W5:W19">U5/V5</f>
        <v>7.699996615389822</v>
      </c>
    </row>
    <row r="6" spans="1:23" s="90" customFormat="1" ht="15">
      <c r="A6" s="112">
        <v>2</v>
      </c>
      <c r="B6" s="154" t="s">
        <v>68</v>
      </c>
      <c r="C6" s="130">
        <v>39486</v>
      </c>
      <c r="D6" s="131" t="s">
        <v>14</v>
      </c>
      <c r="E6" s="129" t="s">
        <v>69</v>
      </c>
      <c r="F6" s="132">
        <v>138</v>
      </c>
      <c r="G6" s="132">
        <v>140</v>
      </c>
      <c r="H6" s="132">
        <v>2</v>
      </c>
      <c r="I6" s="186">
        <v>73079</v>
      </c>
      <c r="J6" s="187">
        <v>10156</v>
      </c>
      <c r="K6" s="186">
        <v>150394</v>
      </c>
      <c r="L6" s="187">
        <v>20063</v>
      </c>
      <c r="M6" s="186">
        <v>151204</v>
      </c>
      <c r="N6" s="187">
        <v>19577</v>
      </c>
      <c r="O6" s="188">
        <f aca="true" t="shared" si="1" ref="O6:P8">+I6+K6+M6</f>
        <v>374677</v>
      </c>
      <c r="P6" s="189">
        <f t="shared" si="1"/>
        <v>49796</v>
      </c>
      <c r="Q6" s="190">
        <f>IF(O6&lt;&gt;0,P6/G6,"")</f>
        <v>355.6857142857143</v>
      </c>
      <c r="R6" s="133">
        <f>IF(O6&lt;&gt;0,O6/P6,"")</f>
        <v>7.5242388946903365</v>
      </c>
      <c r="S6" s="186">
        <v>539008</v>
      </c>
      <c r="T6" s="134"/>
      <c r="U6" s="186">
        <v>1377045</v>
      </c>
      <c r="V6" s="187">
        <v>190299</v>
      </c>
      <c r="W6" s="155">
        <f t="shared" si="0"/>
        <v>7.23621774155408</v>
      </c>
    </row>
    <row r="7" spans="1:24" s="6" customFormat="1" ht="18.75" thickBot="1">
      <c r="A7" s="128">
        <v>3</v>
      </c>
      <c r="B7" s="191" t="s">
        <v>80</v>
      </c>
      <c r="C7" s="162">
        <v>39493</v>
      </c>
      <c r="D7" s="192" t="s">
        <v>14</v>
      </c>
      <c r="E7" s="193" t="s">
        <v>4</v>
      </c>
      <c r="F7" s="194">
        <v>53</v>
      </c>
      <c r="G7" s="194">
        <v>53</v>
      </c>
      <c r="H7" s="194">
        <v>1</v>
      </c>
      <c r="I7" s="195">
        <v>57338</v>
      </c>
      <c r="J7" s="196">
        <v>5389</v>
      </c>
      <c r="K7" s="195">
        <v>116099</v>
      </c>
      <c r="L7" s="196">
        <v>10951</v>
      </c>
      <c r="M7" s="195">
        <v>102112</v>
      </c>
      <c r="N7" s="196">
        <v>9580</v>
      </c>
      <c r="O7" s="197">
        <f t="shared" si="1"/>
        <v>275549</v>
      </c>
      <c r="P7" s="198">
        <f t="shared" si="1"/>
        <v>25920</v>
      </c>
      <c r="Q7" s="199">
        <f>IF(O7&lt;&gt;0,P7/G7,"")</f>
        <v>489.0566037735849</v>
      </c>
      <c r="R7" s="163">
        <f>IF(O7&lt;&gt;0,O7/P7,"")</f>
        <v>10.630748456790123</v>
      </c>
      <c r="S7" s="195"/>
      <c r="T7" s="164">
        <f aca="true" t="shared" si="2" ref="T7:T46">IF(S7&lt;&gt;0,-(S7-O7)/S7,"")</f>
      </c>
      <c r="U7" s="195">
        <v>275548</v>
      </c>
      <c r="V7" s="196">
        <v>25920</v>
      </c>
      <c r="W7" s="165">
        <f t="shared" si="0"/>
        <v>10.630709876543209</v>
      </c>
      <c r="X7" s="7"/>
    </row>
    <row r="8" spans="1:24" s="6" customFormat="1" ht="18">
      <c r="A8" s="117">
        <v>4</v>
      </c>
      <c r="B8" s="166" t="s">
        <v>81</v>
      </c>
      <c r="C8" s="167">
        <v>39493</v>
      </c>
      <c r="D8" s="168" t="s">
        <v>14</v>
      </c>
      <c r="E8" s="169" t="s">
        <v>15</v>
      </c>
      <c r="F8" s="170">
        <v>33</v>
      </c>
      <c r="G8" s="170">
        <v>33</v>
      </c>
      <c r="H8" s="170">
        <v>1</v>
      </c>
      <c r="I8" s="200">
        <v>73963</v>
      </c>
      <c r="J8" s="201">
        <v>6959</v>
      </c>
      <c r="K8" s="200">
        <v>112448</v>
      </c>
      <c r="L8" s="201">
        <v>10423</v>
      </c>
      <c r="M8" s="200">
        <v>78951</v>
      </c>
      <c r="N8" s="201">
        <v>7320</v>
      </c>
      <c r="O8" s="202">
        <f t="shared" si="1"/>
        <v>265362</v>
      </c>
      <c r="P8" s="203">
        <f t="shared" si="1"/>
        <v>24702</v>
      </c>
      <c r="Q8" s="204">
        <f>IF(O8&lt;&gt;0,P8/G8,"")</f>
        <v>748.5454545454545</v>
      </c>
      <c r="R8" s="171">
        <f>IF(O8&lt;&gt;0,O8/P8,"")</f>
        <v>10.742530969152295</v>
      </c>
      <c r="S8" s="200"/>
      <c r="T8" s="172">
        <f t="shared" si="2"/>
      </c>
      <c r="U8" s="200">
        <v>271004</v>
      </c>
      <c r="V8" s="201">
        <v>25257</v>
      </c>
      <c r="W8" s="173">
        <f t="shared" si="0"/>
        <v>10.729857069327315</v>
      </c>
      <c r="X8" s="7"/>
    </row>
    <row r="9" spans="1:24" s="6" customFormat="1" ht="18">
      <c r="A9" s="112">
        <v>5</v>
      </c>
      <c r="B9" s="156" t="s">
        <v>70</v>
      </c>
      <c r="C9" s="138">
        <v>39486</v>
      </c>
      <c r="D9" s="139" t="s">
        <v>2</v>
      </c>
      <c r="E9" s="137" t="s">
        <v>71</v>
      </c>
      <c r="F9" s="140">
        <v>61</v>
      </c>
      <c r="G9" s="140">
        <v>61</v>
      </c>
      <c r="H9" s="140">
        <v>2</v>
      </c>
      <c r="I9" s="205">
        <v>24378.5</v>
      </c>
      <c r="J9" s="206">
        <v>3153</v>
      </c>
      <c r="K9" s="205">
        <v>50858.5</v>
      </c>
      <c r="L9" s="206">
        <v>5977</v>
      </c>
      <c r="M9" s="205">
        <v>46640.5</v>
      </c>
      <c r="N9" s="206">
        <v>5394</v>
      </c>
      <c r="O9" s="207">
        <f>SUM(I9+K9+M9)</f>
        <v>121877.5</v>
      </c>
      <c r="P9" s="208">
        <f>J9+L9+N9</f>
        <v>14524</v>
      </c>
      <c r="Q9" s="206">
        <f>+P9/G9</f>
        <v>238.0983606557377</v>
      </c>
      <c r="R9" s="144">
        <f>+O9/P9</f>
        <v>8.391455521894795</v>
      </c>
      <c r="S9" s="205"/>
      <c r="T9" s="134">
        <f t="shared" si="2"/>
      </c>
      <c r="U9" s="205">
        <v>447516</v>
      </c>
      <c r="V9" s="206">
        <v>56858</v>
      </c>
      <c r="W9" s="159">
        <f t="shared" si="0"/>
        <v>7.870765767350241</v>
      </c>
      <c r="X9" s="7"/>
    </row>
    <row r="10" spans="1:25" s="9" customFormat="1" ht="18">
      <c r="A10" s="112">
        <v>6</v>
      </c>
      <c r="B10" s="154" t="s">
        <v>42</v>
      </c>
      <c r="C10" s="130">
        <v>39479</v>
      </c>
      <c r="D10" s="131" t="s">
        <v>14</v>
      </c>
      <c r="E10" s="129" t="s">
        <v>15</v>
      </c>
      <c r="F10" s="132">
        <v>48</v>
      </c>
      <c r="G10" s="132">
        <v>45</v>
      </c>
      <c r="H10" s="132">
        <v>3</v>
      </c>
      <c r="I10" s="186">
        <v>25450</v>
      </c>
      <c r="J10" s="187">
        <v>2482</v>
      </c>
      <c r="K10" s="186">
        <v>50865</v>
      </c>
      <c r="L10" s="187">
        <v>4831</v>
      </c>
      <c r="M10" s="186">
        <v>40465</v>
      </c>
      <c r="N10" s="187">
        <v>3860</v>
      </c>
      <c r="O10" s="188">
        <f>+I10+K10+M10</f>
        <v>116780</v>
      </c>
      <c r="P10" s="189">
        <f>+J10+L10+N10</f>
        <v>11173</v>
      </c>
      <c r="Q10" s="190">
        <f>IF(O10&lt;&gt;0,P10/G10,"")</f>
        <v>248.2888888888889</v>
      </c>
      <c r="R10" s="133">
        <f>IF(O10&lt;&gt;0,O10/P10,"")</f>
        <v>10.451982457710551</v>
      </c>
      <c r="S10" s="186">
        <v>279139</v>
      </c>
      <c r="T10" s="134">
        <f t="shared" si="2"/>
        <v>-0.5816421209504942</v>
      </c>
      <c r="U10" s="186">
        <v>1111409</v>
      </c>
      <c r="V10" s="187">
        <v>111186</v>
      </c>
      <c r="W10" s="155">
        <f t="shared" si="0"/>
        <v>9.995943733923335</v>
      </c>
      <c r="Y10" s="8"/>
    </row>
    <row r="11" spans="1:24" s="10" customFormat="1" ht="18">
      <c r="A11" s="112">
        <v>7</v>
      </c>
      <c r="B11" s="154" t="s">
        <v>35</v>
      </c>
      <c r="C11" s="130">
        <v>39472</v>
      </c>
      <c r="D11" s="131" t="s">
        <v>14</v>
      </c>
      <c r="E11" s="129" t="s">
        <v>15</v>
      </c>
      <c r="F11" s="132">
        <v>111</v>
      </c>
      <c r="G11" s="132">
        <v>77</v>
      </c>
      <c r="H11" s="132">
        <v>4</v>
      </c>
      <c r="I11" s="186">
        <v>16369</v>
      </c>
      <c r="J11" s="187">
        <v>2392</v>
      </c>
      <c r="K11" s="186">
        <v>34220</v>
      </c>
      <c r="L11" s="187">
        <v>4441</v>
      </c>
      <c r="M11" s="186">
        <v>33391</v>
      </c>
      <c r="N11" s="187">
        <v>4424</v>
      </c>
      <c r="O11" s="188">
        <f>+I11+K11+M11</f>
        <v>83980</v>
      </c>
      <c r="P11" s="189">
        <f>+J11+L11+N11</f>
        <v>11257</v>
      </c>
      <c r="Q11" s="190">
        <f>IF(O11&lt;&gt;0,P11/G11,"")</f>
        <v>146.19480519480518</v>
      </c>
      <c r="R11" s="133">
        <f>IF(O11&lt;&gt;0,O11/P11,"")</f>
        <v>7.460246957448699</v>
      </c>
      <c r="S11" s="186">
        <v>365452</v>
      </c>
      <c r="T11" s="134">
        <f t="shared" si="2"/>
        <v>-0.7702023795190613</v>
      </c>
      <c r="U11" s="186">
        <v>3178653</v>
      </c>
      <c r="V11" s="187">
        <v>386344</v>
      </c>
      <c r="W11" s="155">
        <f t="shared" si="0"/>
        <v>8.227520033959372</v>
      </c>
      <c r="X11" s="8"/>
    </row>
    <row r="12" spans="1:24" s="10" customFormat="1" ht="18">
      <c r="A12" s="112">
        <v>8</v>
      </c>
      <c r="B12" s="209" t="s">
        <v>82</v>
      </c>
      <c r="C12" s="138">
        <v>39479</v>
      </c>
      <c r="D12" s="139" t="s">
        <v>2</v>
      </c>
      <c r="E12" s="139" t="s">
        <v>56</v>
      </c>
      <c r="F12" s="140">
        <v>80</v>
      </c>
      <c r="G12" s="140">
        <v>80</v>
      </c>
      <c r="H12" s="140">
        <v>3</v>
      </c>
      <c r="I12" s="205">
        <v>10402.5</v>
      </c>
      <c r="J12" s="206">
        <v>1327</v>
      </c>
      <c r="K12" s="205">
        <v>33320</v>
      </c>
      <c r="L12" s="206">
        <v>3827</v>
      </c>
      <c r="M12" s="205">
        <v>29333</v>
      </c>
      <c r="N12" s="206">
        <v>3436</v>
      </c>
      <c r="O12" s="207">
        <f>SUM(I12+K12+M12)</f>
        <v>73055.5</v>
      </c>
      <c r="P12" s="208">
        <f>J12+L12+N12</f>
        <v>8590</v>
      </c>
      <c r="Q12" s="206">
        <f>+P12/G12</f>
        <v>107.375</v>
      </c>
      <c r="R12" s="144">
        <f>+O12/P12</f>
        <v>8.504714784633295</v>
      </c>
      <c r="S12" s="205"/>
      <c r="T12" s="134">
        <f t="shared" si="2"/>
      </c>
      <c r="U12" s="205">
        <v>1095409</v>
      </c>
      <c r="V12" s="206">
        <v>128824</v>
      </c>
      <c r="W12" s="159">
        <f t="shared" si="0"/>
        <v>8.503143824132149</v>
      </c>
      <c r="X12" s="11"/>
    </row>
    <row r="13" spans="1:24" s="10" customFormat="1" ht="18">
      <c r="A13" s="112">
        <v>9</v>
      </c>
      <c r="B13" s="160" t="s">
        <v>83</v>
      </c>
      <c r="C13" s="130">
        <v>39493</v>
      </c>
      <c r="D13" s="139" t="s">
        <v>74</v>
      </c>
      <c r="E13" s="139" t="s">
        <v>56</v>
      </c>
      <c r="F13" s="145">
        <v>9</v>
      </c>
      <c r="G13" s="145">
        <v>9</v>
      </c>
      <c r="H13" s="145">
        <v>1</v>
      </c>
      <c r="I13" s="186">
        <v>9072</v>
      </c>
      <c r="J13" s="187">
        <v>782</v>
      </c>
      <c r="K13" s="186">
        <v>17492</v>
      </c>
      <c r="L13" s="187">
        <v>1453</v>
      </c>
      <c r="M13" s="186">
        <v>14506</v>
      </c>
      <c r="N13" s="187">
        <v>1223</v>
      </c>
      <c r="O13" s="188">
        <f>+I13+K13+M13</f>
        <v>41070</v>
      </c>
      <c r="P13" s="189">
        <f>+J13+L13+N13</f>
        <v>3458</v>
      </c>
      <c r="Q13" s="206">
        <f>+P13/G13</f>
        <v>384.22222222222223</v>
      </c>
      <c r="R13" s="144">
        <f>+O13/P13</f>
        <v>11.876807403123193</v>
      </c>
      <c r="S13" s="186"/>
      <c r="T13" s="134">
        <f t="shared" si="2"/>
      </c>
      <c r="U13" s="186">
        <v>41069</v>
      </c>
      <c r="V13" s="187">
        <v>3458</v>
      </c>
      <c r="W13" s="153">
        <f t="shared" si="0"/>
        <v>11.876518218623481</v>
      </c>
      <c r="X13" s="11"/>
    </row>
    <row r="14" spans="1:24" s="10" customFormat="1" ht="18">
      <c r="A14" s="112">
        <v>10</v>
      </c>
      <c r="B14" s="152" t="s">
        <v>43</v>
      </c>
      <c r="C14" s="130">
        <v>39479</v>
      </c>
      <c r="D14" s="135" t="s">
        <v>30</v>
      </c>
      <c r="E14" s="135" t="s">
        <v>44</v>
      </c>
      <c r="F14" s="136">
        <v>50</v>
      </c>
      <c r="G14" s="136">
        <v>46</v>
      </c>
      <c r="H14" s="136">
        <v>3</v>
      </c>
      <c r="I14" s="205">
        <v>6170</v>
      </c>
      <c r="J14" s="206">
        <v>774</v>
      </c>
      <c r="K14" s="205">
        <v>12846.5</v>
      </c>
      <c r="L14" s="206">
        <v>1504</v>
      </c>
      <c r="M14" s="205">
        <v>15200</v>
      </c>
      <c r="N14" s="206">
        <v>1775</v>
      </c>
      <c r="O14" s="207">
        <f>SUM(I14+K14+M14)</f>
        <v>34216.5</v>
      </c>
      <c r="P14" s="208">
        <f>SUM(J14+L14+N14)</f>
        <v>4053</v>
      </c>
      <c r="Q14" s="206">
        <f>+P14/G14</f>
        <v>88.1086956521739</v>
      </c>
      <c r="R14" s="144">
        <f>+O14/P14</f>
        <v>8.442264988897113</v>
      </c>
      <c r="S14" s="205">
        <v>105313.5</v>
      </c>
      <c r="T14" s="134">
        <f t="shared" si="2"/>
        <v>-0.6750986340782521</v>
      </c>
      <c r="U14" s="205">
        <v>449954</v>
      </c>
      <c r="V14" s="206">
        <v>51790</v>
      </c>
      <c r="W14" s="153">
        <f t="shared" si="0"/>
        <v>8.68804788569222</v>
      </c>
      <c r="X14" s="11"/>
    </row>
    <row r="15" spans="1:24" s="10" customFormat="1" ht="18">
      <c r="A15" s="112">
        <v>11</v>
      </c>
      <c r="B15" s="152" t="s">
        <v>29</v>
      </c>
      <c r="C15" s="130">
        <v>39458</v>
      </c>
      <c r="D15" s="135" t="s">
        <v>30</v>
      </c>
      <c r="E15" s="135" t="s">
        <v>0</v>
      </c>
      <c r="F15" s="136">
        <v>213</v>
      </c>
      <c r="G15" s="136">
        <v>39</v>
      </c>
      <c r="H15" s="136">
        <v>6</v>
      </c>
      <c r="I15" s="205">
        <v>8036.5</v>
      </c>
      <c r="J15" s="206">
        <v>1479</v>
      </c>
      <c r="K15" s="205">
        <v>11884.5</v>
      </c>
      <c r="L15" s="206">
        <v>2124</v>
      </c>
      <c r="M15" s="205">
        <v>14242.5</v>
      </c>
      <c r="N15" s="206">
        <v>2447</v>
      </c>
      <c r="O15" s="207">
        <f>SUM(I15+K15+M15)</f>
        <v>34163.5</v>
      </c>
      <c r="P15" s="208">
        <f>SUM(J15+L15+N15)</f>
        <v>6050</v>
      </c>
      <c r="Q15" s="206">
        <f>+P15/G15</f>
        <v>155.12820512820514</v>
      </c>
      <c r="R15" s="144">
        <f>+O15/P15</f>
        <v>5.646859504132231</v>
      </c>
      <c r="S15" s="205">
        <v>294369</v>
      </c>
      <c r="T15" s="134">
        <f t="shared" si="2"/>
        <v>-0.883943282071142</v>
      </c>
      <c r="U15" s="205">
        <v>6234082.5</v>
      </c>
      <c r="V15" s="206">
        <v>880051</v>
      </c>
      <c r="W15" s="153">
        <f t="shared" si="0"/>
        <v>7.0837741221815556</v>
      </c>
      <c r="X15" s="11"/>
    </row>
    <row r="16" spans="1:24" s="10" customFormat="1" ht="18">
      <c r="A16" s="112">
        <v>12</v>
      </c>
      <c r="B16" s="152" t="s">
        <v>84</v>
      </c>
      <c r="C16" s="138">
        <v>39493</v>
      </c>
      <c r="D16" s="135" t="s">
        <v>6</v>
      </c>
      <c r="E16" s="135" t="s">
        <v>27</v>
      </c>
      <c r="F16" s="136">
        <v>21</v>
      </c>
      <c r="G16" s="136">
        <v>21</v>
      </c>
      <c r="H16" s="136">
        <v>1</v>
      </c>
      <c r="I16" s="205">
        <v>4888.5</v>
      </c>
      <c r="J16" s="206">
        <v>486</v>
      </c>
      <c r="K16" s="205">
        <v>9871</v>
      </c>
      <c r="L16" s="206">
        <v>972</v>
      </c>
      <c r="M16" s="205">
        <v>8752</v>
      </c>
      <c r="N16" s="206">
        <v>834</v>
      </c>
      <c r="O16" s="207">
        <f>I16+K16+M16</f>
        <v>23511.5</v>
      </c>
      <c r="P16" s="208">
        <f>J16+L16+N16</f>
        <v>2292</v>
      </c>
      <c r="Q16" s="206">
        <f>+P16/G16</f>
        <v>109.14285714285714</v>
      </c>
      <c r="R16" s="144">
        <f>+O16/P16</f>
        <v>10.258071553228621</v>
      </c>
      <c r="S16" s="205"/>
      <c r="T16" s="134">
        <f t="shared" si="2"/>
      </c>
      <c r="U16" s="205">
        <v>23511.5</v>
      </c>
      <c r="V16" s="206">
        <v>2292</v>
      </c>
      <c r="W16" s="159">
        <f t="shared" si="0"/>
        <v>10.258071553228621</v>
      </c>
      <c r="X16" s="11"/>
    </row>
    <row r="17" spans="1:24" s="10" customFormat="1" ht="18">
      <c r="A17" s="112">
        <v>13</v>
      </c>
      <c r="B17" s="157" t="s">
        <v>36</v>
      </c>
      <c r="C17" s="146">
        <v>39472</v>
      </c>
      <c r="D17" s="141" t="s">
        <v>37</v>
      </c>
      <c r="E17" s="142" t="s">
        <v>38</v>
      </c>
      <c r="F17" s="143">
        <v>70</v>
      </c>
      <c r="G17" s="143">
        <v>52</v>
      </c>
      <c r="H17" s="143">
        <v>4</v>
      </c>
      <c r="I17" s="210">
        <v>3594</v>
      </c>
      <c r="J17" s="211">
        <v>679</v>
      </c>
      <c r="K17" s="210">
        <v>7543</v>
      </c>
      <c r="L17" s="211">
        <v>1227</v>
      </c>
      <c r="M17" s="210">
        <v>6685</v>
      </c>
      <c r="N17" s="211">
        <v>1116</v>
      </c>
      <c r="O17" s="212">
        <f>I17+K17+M17</f>
        <v>17822</v>
      </c>
      <c r="P17" s="213">
        <f>J17+L17+N17</f>
        <v>3022</v>
      </c>
      <c r="Q17" s="211">
        <f>P17/G17</f>
        <v>58.11538461538461</v>
      </c>
      <c r="R17" s="214">
        <f>O17/P17</f>
        <v>5.897418927862343</v>
      </c>
      <c r="S17" s="210">
        <v>70330</v>
      </c>
      <c r="T17" s="134">
        <f t="shared" si="2"/>
        <v>-0.7465946253376937</v>
      </c>
      <c r="U17" s="210">
        <v>816295</v>
      </c>
      <c r="V17" s="211">
        <v>97954</v>
      </c>
      <c r="W17" s="215">
        <f t="shared" si="0"/>
        <v>8.333452436858117</v>
      </c>
      <c r="X17" s="11"/>
    </row>
    <row r="18" spans="1:24" s="10" customFormat="1" ht="18">
      <c r="A18" s="112">
        <v>14</v>
      </c>
      <c r="B18" s="152" t="s">
        <v>85</v>
      </c>
      <c r="C18" s="130">
        <v>39493</v>
      </c>
      <c r="D18" s="135" t="s">
        <v>30</v>
      </c>
      <c r="E18" s="135" t="s">
        <v>40</v>
      </c>
      <c r="F18" s="136">
        <v>27</v>
      </c>
      <c r="G18" s="136">
        <v>27</v>
      </c>
      <c r="H18" s="136">
        <v>1</v>
      </c>
      <c r="I18" s="205">
        <v>3294</v>
      </c>
      <c r="J18" s="206">
        <v>335</v>
      </c>
      <c r="K18" s="205">
        <v>6410</v>
      </c>
      <c r="L18" s="206">
        <v>594</v>
      </c>
      <c r="M18" s="205">
        <v>5627.5</v>
      </c>
      <c r="N18" s="206">
        <v>525</v>
      </c>
      <c r="O18" s="207">
        <f>SUM(I18+K18+M18)</f>
        <v>15331.5</v>
      </c>
      <c r="P18" s="208">
        <f>SUM(J18+L18+N18)</f>
        <v>1454</v>
      </c>
      <c r="Q18" s="206">
        <f>+P18/G18</f>
        <v>53.851851851851855</v>
      </c>
      <c r="R18" s="144">
        <f>+O18/P18</f>
        <v>10.54436038514443</v>
      </c>
      <c r="S18" s="205"/>
      <c r="T18" s="134">
        <f t="shared" si="2"/>
      </c>
      <c r="U18" s="205">
        <v>15331.5</v>
      </c>
      <c r="V18" s="206">
        <v>1454</v>
      </c>
      <c r="W18" s="153">
        <f t="shared" si="0"/>
        <v>10.54436038514443</v>
      </c>
      <c r="X18" s="11"/>
    </row>
    <row r="19" spans="1:24" s="10" customFormat="1" ht="18">
      <c r="A19" s="112">
        <v>15</v>
      </c>
      <c r="B19" s="152" t="s">
        <v>39</v>
      </c>
      <c r="C19" s="138">
        <v>39472</v>
      </c>
      <c r="D19" s="135" t="s">
        <v>30</v>
      </c>
      <c r="E19" s="135" t="s">
        <v>40</v>
      </c>
      <c r="F19" s="136">
        <v>58</v>
      </c>
      <c r="G19" s="136">
        <v>48</v>
      </c>
      <c r="H19" s="136">
        <v>4</v>
      </c>
      <c r="I19" s="205">
        <v>1640.5</v>
      </c>
      <c r="J19" s="206">
        <v>282</v>
      </c>
      <c r="K19" s="205">
        <v>7453.5</v>
      </c>
      <c r="L19" s="206">
        <v>1202</v>
      </c>
      <c r="M19" s="205">
        <v>5227</v>
      </c>
      <c r="N19" s="206">
        <v>857</v>
      </c>
      <c r="O19" s="207">
        <f aca="true" t="shared" si="3" ref="O19:P21">I19+K19+M19</f>
        <v>14321</v>
      </c>
      <c r="P19" s="208">
        <f t="shared" si="3"/>
        <v>2341</v>
      </c>
      <c r="Q19" s="206">
        <f>+P19/G19</f>
        <v>48.770833333333336</v>
      </c>
      <c r="R19" s="144">
        <f>+O19/P19</f>
        <v>6.117471166168304</v>
      </c>
      <c r="S19" s="205">
        <v>64572</v>
      </c>
      <c r="T19" s="134">
        <f t="shared" si="2"/>
        <v>-0.7782165644551818</v>
      </c>
      <c r="U19" s="216">
        <v>748372.5</v>
      </c>
      <c r="V19" s="217">
        <v>92075</v>
      </c>
      <c r="W19" s="153">
        <f t="shared" si="0"/>
        <v>8.127857724680966</v>
      </c>
      <c r="X19" s="8"/>
    </row>
    <row r="20" spans="1:24" s="10" customFormat="1" ht="18">
      <c r="A20" s="112">
        <v>16</v>
      </c>
      <c r="B20" s="154" t="s">
        <v>32</v>
      </c>
      <c r="C20" s="130">
        <v>39402</v>
      </c>
      <c r="D20" s="129" t="s">
        <v>57</v>
      </c>
      <c r="E20" s="129" t="s">
        <v>86</v>
      </c>
      <c r="F20" s="132">
        <v>165</v>
      </c>
      <c r="G20" s="132">
        <v>21</v>
      </c>
      <c r="H20" s="132">
        <v>14</v>
      </c>
      <c r="I20" s="186">
        <v>1735.5</v>
      </c>
      <c r="J20" s="187">
        <v>335</v>
      </c>
      <c r="K20" s="186">
        <v>2624.5</v>
      </c>
      <c r="L20" s="187">
        <v>426</v>
      </c>
      <c r="M20" s="186">
        <v>3265.5</v>
      </c>
      <c r="N20" s="187">
        <v>572</v>
      </c>
      <c r="O20" s="188">
        <f t="shared" si="3"/>
        <v>7625.5</v>
      </c>
      <c r="P20" s="189">
        <f t="shared" si="3"/>
        <v>1333</v>
      </c>
      <c r="Q20" s="190">
        <f>IF(O20&lt;&gt;0,P20/G20,"")</f>
        <v>63.476190476190474</v>
      </c>
      <c r="R20" s="133">
        <f>IF(O20&lt;&gt;0,O20/P20,"")</f>
        <v>5.720555138784696</v>
      </c>
      <c r="S20" s="186">
        <v>15921</v>
      </c>
      <c r="T20" s="134">
        <f t="shared" si="2"/>
        <v>-0.5210413918723699</v>
      </c>
      <c r="U20" s="218">
        <v>14195545.5</v>
      </c>
      <c r="V20" s="217">
        <v>1914193</v>
      </c>
      <c r="W20" s="153">
        <f>IF(U20&lt;&gt;0,U20/V20,"")</f>
        <v>7.4159426452818495</v>
      </c>
      <c r="X20" s="8"/>
    </row>
    <row r="21" spans="1:24" s="10" customFormat="1" ht="18">
      <c r="A21" s="112">
        <v>17</v>
      </c>
      <c r="B21" s="158" t="s">
        <v>87</v>
      </c>
      <c r="C21" s="130">
        <v>39486</v>
      </c>
      <c r="D21" s="135" t="s">
        <v>30</v>
      </c>
      <c r="E21" s="135" t="s">
        <v>72</v>
      </c>
      <c r="F21" s="136">
        <v>11</v>
      </c>
      <c r="G21" s="136">
        <v>11</v>
      </c>
      <c r="H21" s="136">
        <v>2</v>
      </c>
      <c r="I21" s="205">
        <v>1261</v>
      </c>
      <c r="J21" s="206">
        <v>133</v>
      </c>
      <c r="K21" s="205">
        <v>3159.5</v>
      </c>
      <c r="L21" s="206">
        <v>303</v>
      </c>
      <c r="M21" s="205">
        <v>3069</v>
      </c>
      <c r="N21" s="206">
        <v>298</v>
      </c>
      <c r="O21" s="207">
        <f t="shared" si="3"/>
        <v>7489.5</v>
      </c>
      <c r="P21" s="208">
        <f t="shared" si="3"/>
        <v>734</v>
      </c>
      <c r="Q21" s="206">
        <f>+P21/G21</f>
        <v>66.72727272727273</v>
      </c>
      <c r="R21" s="144">
        <f>+O21/P21</f>
        <v>10.203678474114442</v>
      </c>
      <c r="S21" s="205">
        <v>19603</v>
      </c>
      <c r="T21" s="134">
        <f t="shared" si="2"/>
        <v>-0.6179411314594705</v>
      </c>
      <c r="U21" s="216">
        <v>38102.5</v>
      </c>
      <c r="V21" s="217">
        <v>3670</v>
      </c>
      <c r="W21" s="153">
        <f aca="true" t="shared" si="4" ref="W21:W30">U21/V21</f>
        <v>10.382152588555858</v>
      </c>
      <c r="X21" s="8"/>
    </row>
    <row r="22" spans="1:24" s="10" customFormat="1" ht="18">
      <c r="A22" s="112">
        <v>18</v>
      </c>
      <c r="B22" s="152" t="s">
        <v>31</v>
      </c>
      <c r="C22" s="130">
        <v>39437</v>
      </c>
      <c r="D22" s="135" t="s">
        <v>30</v>
      </c>
      <c r="E22" s="135" t="s">
        <v>1</v>
      </c>
      <c r="F22" s="136">
        <v>156</v>
      </c>
      <c r="G22" s="136">
        <v>14</v>
      </c>
      <c r="H22" s="136">
        <v>9</v>
      </c>
      <c r="I22" s="205">
        <v>1243</v>
      </c>
      <c r="J22" s="206">
        <v>254</v>
      </c>
      <c r="K22" s="205">
        <v>2239</v>
      </c>
      <c r="L22" s="206">
        <v>439</v>
      </c>
      <c r="M22" s="205">
        <v>2483</v>
      </c>
      <c r="N22" s="206">
        <v>467</v>
      </c>
      <c r="O22" s="207">
        <f>SUM(I22+K22+M22)</f>
        <v>5965</v>
      </c>
      <c r="P22" s="208">
        <f>SUM(J22+L22+N22)</f>
        <v>1160</v>
      </c>
      <c r="Q22" s="206">
        <f>+P22/G22</f>
        <v>82.85714285714286</v>
      </c>
      <c r="R22" s="144">
        <f>+O22/P22</f>
        <v>5.142241379310345</v>
      </c>
      <c r="S22" s="205">
        <v>10367.5</v>
      </c>
      <c r="T22" s="134">
        <f t="shared" si="2"/>
        <v>-0.42464432119604534</v>
      </c>
      <c r="U22" s="205">
        <v>4476419.5</v>
      </c>
      <c r="V22" s="206">
        <v>618651</v>
      </c>
      <c r="W22" s="153">
        <f t="shared" si="4"/>
        <v>7.235775097753014</v>
      </c>
      <c r="X22" s="8"/>
    </row>
    <row r="23" spans="1:24" s="10" customFormat="1" ht="18">
      <c r="A23" s="112">
        <v>19</v>
      </c>
      <c r="B23" s="152" t="s">
        <v>88</v>
      </c>
      <c r="C23" s="138">
        <v>39479</v>
      </c>
      <c r="D23" s="135" t="s">
        <v>6</v>
      </c>
      <c r="E23" s="135" t="s">
        <v>45</v>
      </c>
      <c r="F23" s="136">
        <v>5</v>
      </c>
      <c r="G23" s="136">
        <v>4</v>
      </c>
      <c r="H23" s="136">
        <v>3</v>
      </c>
      <c r="I23" s="186">
        <v>1321</v>
      </c>
      <c r="J23" s="187">
        <v>173</v>
      </c>
      <c r="K23" s="186">
        <v>1552</v>
      </c>
      <c r="L23" s="187">
        <v>208</v>
      </c>
      <c r="M23" s="186">
        <v>1136</v>
      </c>
      <c r="N23" s="187">
        <v>162</v>
      </c>
      <c r="O23" s="188">
        <f>I23+K23+M23</f>
        <v>4009</v>
      </c>
      <c r="P23" s="189">
        <f>J23+L23+N23</f>
        <v>543</v>
      </c>
      <c r="Q23" s="206">
        <f>+P23/G23</f>
        <v>135.75</v>
      </c>
      <c r="R23" s="144">
        <f>+O23/P23</f>
        <v>7.383057090239411</v>
      </c>
      <c r="S23" s="205">
        <v>10416</v>
      </c>
      <c r="T23" s="134">
        <f t="shared" si="2"/>
        <v>-0.6151113671274961</v>
      </c>
      <c r="U23" s="216">
        <v>42339</v>
      </c>
      <c r="V23" s="187">
        <v>4831</v>
      </c>
      <c r="W23" s="159">
        <f t="shared" si="4"/>
        <v>8.764024011591802</v>
      </c>
      <c r="X23" s="8"/>
    </row>
    <row r="24" spans="1:24" s="10" customFormat="1" ht="18">
      <c r="A24" s="112">
        <v>20</v>
      </c>
      <c r="B24" s="152" t="s">
        <v>41</v>
      </c>
      <c r="C24" s="138">
        <v>39472</v>
      </c>
      <c r="D24" s="135" t="s">
        <v>6</v>
      </c>
      <c r="E24" s="135" t="s">
        <v>89</v>
      </c>
      <c r="F24" s="136">
        <v>25</v>
      </c>
      <c r="G24" s="136">
        <v>14</v>
      </c>
      <c r="H24" s="136">
        <v>4</v>
      </c>
      <c r="I24" s="186">
        <v>562</v>
      </c>
      <c r="J24" s="187">
        <v>98</v>
      </c>
      <c r="K24" s="186">
        <v>1354</v>
      </c>
      <c r="L24" s="187">
        <v>243</v>
      </c>
      <c r="M24" s="186">
        <v>1452</v>
      </c>
      <c r="N24" s="187">
        <v>245</v>
      </c>
      <c r="O24" s="188">
        <f>I24+K24+M24</f>
        <v>3368</v>
      </c>
      <c r="P24" s="189">
        <f>J24+L24+N24</f>
        <v>586</v>
      </c>
      <c r="Q24" s="206">
        <f>+P24/G24</f>
        <v>41.857142857142854</v>
      </c>
      <c r="R24" s="144">
        <f>+O24/P24</f>
        <v>5.747440273037543</v>
      </c>
      <c r="S24" s="205">
        <v>7703.5</v>
      </c>
      <c r="T24" s="134">
        <f t="shared" si="2"/>
        <v>-0.5627961316284805</v>
      </c>
      <c r="U24" s="216">
        <v>121582.5</v>
      </c>
      <c r="V24" s="187">
        <v>16332</v>
      </c>
      <c r="W24" s="159">
        <f t="shared" si="4"/>
        <v>7.444434239529757</v>
      </c>
      <c r="X24" s="8"/>
    </row>
    <row r="25" spans="1:24" s="10" customFormat="1" ht="18">
      <c r="A25" s="112">
        <v>21</v>
      </c>
      <c r="B25" s="160" t="s">
        <v>78</v>
      </c>
      <c r="C25" s="130">
        <v>39465</v>
      </c>
      <c r="D25" s="139" t="s">
        <v>74</v>
      </c>
      <c r="E25" s="139" t="s">
        <v>74</v>
      </c>
      <c r="F25" s="145">
        <v>16</v>
      </c>
      <c r="G25" s="145">
        <v>6</v>
      </c>
      <c r="H25" s="145">
        <v>5</v>
      </c>
      <c r="I25" s="186">
        <v>526</v>
      </c>
      <c r="J25" s="187">
        <v>68</v>
      </c>
      <c r="K25" s="186">
        <v>1017</v>
      </c>
      <c r="L25" s="187">
        <v>129</v>
      </c>
      <c r="M25" s="186">
        <v>1230</v>
      </c>
      <c r="N25" s="187">
        <v>157</v>
      </c>
      <c r="O25" s="188">
        <f>+I25+K25+M25</f>
        <v>2773</v>
      </c>
      <c r="P25" s="189">
        <f>+J25+L25+N25</f>
        <v>354</v>
      </c>
      <c r="Q25" s="206">
        <f>+P25/G25</f>
        <v>59</v>
      </c>
      <c r="R25" s="144">
        <f>+O25/P25</f>
        <v>7.833333333333333</v>
      </c>
      <c r="S25" s="186">
        <v>80</v>
      </c>
      <c r="T25" s="134">
        <f t="shared" si="2"/>
        <v>33.6625</v>
      </c>
      <c r="U25" s="186">
        <v>137420</v>
      </c>
      <c r="V25" s="187">
        <v>12740</v>
      </c>
      <c r="W25" s="153">
        <f t="shared" si="4"/>
        <v>10.786499215070643</v>
      </c>
      <c r="X25" s="8"/>
    </row>
    <row r="26" spans="1:24" s="10" customFormat="1" ht="18">
      <c r="A26" s="112">
        <v>22</v>
      </c>
      <c r="B26" s="161" t="s">
        <v>48</v>
      </c>
      <c r="C26" s="130">
        <v>39437</v>
      </c>
      <c r="D26" s="141" t="s">
        <v>37</v>
      </c>
      <c r="E26" s="142" t="s">
        <v>38</v>
      </c>
      <c r="F26" s="143">
        <v>17</v>
      </c>
      <c r="G26" s="143">
        <v>6</v>
      </c>
      <c r="H26" s="143">
        <v>7</v>
      </c>
      <c r="I26" s="210">
        <v>575</v>
      </c>
      <c r="J26" s="211">
        <v>107</v>
      </c>
      <c r="K26" s="210">
        <v>738</v>
      </c>
      <c r="L26" s="211">
        <v>126</v>
      </c>
      <c r="M26" s="210">
        <v>519</v>
      </c>
      <c r="N26" s="211">
        <v>100</v>
      </c>
      <c r="O26" s="212">
        <f>I26+K26+M26</f>
        <v>1832</v>
      </c>
      <c r="P26" s="213">
        <f>J26+L26+N26</f>
        <v>333</v>
      </c>
      <c r="Q26" s="211">
        <f>P26/G26</f>
        <v>55.5</v>
      </c>
      <c r="R26" s="214">
        <f>O26/P26</f>
        <v>5.501501501501502</v>
      </c>
      <c r="S26" s="210">
        <v>436</v>
      </c>
      <c r="T26" s="134">
        <f t="shared" si="2"/>
        <v>3.2018348623853212</v>
      </c>
      <c r="U26" s="210">
        <v>277539</v>
      </c>
      <c r="V26" s="211">
        <v>26440</v>
      </c>
      <c r="W26" s="215">
        <f t="shared" si="4"/>
        <v>10.496936459909229</v>
      </c>
      <c r="X26" s="8"/>
    </row>
    <row r="27" spans="1:24" s="10" customFormat="1" ht="18">
      <c r="A27" s="112">
        <v>23</v>
      </c>
      <c r="B27" s="154" t="s">
        <v>63</v>
      </c>
      <c r="C27" s="130">
        <v>39409</v>
      </c>
      <c r="D27" s="131" t="s">
        <v>14</v>
      </c>
      <c r="E27" s="129" t="s">
        <v>4</v>
      </c>
      <c r="F27" s="132">
        <v>69</v>
      </c>
      <c r="G27" s="132">
        <v>2</v>
      </c>
      <c r="H27" s="132">
        <v>13</v>
      </c>
      <c r="I27" s="186">
        <v>302</v>
      </c>
      <c r="J27" s="187">
        <v>51</v>
      </c>
      <c r="K27" s="186">
        <v>456</v>
      </c>
      <c r="L27" s="187">
        <v>68</v>
      </c>
      <c r="M27" s="186">
        <v>443</v>
      </c>
      <c r="N27" s="187">
        <v>72</v>
      </c>
      <c r="O27" s="188">
        <f>+I27+K27+M27</f>
        <v>1201</v>
      </c>
      <c r="P27" s="189">
        <f>+J27+L27+N27</f>
        <v>191</v>
      </c>
      <c r="Q27" s="190">
        <f>IF(O27&lt;&gt;0,P27/G27,"")</f>
        <v>95.5</v>
      </c>
      <c r="R27" s="133">
        <f>IF(O27&lt;&gt;0,O27/P27,"")</f>
        <v>6.287958115183246</v>
      </c>
      <c r="S27" s="186">
        <v>817</v>
      </c>
      <c r="T27" s="134">
        <f t="shared" si="2"/>
        <v>0.4700122399020808</v>
      </c>
      <c r="U27" s="186">
        <v>859756</v>
      </c>
      <c r="V27" s="187">
        <v>88095</v>
      </c>
      <c r="W27" s="155">
        <f t="shared" si="4"/>
        <v>9.759418809240024</v>
      </c>
      <c r="X27" s="8"/>
    </row>
    <row r="28" spans="1:24" s="10" customFormat="1" ht="18">
      <c r="A28" s="112">
        <v>24</v>
      </c>
      <c r="B28" s="157" t="s">
        <v>25</v>
      </c>
      <c r="C28" s="146">
        <v>39451</v>
      </c>
      <c r="D28" s="141" t="s">
        <v>3</v>
      </c>
      <c r="E28" s="141" t="s">
        <v>90</v>
      </c>
      <c r="F28" s="147">
        <v>22</v>
      </c>
      <c r="G28" s="148">
        <v>7</v>
      </c>
      <c r="H28" s="149">
        <v>7</v>
      </c>
      <c r="I28" s="219">
        <v>348</v>
      </c>
      <c r="J28" s="220">
        <v>104</v>
      </c>
      <c r="K28" s="219">
        <v>322</v>
      </c>
      <c r="L28" s="220">
        <v>69</v>
      </c>
      <c r="M28" s="219">
        <v>357</v>
      </c>
      <c r="N28" s="220">
        <v>83</v>
      </c>
      <c r="O28" s="221">
        <f>M28+K28+I28</f>
        <v>1027</v>
      </c>
      <c r="P28" s="222">
        <f>+J28+L28+N28</f>
        <v>256</v>
      </c>
      <c r="Q28" s="220">
        <f>P28/G28</f>
        <v>36.57142857142857</v>
      </c>
      <c r="R28" s="223">
        <f>O28/P28</f>
        <v>4.01171875</v>
      </c>
      <c r="S28" s="219">
        <v>4190</v>
      </c>
      <c r="T28" s="134">
        <f t="shared" si="2"/>
        <v>-0.7548926014319809</v>
      </c>
      <c r="U28" s="219">
        <v>301268</v>
      </c>
      <c r="V28" s="220">
        <v>32055</v>
      </c>
      <c r="W28" s="224">
        <f t="shared" si="4"/>
        <v>9.39847137732023</v>
      </c>
      <c r="X28" s="8"/>
    </row>
    <row r="29" spans="1:24" s="10" customFormat="1" ht="18">
      <c r="A29" s="112">
        <v>25</v>
      </c>
      <c r="B29" s="156" t="s">
        <v>91</v>
      </c>
      <c r="C29" s="138">
        <v>39395</v>
      </c>
      <c r="D29" s="139" t="s">
        <v>2</v>
      </c>
      <c r="E29" s="139" t="s">
        <v>92</v>
      </c>
      <c r="F29" s="140">
        <v>57</v>
      </c>
      <c r="G29" s="140">
        <v>1</v>
      </c>
      <c r="H29" s="140">
        <v>14</v>
      </c>
      <c r="I29" s="205">
        <v>339.43</v>
      </c>
      <c r="J29" s="206">
        <v>68</v>
      </c>
      <c r="K29" s="205">
        <v>339.43</v>
      </c>
      <c r="L29" s="206">
        <v>68</v>
      </c>
      <c r="M29" s="205">
        <v>339.43</v>
      </c>
      <c r="N29" s="206">
        <v>68</v>
      </c>
      <c r="O29" s="207">
        <f>SUM(I29+K29+M29)</f>
        <v>1018.29</v>
      </c>
      <c r="P29" s="208">
        <f>J29+L29+N29</f>
        <v>204</v>
      </c>
      <c r="Q29" s="206">
        <f>+P29/G29</f>
        <v>204</v>
      </c>
      <c r="R29" s="144">
        <f>+O29/P29</f>
        <v>4.991617647058823</v>
      </c>
      <c r="S29" s="205"/>
      <c r="T29" s="134">
        <f t="shared" si="2"/>
      </c>
      <c r="U29" s="205">
        <v>145913.24</v>
      </c>
      <c r="V29" s="206">
        <v>23925</v>
      </c>
      <c r="W29" s="159">
        <f t="shared" si="4"/>
        <v>6.098777011494253</v>
      </c>
      <c r="X29" s="8"/>
    </row>
    <row r="30" spans="1:24" s="10" customFormat="1" ht="18">
      <c r="A30" s="112">
        <v>26</v>
      </c>
      <c r="B30" s="157" t="s">
        <v>34</v>
      </c>
      <c r="C30" s="146">
        <v>39416</v>
      </c>
      <c r="D30" s="141" t="s">
        <v>3</v>
      </c>
      <c r="E30" s="141" t="s">
        <v>47</v>
      </c>
      <c r="F30" s="147">
        <v>45</v>
      </c>
      <c r="G30" s="148">
        <v>3</v>
      </c>
      <c r="H30" s="149">
        <v>12</v>
      </c>
      <c r="I30" s="219">
        <v>321</v>
      </c>
      <c r="J30" s="220">
        <v>96</v>
      </c>
      <c r="K30" s="219">
        <v>324</v>
      </c>
      <c r="L30" s="220">
        <v>95</v>
      </c>
      <c r="M30" s="219">
        <v>281</v>
      </c>
      <c r="N30" s="220">
        <v>88</v>
      </c>
      <c r="O30" s="221">
        <f>M30+K30+I30</f>
        <v>926</v>
      </c>
      <c r="P30" s="222">
        <f>+J30+L30+N30</f>
        <v>279</v>
      </c>
      <c r="Q30" s="220">
        <f>P30/G30</f>
        <v>93</v>
      </c>
      <c r="R30" s="223">
        <f>O30/P30</f>
        <v>3.3189964157706093</v>
      </c>
      <c r="S30" s="219">
        <v>2727</v>
      </c>
      <c r="T30" s="134">
        <f t="shared" si="2"/>
        <v>-0.6604327099376605</v>
      </c>
      <c r="U30" s="219">
        <v>182940</v>
      </c>
      <c r="V30" s="220">
        <v>27384</v>
      </c>
      <c r="W30" s="224">
        <f t="shared" si="4"/>
        <v>6.680543382997371</v>
      </c>
      <c r="X30" s="8"/>
    </row>
    <row r="31" spans="1:24" s="10" customFormat="1" ht="18">
      <c r="A31" s="112">
        <v>27</v>
      </c>
      <c r="B31" s="154" t="s">
        <v>24</v>
      </c>
      <c r="C31" s="130">
        <v>39423</v>
      </c>
      <c r="D31" s="129" t="s">
        <v>57</v>
      </c>
      <c r="E31" s="225" t="s">
        <v>5</v>
      </c>
      <c r="F31" s="132">
        <v>164</v>
      </c>
      <c r="G31" s="132">
        <v>3</v>
      </c>
      <c r="H31" s="132">
        <v>11</v>
      </c>
      <c r="I31" s="186">
        <v>246</v>
      </c>
      <c r="J31" s="187">
        <v>62</v>
      </c>
      <c r="K31" s="186">
        <v>367</v>
      </c>
      <c r="L31" s="187">
        <v>97</v>
      </c>
      <c r="M31" s="186">
        <v>306</v>
      </c>
      <c r="N31" s="187">
        <v>70</v>
      </c>
      <c r="O31" s="188">
        <f>I31+K31+M31</f>
        <v>919</v>
      </c>
      <c r="P31" s="189">
        <f>J31+L31+N31</f>
        <v>229</v>
      </c>
      <c r="Q31" s="190">
        <f>IF(O31&lt;&gt;0,P31/G31,"")</f>
        <v>76.33333333333333</v>
      </c>
      <c r="R31" s="133">
        <f>IF(O31&lt;&gt;0,O31/P31,"")</f>
        <v>4.013100436681222</v>
      </c>
      <c r="S31" s="186">
        <v>2941</v>
      </c>
      <c r="T31" s="134">
        <f t="shared" si="2"/>
        <v>-0.6875212512750765</v>
      </c>
      <c r="U31" s="218">
        <f>3536377</f>
        <v>3536377</v>
      </c>
      <c r="V31" s="217">
        <v>434151</v>
      </c>
      <c r="W31" s="153">
        <f>IF(U31&lt;&gt;0,U31/V31,"")</f>
        <v>8.14550006794871</v>
      </c>
      <c r="X31" s="8"/>
    </row>
    <row r="32" spans="1:25" s="10" customFormat="1" ht="18">
      <c r="A32" s="112">
        <v>28</v>
      </c>
      <c r="B32" s="160" t="s">
        <v>93</v>
      </c>
      <c r="C32" s="130">
        <v>39430</v>
      </c>
      <c r="D32" s="139" t="s">
        <v>52</v>
      </c>
      <c r="E32" s="142" t="s">
        <v>94</v>
      </c>
      <c r="F32" s="143">
        <v>80</v>
      </c>
      <c r="G32" s="143">
        <v>1</v>
      </c>
      <c r="H32" s="143">
        <v>9</v>
      </c>
      <c r="I32" s="210">
        <v>300</v>
      </c>
      <c r="J32" s="211">
        <v>100</v>
      </c>
      <c r="K32" s="210">
        <v>300</v>
      </c>
      <c r="L32" s="211">
        <v>100</v>
      </c>
      <c r="M32" s="210">
        <v>300</v>
      </c>
      <c r="N32" s="211">
        <v>100</v>
      </c>
      <c r="O32" s="212">
        <f>I32+K32+M32</f>
        <v>900</v>
      </c>
      <c r="P32" s="213">
        <f>J32+L32+N32</f>
        <v>300</v>
      </c>
      <c r="Q32" s="211">
        <f>+P32/G32</f>
        <v>300</v>
      </c>
      <c r="R32" s="214">
        <f>+O32/P32</f>
        <v>3</v>
      </c>
      <c r="S32" s="210">
        <v>479</v>
      </c>
      <c r="T32" s="134">
        <f t="shared" si="2"/>
        <v>0.8789144050104384</v>
      </c>
      <c r="U32" s="210">
        <v>1229839.44</v>
      </c>
      <c r="V32" s="211">
        <v>157242</v>
      </c>
      <c r="W32" s="215">
        <f aca="true" t="shared" si="5" ref="W32:W44">U32/V32</f>
        <v>7.8213164421719386</v>
      </c>
      <c r="X32" s="8"/>
      <c r="Y32" s="8"/>
    </row>
    <row r="33" spans="1:25" s="10" customFormat="1" ht="18">
      <c r="A33" s="112">
        <v>29</v>
      </c>
      <c r="B33" s="160" t="s">
        <v>73</v>
      </c>
      <c r="C33" s="130">
        <v>39458</v>
      </c>
      <c r="D33" s="139" t="s">
        <v>74</v>
      </c>
      <c r="E33" s="139" t="s">
        <v>56</v>
      </c>
      <c r="F33" s="145">
        <v>8</v>
      </c>
      <c r="G33" s="145">
        <v>4</v>
      </c>
      <c r="H33" s="145">
        <v>6</v>
      </c>
      <c r="I33" s="186">
        <v>217</v>
      </c>
      <c r="J33" s="187">
        <v>40</v>
      </c>
      <c r="K33" s="186">
        <v>315</v>
      </c>
      <c r="L33" s="187">
        <v>58</v>
      </c>
      <c r="M33" s="186">
        <v>367</v>
      </c>
      <c r="N33" s="187">
        <v>67</v>
      </c>
      <c r="O33" s="188">
        <f>+I33+K33+M33</f>
        <v>899</v>
      </c>
      <c r="P33" s="189">
        <f>+J33+L33+N33</f>
        <v>165</v>
      </c>
      <c r="Q33" s="206">
        <f>+P33/G33</f>
        <v>41.25</v>
      </c>
      <c r="R33" s="144">
        <f>+O33/P33</f>
        <v>5.448484848484848</v>
      </c>
      <c r="S33" s="186">
        <v>4378</v>
      </c>
      <c r="T33" s="134">
        <f t="shared" si="2"/>
        <v>-0.7946550936500685</v>
      </c>
      <c r="U33" s="186">
        <v>245471</v>
      </c>
      <c r="V33" s="187">
        <v>22355</v>
      </c>
      <c r="W33" s="153">
        <f t="shared" si="5"/>
        <v>10.980585998658018</v>
      </c>
      <c r="X33" s="8"/>
      <c r="Y33" s="8"/>
    </row>
    <row r="34" spans="1:25" s="10" customFormat="1" ht="18">
      <c r="A34" s="112">
        <v>30</v>
      </c>
      <c r="B34" s="152" t="s">
        <v>66</v>
      </c>
      <c r="C34" s="138">
        <v>39465</v>
      </c>
      <c r="D34" s="135" t="s">
        <v>6</v>
      </c>
      <c r="E34" s="135" t="s">
        <v>27</v>
      </c>
      <c r="F34" s="136">
        <v>16</v>
      </c>
      <c r="G34" s="136">
        <v>2</v>
      </c>
      <c r="H34" s="136">
        <v>5</v>
      </c>
      <c r="I34" s="186">
        <v>119</v>
      </c>
      <c r="J34" s="187">
        <v>20</v>
      </c>
      <c r="K34" s="186">
        <v>270</v>
      </c>
      <c r="L34" s="187">
        <v>43</v>
      </c>
      <c r="M34" s="186">
        <v>509</v>
      </c>
      <c r="N34" s="187">
        <v>80</v>
      </c>
      <c r="O34" s="188">
        <f>I34+K34+M34</f>
        <v>898</v>
      </c>
      <c r="P34" s="189">
        <f>J34+L34+N34</f>
        <v>143</v>
      </c>
      <c r="Q34" s="206">
        <f>+P34/G34</f>
        <v>71.5</v>
      </c>
      <c r="R34" s="144">
        <f>+O34/P34</f>
        <v>6.27972027972028</v>
      </c>
      <c r="S34" s="205">
        <v>1358</v>
      </c>
      <c r="T34" s="134">
        <f t="shared" si="2"/>
        <v>-0.3387334315169367</v>
      </c>
      <c r="U34" s="205">
        <v>134363</v>
      </c>
      <c r="V34" s="187">
        <v>14550</v>
      </c>
      <c r="W34" s="159">
        <f t="shared" si="5"/>
        <v>9.234570446735395</v>
      </c>
      <c r="X34" s="8"/>
      <c r="Y34" s="8"/>
    </row>
    <row r="35" spans="1:25" s="10" customFormat="1" ht="18">
      <c r="A35" s="112">
        <v>31</v>
      </c>
      <c r="B35" s="154" t="s">
        <v>95</v>
      </c>
      <c r="C35" s="130">
        <v>39080</v>
      </c>
      <c r="D35" s="131" t="s">
        <v>14</v>
      </c>
      <c r="E35" s="129" t="s">
        <v>96</v>
      </c>
      <c r="F35" s="132">
        <v>82</v>
      </c>
      <c r="G35" s="132">
        <v>1</v>
      </c>
      <c r="H35" s="132">
        <v>28</v>
      </c>
      <c r="I35" s="186">
        <v>0</v>
      </c>
      <c r="J35" s="187">
        <v>0</v>
      </c>
      <c r="K35" s="186">
        <v>446.5</v>
      </c>
      <c r="L35" s="187">
        <v>148</v>
      </c>
      <c r="M35" s="186">
        <v>446.5</v>
      </c>
      <c r="N35" s="187">
        <v>148</v>
      </c>
      <c r="O35" s="188">
        <f>+I35+K35+M35</f>
        <v>893</v>
      </c>
      <c r="P35" s="189">
        <f>+J35+L35+N35</f>
        <v>296</v>
      </c>
      <c r="Q35" s="190">
        <f>IF(O35&lt;&gt;0,P35/G35,"")</f>
        <v>296</v>
      </c>
      <c r="R35" s="133">
        <f>IF(O35&lt;&gt;0,O35/P35,"")</f>
        <v>3.016891891891892</v>
      </c>
      <c r="S35" s="186"/>
      <c r="T35" s="134">
        <f t="shared" si="2"/>
      </c>
      <c r="U35" s="186">
        <v>1705088</v>
      </c>
      <c r="V35" s="187">
        <v>206687</v>
      </c>
      <c r="W35" s="155">
        <f t="shared" si="5"/>
        <v>8.249614150865803</v>
      </c>
      <c r="X35" s="8"/>
      <c r="Y35" s="8"/>
    </row>
    <row r="36" spans="1:25" s="10" customFormat="1" ht="18">
      <c r="A36" s="112">
        <v>32</v>
      </c>
      <c r="B36" s="152" t="s">
        <v>26</v>
      </c>
      <c r="C36" s="138">
        <v>39451</v>
      </c>
      <c r="D36" s="135" t="s">
        <v>6</v>
      </c>
      <c r="E36" s="135" t="s">
        <v>27</v>
      </c>
      <c r="F36" s="136">
        <v>25</v>
      </c>
      <c r="G36" s="136">
        <v>4</v>
      </c>
      <c r="H36" s="136">
        <v>7</v>
      </c>
      <c r="I36" s="186">
        <v>214</v>
      </c>
      <c r="J36" s="187">
        <v>52</v>
      </c>
      <c r="K36" s="186">
        <v>307.5</v>
      </c>
      <c r="L36" s="187">
        <v>67</v>
      </c>
      <c r="M36" s="186">
        <v>287</v>
      </c>
      <c r="N36" s="187">
        <v>60</v>
      </c>
      <c r="O36" s="188">
        <f>I36+K36+M36</f>
        <v>808.5</v>
      </c>
      <c r="P36" s="189">
        <f>J36+L36+N36</f>
        <v>179</v>
      </c>
      <c r="Q36" s="206">
        <f>+P36/G36</f>
        <v>44.75</v>
      </c>
      <c r="R36" s="144">
        <f>+O36/P36</f>
        <v>4.516759776536313</v>
      </c>
      <c r="S36" s="205">
        <v>2340.5</v>
      </c>
      <c r="T36" s="134">
        <f t="shared" si="2"/>
        <v>-0.6545609912411878</v>
      </c>
      <c r="U36" s="216">
        <v>241197</v>
      </c>
      <c r="V36" s="187">
        <v>28684</v>
      </c>
      <c r="W36" s="159">
        <f t="shared" si="5"/>
        <v>8.408764467996095</v>
      </c>
      <c r="X36" s="8"/>
      <c r="Y36" s="8"/>
    </row>
    <row r="37" spans="1:25" s="10" customFormat="1" ht="18">
      <c r="A37" s="112">
        <v>33</v>
      </c>
      <c r="B37" s="156" t="s">
        <v>49</v>
      </c>
      <c r="C37" s="138">
        <v>39465</v>
      </c>
      <c r="D37" s="139" t="s">
        <v>2</v>
      </c>
      <c r="E37" s="137" t="s">
        <v>46</v>
      </c>
      <c r="F37" s="140">
        <v>63</v>
      </c>
      <c r="G37" s="140">
        <v>8</v>
      </c>
      <c r="H37" s="140">
        <v>5</v>
      </c>
      <c r="I37" s="205">
        <v>223</v>
      </c>
      <c r="J37" s="206">
        <v>43</v>
      </c>
      <c r="K37" s="205">
        <v>291</v>
      </c>
      <c r="L37" s="206">
        <v>56</v>
      </c>
      <c r="M37" s="205">
        <v>238</v>
      </c>
      <c r="N37" s="206">
        <v>47</v>
      </c>
      <c r="O37" s="207">
        <f>SUM(I37+K37+M37)</f>
        <v>752</v>
      </c>
      <c r="P37" s="208">
        <f>J37+L37+N37</f>
        <v>146</v>
      </c>
      <c r="Q37" s="206">
        <f>+P37/G37</f>
        <v>18.25</v>
      </c>
      <c r="R37" s="144">
        <f>+O37/P37</f>
        <v>5.1506849315068495</v>
      </c>
      <c r="S37" s="205"/>
      <c r="T37" s="134">
        <f t="shared" si="2"/>
      </c>
      <c r="U37" s="205">
        <v>152742.98</v>
      </c>
      <c r="V37" s="206">
        <v>20558</v>
      </c>
      <c r="W37" s="159">
        <f t="shared" si="5"/>
        <v>7.4298560171222885</v>
      </c>
      <c r="X37" s="8"/>
      <c r="Y37" s="8"/>
    </row>
    <row r="38" spans="1:25" s="10" customFormat="1" ht="18">
      <c r="A38" s="112">
        <v>34</v>
      </c>
      <c r="B38" s="156" t="s">
        <v>50</v>
      </c>
      <c r="C38" s="138">
        <v>39465</v>
      </c>
      <c r="D38" s="139" t="s">
        <v>2</v>
      </c>
      <c r="E38" s="139" t="s">
        <v>56</v>
      </c>
      <c r="F38" s="140">
        <v>25</v>
      </c>
      <c r="G38" s="140">
        <v>3</v>
      </c>
      <c r="H38" s="140">
        <v>5</v>
      </c>
      <c r="I38" s="205">
        <v>109</v>
      </c>
      <c r="J38" s="206">
        <v>21</v>
      </c>
      <c r="K38" s="205">
        <v>204</v>
      </c>
      <c r="L38" s="206">
        <v>38</v>
      </c>
      <c r="M38" s="205">
        <v>133</v>
      </c>
      <c r="N38" s="206">
        <v>26</v>
      </c>
      <c r="O38" s="207">
        <f>SUM(I38+K38+M38)</f>
        <v>446</v>
      </c>
      <c r="P38" s="208">
        <f>J38+L38+N38</f>
        <v>85</v>
      </c>
      <c r="Q38" s="206">
        <f>+P38/G38</f>
        <v>28.333333333333332</v>
      </c>
      <c r="R38" s="144">
        <f>+O38/P38</f>
        <v>5.247058823529412</v>
      </c>
      <c r="S38" s="205"/>
      <c r="T38" s="134">
        <f t="shared" si="2"/>
      </c>
      <c r="U38" s="205">
        <v>98829</v>
      </c>
      <c r="V38" s="206">
        <v>11612</v>
      </c>
      <c r="W38" s="159">
        <f t="shared" si="5"/>
        <v>8.510936961763692</v>
      </c>
      <c r="X38" s="8"/>
      <c r="Y38" s="8"/>
    </row>
    <row r="39" spans="1:25" s="10" customFormat="1" ht="18">
      <c r="A39" s="112">
        <v>35</v>
      </c>
      <c r="B39" s="154" t="s">
        <v>33</v>
      </c>
      <c r="C39" s="130">
        <v>39416</v>
      </c>
      <c r="D39" s="131" t="s">
        <v>14</v>
      </c>
      <c r="E39" s="129" t="s">
        <v>15</v>
      </c>
      <c r="F39" s="132">
        <v>123</v>
      </c>
      <c r="G39" s="132">
        <v>3</v>
      </c>
      <c r="H39" s="132">
        <v>12</v>
      </c>
      <c r="I39" s="186">
        <v>106</v>
      </c>
      <c r="J39" s="187">
        <v>19</v>
      </c>
      <c r="K39" s="186">
        <v>114</v>
      </c>
      <c r="L39" s="187">
        <v>18</v>
      </c>
      <c r="M39" s="186">
        <v>179</v>
      </c>
      <c r="N39" s="187">
        <v>26</v>
      </c>
      <c r="O39" s="188">
        <f>+I39+K39+M39</f>
        <v>399</v>
      </c>
      <c r="P39" s="189">
        <f>+J39+L39+N39</f>
        <v>63</v>
      </c>
      <c r="Q39" s="190">
        <f>IF(O39&lt;&gt;0,P39/G39,"")</f>
        <v>21</v>
      </c>
      <c r="R39" s="133">
        <f>IF(O39&lt;&gt;0,O39/P39,"")</f>
        <v>6.333333333333333</v>
      </c>
      <c r="S39" s="186">
        <v>946</v>
      </c>
      <c r="T39" s="134">
        <f t="shared" si="2"/>
        <v>-0.5782241014799154</v>
      </c>
      <c r="U39" s="186">
        <v>3026636</v>
      </c>
      <c r="V39" s="187">
        <v>305714</v>
      </c>
      <c r="W39" s="155">
        <f t="shared" si="5"/>
        <v>9.900220467495764</v>
      </c>
      <c r="X39" s="8"/>
      <c r="Y39" s="8"/>
    </row>
    <row r="40" spans="1:25" s="10" customFormat="1" ht="18">
      <c r="A40" s="112">
        <v>36</v>
      </c>
      <c r="B40" s="154" t="s">
        <v>22</v>
      </c>
      <c r="C40" s="130">
        <v>39437</v>
      </c>
      <c r="D40" s="131" t="s">
        <v>14</v>
      </c>
      <c r="E40" s="129" t="s">
        <v>23</v>
      </c>
      <c r="F40" s="132">
        <v>49</v>
      </c>
      <c r="G40" s="132">
        <v>2</v>
      </c>
      <c r="H40" s="132">
        <v>9</v>
      </c>
      <c r="I40" s="186">
        <v>104</v>
      </c>
      <c r="J40" s="187">
        <v>20</v>
      </c>
      <c r="K40" s="186">
        <v>130</v>
      </c>
      <c r="L40" s="187">
        <v>26</v>
      </c>
      <c r="M40" s="186">
        <v>117</v>
      </c>
      <c r="N40" s="187">
        <v>23</v>
      </c>
      <c r="O40" s="188">
        <f>+I40+K40+M40</f>
        <v>351</v>
      </c>
      <c r="P40" s="189">
        <f>+J40+L40+N40</f>
        <v>69</v>
      </c>
      <c r="Q40" s="190">
        <f>IF(O40&lt;&gt;0,P40/G40,"")</f>
        <v>34.5</v>
      </c>
      <c r="R40" s="133">
        <f>IF(O40&lt;&gt;0,O40/P40,"")</f>
        <v>5.086956521739131</v>
      </c>
      <c r="S40" s="186">
        <v>84</v>
      </c>
      <c r="T40" s="134">
        <f t="shared" si="2"/>
        <v>3.1785714285714284</v>
      </c>
      <c r="U40" s="186">
        <v>459794</v>
      </c>
      <c r="V40" s="187">
        <v>49665</v>
      </c>
      <c r="W40" s="155">
        <f t="shared" si="5"/>
        <v>9.257907983489378</v>
      </c>
      <c r="X40" s="8"/>
      <c r="Y40" s="8"/>
    </row>
    <row r="41" spans="1:25" s="10" customFormat="1" ht="18">
      <c r="A41" s="112">
        <v>37</v>
      </c>
      <c r="B41" s="156" t="s">
        <v>97</v>
      </c>
      <c r="C41" s="138">
        <v>39416</v>
      </c>
      <c r="D41" s="139" t="s">
        <v>2</v>
      </c>
      <c r="E41" s="139" t="s">
        <v>56</v>
      </c>
      <c r="F41" s="140">
        <v>36</v>
      </c>
      <c r="G41" s="140">
        <v>1</v>
      </c>
      <c r="H41" s="140">
        <v>9</v>
      </c>
      <c r="I41" s="205">
        <v>62</v>
      </c>
      <c r="J41" s="206">
        <v>15</v>
      </c>
      <c r="K41" s="205">
        <v>118</v>
      </c>
      <c r="L41" s="206">
        <v>28</v>
      </c>
      <c r="M41" s="205">
        <v>32</v>
      </c>
      <c r="N41" s="206">
        <v>8</v>
      </c>
      <c r="O41" s="207">
        <f>SUM(I41+K41+M41)</f>
        <v>212</v>
      </c>
      <c r="P41" s="208">
        <f>J41+L41+N41</f>
        <v>51</v>
      </c>
      <c r="Q41" s="206">
        <f>+P41/G41</f>
        <v>51</v>
      </c>
      <c r="R41" s="144">
        <f>+O41/P41</f>
        <v>4.1568627450980395</v>
      </c>
      <c r="S41" s="205"/>
      <c r="T41" s="134">
        <f t="shared" si="2"/>
      </c>
      <c r="U41" s="205">
        <v>260385.99</v>
      </c>
      <c r="V41" s="206">
        <v>27835</v>
      </c>
      <c r="W41" s="159">
        <f t="shared" si="5"/>
        <v>9.354625112268726</v>
      </c>
      <c r="X41" s="8"/>
      <c r="Y41" s="8"/>
    </row>
    <row r="42" spans="1:25" s="10" customFormat="1" ht="18">
      <c r="A42" s="112">
        <v>38</v>
      </c>
      <c r="B42" s="152" t="s">
        <v>76</v>
      </c>
      <c r="C42" s="138">
        <v>39444</v>
      </c>
      <c r="D42" s="135" t="s">
        <v>6</v>
      </c>
      <c r="E42" s="135" t="s">
        <v>77</v>
      </c>
      <c r="F42" s="136">
        <v>25</v>
      </c>
      <c r="G42" s="136">
        <v>1</v>
      </c>
      <c r="H42" s="136">
        <v>7</v>
      </c>
      <c r="I42" s="186">
        <v>40</v>
      </c>
      <c r="J42" s="187">
        <v>8</v>
      </c>
      <c r="K42" s="186">
        <v>100</v>
      </c>
      <c r="L42" s="187">
        <v>20</v>
      </c>
      <c r="M42" s="186">
        <v>55</v>
      </c>
      <c r="N42" s="187">
        <v>11</v>
      </c>
      <c r="O42" s="188">
        <f>I42+K42+M42</f>
        <v>195</v>
      </c>
      <c r="P42" s="189">
        <f>J42+L42+N42</f>
        <v>39</v>
      </c>
      <c r="Q42" s="206">
        <f>+P42/G42</f>
        <v>39</v>
      </c>
      <c r="R42" s="144">
        <f>+O42/P42</f>
        <v>5</v>
      </c>
      <c r="S42" s="205">
        <v>312</v>
      </c>
      <c r="T42" s="134">
        <f t="shared" si="2"/>
        <v>-0.375</v>
      </c>
      <c r="U42" s="216">
        <v>257482.75</v>
      </c>
      <c r="V42" s="217">
        <v>26044</v>
      </c>
      <c r="W42" s="159">
        <f t="shared" si="5"/>
        <v>9.886451773921056</v>
      </c>
      <c r="X42" s="8"/>
      <c r="Y42" s="8"/>
    </row>
    <row r="43" spans="1:25" s="10" customFormat="1" ht="18">
      <c r="A43" s="112">
        <v>39</v>
      </c>
      <c r="B43" s="154" t="s">
        <v>98</v>
      </c>
      <c r="C43" s="130">
        <v>39388</v>
      </c>
      <c r="D43" s="131" t="s">
        <v>14</v>
      </c>
      <c r="E43" s="129" t="s">
        <v>96</v>
      </c>
      <c r="F43" s="132">
        <v>4</v>
      </c>
      <c r="G43" s="132">
        <v>1</v>
      </c>
      <c r="H43" s="132">
        <v>5</v>
      </c>
      <c r="I43" s="186">
        <v>13</v>
      </c>
      <c r="J43" s="187">
        <v>2</v>
      </c>
      <c r="K43" s="186">
        <v>94</v>
      </c>
      <c r="L43" s="187">
        <v>14</v>
      </c>
      <c r="M43" s="186">
        <v>55</v>
      </c>
      <c r="N43" s="187">
        <v>8</v>
      </c>
      <c r="O43" s="188">
        <f>+I43+K43+M43</f>
        <v>162</v>
      </c>
      <c r="P43" s="189">
        <f>+J43+L43+N43</f>
        <v>24</v>
      </c>
      <c r="Q43" s="190">
        <f>IF(O43&lt;&gt;0,P43/G43,"")</f>
        <v>24</v>
      </c>
      <c r="R43" s="133">
        <f>IF(O43&lt;&gt;0,O43/P43,"")</f>
        <v>6.75</v>
      </c>
      <c r="S43" s="186"/>
      <c r="T43" s="134">
        <f t="shared" si="2"/>
      </c>
      <c r="U43" s="186">
        <v>35107</v>
      </c>
      <c r="V43" s="187">
        <v>3050</v>
      </c>
      <c r="W43" s="155">
        <f t="shared" si="5"/>
        <v>11.510491803278688</v>
      </c>
      <c r="X43" s="8"/>
      <c r="Y43" s="8"/>
    </row>
    <row r="44" spans="1:25" s="10" customFormat="1" ht="18">
      <c r="A44" s="112">
        <v>40</v>
      </c>
      <c r="B44" s="160" t="s">
        <v>28</v>
      </c>
      <c r="C44" s="130">
        <v>39444</v>
      </c>
      <c r="D44" s="139" t="s">
        <v>52</v>
      </c>
      <c r="E44" s="139" t="s">
        <v>99</v>
      </c>
      <c r="F44" s="143">
        <v>9</v>
      </c>
      <c r="G44" s="143">
        <v>1</v>
      </c>
      <c r="H44" s="143">
        <v>8</v>
      </c>
      <c r="I44" s="210">
        <v>0</v>
      </c>
      <c r="J44" s="211">
        <v>0</v>
      </c>
      <c r="K44" s="210">
        <v>20</v>
      </c>
      <c r="L44" s="211">
        <v>4</v>
      </c>
      <c r="M44" s="210">
        <v>15</v>
      </c>
      <c r="N44" s="211">
        <v>3</v>
      </c>
      <c r="O44" s="212">
        <f>I44+K44+M44</f>
        <v>35</v>
      </c>
      <c r="P44" s="213">
        <f>J44+L44+N44</f>
        <v>7</v>
      </c>
      <c r="Q44" s="211">
        <f>+P44/G44</f>
        <v>7</v>
      </c>
      <c r="R44" s="214">
        <f>+O44/P44</f>
        <v>5</v>
      </c>
      <c r="S44" s="210">
        <v>325</v>
      </c>
      <c r="T44" s="134">
        <f t="shared" si="2"/>
        <v>-0.8923076923076924</v>
      </c>
      <c r="U44" s="210">
        <v>21765.5</v>
      </c>
      <c r="V44" s="211">
        <v>2878</v>
      </c>
      <c r="W44" s="215">
        <f t="shared" si="5"/>
        <v>7.562717164697707</v>
      </c>
      <c r="X44" s="8"/>
      <c r="Y44" s="8"/>
    </row>
    <row r="45" spans="1:25" s="10" customFormat="1" ht="18">
      <c r="A45" s="112">
        <v>41</v>
      </c>
      <c r="B45" s="154" t="s">
        <v>67</v>
      </c>
      <c r="C45" s="130">
        <v>39770</v>
      </c>
      <c r="D45" s="129" t="s">
        <v>57</v>
      </c>
      <c r="E45" s="225" t="s">
        <v>5</v>
      </c>
      <c r="F45" s="132">
        <v>29</v>
      </c>
      <c r="G45" s="132">
        <v>1</v>
      </c>
      <c r="H45" s="132">
        <v>5</v>
      </c>
      <c r="I45" s="186">
        <v>12</v>
      </c>
      <c r="J45" s="187">
        <v>2</v>
      </c>
      <c r="K45" s="186">
        <v>6</v>
      </c>
      <c r="L45" s="187">
        <v>1</v>
      </c>
      <c r="M45" s="186">
        <v>0</v>
      </c>
      <c r="N45" s="187">
        <v>0</v>
      </c>
      <c r="O45" s="188">
        <f>I45+K45+M45</f>
        <v>18</v>
      </c>
      <c r="P45" s="189">
        <f>J45+L45+N45</f>
        <v>3</v>
      </c>
      <c r="Q45" s="190">
        <f>IF(O45&lt;&gt;0,P45/G45,"")</f>
        <v>3</v>
      </c>
      <c r="R45" s="133">
        <f>IF(O45&lt;&gt;0,O45/P45,"")</f>
        <v>6</v>
      </c>
      <c r="S45" s="186">
        <v>260</v>
      </c>
      <c r="T45" s="134">
        <f t="shared" si="2"/>
        <v>-0.9307692307692308</v>
      </c>
      <c r="U45" s="218">
        <v>203908</v>
      </c>
      <c r="V45" s="217">
        <v>20119</v>
      </c>
      <c r="W45" s="153">
        <f>IF(U45&lt;&gt;0,U45/V45,"")</f>
        <v>10.135096177742433</v>
      </c>
      <c r="X45" s="8"/>
      <c r="Y45" s="8"/>
    </row>
    <row r="46" spans="1:25" s="10" customFormat="1" ht="18.75" thickBot="1">
      <c r="A46" s="112">
        <v>42</v>
      </c>
      <c r="B46" s="226" t="s">
        <v>75</v>
      </c>
      <c r="C46" s="227">
        <v>39339</v>
      </c>
      <c r="D46" s="228" t="s">
        <v>3</v>
      </c>
      <c r="E46" s="228" t="s">
        <v>47</v>
      </c>
      <c r="F46" s="229">
        <v>79</v>
      </c>
      <c r="G46" s="230">
        <v>3</v>
      </c>
      <c r="H46" s="231">
        <v>22</v>
      </c>
      <c r="I46" s="232">
        <v>0</v>
      </c>
      <c r="J46" s="233">
        <v>0</v>
      </c>
      <c r="K46" s="232">
        <v>0</v>
      </c>
      <c r="L46" s="233">
        <v>0</v>
      </c>
      <c r="M46" s="232">
        <v>0</v>
      </c>
      <c r="N46" s="233">
        <v>135</v>
      </c>
      <c r="O46" s="234">
        <f>+M46+K46+I46</f>
        <v>0</v>
      </c>
      <c r="P46" s="235">
        <f>N46+L46+J46</f>
        <v>135</v>
      </c>
      <c r="Q46" s="233">
        <f>P46/G46</f>
        <v>45</v>
      </c>
      <c r="R46" s="236">
        <f>O46/P46</f>
        <v>0</v>
      </c>
      <c r="S46" s="232"/>
      <c r="T46" s="164">
        <f t="shared" si="2"/>
      </c>
      <c r="U46" s="232">
        <v>310535</v>
      </c>
      <c r="V46" s="233">
        <v>49197</v>
      </c>
      <c r="W46" s="237">
        <f>+U46/V46</f>
        <v>6.312071874301279</v>
      </c>
      <c r="X46" s="8"/>
      <c r="Y46" s="8"/>
    </row>
    <row r="47" spans="1:28" s="92" customFormat="1" ht="15">
      <c r="A47" s="61"/>
      <c r="B47" s="258" t="s">
        <v>55</v>
      </c>
      <c r="C47" s="259"/>
      <c r="D47" s="260"/>
      <c r="E47" s="260"/>
      <c r="F47" s="122">
        <f>SUM(F5:F46)</f>
        <v>2556</v>
      </c>
      <c r="G47" s="122">
        <f>SUM(G5:G46)</f>
        <v>1038</v>
      </c>
      <c r="H47" s="123"/>
      <c r="I47" s="124"/>
      <c r="J47" s="125"/>
      <c r="K47" s="124"/>
      <c r="L47" s="125"/>
      <c r="M47" s="124"/>
      <c r="N47" s="125"/>
      <c r="O47" s="124">
        <f>SUM(O5:O46)</f>
        <v>1991839.29</v>
      </c>
      <c r="P47" s="125">
        <f>SUM(P5:P46)</f>
        <v>235630</v>
      </c>
      <c r="Q47" s="125">
        <f>O47/G47</f>
        <v>1918.9203179190752</v>
      </c>
      <c r="R47" s="126">
        <f>O47/P47</f>
        <v>8.453249968170438</v>
      </c>
      <c r="S47" s="124"/>
      <c r="T47" s="127"/>
      <c r="U47" s="124"/>
      <c r="V47" s="125"/>
      <c r="W47" s="126"/>
      <c r="AB47" s="92" t="s">
        <v>62</v>
      </c>
    </row>
    <row r="48" spans="1:24" s="51" customFormat="1" ht="18">
      <c r="A48" s="40"/>
      <c r="B48" s="64"/>
      <c r="C48" s="62"/>
      <c r="F48" s="80"/>
      <c r="G48" s="42"/>
      <c r="H48" s="41"/>
      <c r="I48" s="67"/>
      <c r="J48" s="45"/>
      <c r="K48" s="67"/>
      <c r="L48" s="45"/>
      <c r="M48" s="67"/>
      <c r="N48" s="45"/>
      <c r="O48" s="67"/>
      <c r="P48" s="45"/>
      <c r="Q48" s="45"/>
      <c r="R48" s="46"/>
      <c r="S48" s="73"/>
      <c r="T48" s="48"/>
      <c r="U48" s="73"/>
      <c r="V48" s="45"/>
      <c r="W48" s="46"/>
      <c r="X48" s="50"/>
    </row>
    <row r="49" spans="1:24" s="9" customFormat="1" ht="18">
      <c r="A49" s="93"/>
      <c r="B49" s="65"/>
      <c r="C49" s="99"/>
      <c r="D49" s="256"/>
      <c r="E49" s="257"/>
      <c r="F49" s="257"/>
      <c r="G49" s="257"/>
      <c r="H49" s="94"/>
      <c r="I49" s="95"/>
      <c r="J49" s="96"/>
      <c r="K49" s="95"/>
      <c r="L49" s="96"/>
      <c r="M49" s="95"/>
      <c r="N49" s="96"/>
      <c r="O49" s="70"/>
      <c r="P49" s="97"/>
      <c r="Q49" s="96"/>
      <c r="R49" s="98"/>
      <c r="S49" s="264" t="s">
        <v>64</v>
      </c>
      <c r="T49" s="264"/>
      <c r="U49" s="264"/>
      <c r="V49" s="264"/>
      <c r="W49" s="264"/>
      <c r="X49" s="8"/>
    </row>
    <row r="50" spans="1:24" s="9" customFormat="1" ht="18">
      <c r="A50" s="93"/>
      <c r="B50" s="65"/>
      <c r="C50" s="99"/>
      <c r="D50" s="82"/>
      <c r="E50" s="83"/>
      <c r="F50" s="79"/>
      <c r="G50" s="79"/>
      <c r="H50" s="94"/>
      <c r="I50" s="95"/>
      <c r="J50" s="96"/>
      <c r="K50" s="95"/>
      <c r="L50" s="96"/>
      <c r="M50" s="95"/>
      <c r="N50" s="96"/>
      <c r="O50" s="70"/>
      <c r="P50" s="97"/>
      <c r="Q50" s="96"/>
      <c r="R50" s="98"/>
      <c r="S50" s="264"/>
      <c r="T50" s="264"/>
      <c r="U50" s="264"/>
      <c r="V50" s="264"/>
      <c r="W50" s="264"/>
      <c r="X50" s="8"/>
    </row>
    <row r="51" spans="1:24" s="9" customFormat="1" ht="18">
      <c r="A51" s="93"/>
      <c r="B51" s="65"/>
      <c r="C51" s="99"/>
      <c r="F51" s="94"/>
      <c r="G51" s="94"/>
      <c r="H51" s="94"/>
      <c r="I51" s="95"/>
      <c r="J51" s="96"/>
      <c r="K51" s="95"/>
      <c r="L51" s="96"/>
      <c r="M51" s="95"/>
      <c r="N51" s="96"/>
      <c r="O51" s="70"/>
      <c r="P51" s="97"/>
      <c r="Q51" s="96"/>
      <c r="R51" s="98"/>
      <c r="S51" s="264"/>
      <c r="T51" s="264"/>
      <c r="U51" s="264"/>
      <c r="V51" s="264"/>
      <c r="W51" s="264"/>
      <c r="X51" s="8"/>
    </row>
    <row r="52" spans="1:24" s="9" customFormat="1" ht="18">
      <c r="A52" s="93"/>
      <c r="B52" s="65"/>
      <c r="C52" s="99"/>
      <c r="F52" s="94"/>
      <c r="G52" s="94"/>
      <c r="H52" s="94"/>
      <c r="I52" s="95"/>
      <c r="J52" s="96"/>
      <c r="K52" s="95"/>
      <c r="L52" s="96"/>
      <c r="M52" s="95"/>
      <c r="N52" s="96"/>
      <c r="O52" s="70"/>
      <c r="P52" s="261" t="s">
        <v>51</v>
      </c>
      <c r="Q52" s="262"/>
      <c r="R52" s="262"/>
      <c r="S52" s="262"/>
      <c r="T52" s="262"/>
      <c r="U52" s="262"/>
      <c r="V52" s="262"/>
      <c r="W52" s="262"/>
      <c r="X52" s="8"/>
    </row>
    <row r="53" spans="1:24" s="9" customFormat="1" ht="18">
      <c r="A53" s="93"/>
      <c r="B53" s="65"/>
      <c r="C53" s="99"/>
      <c r="F53" s="94"/>
      <c r="G53" s="94"/>
      <c r="H53" s="94"/>
      <c r="I53" s="95"/>
      <c r="J53" s="96"/>
      <c r="K53" s="95"/>
      <c r="L53" s="96"/>
      <c r="M53" s="95"/>
      <c r="N53" s="96"/>
      <c r="O53" s="70"/>
      <c r="P53" s="262"/>
      <c r="Q53" s="262"/>
      <c r="R53" s="262"/>
      <c r="S53" s="262"/>
      <c r="T53" s="262"/>
      <c r="U53" s="262"/>
      <c r="V53" s="262"/>
      <c r="W53" s="262"/>
      <c r="X53" s="8"/>
    </row>
    <row r="54" spans="1:24" s="9" customFormat="1" ht="18">
      <c r="A54" s="93"/>
      <c r="B54" s="65"/>
      <c r="C54" s="99"/>
      <c r="F54" s="94"/>
      <c r="G54" s="94"/>
      <c r="H54" s="94"/>
      <c r="I54" s="95"/>
      <c r="J54" s="96"/>
      <c r="K54" s="95"/>
      <c r="L54" s="96"/>
      <c r="M54" s="95"/>
      <c r="N54" s="96"/>
      <c r="O54" s="70"/>
      <c r="P54" s="262"/>
      <c r="Q54" s="262"/>
      <c r="R54" s="262"/>
      <c r="S54" s="262"/>
      <c r="T54" s="262"/>
      <c r="U54" s="262"/>
      <c r="V54" s="262"/>
      <c r="W54" s="262"/>
      <c r="X54" s="8"/>
    </row>
    <row r="55" spans="1:24" s="9" customFormat="1" ht="18">
      <c r="A55" s="93"/>
      <c r="B55" s="65"/>
      <c r="C55" s="99"/>
      <c r="F55" s="94"/>
      <c r="G55" s="94"/>
      <c r="H55" s="94"/>
      <c r="I55" s="95"/>
      <c r="J55" s="96"/>
      <c r="K55" s="95"/>
      <c r="L55" s="96"/>
      <c r="M55" s="95"/>
      <c r="N55" s="96"/>
      <c r="O55" s="70"/>
      <c r="P55" s="262"/>
      <c r="Q55" s="262"/>
      <c r="R55" s="262"/>
      <c r="S55" s="262"/>
      <c r="T55" s="262"/>
      <c r="U55" s="262"/>
      <c r="V55" s="262"/>
      <c r="W55" s="262"/>
      <c r="X55" s="8"/>
    </row>
    <row r="56" spans="1:24" s="9" customFormat="1" ht="18">
      <c r="A56" s="93"/>
      <c r="B56" s="65"/>
      <c r="C56" s="99"/>
      <c r="F56" s="94"/>
      <c r="G56" s="94"/>
      <c r="H56" s="94"/>
      <c r="I56" s="95"/>
      <c r="J56" s="96"/>
      <c r="K56" s="95"/>
      <c r="L56" s="96"/>
      <c r="M56" s="95"/>
      <c r="N56" s="96"/>
      <c r="O56" s="70"/>
      <c r="P56" s="262"/>
      <c r="Q56" s="262"/>
      <c r="R56" s="262"/>
      <c r="S56" s="262"/>
      <c r="T56" s="262"/>
      <c r="U56" s="262"/>
      <c r="V56" s="262"/>
      <c r="W56" s="262"/>
      <c r="X56" s="8"/>
    </row>
    <row r="57" spans="1:24" s="9" customFormat="1" ht="18">
      <c r="A57" s="93"/>
      <c r="B57" s="65"/>
      <c r="C57" s="99"/>
      <c r="F57" s="94"/>
      <c r="G57" s="100"/>
      <c r="H57" s="100"/>
      <c r="I57" s="101"/>
      <c r="J57" s="102"/>
      <c r="K57" s="101"/>
      <c r="L57" s="102"/>
      <c r="M57" s="101"/>
      <c r="N57" s="102"/>
      <c r="O57" s="70"/>
      <c r="P57" s="262"/>
      <c r="Q57" s="262"/>
      <c r="R57" s="262"/>
      <c r="S57" s="262"/>
      <c r="T57" s="262"/>
      <c r="U57" s="262"/>
      <c r="V57" s="262"/>
      <c r="W57" s="262"/>
      <c r="X57" s="8"/>
    </row>
    <row r="58" spans="1:24" s="9" customFormat="1" ht="18">
      <c r="A58" s="93"/>
      <c r="B58" s="65"/>
      <c r="C58" s="99"/>
      <c r="F58" s="94"/>
      <c r="G58" s="100"/>
      <c r="H58" s="100"/>
      <c r="I58" s="101"/>
      <c r="J58" s="102"/>
      <c r="K58" s="101"/>
      <c r="L58" s="102"/>
      <c r="M58" s="101"/>
      <c r="N58" s="102"/>
      <c r="O58" s="70"/>
      <c r="P58" s="263" t="s">
        <v>53</v>
      </c>
      <c r="Q58" s="262"/>
      <c r="R58" s="262"/>
      <c r="S58" s="262"/>
      <c r="T58" s="262"/>
      <c r="U58" s="262"/>
      <c r="V58" s="262"/>
      <c r="W58" s="262"/>
      <c r="X58" s="8"/>
    </row>
    <row r="59" spans="1:24" s="9" customFormat="1" ht="18">
      <c r="A59" s="93"/>
      <c r="B59" s="65"/>
      <c r="C59" s="99"/>
      <c r="F59" s="94"/>
      <c r="G59" s="100"/>
      <c r="H59" s="100"/>
      <c r="I59" s="101"/>
      <c r="J59" s="102"/>
      <c r="K59" s="101"/>
      <c r="L59" s="102"/>
      <c r="M59" s="101"/>
      <c r="N59" s="102"/>
      <c r="O59" s="70"/>
      <c r="P59" s="262"/>
      <c r="Q59" s="262"/>
      <c r="R59" s="262"/>
      <c r="S59" s="262"/>
      <c r="T59" s="262"/>
      <c r="U59" s="262"/>
      <c r="V59" s="262"/>
      <c r="W59" s="262"/>
      <c r="X59" s="8"/>
    </row>
    <row r="60" spans="1:24" s="9" customFormat="1" ht="18">
      <c r="A60" s="93"/>
      <c r="B60" s="65"/>
      <c r="C60" s="99"/>
      <c r="F60" s="94"/>
      <c r="G60" s="100"/>
      <c r="H60" s="100"/>
      <c r="I60" s="101"/>
      <c r="J60" s="102"/>
      <c r="K60" s="101"/>
      <c r="L60" s="102"/>
      <c r="M60" s="101"/>
      <c r="N60" s="102"/>
      <c r="O60" s="70"/>
      <c r="P60" s="262"/>
      <c r="Q60" s="262"/>
      <c r="R60" s="262"/>
      <c r="S60" s="262"/>
      <c r="T60" s="262"/>
      <c r="U60" s="262"/>
      <c r="V60" s="262"/>
      <c r="W60" s="262"/>
      <c r="X60" s="8"/>
    </row>
    <row r="61" spans="1:24" s="9" customFormat="1" ht="18">
      <c r="A61" s="93"/>
      <c r="B61" s="65"/>
      <c r="C61" s="99"/>
      <c r="F61" s="94"/>
      <c r="G61" s="100"/>
      <c r="H61" s="100"/>
      <c r="I61" s="101"/>
      <c r="J61" s="102"/>
      <c r="K61" s="101"/>
      <c r="L61" s="102"/>
      <c r="M61" s="101"/>
      <c r="N61" s="102"/>
      <c r="O61" s="70"/>
      <c r="P61" s="262"/>
      <c r="Q61" s="262"/>
      <c r="R61" s="262"/>
      <c r="S61" s="262"/>
      <c r="T61" s="262"/>
      <c r="U61" s="262"/>
      <c r="V61" s="262"/>
      <c r="W61" s="262"/>
      <c r="X61" s="8"/>
    </row>
    <row r="62" spans="1:24" s="9" customFormat="1" ht="18">
      <c r="A62" s="93"/>
      <c r="B62" s="65"/>
      <c r="C62" s="99"/>
      <c r="F62" s="94"/>
      <c r="G62" s="100"/>
      <c r="H62" s="100"/>
      <c r="I62" s="101"/>
      <c r="J62" s="102"/>
      <c r="K62" s="101"/>
      <c r="L62" s="102"/>
      <c r="M62" s="101"/>
      <c r="N62" s="102"/>
      <c r="O62" s="70"/>
      <c r="P62" s="262"/>
      <c r="Q62" s="262"/>
      <c r="R62" s="262"/>
      <c r="S62" s="262"/>
      <c r="T62" s="262"/>
      <c r="U62" s="262"/>
      <c r="V62" s="262"/>
      <c r="W62" s="262"/>
      <c r="X62" s="8"/>
    </row>
    <row r="63" spans="16:23" ht="18">
      <c r="P63" s="262"/>
      <c r="Q63" s="262"/>
      <c r="R63" s="262"/>
      <c r="S63" s="262"/>
      <c r="T63" s="262"/>
      <c r="U63" s="262"/>
      <c r="V63" s="262"/>
      <c r="W63" s="262"/>
    </row>
    <row r="64" spans="16:23" ht="18">
      <c r="P64" s="262"/>
      <c r="Q64" s="262"/>
      <c r="R64" s="262"/>
      <c r="S64" s="262"/>
      <c r="T64" s="262"/>
      <c r="U64" s="262"/>
      <c r="V64" s="262"/>
      <c r="W64" s="262"/>
    </row>
  </sheetData>
  <sheetProtection/>
  <mergeCells count="19">
    <mergeCell ref="P52:W57"/>
    <mergeCell ref="P58:W64"/>
    <mergeCell ref="S49:W51"/>
    <mergeCell ref="B3:B4"/>
    <mergeCell ref="C3:C4"/>
    <mergeCell ref="E3:E4"/>
    <mergeCell ref="H3:H4"/>
    <mergeCell ref="D49:G49"/>
    <mergeCell ref="B47:E47"/>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X6:X7 X20:X31 X35:X36 W6:W19 W33:W46" unlockedFormula="1"/>
    <ignoredError sqref="X19 X32 X8:X12 X33:X34 W20:W32" formula="1" unlockedFormula="1"/>
    <ignoredError sqref="O9:S43"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A1">
      <selection activeCell="B3" sqref="B3:B4"/>
    </sheetView>
  </sheetViews>
  <sheetFormatPr defaultColWidth="39.8515625" defaultRowHeight="12.75"/>
  <cols>
    <col min="1" max="1" width="4.57421875" style="30" bestFit="1" customWidth="1"/>
    <col min="2" max="2" width="35.421875" style="3" bestFit="1" customWidth="1"/>
    <col min="3" max="3" width="9.421875" style="5" customWidth="1"/>
    <col min="4" max="4" width="11.421875" style="3" bestFit="1" customWidth="1"/>
    <col min="5" max="5" width="18.140625" style="4" hidden="1" customWidth="1"/>
    <col min="6" max="6" width="6.28125" style="5" hidden="1" customWidth="1"/>
    <col min="7" max="7" width="8.57421875" style="5" bestFit="1" customWidth="1"/>
    <col min="8" max="8" width="11.851562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421875" style="14" bestFit="1" customWidth="1"/>
    <col min="16" max="16" width="9.281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4.28125" style="12" bestFit="1" customWidth="1"/>
    <col min="22" max="22" width="11.0039062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68" t="s">
        <v>54</v>
      </c>
      <c r="B2" s="269"/>
      <c r="C2" s="269"/>
      <c r="D2" s="269"/>
      <c r="E2" s="269"/>
      <c r="F2" s="269"/>
      <c r="G2" s="269"/>
      <c r="H2" s="269"/>
      <c r="I2" s="269"/>
      <c r="J2" s="269"/>
      <c r="K2" s="269"/>
      <c r="L2" s="269"/>
      <c r="M2" s="269"/>
      <c r="N2" s="269"/>
      <c r="O2" s="269"/>
      <c r="P2" s="269"/>
      <c r="Q2" s="269"/>
      <c r="R2" s="269"/>
      <c r="S2" s="269"/>
      <c r="T2" s="269"/>
      <c r="U2" s="269"/>
      <c r="V2" s="269"/>
      <c r="W2" s="269"/>
    </row>
    <row r="3" spans="1:23" s="29" customFormat="1" ht="16.5" customHeight="1">
      <c r="A3" s="31"/>
      <c r="B3" s="270" t="s">
        <v>58</v>
      </c>
      <c r="C3" s="254" t="s">
        <v>17</v>
      </c>
      <c r="D3" s="244" t="s">
        <v>8</v>
      </c>
      <c r="E3" s="244" t="s">
        <v>65</v>
      </c>
      <c r="F3" s="244" t="s">
        <v>18</v>
      </c>
      <c r="G3" s="244" t="s">
        <v>19</v>
      </c>
      <c r="H3" s="244" t="s">
        <v>20</v>
      </c>
      <c r="I3" s="246" t="s">
        <v>9</v>
      </c>
      <c r="J3" s="246"/>
      <c r="K3" s="246" t="s">
        <v>10</v>
      </c>
      <c r="L3" s="246"/>
      <c r="M3" s="246" t="s">
        <v>11</v>
      </c>
      <c r="N3" s="246"/>
      <c r="O3" s="247" t="s">
        <v>21</v>
      </c>
      <c r="P3" s="247"/>
      <c r="Q3" s="247"/>
      <c r="R3" s="247"/>
      <c r="S3" s="246" t="s">
        <v>7</v>
      </c>
      <c r="T3" s="246"/>
      <c r="U3" s="247" t="s">
        <v>59</v>
      </c>
      <c r="V3" s="247"/>
      <c r="W3" s="251"/>
    </row>
    <row r="4" spans="1:23" s="29" customFormat="1" ht="37.5" customHeight="1" thickBot="1">
      <c r="A4" s="55"/>
      <c r="B4" s="271"/>
      <c r="C4" s="255"/>
      <c r="D4" s="245"/>
      <c r="E4" s="245"/>
      <c r="F4" s="250"/>
      <c r="G4" s="250"/>
      <c r="H4" s="250"/>
      <c r="I4" s="66" t="s">
        <v>16</v>
      </c>
      <c r="J4" s="58" t="s">
        <v>13</v>
      </c>
      <c r="K4" s="66" t="s">
        <v>16</v>
      </c>
      <c r="L4" s="58" t="s">
        <v>13</v>
      </c>
      <c r="M4" s="66" t="s">
        <v>16</v>
      </c>
      <c r="N4" s="58" t="s">
        <v>13</v>
      </c>
      <c r="O4" s="69" t="s">
        <v>16</v>
      </c>
      <c r="P4" s="75" t="s">
        <v>13</v>
      </c>
      <c r="Q4" s="75" t="s">
        <v>60</v>
      </c>
      <c r="R4" s="57" t="s">
        <v>61</v>
      </c>
      <c r="S4" s="66" t="s">
        <v>16</v>
      </c>
      <c r="T4" s="56" t="s">
        <v>12</v>
      </c>
      <c r="U4" s="66" t="s">
        <v>16</v>
      </c>
      <c r="V4" s="58" t="s">
        <v>13</v>
      </c>
      <c r="W4" s="59" t="s">
        <v>61</v>
      </c>
    </row>
    <row r="5" spans="1:24" s="6" customFormat="1" ht="15.75" customHeight="1">
      <c r="A5" s="111">
        <v>1</v>
      </c>
      <c r="B5" s="177">
        <v>120</v>
      </c>
      <c r="C5" s="150">
        <v>39493</v>
      </c>
      <c r="D5" s="178" t="s">
        <v>30</v>
      </c>
      <c r="E5" s="178" t="s">
        <v>79</v>
      </c>
      <c r="F5" s="179">
        <v>179</v>
      </c>
      <c r="G5" s="179">
        <v>179</v>
      </c>
      <c r="H5" s="179">
        <v>1</v>
      </c>
      <c r="I5" s="180">
        <v>79360</v>
      </c>
      <c r="J5" s="181">
        <v>10947</v>
      </c>
      <c r="K5" s="180">
        <v>177322.5</v>
      </c>
      <c r="L5" s="181">
        <v>22851</v>
      </c>
      <c r="M5" s="180">
        <v>198318</v>
      </c>
      <c r="N5" s="181">
        <v>25293</v>
      </c>
      <c r="O5" s="182">
        <f>SUM(I5+K5+M5)</f>
        <v>455000.5</v>
      </c>
      <c r="P5" s="183">
        <f>SUM(J5+L5+N5)</f>
        <v>59091</v>
      </c>
      <c r="Q5" s="181">
        <f>+P5/G5</f>
        <v>330.1173184357542</v>
      </c>
      <c r="R5" s="184">
        <f>+O5/P5</f>
        <v>7.699996615389822</v>
      </c>
      <c r="S5" s="180"/>
      <c r="T5" s="151">
        <f>IF(S5&lt;&gt;0,-(S5-O5)/S5,"")</f>
      </c>
      <c r="U5" s="180">
        <v>455000.5</v>
      </c>
      <c r="V5" s="181">
        <v>59091</v>
      </c>
      <c r="W5" s="185">
        <f aca="true" t="shared" si="0" ref="W5:W19">U5/V5</f>
        <v>7.699996615389822</v>
      </c>
      <c r="X5" s="29"/>
    </row>
    <row r="6" spans="1:24" s="6" customFormat="1" ht="16.5" customHeight="1">
      <c r="A6" s="111">
        <v>2</v>
      </c>
      <c r="B6" s="154" t="s">
        <v>68</v>
      </c>
      <c r="C6" s="130">
        <v>39486</v>
      </c>
      <c r="D6" s="131" t="s">
        <v>14</v>
      </c>
      <c r="E6" s="129" t="s">
        <v>69</v>
      </c>
      <c r="F6" s="132">
        <v>138</v>
      </c>
      <c r="G6" s="132">
        <v>140</v>
      </c>
      <c r="H6" s="132">
        <v>2</v>
      </c>
      <c r="I6" s="186">
        <v>73079</v>
      </c>
      <c r="J6" s="187">
        <v>10156</v>
      </c>
      <c r="K6" s="186">
        <v>150394</v>
      </c>
      <c r="L6" s="187">
        <v>20063</v>
      </c>
      <c r="M6" s="186">
        <v>151204</v>
      </c>
      <c r="N6" s="187">
        <v>19577</v>
      </c>
      <c r="O6" s="188">
        <f aca="true" t="shared" si="1" ref="O6:P8">+I6+K6+M6</f>
        <v>374677</v>
      </c>
      <c r="P6" s="189">
        <f t="shared" si="1"/>
        <v>49796</v>
      </c>
      <c r="Q6" s="190">
        <f>IF(O6&lt;&gt;0,P6/G6,"")</f>
        <v>355.6857142857143</v>
      </c>
      <c r="R6" s="133">
        <f>IF(O6&lt;&gt;0,O6/P6,"")</f>
        <v>7.5242388946903365</v>
      </c>
      <c r="S6" s="186">
        <v>539008</v>
      </c>
      <c r="T6" s="134"/>
      <c r="U6" s="186">
        <v>1377045</v>
      </c>
      <c r="V6" s="187">
        <v>190299</v>
      </c>
      <c r="W6" s="155">
        <f t="shared" si="0"/>
        <v>7.23621774155408</v>
      </c>
      <c r="X6" s="29"/>
    </row>
    <row r="7" spans="1:24" s="6" customFormat="1" ht="15.75" customHeight="1" thickBot="1">
      <c r="A7" s="121">
        <v>3</v>
      </c>
      <c r="B7" s="191" t="s">
        <v>80</v>
      </c>
      <c r="C7" s="162">
        <v>39493</v>
      </c>
      <c r="D7" s="192" t="s">
        <v>14</v>
      </c>
      <c r="E7" s="193" t="s">
        <v>4</v>
      </c>
      <c r="F7" s="194">
        <v>53</v>
      </c>
      <c r="G7" s="194">
        <v>53</v>
      </c>
      <c r="H7" s="194">
        <v>1</v>
      </c>
      <c r="I7" s="195">
        <v>57338</v>
      </c>
      <c r="J7" s="196">
        <v>5389</v>
      </c>
      <c r="K7" s="195">
        <v>116099</v>
      </c>
      <c r="L7" s="196">
        <v>10951</v>
      </c>
      <c r="M7" s="195">
        <v>102112</v>
      </c>
      <c r="N7" s="196">
        <v>9580</v>
      </c>
      <c r="O7" s="197">
        <f t="shared" si="1"/>
        <v>275549</v>
      </c>
      <c r="P7" s="198">
        <f t="shared" si="1"/>
        <v>25920</v>
      </c>
      <c r="Q7" s="199">
        <f>IF(O7&lt;&gt;0,P7/G7,"")</f>
        <v>489.0566037735849</v>
      </c>
      <c r="R7" s="163">
        <f>IF(O7&lt;&gt;0,O7/P7,"")</f>
        <v>10.630748456790123</v>
      </c>
      <c r="S7" s="195"/>
      <c r="T7" s="164">
        <f aca="true" t="shared" si="2" ref="T7:T24">IF(S7&lt;&gt;0,-(S7-O7)/S7,"")</f>
      </c>
      <c r="U7" s="195">
        <v>275548</v>
      </c>
      <c r="V7" s="196">
        <v>25920</v>
      </c>
      <c r="W7" s="165">
        <f t="shared" si="0"/>
        <v>10.630709876543209</v>
      </c>
      <c r="X7" s="7"/>
    </row>
    <row r="8" spans="1:25" s="9" customFormat="1" ht="15.75" customHeight="1">
      <c r="A8" s="120">
        <v>4</v>
      </c>
      <c r="B8" s="166" t="s">
        <v>81</v>
      </c>
      <c r="C8" s="167">
        <v>39493</v>
      </c>
      <c r="D8" s="168" t="s">
        <v>14</v>
      </c>
      <c r="E8" s="169" t="s">
        <v>15</v>
      </c>
      <c r="F8" s="170">
        <v>33</v>
      </c>
      <c r="G8" s="170">
        <v>33</v>
      </c>
      <c r="H8" s="170">
        <v>1</v>
      </c>
      <c r="I8" s="200">
        <v>73963</v>
      </c>
      <c r="J8" s="201">
        <v>6959</v>
      </c>
      <c r="K8" s="200">
        <v>112448</v>
      </c>
      <c r="L8" s="201">
        <v>10423</v>
      </c>
      <c r="M8" s="200">
        <v>78951</v>
      </c>
      <c r="N8" s="201">
        <v>7320</v>
      </c>
      <c r="O8" s="202">
        <f t="shared" si="1"/>
        <v>265362</v>
      </c>
      <c r="P8" s="203">
        <f t="shared" si="1"/>
        <v>24702</v>
      </c>
      <c r="Q8" s="204">
        <f>IF(O8&lt;&gt;0,P8/G8,"")</f>
        <v>748.5454545454545</v>
      </c>
      <c r="R8" s="171">
        <f>IF(O8&lt;&gt;0,O8/P8,"")</f>
        <v>10.742530969152295</v>
      </c>
      <c r="S8" s="200"/>
      <c r="T8" s="172">
        <f t="shared" si="2"/>
      </c>
      <c r="U8" s="200">
        <v>271004</v>
      </c>
      <c r="V8" s="201">
        <v>25257</v>
      </c>
      <c r="W8" s="173">
        <f t="shared" si="0"/>
        <v>10.729857069327315</v>
      </c>
      <c r="X8" s="7"/>
      <c r="Y8" s="8"/>
    </row>
    <row r="9" spans="1:24" s="10" customFormat="1" ht="15.75" customHeight="1">
      <c r="A9" s="111">
        <v>5</v>
      </c>
      <c r="B9" s="156" t="s">
        <v>70</v>
      </c>
      <c r="C9" s="138">
        <v>39486</v>
      </c>
      <c r="D9" s="139" t="s">
        <v>2</v>
      </c>
      <c r="E9" s="137" t="s">
        <v>71</v>
      </c>
      <c r="F9" s="140">
        <v>61</v>
      </c>
      <c r="G9" s="140">
        <v>61</v>
      </c>
      <c r="H9" s="140">
        <v>2</v>
      </c>
      <c r="I9" s="205">
        <v>24378.5</v>
      </c>
      <c r="J9" s="206">
        <v>3153</v>
      </c>
      <c r="K9" s="205">
        <v>50858.5</v>
      </c>
      <c r="L9" s="206">
        <v>5977</v>
      </c>
      <c r="M9" s="205">
        <v>46640.5</v>
      </c>
      <c r="N9" s="206">
        <v>5394</v>
      </c>
      <c r="O9" s="207">
        <f>SUM(I9+K9+M9)</f>
        <v>121877.5</v>
      </c>
      <c r="P9" s="208">
        <f>J9+L9+N9</f>
        <v>14524</v>
      </c>
      <c r="Q9" s="206">
        <f>+P9/G9</f>
        <v>238.0983606557377</v>
      </c>
      <c r="R9" s="144">
        <f>+O9/P9</f>
        <v>8.391455521894795</v>
      </c>
      <c r="S9" s="205"/>
      <c r="T9" s="134">
        <f t="shared" si="2"/>
      </c>
      <c r="U9" s="205">
        <v>447516</v>
      </c>
      <c r="V9" s="206">
        <v>56858</v>
      </c>
      <c r="W9" s="159">
        <f t="shared" si="0"/>
        <v>7.870765767350241</v>
      </c>
      <c r="X9" s="7"/>
    </row>
    <row r="10" spans="1:24" s="10" customFormat="1" ht="15.75" customHeight="1">
      <c r="A10" s="111">
        <v>6</v>
      </c>
      <c r="B10" s="154" t="s">
        <v>42</v>
      </c>
      <c r="C10" s="130">
        <v>39479</v>
      </c>
      <c r="D10" s="131" t="s">
        <v>14</v>
      </c>
      <c r="E10" s="129" t="s">
        <v>15</v>
      </c>
      <c r="F10" s="132">
        <v>48</v>
      </c>
      <c r="G10" s="132">
        <v>45</v>
      </c>
      <c r="H10" s="132">
        <v>3</v>
      </c>
      <c r="I10" s="186">
        <v>25450</v>
      </c>
      <c r="J10" s="187">
        <v>2482</v>
      </c>
      <c r="K10" s="186">
        <v>50865</v>
      </c>
      <c r="L10" s="187">
        <v>4831</v>
      </c>
      <c r="M10" s="186">
        <v>40465</v>
      </c>
      <c r="N10" s="187">
        <v>3860</v>
      </c>
      <c r="O10" s="188">
        <f>+I10+K10+M10</f>
        <v>116780</v>
      </c>
      <c r="P10" s="189">
        <f>+J10+L10+N10</f>
        <v>11173</v>
      </c>
      <c r="Q10" s="190">
        <f>IF(O10&lt;&gt;0,P10/G10,"")</f>
        <v>248.2888888888889</v>
      </c>
      <c r="R10" s="133">
        <f>IF(O10&lt;&gt;0,O10/P10,"")</f>
        <v>10.451982457710551</v>
      </c>
      <c r="S10" s="186">
        <v>279139</v>
      </c>
      <c r="T10" s="134">
        <f t="shared" si="2"/>
        <v>-0.5816421209504942</v>
      </c>
      <c r="U10" s="186">
        <v>1111409</v>
      </c>
      <c r="V10" s="187">
        <v>111186</v>
      </c>
      <c r="W10" s="155">
        <f t="shared" si="0"/>
        <v>9.995943733923335</v>
      </c>
      <c r="X10" s="9"/>
    </row>
    <row r="11" spans="1:24" s="10" customFormat="1" ht="15.75" customHeight="1">
      <c r="A11" s="111">
        <v>7</v>
      </c>
      <c r="B11" s="154" t="s">
        <v>35</v>
      </c>
      <c r="C11" s="130">
        <v>39472</v>
      </c>
      <c r="D11" s="131" t="s">
        <v>14</v>
      </c>
      <c r="E11" s="129" t="s">
        <v>15</v>
      </c>
      <c r="F11" s="132">
        <v>111</v>
      </c>
      <c r="G11" s="132">
        <v>77</v>
      </c>
      <c r="H11" s="132">
        <v>4</v>
      </c>
      <c r="I11" s="186">
        <v>16369</v>
      </c>
      <c r="J11" s="187">
        <v>2392</v>
      </c>
      <c r="K11" s="186">
        <v>34220</v>
      </c>
      <c r="L11" s="187">
        <v>4441</v>
      </c>
      <c r="M11" s="186">
        <v>33391</v>
      </c>
      <c r="N11" s="187">
        <v>4424</v>
      </c>
      <c r="O11" s="188">
        <f>+I11+K11+M11</f>
        <v>83980</v>
      </c>
      <c r="P11" s="189">
        <f>+J11+L11+N11</f>
        <v>11257</v>
      </c>
      <c r="Q11" s="190">
        <f>IF(O11&lt;&gt;0,P11/G11,"")</f>
        <v>146.19480519480518</v>
      </c>
      <c r="R11" s="133">
        <f>IF(O11&lt;&gt;0,O11/P11,"")</f>
        <v>7.460246957448699</v>
      </c>
      <c r="S11" s="186">
        <v>365452</v>
      </c>
      <c r="T11" s="134">
        <f t="shared" si="2"/>
        <v>-0.7702023795190613</v>
      </c>
      <c r="U11" s="186">
        <v>3178653</v>
      </c>
      <c r="V11" s="187">
        <v>386344</v>
      </c>
      <c r="W11" s="155">
        <f t="shared" si="0"/>
        <v>8.227520033959372</v>
      </c>
      <c r="X11" s="8"/>
    </row>
    <row r="12" spans="1:25" s="10" customFormat="1" ht="15.75" customHeight="1">
      <c r="A12" s="111">
        <v>8</v>
      </c>
      <c r="B12" s="209" t="s">
        <v>82</v>
      </c>
      <c r="C12" s="138">
        <v>39479</v>
      </c>
      <c r="D12" s="139" t="s">
        <v>2</v>
      </c>
      <c r="E12" s="139" t="s">
        <v>56</v>
      </c>
      <c r="F12" s="140">
        <v>80</v>
      </c>
      <c r="G12" s="140">
        <v>80</v>
      </c>
      <c r="H12" s="140">
        <v>3</v>
      </c>
      <c r="I12" s="205">
        <v>10402.5</v>
      </c>
      <c r="J12" s="206">
        <v>1327</v>
      </c>
      <c r="K12" s="205">
        <v>33320</v>
      </c>
      <c r="L12" s="206">
        <v>3827</v>
      </c>
      <c r="M12" s="205">
        <v>29333</v>
      </c>
      <c r="N12" s="206">
        <v>3436</v>
      </c>
      <c r="O12" s="207">
        <f>SUM(I12+K12+M12)</f>
        <v>73055.5</v>
      </c>
      <c r="P12" s="208">
        <f>J12+L12+N12</f>
        <v>8590</v>
      </c>
      <c r="Q12" s="206">
        <f>+P12/G12</f>
        <v>107.375</v>
      </c>
      <c r="R12" s="144">
        <f>+O12/P12</f>
        <v>8.504714784633295</v>
      </c>
      <c r="S12" s="205"/>
      <c r="T12" s="134">
        <f t="shared" si="2"/>
      </c>
      <c r="U12" s="205">
        <v>1095409</v>
      </c>
      <c r="V12" s="206">
        <v>128824</v>
      </c>
      <c r="W12" s="159">
        <f t="shared" si="0"/>
        <v>8.503143824132149</v>
      </c>
      <c r="X12" s="11"/>
      <c r="Y12" s="8"/>
    </row>
    <row r="13" spans="1:25" s="10" customFormat="1" ht="15.75" customHeight="1">
      <c r="A13" s="111">
        <v>9</v>
      </c>
      <c r="B13" s="160" t="s">
        <v>83</v>
      </c>
      <c r="C13" s="130">
        <v>39493</v>
      </c>
      <c r="D13" s="139" t="s">
        <v>74</v>
      </c>
      <c r="E13" s="139" t="s">
        <v>56</v>
      </c>
      <c r="F13" s="145">
        <v>9</v>
      </c>
      <c r="G13" s="145">
        <v>9</v>
      </c>
      <c r="H13" s="145">
        <v>1</v>
      </c>
      <c r="I13" s="186">
        <v>9072</v>
      </c>
      <c r="J13" s="187">
        <v>782</v>
      </c>
      <c r="K13" s="186">
        <v>17492</v>
      </c>
      <c r="L13" s="187">
        <v>1453</v>
      </c>
      <c r="M13" s="186">
        <v>14506</v>
      </c>
      <c r="N13" s="187">
        <v>1223</v>
      </c>
      <c r="O13" s="188">
        <f>+I13+K13+M13</f>
        <v>41070</v>
      </c>
      <c r="P13" s="189">
        <f>+J13+L13+N13</f>
        <v>3458</v>
      </c>
      <c r="Q13" s="206">
        <f>+P13/G13</f>
        <v>384.22222222222223</v>
      </c>
      <c r="R13" s="144">
        <f>+O13/P13</f>
        <v>11.876807403123193</v>
      </c>
      <c r="S13" s="186"/>
      <c r="T13" s="134">
        <f t="shared" si="2"/>
      </c>
      <c r="U13" s="186">
        <v>41069</v>
      </c>
      <c r="V13" s="187">
        <v>3458</v>
      </c>
      <c r="W13" s="153">
        <f t="shared" si="0"/>
        <v>11.876518218623481</v>
      </c>
      <c r="X13" s="8"/>
      <c r="Y13" s="8"/>
    </row>
    <row r="14" spans="1:25" s="10" customFormat="1" ht="15.75" customHeight="1">
      <c r="A14" s="111">
        <v>10</v>
      </c>
      <c r="B14" s="152" t="s">
        <v>43</v>
      </c>
      <c r="C14" s="130">
        <v>39479</v>
      </c>
      <c r="D14" s="135" t="s">
        <v>30</v>
      </c>
      <c r="E14" s="135" t="s">
        <v>44</v>
      </c>
      <c r="F14" s="136">
        <v>50</v>
      </c>
      <c r="G14" s="136">
        <v>46</v>
      </c>
      <c r="H14" s="136">
        <v>3</v>
      </c>
      <c r="I14" s="205">
        <v>6170</v>
      </c>
      <c r="J14" s="206">
        <v>774</v>
      </c>
      <c r="K14" s="205">
        <v>12846.5</v>
      </c>
      <c r="L14" s="206">
        <v>1504</v>
      </c>
      <c r="M14" s="205">
        <v>15200</v>
      </c>
      <c r="N14" s="206">
        <v>1775</v>
      </c>
      <c r="O14" s="207">
        <f>SUM(I14+K14+M14)</f>
        <v>34216.5</v>
      </c>
      <c r="P14" s="208">
        <f>SUM(J14+L14+N14)</f>
        <v>4053</v>
      </c>
      <c r="Q14" s="206">
        <f>+P14/G14</f>
        <v>88.1086956521739</v>
      </c>
      <c r="R14" s="144">
        <f>+O14/P14</f>
        <v>8.442264988897113</v>
      </c>
      <c r="S14" s="205">
        <v>105313.5</v>
      </c>
      <c r="T14" s="134">
        <f t="shared" si="2"/>
        <v>-0.6750986340782521</v>
      </c>
      <c r="U14" s="205">
        <v>449954</v>
      </c>
      <c r="V14" s="206">
        <v>51790</v>
      </c>
      <c r="W14" s="153">
        <f t="shared" si="0"/>
        <v>8.68804788569222</v>
      </c>
      <c r="X14" s="8"/>
      <c r="Y14" s="8"/>
    </row>
    <row r="15" spans="1:25" s="10" customFormat="1" ht="15.75" customHeight="1">
      <c r="A15" s="111">
        <v>11</v>
      </c>
      <c r="B15" s="152" t="s">
        <v>29</v>
      </c>
      <c r="C15" s="130">
        <v>39458</v>
      </c>
      <c r="D15" s="135" t="s">
        <v>30</v>
      </c>
      <c r="E15" s="135" t="s">
        <v>0</v>
      </c>
      <c r="F15" s="136">
        <v>213</v>
      </c>
      <c r="G15" s="136">
        <v>39</v>
      </c>
      <c r="H15" s="136">
        <v>6</v>
      </c>
      <c r="I15" s="205">
        <v>8036.5</v>
      </c>
      <c r="J15" s="206">
        <v>1479</v>
      </c>
      <c r="K15" s="205">
        <v>11884.5</v>
      </c>
      <c r="L15" s="206">
        <v>2124</v>
      </c>
      <c r="M15" s="205">
        <v>14242.5</v>
      </c>
      <c r="N15" s="206">
        <v>2447</v>
      </c>
      <c r="O15" s="207">
        <f>SUM(I15+K15+M15)</f>
        <v>34163.5</v>
      </c>
      <c r="P15" s="208">
        <f>SUM(J15+L15+N15)</f>
        <v>6050</v>
      </c>
      <c r="Q15" s="206">
        <f>+P15/G15</f>
        <v>155.12820512820514</v>
      </c>
      <c r="R15" s="144">
        <f>+O15/P15</f>
        <v>5.646859504132231</v>
      </c>
      <c r="S15" s="205">
        <v>294369</v>
      </c>
      <c r="T15" s="134">
        <f t="shared" si="2"/>
        <v>-0.883943282071142</v>
      </c>
      <c r="U15" s="205">
        <v>6234082.5</v>
      </c>
      <c r="V15" s="206">
        <v>880051</v>
      </c>
      <c r="W15" s="153">
        <f t="shared" si="0"/>
        <v>7.0837741221815556</v>
      </c>
      <c r="X15" s="8"/>
      <c r="Y15" s="8"/>
    </row>
    <row r="16" spans="1:25" s="10" customFormat="1" ht="15.75" customHeight="1">
      <c r="A16" s="111">
        <v>12</v>
      </c>
      <c r="B16" s="152" t="s">
        <v>84</v>
      </c>
      <c r="C16" s="138">
        <v>39493</v>
      </c>
      <c r="D16" s="135" t="s">
        <v>6</v>
      </c>
      <c r="E16" s="135" t="s">
        <v>27</v>
      </c>
      <c r="F16" s="136">
        <v>21</v>
      </c>
      <c r="G16" s="136">
        <v>21</v>
      </c>
      <c r="H16" s="136">
        <v>1</v>
      </c>
      <c r="I16" s="205">
        <v>4888.5</v>
      </c>
      <c r="J16" s="206">
        <v>486</v>
      </c>
      <c r="K16" s="205">
        <v>9871</v>
      </c>
      <c r="L16" s="206">
        <v>972</v>
      </c>
      <c r="M16" s="205">
        <v>8752</v>
      </c>
      <c r="N16" s="206">
        <v>834</v>
      </c>
      <c r="O16" s="207">
        <f>I16+K16+M16</f>
        <v>23511.5</v>
      </c>
      <c r="P16" s="208">
        <f>J16+L16+N16</f>
        <v>2292</v>
      </c>
      <c r="Q16" s="206">
        <f>+P16/G16</f>
        <v>109.14285714285714</v>
      </c>
      <c r="R16" s="144">
        <f>+O16/P16</f>
        <v>10.258071553228621</v>
      </c>
      <c r="S16" s="205"/>
      <c r="T16" s="134">
        <f t="shared" si="2"/>
      </c>
      <c r="U16" s="205">
        <v>23511.5</v>
      </c>
      <c r="V16" s="206">
        <v>2292</v>
      </c>
      <c r="W16" s="159">
        <f t="shared" si="0"/>
        <v>10.258071553228621</v>
      </c>
      <c r="X16" s="8"/>
      <c r="Y16" s="8"/>
    </row>
    <row r="17" spans="1:25" s="10" customFormat="1" ht="15.75" customHeight="1">
      <c r="A17" s="111">
        <v>13</v>
      </c>
      <c r="B17" s="157" t="s">
        <v>36</v>
      </c>
      <c r="C17" s="146">
        <v>39472</v>
      </c>
      <c r="D17" s="141" t="s">
        <v>37</v>
      </c>
      <c r="E17" s="142" t="s">
        <v>38</v>
      </c>
      <c r="F17" s="143">
        <v>70</v>
      </c>
      <c r="G17" s="143">
        <v>52</v>
      </c>
      <c r="H17" s="143">
        <v>4</v>
      </c>
      <c r="I17" s="210">
        <v>3594</v>
      </c>
      <c r="J17" s="211">
        <v>679</v>
      </c>
      <c r="K17" s="210">
        <v>7543</v>
      </c>
      <c r="L17" s="211">
        <v>1227</v>
      </c>
      <c r="M17" s="210">
        <v>6685</v>
      </c>
      <c r="N17" s="211">
        <v>1116</v>
      </c>
      <c r="O17" s="212">
        <f>I17+K17+M17</f>
        <v>17822</v>
      </c>
      <c r="P17" s="213">
        <f>J17+L17+N17</f>
        <v>3022</v>
      </c>
      <c r="Q17" s="211">
        <f>P17/G17</f>
        <v>58.11538461538461</v>
      </c>
      <c r="R17" s="214">
        <f>O17/P17</f>
        <v>5.897418927862343</v>
      </c>
      <c r="S17" s="210">
        <v>70330</v>
      </c>
      <c r="T17" s="134">
        <f t="shared" si="2"/>
        <v>-0.7465946253376937</v>
      </c>
      <c r="U17" s="210">
        <v>816295</v>
      </c>
      <c r="V17" s="211">
        <v>97954</v>
      </c>
      <c r="W17" s="215">
        <f t="shared" si="0"/>
        <v>8.333452436858117</v>
      </c>
      <c r="X17" s="8"/>
      <c r="Y17" s="8"/>
    </row>
    <row r="18" spans="1:25" s="10" customFormat="1" ht="15.75" customHeight="1">
      <c r="A18" s="111">
        <v>14</v>
      </c>
      <c r="B18" s="152" t="s">
        <v>85</v>
      </c>
      <c r="C18" s="130">
        <v>39493</v>
      </c>
      <c r="D18" s="135" t="s">
        <v>30</v>
      </c>
      <c r="E18" s="135" t="s">
        <v>40</v>
      </c>
      <c r="F18" s="136">
        <v>27</v>
      </c>
      <c r="G18" s="136">
        <v>27</v>
      </c>
      <c r="H18" s="136">
        <v>1</v>
      </c>
      <c r="I18" s="205">
        <v>3294</v>
      </c>
      <c r="J18" s="206">
        <v>335</v>
      </c>
      <c r="K18" s="205">
        <v>6410</v>
      </c>
      <c r="L18" s="206">
        <v>594</v>
      </c>
      <c r="M18" s="205">
        <v>5627.5</v>
      </c>
      <c r="N18" s="206">
        <v>525</v>
      </c>
      <c r="O18" s="207">
        <f>SUM(I18+K18+M18)</f>
        <v>15331.5</v>
      </c>
      <c r="P18" s="208">
        <f>SUM(J18+L18+N18)</f>
        <v>1454</v>
      </c>
      <c r="Q18" s="206">
        <f>+P18/G18</f>
        <v>53.851851851851855</v>
      </c>
      <c r="R18" s="144">
        <f>+O18/P18</f>
        <v>10.54436038514443</v>
      </c>
      <c r="S18" s="205"/>
      <c r="T18" s="134">
        <f t="shared" si="2"/>
      </c>
      <c r="U18" s="205">
        <v>15331.5</v>
      </c>
      <c r="V18" s="206">
        <v>1454</v>
      </c>
      <c r="W18" s="153">
        <f t="shared" si="0"/>
        <v>10.54436038514443</v>
      </c>
      <c r="X18" s="8"/>
      <c r="Y18" s="8"/>
    </row>
    <row r="19" spans="1:25" s="10" customFormat="1" ht="15.75" customHeight="1">
      <c r="A19" s="111">
        <v>15</v>
      </c>
      <c r="B19" s="152" t="s">
        <v>39</v>
      </c>
      <c r="C19" s="138">
        <v>39472</v>
      </c>
      <c r="D19" s="135" t="s">
        <v>30</v>
      </c>
      <c r="E19" s="135" t="s">
        <v>40</v>
      </c>
      <c r="F19" s="136">
        <v>58</v>
      </c>
      <c r="G19" s="136">
        <v>48</v>
      </c>
      <c r="H19" s="136">
        <v>4</v>
      </c>
      <c r="I19" s="205">
        <v>1640.5</v>
      </c>
      <c r="J19" s="206">
        <v>282</v>
      </c>
      <c r="K19" s="205">
        <v>7453.5</v>
      </c>
      <c r="L19" s="206">
        <v>1202</v>
      </c>
      <c r="M19" s="205">
        <v>5227</v>
      </c>
      <c r="N19" s="206">
        <v>857</v>
      </c>
      <c r="O19" s="207">
        <f aca="true" t="shared" si="3" ref="O19:P21">I19+K19+M19</f>
        <v>14321</v>
      </c>
      <c r="P19" s="208">
        <f t="shared" si="3"/>
        <v>2341</v>
      </c>
      <c r="Q19" s="206">
        <f>+P19/G19</f>
        <v>48.770833333333336</v>
      </c>
      <c r="R19" s="144">
        <f>+O19/P19</f>
        <v>6.117471166168304</v>
      </c>
      <c r="S19" s="205">
        <v>64572</v>
      </c>
      <c r="T19" s="134">
        <f t="shared" si="2"/>
        <v>-0.7782165644551818</v>
      </c>
      <c r="U19" s="216">
        <v>748372.5</v>
      </c>
      <c r="V19" s="217">
        <v>92075</v>
      </c>
      <c r="W19" s="153">
        <f t="shared" si="0"/>
        <v>8.127857724680966</v>
      </c>
      <c r="X19" s="8"/>
      <c r="Y19" s="8"/>
    </row>
    <row r="20" spans="1:25" s="10" customFormat="1" ht="15.75" customHeight="1">
      <c r="A20" s="111">
        <v>16</v>
      </c>
      <c r="B20" s="154" t="s">
        <v>32</v>
      </c>
      <c r="C20" s="130">
        <v>39402</v>
      </c>
      <c r="D20" s="129" t="s">
        <v>57</v>
      </c>
      <c r="E20" s="129" t="s">
        <v>86</v>
      </c>
      <c r="F20" s="132">
        <v>165</v>
      </c>
      <c r="G20" s="132">
        <v>21</v>
      </c>
      <c r="H20" s="132">
        <v>14</v>
      </c>
      <c r="I20" s="186">
        <v>1735.5</v>
      </c>
      <c r="J20" s="187">
        <v>335</v>
      </c>
      <c r="K20" s="186">
        <v>2624.5</v>
      </c>
      <c r="L20" s="187">
        <v>426</v>
      </c>
      <c r="M20" s="186">
        <v>3265.5</v>
      </c>
      <c r="N20" s="187">
        <v>572</v>
      </c>
      <c r="O20" s="188">
        <f t="shared" si="3"/>
        <v>7625.5</v>
      </c>
      <c r="P20" s="189">
        <f t="shared" si="3"/>
        <v>1333</v>
      </c>
      <c r="Q20" s="190">
        <f>IF(O20&lt;&gt;0,P20/G20,"")</f>
        <v>63.476190476190474</v>
      </c>
      <c r="R20" s="133">
        <f>IF(O20&lt;&gt;0,O20/P20,"")</f>
        <v>5.720555138784696</v>
      </c>
      <c r="S20" s="186">
        <v>15921</v>
      </c>
      <c r="T20" s="134">
        <f t="shared" si="2"/>
        <v>-0.5210413918723699</v>
      </c>
      <c r="U20" s="218">
        <v>14195545.5</v>
      </c>
      <c r="V20" s="217">
        <v>1914193</v>
      </c>
      <c r="W20" s="153">
        <f>IF(U20&lt;&gt;0,U20/V20,"")</f>
        <v>7.4159426452818495</v>
      </c>
      <c r="X20" s="8"/>
      <c r="Y20" s="8"/>
    </row>
    <row r="21" spans="1:24" s="10" customFormat="1" ht="15.75" customHeight="1">
      <c r="A21" s="111">
        <v>17</v>
      </c>
      <c r="B21" s="158" t="s">
        <v>87</v>
      </c>
      <c r="C21" s="130">
        <v>39486</v>
      </c>
      <c r="D21" s="135" t="s">
        <v>30</v>
      </c>
      <c r="E21" s="135" t="s">
        <v>72</v>
      </c>
      <c r="F21" s="136">
        <v>11</v>
      </c>
      <c r="G21" s="136">
        <v>11</v>
      </c>
      <c r="H21" s="136">
        <v>2</v>
      </c>
      <c r="I21" s="205">
        <v>1261</v>
      </c>
      <c r="J21" s="206">
        <v>133</v>
      </c>
      <c r="K21" s="205">
        <v>3159.5</v>
      </c>
      <c r="L21" s="206">
        <v>303</v>
      </c>
      <c r="M21" s="205">
        <v>3069</v>
      </c>
      <c r="N21" s="206">
        <v>298</v>
      </c>
      <c r="O21" s="207">
        <f t="shared" si="3"/>
        <v>7489.5</v>
      </c>
      <c r="P21" s="208">
        <f t="shared" si="3"/>
        <v>734</v>
      </c>
      <c r="Q21" s="206">
        <f>+P21/G21</f>
        <v>66.72727272727273</v>
      </c>
      <c r="R21" s="144">
        <f>+O21/P21</f>
        <v>10.203678474114442</v>
      </c>
      <c r="S21" s="205">
        <v>19603</v>
      </c>
      <c r="T21" s="134">
        <f t="shared" si="2"/>
        <v>-0.6179411314594705</v>
      </c>
      <c r="U21" s="216">
        <v>38102.5</v>
      </c>
      <c r="V21" s="217">
        <v>3670</v>
      </c>
      <c r="W21" s="153">
        <f>U21/V21</f>
        <v>10.382152588555858</v>
      </c>
      <c r="X21" s="8"/>
    </row>
    <row r="22" spans="1:24" s="10" customFormat="1" ht="15.75" customHeight="1">
      <c r="A22" s="111">
        <v>18</v>
      </c>
      <c r="B22" s="152" t="s">
        <v>31</v>
      </c>
      <c r="C22" s="130">
        <v>39437</v>
      </c>
      <c r="D22" s="135" t="s">
        <v>30</v>
      </c>
      <c r="E22" s="135" t="s">
        <v>1</v>
      </c>
      <c r="F22" s="136">
        <v>156</v>
      </c>
      <c r="G22" s="136">
        <v>14</v>
      </c>
      <c r="H22" s="136">
        <v>9</v>
      </c>
      <c r="I22" s="205">
        <v>1243</v>
      </c>
      <c r="J22" s="206">
        <v>254</v>
      </c>
      <c r="K22" s="205">
        <v>2239</v>
      </c>
      <c r="L22" s="206">
        <v>439</v>
      </c>
      <c r="M22" s="205">
        <v>2483</v>
      </c>
      <c r="N22" s="206">
        <v>467</v>
      </c>
      <c r="O22" s="207">
        <f>SUM(I22+K22+M22)</f>
        <v>5965</v>
      </c>
      <c r="P22" s="208">
        <f>SUM(J22+L22+N22)</f>
        <v>1160</v>
      </c>
      <c r="Q22" s="206">
        <f>+P22/G22</f>
        <v>82.85714285714286</v>
      </c>
      <c r="R22" s="144">
        <f>+O22/P22</f>
        <v>5.142241379310345</v>
      </c>
      <c r="S22" s="205">
        <v>10367.5</v>
      </c>
      <c r="T22" s="134">
        <f t="shared" si="2"/>
        <v>-0.42464432119604534</v>
      </c>
      <c r="U22" s="205">
        <v>4476419.5</v>
      </c>
      <c r="V22" s="206">
        <v>618651</v>
      </c>
      <c r="W22" s="153">
        <f>U22/V22</f>
        <v>7.235775097753014</v>
      </c>
      <c r="X22" s="8"/>
    </row>
    <row r="23" spans="1:24" s="10" customFormat="1" ht="15.75" customHeight="1">
      <c r="A23" s="111">
        <v>19</v>
      </c>
      <c r="B23" s="152" t="s">
        <v>88</v>
      </c>
      <c r="C23" s="138">
        <v>39479</v>
      </c>
      <c r="D23" s="135" t="s">
        <v>6</v>
      </c>
      <c r="E23" s="135" t="s">
        <v>45</v>
      </c>
      <c r="F23" s="136">
        <v>5</v>
      </c>
      <c r="G23" s="136">
        <v>4</v>
      </c>
      <c r="H23" s="136">
        <v>3</v>
      </c>
      <c r="I23" s="186">
        <v>1321</v>
      </c>
      <c r="J23" s="187">
        <v>173</v>
      </c>
      <c r="K23" s="186">
        <v>1552</v>
      </c>
      <c r="L23" s="187">
        <v>208</v>
      </c>
      <c r="M23" s="186">
        <v>1136</v>
      </c>
      <c r="N23" s="187">
        <v>162</v>
      </c>
      <c r="O23" s="188">
        <f>I23+K23+M23</f>
        <v>4009</v>
      </c>
      <c r="P23" s="189">
        <f>J23+L23+N23</f>
        <v>543</v>
      </c>
      <c r="Q23" s="206">
        <f>+P23/G23</f>
        <v>135.75</v>
      </c>
      <c r="R23" s="144">
        <f>+O23/P23</f>
        <v>7.383057090239411</v>
      </c>
      <c r="S23" s="205">
        <v>10416</v>
      </c>
      <c r="T23" s="134">
        <f t="shared" si="2"/>
        <v>-0.6151113671274961</v>
      </c>
      <c r="U23" s="216">
        <v>42339</v>
      </c>
      <c r="V23" s="187">
        <v>4831</v>
      </c>
      <c r="W23" s="159">
        <f>U23/V23</f>
        <v>8.764024011591802</v>
      </c>
      <c r="X23" s="8"/>
    </row>
    <row r="24" spans="1:24" s="10" customFormat="1" ht="18.75" thickBot="1">
      <c r="A24" s="111">
        <v>20</v>
      </c>
      <c r="B24" s="174" t="s">
        <v>41</v>
      </c>
      <c r="C24" s="238">
        <v>39472</v>
      </c>
      <c r="D24" s="175" t="s">
        <v>6</v>
      </c>
      <c r="E24" s="175" t="s">
        <v>89</v>
      </c>
      <c r="F24" s="176">
        <v>25</v>
      </c>
      <c r="G24" s="176">
        <v>14</v>
      </c>
      <c r="H24" s="176">
        <v>4</v>
      </c>
      <c r="I24" s="195">
        <v>562</v>
      </c>
      <c r="J24" s="196">
        <v>98</v>
      </c>
      <c r="K24" s="195">
        <v>1354</v>
      </c>
      <c r="L24" s="196">
        <v>243</v>
      </c>
      <c r="M24" s="195">
        <v>1452</v>
      </c>
      <c r="N24" s="196">
        <v>245</v>
      </c>
      <c r="O24" s="197">
        <f>I24+K24+M24</f>
        <v>3368</v>
      </c>
      <c r="P24" s="198">
        <f>J24+L24+N24</f>
        <v>586</v>
      </c>
      <c r="Q24" s="239">
        <f>+P24/G24</f>
        <v>41.857142857142854</v>
      </c>
      <c r="R24" s="240">
        <f>+O24/P24</f>
        <v>5.747440273037543</v>
      </c>
      <c r="S24" s="241">
        <v>7703.5</v>
      </c>
      <c r="T24" s="164">
        <f t="shared" si="2"/>
        <v>-0.5627961316284805</v>
      </c>
      <c r="U24" s="242">
        <v>121582.5</v>
      </c>
      <c r="V24" s="196">
        <v>16332</v>
      </c>
      <c r="W24" s="243">
        <f>U24/V24</f>
        <v>7.444434239529757</v>
      </c>
      <c r="X24" s="8"/>
    </row>
    <row r="25" spans="1:28" s="60" customFormat="1" ht="15">
      <c r="A25" s="61"/>
      <c r="B25" s="272" t="s">
        <v>55</v>
      </c>
      <c r="C25" s="272"/>
      <c r="D25" s="273"/>
      <c r="E25" s="273"/>
      <c r="F25" s="113"/>
      <c r="G25" s="113">
        <f>SUM(G5:G24)</f>
        <v>974</v>
      </c>
      <c r="H25" s="114"/>
      <c r="I25" s="118"/>
      <c r="J25" s="119"/>
      <c r="K25" s="118"/>
      <c r="L25" s="119"/>
      <c r="M25" s="118"/>
      <c r="N25" s="119"/>
      <c r="O25" s="118">
        <f>SUM(O5:O24)</f>
        <v>1975174.5</v>
      </c>
      <c r="P25" s="119">
        <f>SUM(P5:P24)</f>
        <v>232079</v>
      </c>
      <c r="Q25" s="119">
        <f>O25/G25</f>
        <v>2027.8998973305954</v>
      </c>
      <c r="R25" s="115">
        <f>O25/P25</f>
        <v>8.51078512058394</v>
      </c>
      <c r="S25" s="118"/>
      <c r="T25" s="116"/>
      <c r="U25" s="118"/>
      <c r="V25" s="119"/>
      <c r="W25" s="115"/>
      <c r="AB25" s="60" t="s">
        <v>62</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56"/>
      <c r="E27" s="257"/>
      <c r="F27" s="257"/>
      <c r="G27" s="257"/>
      <c r="H27" s="34"/>
      <c r="I27" s="35"/>
      <c r="K27" s="35"/>
      <c r="M27" s="35"/>
      <c r="O27" s="36"/>
      <c r="R27" s="37"/>
      <c r="S27" s="267" t="s">
        <v>64</v>
      </c>
      <c r="T27" s="267"/>
      <c r="U27" s="267"/>
      <c r="V27" s="267"/>
      <c r="W27" s="267"/>
      <c r="X27" s="38"/>
    </row>
    <row r="28" spans="1:24" s="33" customFormat="1" ht="18">
      <c r="A28" s="32"/>
      <c r="B28" s="9"/>
      <c r="C28" s="52"/>
      <c r="D28" s="53"/>
      <c r="E28" s="54"/>
      <c r="F28" s="54"/>
      <c r="G28" s="79"/>
      <c r="H28" s="34"/>
      <c r="M28" s="35"/>
      <c r="O28" s="36"/>
      <c r="R28" s="37"/>
      <c r="S28" s="267"/>
      <c r="T28" s="267"/>
      <c r="U28" s="267"/>
      <c r="V28" s="267"/>
      <c r="W28" s="267"/>
      <c r="X28" s="38"/>
    </row>
    <row r="29" spans="1:24" s="33" customFormat="1" ht="18">
      <c r="A29" s="32"/>
      <c r="G29" s="34"/>
      <c r="H29" s="34"/>
      <c r="M29" s="35"/>
      <c r="O29" s="36"/>
      <c r="R29" s="37"/>
      <c r="S29" s="267"/>
      <c r="T29" s="267"/>
      <c r="U29" s="267"/>
      <c r="V29" s="267"/>
      <c r="W29" s="267"/>
      <c r="X29" s="38"/>
    </row>
    <row r="30" spans="1:24" s="33" customFormat="1" ht="30" customHeight="1">
      <c r="A30" s="32"/>
      <c r="C30" s="34"/>
      <c r="E30" s="39"/>
      <c r="F30" s="34"/>
      <c r="G30" s="34"/>
      <c r="H30" s="34"/>
      <c r="I30" s="35"/>
      <c r="K30" s="35"/>
      <c r="M30" s="35"/>
      <c r="O30" s="36"/>
      <c r="P30" s="261" t="s">
        <v>51</v>
      </c>
      <c r="Q30" s="266"/>
      <c r="R30" s="266"/>
      <c r="S30" s="266"/>
      <c r="T30" s="266"/>
      <c r="U30" s="266"/>
      <c r="V30" s="266"/>
      <c r="W30" s="266"/>
      <c r="X30" s="38"/>
    </row>
    <row r="31" spans="1:24" s="33" customFormat="1" ht="30" customHeight="1">
      <c r="A31" s="32"/>
      <c r="C31" s="34"/>
      <c r="E31" s="39"/>
      <c r="F31" s="34"/>
      <c r="G31" s="34"/>
      <c r="H31" s="34"/>
      <c r="I31" s="35"/>
      <c r="K31" s="35"/>
      <c r="M31" s="35"/>
      <c r="O31" s="36"/>
      <c r="P31" s="266"/>
      <c r="Q31" s="266"/>
      <c r="R31" s="266"/>
      <c r="S31" s="266"/>
      <c r="T31" s="266"/>
      <c r="U31" s="266"/>
      <c r="V31" s="266"/>
      <c r="W31" s="266"/>
      <c r="X31" s="38"/>
    </row>
    <row r="32" spans="1:24" s="33" customFormat="1" ht="30" customHeight="1">
      <c r="A32" s="32"/>
      <c r="C32" s="34"/>
      <c r="E32" s="39"/>
      <c r="F32" s="34"/>
      <c r="G32" s="34"/>
      <c r="H32" s="34"/>
      <c r="I32" s="35"/>
      <c r="K32" s="35"/>
      <c r="M32" s="35"/>
      <c r="O32" s="36"/>
      <c r="P32" s="266"/>
      <c r="Q32" s="266"/>
      <c r="R32" s="266"/>
      <c r="S32" s="266"/>
      <c r="T32" s="266"/>
      <c r="U32" s="266"/>
      <c r="V32" s="266"/>
      <c r="W32" s="266"/>
      <c r="X32" s="38"/>
    </row>
    <row r="33" spans="1:24" s="33" customFormat="1" ht="30" customHeight="1">
      <c r="A33" s="32"/>
      <c r="C33" s="34"/>
      <c r="E33" s="39"/>
      <c r="F33" s="34"/>
      <c r="G33" s="34"/>
      <c r="H33" s="34"/>
      <c r="I33" s="35"/>
      <c r="K33" s="35"/>
      <c r="M33" s="35"/>
      <c r="O33" s="36"/>
      <c r="P33" s="266"/>
      <c r="Q33" s="266"/>
      <c r="R33" s="266"/>
      <c r="S33" s="266"/>
      <c r="T33" s="266"/>
      <c r="U33" s="266"/>
      <c r="V33" s="266"/>
      <c r="W33" s="266"/>
      <c r="X33" s="38"/>
    </row>
    <row r="34" spans="1:24" s="33" customFormat="1" ht="30" customHeight="1">
      <c r="A34" s="32"/>
      <c r="C34" s="34"/>
      <c r="E34" s="39"/>
      <c r="F34" s="34"/>
      <c r="G34" s="34"/>
      <c r="H34" s="34"/>
      <c r="I34" s="35"/>
      <c r="K34" s="35"/>
      <c r="M34" s="35"/>
      <c r="O34" s="36"/>
      <c r="P34" s="266"/>
      <c r="Q34" s="266"/>
      <c r="R34" s="266"/>
      <c r="S34" s="266"/>
      <c r="T34" s="266"/>
      <c r="U34" s="266"/>
      <c r="V34" s="266"/>
      <c r="W34" s="266"/>
      <c r="X34" s="38"/>
    </row>
    <row r="35" spans="1:24" s="33" customFormat="1" ht="45" customHeight="1">
      <c r="A35" s="32"/>
      <c r="C35" s="34"/>
      <c r="E35" s="39"/>
      <c r="F35" s="34"/>
      <c r="G35" s="5"/>
      <c r="H35" s="5"/>
      <c r="I35" s="12"/>
      <c r="J35" s="3"/>
      <c r="K35" s="12"/>
      <c r="L35" s="3"/>
      <c r="M35" s="12"/>
      <c r="N35" s="3"/>
      <c r="O35" s="36"/>
      <c r="P35" s="266"/>
      <c r="Q35" s="266"/>
      <c r="R35" s="266"/>
      <c r="S35" s="266"/>
      <c r="T35" s="266"/>
      <c r="U35" s="266"/>
      <c r="V35" s="266"/>
      <c r="W35" s="266"/>
      <c r="X35" s="38"/>
    </row>
    <row r="36" spans="1:24" s="33" customFormat="1" ht="33" customHeight="1">
      <c r="A36" s="32"/>
      <c r="C36" s="34"/>
      <c r="E36" s="39"/>
      <c r="F36" s="34"/>
      <c r="G36" s="5"/>
      <c r="H36" s="5"/>
      <c r="I36" s="12"/>
      <c r="J36" s="3"/>
      <c r="K36" s="12"/>
      <c r="L36" s="3"/>
      <c r="M36" s="12"/>
      <c r="N36" s="3"/>
      <c r="O36" s="36"/>
      <c r="P36" s="265" t="s">
        <v>53</v>
      </c>
      <c r="Q36" s="266"/>
      <c r="R36" s="266"/>
      <c r="S36" s="266"/>
      <c r="T36" s="266"/>
      <c r="U36" s="266"/>
      <c r="V36" s="266"/>
      <c r="W36" s="266"/>
      <c r="X36" s="38"/>
    </row>
    <row r="37" spans="1:24" s="33" customFormat="1" ht="33" customHeight="1">
      <c r="A37" s="32"/>
      <c r="C37" s="34"/>
      <c r="E37" s="39"/>
      <c r="F37" s="34"/>
      <c r="G37" s="5"/>
      <c r="H37" s="5"/>
      <c r="I37" s="12"/>
      <c r="J37" s="3"/>
      <c r="K37" s="12"/>
      <c r="L37" s="3"/>
      <c r="M37" s="12"/>
      <c r="N37" s="3"/>
      <c r="O37" s="36"/>
      <c r="P37" s="266"/>
      <c r="Q37" s="266"/>
      <c r="R37" s="266"/>
      <c r="S37" s="266"/>
      <c r="T37" s="266"/>
      <c r="U37" s="266"/>
      <c r="V37" s="266"/>
      <c r="W37" s="266"/>
      <c r="X37" s="38"/>
    </row>
    <row r="38" spans="1:24" s="33" customFormat="1" ht="33" customHeight="1">
      <c r="A38" s="32"/>
      <c r="C38" s="34"/>
      <c r="E38" s="39"/>
      <c r="F38" s="34"/>
      <c r="G38" s="5"/>
      <c r="H38" s="5"/>
      <c r="I38" s="12"/>
      <c r="J38" s="3"/>
      <c r="K38" s="12"/>
      <c r="L38" s="3"/>
      <c r="M38" s="12"/>
      <c r="N38" s="3"/>
      <c r="O38" s="36"/>
      <c r="P38" s="266"/>
      <c r="Q38" s="266"/>
      <c r="R38" s="266"/>
      <c r="S38" s="266"/>
      <c r="T38" s="266"/>
      <c r="U38" s="266"/>
      <c r="V38" s="266"/>
      <c r="W38" s="266"/>
      <c r="X38" s="38"/>
    </row>
    <row r="39" spans="1:24" s="33" customFormat="1" ht="33" customHeight="1">
      <c r="A39" s="32"/>
      <c r="C39" s="34"/>
      <c r="E39" s="39"/>
      <c r="F39" s="34"/>
      <c r="G39" s="5"/>
      <c r="H39" s="5"/>
      <c r="I39" s="12"/>
      <c r="J39" s="3"/>
      <c r="K39" s="12"/>
      <c r="L39" s="3"/>
      <c r="M39" s="12"/>
      <c r="N39" s="3"/>
      <c r="O39" s="36"/>
      <c r="P39" s="266"/>
      <c r="Q39" s="266"/>
      <c r="R39" s="266"/>
      <c r="S39" s="266"/>
      <c r="T39" s="266"/>
      <c r="U39" s="266"/>
      <c r="V39" s="266"/>
      <c r="W39" s="266"/>
      <c r="X39" s="38"/>
    </row>
    <row r="40" spans="1:24" s="33" customFormat="1" ht="33" customHeight="1">
      <c r="A40" s="32"/>
      <c r="C40" s="34"/>
      <c r="E40" s="39"/>
      <c r="F40" s="34"/>
      <c r="G40" s="5"/>
      <c r="H40" s="5"/>
      <c r="I40" s="12"/>
      <c r="J40" s="3"/>
      <c r="K40" s="12"/>
      <c r="L40" s="3"/>
      <c r="M40" s="12"/>
      <c r="N40" s="3"/>
      <c r="O40" s="36"/>
      <c r="P40" s="266"/>
      <c r="Q40" s="266"/>
      <c r="R40" s="266"/>
      <c r="S40" s="266"/>
      <c r="T40" s="266"/>
      <c r="U40" s="266"/>
      <c r="V40" s="266"/>
      <c r="W40" s="266"/>
      <c r="X40" s="38"/>
    </row>
    <row r="41" spans="16:23" ht="33" customHeight="1">
      <c r="P41" s="266"/>
      <c r="Q41" s="266"/>
      <c r="R41" s="266"/>
      <c r="S41" s="266"/>
      <c r="T41" s="266"/>
      <c r="U41" s="266"/>
      <c r="V41" s="266"/>
      <c r="W41" s="266"/>
    </row>
    <row r="42" spans="16:23" ht="33" customHeight="1">
      <c r="P42" s="266"/>
      <c r="Q42" s="266"/>
      <c r="R42" s="266"/>
      <c r="S42" s="266"/>
      <c r="T42" s="266"/>
      <c r="U42" s="266"/>
      <c r="V42" s="266"/>
      <c r="W42" s="266"/>
    </row>
  </sheetData>
  <sheetProtection/>
  <mergeCells count="20">
    <mergeCell ref="D3:D4"/>
    <mergeCell ref="E3:E4"/>
    <mergeCell ref="F3:F4"/>
    <mergeCell ref="S3:T3"/>
    <mergeCell ref="U3:W3"/>
    <mergeCell ref="H3:H4"/>
    <mergeCell ref="G3:G4"/>
    <mergeCell ref="M3:N3"/>
    <mergeCell ref="K3:L3"/>
    <mergeCell ref="I3:J3"/>
    <mergeCell ref="P36:W42"/>
    <mergeCell ref="D27:G27"/>
    <mergeCell ref="S27:W29"/>
    <mergeCell ref="P30:W35"/>
    <mergeCell ref="A2:W2"/>
    <mergeCell ref="B3:B4"/>
    <mergeCell ref="C3:C4"/>
    <mergeCell ref="B25:C25"/>
    <mergeCell ref="D25:E25"/>
    <mergeCell ref="O3:R3"/>
  </mergeCells>
  <printOptions/>
  <pageMargins left="0.17" right="0.12" top="0.82" bottom="0.39" header="0.5" footer="0.32"/>
  <pageSetup orientation="portrait" paperSize="9" scale="70"/>
  <ignoredErrors>
    <ignoredError sqref="X12:X20 X21 X22:X23 X24 O9:U23" formula="1"/>
    <ignoredError sqref="W6:W2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2008-02-21T21:48:06Z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