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9320" windowHeight="12120" tabRatio="804" activeTab="0"/>
  </bookViews>
  <sheets>
    <sheet name="Feb 01-03 (we 05)" sheetId="1" r:id="rId1"/>
    <sheet name="Feb 01-03 (TOP 20)" sheetId="2" r:id="rId2"/>
  </sheets>
  <definedNames>
    <definedName name="_xlnm.Print_Area" localSheetId="1">'Feb 01-03 (TOP 20)'!$A$1:$W$42</definedName>
    <definedName name="_xlnm.Print_Area" localSheetId="0">'Feb 01-03 (we 05)'!$A$1:$W$75</definedName>
  </definedNames>
  <calcPr fullCalcOnLoad="1"/>
</workbook>
</file>

<file path=xl/sharedStrings.xml><?xml version="1.0" encoding="utf-8"?>
<sst xmlns="http://schemas.openxmlformats.org/spreadsheetml/2006/main" count="287" uniqueCount="122">
  <si>
    <t>AKSOY YAPIM</t>
  </si>
  <si>
    <t>ZERO FILM</t>
  </si>
  <si>
    <t>35 MILIM</t>
  </si>
  <si>
    <t>BESTLINE</t>
  </si>
  <si>
    <t>FIDA</t>
  </si>
  <si>
    <t>NEW LINE</t>
  </si>
  <si>
    <t>BIR FILM</t>
  </si>
  <si>
    <t>MARS</t>
  </si>
  <si>
    <t>BRAVE ONE</t>
  </si>
  <si>
    <t>Last Weekend</t>
  </si>
  <si>
    <t>Distributor</t>
  </si>
  <si>
    <t>Friday</t>
  </si>
  <si>
    <t>Saturday</t>
  </si>
  <si>
    <t>Sunday</t>
  </si>
  <si>
    <t>Change</t>
  </si>
  <si>
    <t>Adm.</t>
  </si>
  <si>
    <t>WB</t>
  </si>
  <si>
    <t>WARNER BROS.</t>
  </si>
  <si>
    <t>G.B.O.</t>
  </si>
  <si>
    <t>Release
Date</t>
  </si>
  <si>
    <t># of
Prints</t>
  </si>
  <si>
    <t># of
Screen</t>
  </si>
  <si>
    <t>Weeks in Release</t>
  </si>
  <si>
    <t>Weekend Total</t>
  </si>
  <si>
    <t>UIP</t>
  </si>
  <si>
    <t>BUENA VISTA</t>
  </si>
  <si>
    <t>KABADAYI</t>
  </si>
  <si>
    <t>BEE MOVIE</t>
  </si>
  <si>
    <t>ENCHANTED</t>
  </si>
  <si>
    <t>O KADIN</t>
  </si>
  <si>
    <t>NANNY DIARIES</t>
  </si>
  <si>
    <t>FILMPOP</t>
  </si>
  <si>
    <t>STUDIO 2.0</t>
  </si>
  <si>
    <t>GOLDEN COMPASS, THE</t>
  </si>
  <si>
    <t>VIDEOTEK</t>
  </si>
  <si>
    <t>NATIONAL TREASURE: BOOK OF SECRET</t>
  </si>
  <si>
    <t>WALT DISNEY</t>
  </si>
  <si>
    <t>RENDITION</t>
  </si>
  <si>
    <t>DEATHS OF IAN STONE</t>
  </si>
  <si>
    <t>TIGLON</t>
  </si>
  <si>
    <t>YAŞAMIN KIYISINDA</t>
  </si>
  <si>
    <t>ANKA FILM</t>
  </si>
  <si>
    <t xml:space="preserve">FIDA </t>
  </si>
  <si>
    <t>FIDA-ARZU</t>
  </si>
  <si>
    <t>PROMISE ME THIS</t>
  </si>
  <si>
    <t>4 MONTHS, 3 WEEKS, 2 DAYS</t>
  </si>
  <si>
    <t>İYİ SENELER LONDRA</t>
  </si>
  <si>
    <t>ÇILGIN DERSANE KAMPTA</t>
  </si>
  <si>
    <t>OZEN</t>
  </si>
  <si>
    <t>KUTSAL DAMACANA</t>
  </si>
  <si>
    <t>MUSALLAT</t>
  </si>
  <si>
    <t>MIA-DADA</t>
  </si>
  <si>
    <t>ALVIN AND THE CHIPMUNKS</t>
  </si>
  <si>
    <t>FOX</t>
  </si>
  <si>
    <t>HITMAN</t>
  </si>
  <si>
    <t>BEYAZ MELEK</t>
  </si>
  <si>
    <t>BOYUT FILM</t>
  </si>
  <si>
    <t>GARFIELD GETS REAL</t>
  </si>
  <si>
    <t>30 DAYS OF NIGHT</t>
  </si>
  <si>
    <t>ASSASSINATION OF JESSE JAMES</t>
  </si>
  <si>
    <t>BEOWULF</t>
  </si>
  <si>
    <t>ISLAND OF LOST SOULS</t>
  </si>
  <si>
    <t>I AM LEGEND</t>
  </si>
  <si>
    <t>ULAK</t>
  </si>
  <si>
    <t>RED KIT</t>
  </si>
  <si>
    <t>CHANTIER</t>
  </si>
  <si>
    <t>WILD BUNCH</t>
  </si>
  <si>
    <t>DONKEY XOTE</t>
  </si>
  <si>
    <t>OZEN-UMUT</t>
  </si>
  <si>
    <t>INSIDE</t>
  </si>
  <si>
    <t>HALLOWEEN</t>
  </si>
  <si>
    <t>WEINSTEIN CO.</t>
  </si>
  <si>
    <t>CHURCHIL; HOLLYWOOD YEARS, THE</t>
  </si>
  <si>
    <t>PATE</t>
  </si>
  <si>
    <t>AVSAR FILM</t>
  </si>
  <si>
    <t xml:space="preserve">ASTERIX </t>
  </si>
  <si>
    <t>MR MAGORIUM'S WONDER EMPORIUM</t>
  </si>
  <si>
    <t>BUCKET LIST</t>
  </si>
  <si>
    <t>JOHN RAMBO</t>
  </si>
  <si>
    <t>SINETEL</t>
  </si>
  <si>
    <t>GONE BABY GONE</t>
  </si>
  <si>
    <t>FAUTE A FIDEL, LA</t>
  </si>
  <si>
    <t>A.E. FILM</t>
  </si>
  <si>
    <t>PLATO FILM</t>
  </si>
  <si>
    <t xml:space="preserve">HORIZON </t>
  </si>
  <si>
    <t>TMC-AVSAR FILM</t>
  </si>
  <si>
    <t>EPITAPH</t>
  </si>
  <si>
    <t>SUPERBAD</t>
  </si>
  <si>
    <t>COLUMBIA</t>
  </si>
  <si>
    <t>CASSANDRA'S DREAM</t>
  </si>
  <si>
    <t>TWICE UPON A TIME</t>
  </si>
  <si>
    <t>GAUMONT</t>
  </si>
  <si>
    <t>KREK FILM</t>
  </si>
  <si>
    <t>TMNT</t>
  </si>
  <si>
    <t>YANLIŞ ZAMAN YOLCULARI</t>
  </si>
  <si>
    <t>MEDSER</t>
  </si>
  <si>
    <t>HİCRAN SOKAĞI</t>
  </si>
  <si>
    <t>MAG FILM</t>
  </si>
  <si>
    <t>ÇOCUK</t>
  </si>
  <si>
    <t>DAN IN REAL LIFE</t>
  </si>
  <si>
    <t>MASKELI BEŞLER KIBRIS</t>
  </si>
  <si>
    <t>AMERICAN GANGSTER</t>
  </si>
  <si>
    <t>UNIVERSAL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</si>
  <si>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</si>
  <si>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KENDA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</si>
  <si>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</si>
  <si>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</si>
  <si>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</si>
  <si>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</si>
  <si>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D PRODUCTIONS</t>
  </si>
  <si>
    <t>MEDYAVIZYON</t>
  </si>
  <si>
    <t>Title</t>
  </si>
  <si>
    <t>Cumulative</t>
  </si>
  <si>
    <t>Scr.Avg.
(Adm.)</t>
  </si>
  <si>
    <t>Avg.
Ticket</t>
  </si>
  <si>
    <t>.</t>
  </si>
  <si>
    <t>MICHAEL CLAYTON</t>
  </si>
  <si>
    <t>*Sorted according to Weekend Total G.B.O. - Hafta sonu toplam hasılat sütununa göre sıralanmıştır.</t>
  </si>
  <si>
    <t>Company</t>
  </si>
  <si>
    <t>NO RESERVATIONS</t>
  </si>
  <si>
    <t>DIVING BELL AND THE BUTTERFLY, THE</t>
  </si>
  <si>
    <t>HAIRSPRAY</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</si>
</sst>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b/>
      <sz val="9"/>
      <name val="Trebuchet M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9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9" fontId="4" fillId="0" borderId="0" xfId="42"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1"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0" fontId="14" fillId="0" borderId="0" xfId="0" applyNumberFormat="1" applyFont="1" applyFill="1" applyBorder="1" applyAlignment="1" applyProtection="1">
      <alignment horizontal="center" vertical="center"/>
      <protection/>
    </xf>
    <xf numFmtId="179" fontId="4" fillId="0" borderId="0" xfId="42"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6" fillId="0" borderId="12" xfId="0" applyNumberFormat="1" applyFont="1" applyBorder="1" applyAlignment="1" applyProtection="1">
      <alignment horizontal="center" wrapText="1"/>
      <protection/>
    </xf>
    <xf numFmtId="191" fontId="12"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right" vertical="center"/>
      <protection/>
    </xf>
    <xf numFmtId="191" fontId="16" fillId="0" borderId="12"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locked="0"/>
    </xf>
    <xf numFmtId="188" fontId="16" fillId="0" borderId="12"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0" fontId="11"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locked="0"/>
    </xf>
    <xf numFmtId="0" fontId="11" fillId="0" borderId="0" xfId="0" applyFont="1" applyFill="1" applyBorder="1" applyAlignment="1">
      <alignment vertical="center"/>
    </xf>
    <xf numFmtId="191" fontId="16" fillId="0" borderId="12" xfId="0" applyNumberFormat="1" applyFont="1" applyFill="1" applyBorder="1" applyAlignment="1" applyProtection="1">
      <alignment horizontal="center" vertical="center" wrapText="1"/>
      <protection/>
    </xf>
    <xf numFmtId="188" fontId="16" fillId="0" borderId="12" xfId="0" applyNumberFormat="1" applyFont="1" applyFill="1" applyBorder="1" applyAlignment="1" applyProtection="1">
      <alignment horizontal="center" vertical="center" wrapText="1"/>
      <protection/>
    </xf>
    <xf numFmtId="193" fontId="16" fillId="0" borderId="12" xfId="0" applyNumberFormat="1" applyFont="1" applyFill="1" applyBorder="1" applyAlignment="1" applyProtection="1">
      <alignment horizontal="center" vertical="center" wrapText="1"/>
      <protection/>
    </xf>
    <xf numFmtId="193" fontId="16" fillId="0" borderId="13" xfId="0" applyNumberFormat="1"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191" fontId="7" fillId="0" borderId="0" xfId="0" applyNumberFormat="1" applyFont="1" applyFill="1" applyBorder="1" applyAlignment="1" applyProtection="1">
      <alignment vertical="center"/>
      <protection locked="0"/>
    </xf>
    <xf numFmtId="188" fontId="7" fillId="0" borderId="0" xfId="0" applyNumberFormat="1" applyFont="1" applyFill="1" applyBorder="1" applyAlignment="1" applyProtection="1">
      <alignment horizontal="right" vertical="center"/>
      <protection locked="0"/>
    </xf>
    <xf numFmtId="188" fontId="10"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locked="0"/>
    </xf>
    <xf numFmtId="190" fontId="7"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191" fontId="7" fillId="0" borderId="0" xfId="0" applyNumberFormat="1" applyFont="1" applyFill="1" applyAlignment="1" applyProtection="1">
      <alignment vertical="center"/>
      <protection locked="0"/>
    </xf>
    <xf numFmtId="188" fontId="7" fillId="0" borderId="0" xfId="0" applyNumberFormat="1" applyFont="1" applyFill="1" applyAlignment="1" applyProtection="1">
      <alignment horizontal="right" vertical="center"/>
      <protection locked="0"/>
    </xf>
    <xf numFmtId="0" fontId="19"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190"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88" fontId="10" fillId="0" borderId="0" xfId="0" applyNumberFormat="1" applyFont="1" applyFill="1" applyAlignment="1" applyProtection="1">
      <alignment horizontal="right" vertical="center"/>
      <protection locked="0"/>
    </xf>
    <xf numFmtId="193" fontId="7" fillId="0" borderId="0" xfId="0" applyNumberFormat="1" applyFont="1" applyFill="1" applyAlignment="1" applyProtection="1">
      <alignment vertical="center"/>
      <protection locked="0"/>
    </xf>
    <xf numFmtId="191" fontId="7" fillId="0" borderId="0" xfId="0" applyNumberFormat="1" applyFont="1" applyFill="1" applyAlignment="1" applyProtection="1">
      <alignment horizontal="right" vertical="center"/>
      <protection locked="0"/>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1"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1"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0" fontId="5" fillId="0" borderId="20" xfId="0" applyFont="1" applyFill="1" applyBorder="1" applyAlignment="1">
      <alignment horizontal="left" vertical="center"/>
    </xf>
    <xf numFmtId="190" fontId="5" fillId="0" borderId="21" xfId="0" applyNumberFormat="1" applyFont="1" applyFill="1" applyBorder="1" applyAlignment="1" applyProtection="1">
      <alignment horizontal="center" vertical="center"/>
      <protection locked="0"/>
    </xf>
    <xf numFmtId="0" fontId="5" fillId="0" borderId="21" xfId="0" applyFont="1" applyFill="1" applyBorder="1" applyAlignment="1">
      <alignment vertical="center"/>
    </xf>
    <xf numFmtId="14" fontId="5" fillId="0" borderId="21" xfId="0" applyNumberFormat="1" applyFont="1" applyFill="1" applyBorder="1" applyAlignment="1">
      <alignment vertical="center"/>
    </xf>
    <xf numFmtId="0" fontId="5" fillId="0" borderId="21" xfId="0" applyFont="1" applyFill="1" applyBorder="1" applyAlignment="1">
      <alignment horizontal="center" vertical="center"/>
    </xf>
    <xf numFmtId="185" fontId="5" fillId="0" borderId="21" xfId="42" applyNumberFormat="1" applyFont="1" applyFill="1" applyBorder="1" applyAlignment="1">
      <alignment horizontal="right"/>
    </xf>
    <xf numFmtId="196" fontId="5" fillId="0" borderId="21" xfId="42" applyNumberFormat="1" applyFont="1" applyFill="1" applyBorder="1" applyAlignment="1">
      <alignment horizontal="right"/>
    </xf>
    <xf numFmtId="185" fontId="26" fillId="0" borderId="21" xfId="42" applyNumberFormat="1" applyFont="1" applyFill="1" applyBorder="1" applyAlignment="1">
      <alignment horizontal="right"/>
    </xf>
    <xf numFmtId="196" fontId="26" fillId="0" borderId="21" xfId="42" applyNumberFormat="1" applyFont="1" applyFill="1" applyBorder="1" applyAlignment="1">
      <alignment horizontal="right"/>
    </xf>
    <xf numFmtId="193" fontId="5" fillId="0" borderId="21" xfId="42" applyNumberFormat="1" applyFont="1" applyFill="1" applyBorder="1" applyAlignment="1">
      <alignment horizontal="right" vertical="center"/>
    </xf>
    <xf numFmtId="192" fontId="5" fillId="0" borderId="21" xfId="61" applyNumberFormat="1" applyFont="1" applyFill="1" applyBorder="1" applyAlignment="1" applyProtection="1">
      <alignment horizontal="right" vertical="center"/>
      <protection/>
    </xf>
    <xf numFmtId="193" fontId="5" fillId="0" borderId="22" xfId="42" applyNumberFormat="1" applyFont="1" applyFill="1" applyBorder="1" applyAlignment="1">
      <alignment horizontal="right" vertical="center"/>
    </xf>
    <xf numFmtId="0" fontId="5" fillId="0" borderId="23" xfId="0" applyFont="1" applyFill="1" applyBorder="1" applyAlignment="1" applyProtection="1">
      <alignment vertical="center"/>
      <protection locked="0"/>
    </xf>
    <xf numFmtId="190" fontId="5" fillId="0" borderId="14" xfId="0" applyNumberFormat="1" applyFont="1" applyFill="1" applyBorder="1" applyAlignment="1" applyProtection="1">
      <alignment horizontal="center" vertical="center"/>
      <protection locked="0"/>
    </xf>
    <xf numFmtId="190" fontId="5" fillId="0" borderId="14"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4" xfId="0" applyFont="1" applyFill="1" applyBorder="1" applyAlignment="1" applyProtection="1">
      <alignment horizontal="center" vertical="center"/>
      <protection locked="0"/>
    </xf>
    <xf numFmtId="185" fontId="5" fillId="0" borderId="14" xfId="42" applyNumberFormat="1" applyFont="1" applyFill="1" applyBorder="1" applyAlignment="1" applyProtection="1">
      <alignment horizontal="right" vertical="center"/>
      <protection locked="0"/>
    </xf>
    <xf numFmtId="196" fontId="5" fillId="0" borderId="14" xfId="42" applyNumberFormat="1" applyFont="1" applyFill="1" applyBorder="1" applyAlignment="1" applyProtection="1">
      <alignment horizontal="right" vertical="center"/>
      <protection locked="0"/>
    </xf>
    <xf numFmtId="185" fontId="26" fillId="0" borderId="14" xfId="42" applyNumberFormat="1" applyFont="1" applyFill="1" applyBorder="1" applyAlignment="1" applyProtection="1">
      <alignment horizontal="right" vertical="center"/>
      <protection/>
    </xf>
    <xf numFmtId="196" fontId="26" fillId="0" borderId="14" xfId="42" applyNumberFormat="1" applyFont="1" applyFill="1" applyBorder="1" applyAlignment="1" applyProtection="1">
      <alignment horizontal="right" vertical="center"/>
      <protection/>
    </xf>
    <xf numFmtId="196" fontId="5" fillId="0" borderId="14" xfId="61" applyNumberFormat="1" applyFont="1" applyFill="1" applyBorder="1" applyAlignment="1" applyProtection="1">
      <alignment horizontal="right" vertical="center"/>
      <protection/>
    </xf>
    <xf numFmtId="193" fontId="5" fillId="0" borderId="14" xfId="61" applyNumberFormat="1" applyFont="1" applyFill="1" applyBorder="1" applyAlignment="1" applyProtection="1">
      <alignment horizontal="right" vertical="center"/>
      <protection/>
    </xf>
    <xf numFmtId="192" fontId="5" fillId="0" borderId="14" xfId="61" applyNumberFormat="1" applyFont="1" applyFill="1" applyBorder="1" applyAlignment="1" applyProtection="1">
      <alignment horizontal="right" vertical="center"/>
      <protection/>
    </xf>
    <xf numFmtId="193" fontId="5" fillId="0" borderId="24" xfId="42" applyNumberFormat="1" applyFont="1" applyFill="1" applyBorder="1" applyAlignment="1" applyProtection="1">
      <alignment horizontal="right" vertical="center"/>
      <protection locked="0"/>
    </xf>
    <xf numFmtId="0" fontId="5" fillId="0" borderId="25" xfId="0" applyFont="1" applyFill="1" applyBorder="1" applyAlignment="1">
      <alignment horizontal="left" vertical="center"/>
    </xf>
    <xf numFmtId="190" fontId="5" fillId="0" borderId="26" xfId="0" applyNumberFormat="1" applyFont="1" applyFill="1" applyBorder="1" applyAlignment="1" applyProtection="1">
      <alignment horizontal="center" vertical="center"/>
      <protection locked="0"/>
    </xf>
    <xf numFmtId="14" fontId="5" fillId="0" borderId="26" xfId="0" applyNumberFormat="1" applyFont="1" applyFill="1" applyBorder="1" applyAlignment="1">
      <alignment vertical="center"/>
    </xf>
    <xf numFmtId="0" fontId="5" fillId="0" borderId="26" xfId="0" applyFont="1" applyFill="1" applyBorder="1" applyAlignment="1">
      <alignment horizontal="center" vertical="center"/>
    </xf>
    <xf numFmtId="185" fontId="5" fillId="0" borderId="26" xfId="42" applyNumberFormat="1" applyFont="1" applyFill="1" applyBorder="1" applyAlignment="1">
      <alignment horizontal="right"/>
    </xf>
    <xf numFmtId="196" fontId="5" fillId="0" borderId="26" xfId="42" applyNumberFormat="1" applyFont="1" applyFill="1" applyBorder="1" applyAlignment="1">
      <alignment horizontal="right"/>
    </xf>
    <xf numFmtId="185" fontId="26" fillId="0" borderId="26" xfId="42" applyNumberFormat="1" applyFont="1" applyFill="1" applyBorder="1" applyAlignment="1">
      <alignment horizontal="right"/>
    </xf>
    <xf numFmtId="196" fontId="26" fillId="0" borderId="26" xfId="42" applyNumberFormat="1" applyFont="1" applyFill="1" applyBorder="1" applyAlignment="1">
      <alignment horizontal="right"/>
    </xf>
    <xf numFmtId="193" fontId="5" fillId="0" borderId="26" xfId="42" applyNumberFormat="1" applyFont="1" applyFill="1" applyBorder="1" applyAlignment="1">
      <alignment horizontal="right" vertical="center"/>
    </xf>
    <xf numFmtId="192" fontId="5" fillId="0" borderId="26" xfId="61" applyNumberFormat="1" applyFont="1" applyFill="1" applyBorder="1" applyAlignment="1" applyProtection="1">
      <alignment horizontal="right" vertical="center"/>
      <protection/>
    </xf>
    <xf numFmtId="193" fontId="5" fillId="0" borderId="27" xfId="42" applyNumberFormat="1" applyFont="1" applyFill="1" applyBorder="1" applyAlignment="1">
      <alignment horizontal="right" vertical="center"/>
    </xf>
    <xf numFmtId="0" fontId="5" fillId="0" borderId="28" xfId="0" applyFont="1" applyFill="1" applyBorder="1" applyAlignment="1">
      <alignment horizontal="left" vertical="center"/>
    </xf>
    <xf numFmtId="190" fontId="5" fillId="0" borderId="16" xfId="0" applyNumberFormat="1" applyFont="1" applyFill="1" applyBorder="1" applyAlignment="1" applyProtection="1">
      <alignment horizontal="center" vertical="center"/>
      <protection locked="0"/>
    </xf>
    <xf numFmtId="0" fontId="5" fillId="0" borderId="16" xfId="0" applyFont="1" applyFill="1" applyBorder="1" applyAlignment="1">
      <alignment vertical="center"/>
    </xf>
    <xf numFmtId="0" fontId="5" fillId="0" borderId="16" xfId="0" applyFont="1" applyFill="1" applyBorder="1" applyAlignment="1">
      <alignment horizontal="center"/>
    </xf>
    <xf numFmtId="185" fontId="5" fillId="0" borderId="16" xfId="42" applyNumberFormat="1" applyFont="1" applyFill="1" applyBorder="1" applyAlignment="1">
      <alignment horizontal="right"/>
    </xf>
    <xf numFmtId="196" fontId="5" fillId="0" borderId="16" xfId="42" applyNumberFormat="1" applyFont="1" applyFill="1" applyBorder="1" applyAlignment="1">
      <alignment horizontal="right"/>
    </xf>
    <xf numFmtId="185" fontId="26" fillId="0" borderId="16" xfId="42" applyNumberFormat="1" applyFont="1" applyFill="1" applyBorder="1" applyAlignment="1">
      <alignment horizontal="right"/>
    </xf>
    <xf numFmtId="196" fontId="26" fillId="0" borderId="16" xfId="42" applyNumberFormat="1" applyFont="1" applyFill="1" applyBorder="1" applyAlignment="1">
      <alignment horizontal="right"/>
    </xf>
    <xf numFmtId="196" fontId="5" fillId="0" borderId="16" xfId="61" applyNumberFormat="1" applyFont="1" applyFill="1" applyBorder="1" applyAlignment="1" applyProtection="1">
      <alignment horizontal="right" vertical="center"/>
      <protection/>
    </xf>
    <xf numFmtId="193" fontId="5" fillId="0" borderId="16" xfId="61" applyNumberFormat="1" applyFont="1" applyFill="1" applyBorder="1" applyAlignment="1" applyProtection="1">
      <alignment horizontal="right" vertical="center"/>
      <protection/>
    </xf>
    <xf numFmtId="192" fontId="5" fillId="0" borderId="16" xfId="61" applyNumberFormat="1" applyFont="1" applyFill="1" applyBorder="1" applyAlignment="1" applyProtection="1">
      <alignment horizontal="right" vertical="center"/>
      <protection/>
    </xf>
    <xf numFmtId="193" fontId="5" fillId="0" borderId="29" xfId="61" applyNumberFormat="1" applyFont="1" applyFill="1" applyBorder="1" applyAlignment="1" applyProtection="1">
      <alignment horizontal="right" vertical="center"/>
      <protection/>
    </xf>
    <xf numFmtId="0" fontId="5" fillId="0" borderId="23" xfId="0" applyNumberFormat="1" applyFont="1" applyFill="1" applyBorder="1" applyAlignment="1">
      <alignment vertical="center"/>
    </xf>
    <xf numFmtId="190" fontId="5" fillId="0" borderId="14" xfId="0" applyNumberFormat="1" applyFont="1" applyFill="1" applyBorder="1" applyAlignment="1">
      <alignment horizontal="center" vertical="center"/>
    </xf>
    <xf numFmtId="49" fontId="5" fillId="0" borderId="14" xfId="0" applyNumberFormat="1" applyFont="1" applyFill="1" applyBorder="1" applyAlignment="1" applyProtection="1">
      <alignment vertical="center"/>
      <protection locked="0"/>
    </xf>
    <xf numFmtId="0" fontId="5" fillId="0" borderId="14" xfId="0" applyNumberFormat="1" applyFont="1" applyFill="1" applyBorder="1" applyAlignment="1">
      <alignment horizontal="center" vertical="center"/>
    </xf>
    <xf numFmtId="185" fontId="5" fillId="0" borderId="14" xfId="42" applyNumberFormat="1" applyFont="1" applyFill="1" applyBorder="1" applyAlignment="1">
      <alignment horizontal="right" vertical="center"/>
    </xf>
    <xf numFmtId="196" fontId="5" fillId="0" borderId="14" xfId="42" applyNumberFormat="1" applyFont="1" applyFill="1" applyBorder="1" applyAlignment="1">
      <alignment horizontal="right" vertical="center"/>
    </xf>
    <xf numFmtId="185" fontId="26" fillId="0" borderId="14" xfId="42" applyNumberFormat="1" applyFont="1" applyFill="1" applyBorder="1" applyAlignment="1">
      <alignment horizontal="right" vertical="center"/>
    </xf>
    <xf numFmtId="196" fontId="26" fillId="0" borderId="14" xfId="42" applyNumberFormat="1" applyFont="1" applyFill="1" applyBorder="1" applyAlignment="1">
      <alignment horizontal="right" vertical="center"/>
    </xf>
    <xf numFmtId="193" fontId="5" fillId="0" borderId="14" xfId="42" applyNumberFormat="1" applyFont="1" applyFill="1" applyBorder="1" applyAlignment="1">
      <alignment horizontal="right" vertical="center"/>
    </xf>
    <xf numFmtId="193" fontId="5" fillId="0" borderId="24" xfId="0" applyNumberFormat="1" applyFont="1" applyFill="1" applyBorder="1" applyAlignment="1">
      <alignment horizontal="right" vertical="center"/>
    </xf>
    <xf numFmtId="0" fontId="5" fillId="0" borderId="23" xfId="57" applyFont="1" applyFill="1" applyBorder="1" applyAlignment="1">
      <alignment horizontal="left" vertical="center"/>
      <protection/>
    </xf>
    <xf numFmtId="0" fontId="5" fillId="0" borderId="14" xfId="0" applyFont="1" applyFill="1" applyBorder="1" applyAlignment="1">
      <alignment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xf>
    <xf numFmtId="185" fontId="5" fillId="0" borderId="14" xfId="42" applyNumberFormat="1" applyFont="1" applyFill="1" applyBorder="1" applyAlignment="1">
      <alignment horizontal="right"/>
    </xf>
    <xf numFmtId="196" fontId="5" fillId="0" borderId="14" xfId="42" applyNumberFormat="1" applyFont="1" applyFill="1" applyBorder="1" applyAlignment="1">
      <alignment horizontal="right"/>
    </xf>
    <xf numFmtId="185" fontId="26" fillId="0" borderId="14" xfId="42" applyNumberFormat="1" applyFont="1" applyFill="1" applyBorder="1" applyAlignment="1">
      <alignment horizontal="right"/>
    </xf>
    <xf numFmtId="196" fontId="26" fillId="0" borderId="14" xfId="42" applyNumberFormat="1" applyFont="1" applyFill="1" applyBorder="1" applyAlignment="1">
      <alignment horizontal="right"/>
    </xf>
    <xf numFmtId="193" fontId="5" fillId="0" borderId="24" xfId="42" applyNumberFormat="1" applyFont="1" applyFill="1" applyBorder="1" applyAlignment="1">
      <alignment horizontal="right" vertical="center"/>
    </xf>
    <xf numFmtId="0" fontId="5" fillId="0" borderId="23" xfId="0" applyFont="1" applyFill="1" applyBorder="1" applyAlignment="1" applyProtection="1">
      <alignment horizontal="left" vertical="center"/>
      <protection locked="0"/>
    </xf>
    <xf numFmtId="0" fontId="5" fillId="0" borderId="23" xfId="0" applyFont="1" applyFill="1" applyBorder="1" applyAlignment="1">
      <alignment/>
    </xf>
    <xf numFmtId="0" fontId="5" fillId="0" borderId="14" xfId="0" applyFont="1" applyFill="1" applyBorder="1" applyAlignment="1">
      <alignment/>
    </xf>
    <xf numFmtId="0" fontId="5" fillId="0" borderId="14" xfId="0" applyFont="1" applyFill="1" applyBorder="1" applyAlignment="1">
      <alignment horizontal="center"/>
    </xf>
    <xf numFmtId="193" fontId="5" fillId="0" borderId="24" xfId="61" applyNumberFormat="1" applyFont="1" applyFill="1" applyBorder="1" applyAlignment="1" applyProtection="1">
      <alignment horizontal="right" vertical="center"/>
      <protection/>
    </xf>
    <xf numFmtId="0" fontId="5" fillId="0" borderId="23" xfId="0" applyFont="1" applyFill="1" applyBorder="1" applyAlignment="1">
      <alignment horizontal="left" vertical="center"/>
    </xf>
    <xf numFmtId="185" fontId="5" fillId="0" borderId="14" xfId="0" applyNumberFormat="1" applyFont="1" applyFill="1" applyBorder="1" applyAlignment="1">
      <alignment horizontal="right"/>
    </xf>
    <xf numFmtId="196" fontId="5" fillId="0" borderId="14" xfId="0" applyNumberFormat="1" applyFont="1" applyFill="1" applyBorder="1" applyAlignment="1">
      <alignment horizontal="right"/>
    </xf>
    <xf numFmtId="0" fontId="5" fillId="0" borderId="23" xfId="58" applyFont="1" applyFill="1" applyBorder="1" applyAlignment="1" applyProtection="1">
      <alignment horizontal="left" vertical="center"/>
      <protection/>
    </xf>
    <xf numFmtId="0" fontId="5" fillId="0" borderId="14" xfId="0" applyFont="1" applyFill="1" applyBorder="1" applyAlignment="1" applyProtection="1">
      <alignment vertical="center"/>
      <protection/>
    </xf>
    <xf numFmtId="0" fontId="5" fillId="0" borderId="14" xfId="0" applyFont="1" applyFill="1" applyBorder="1" applyAlignment="1" applyProtection="1">
      <alignment horizontal="center" vertical="center" wrapText="1"/>
      <protection/>
    </xf>
    <xf numFmtId="185" fontId="5" fillId="0" borderId="14" xfId="0" applyNumberFormat="1" applyFont="1" applyFill="1" applyBorder="1" applyAlignment="1" applyProtection="1">
      <alignment horizontal="right" vertical="center"/>
      <protection/>
    </xf>
    <xf numFmtId="196" fontId="5" fillId="0" borderId="14" xfId="0" applyNumberFormat="1" applyFont="1" applyFill="1" applyBorder="1" applyAlignment="1" applyProtection="1">
      <alignment horizontal="right" vertical="center"/>
      <protection/>
    </xf>
    <xf numFmtId="185" fontId="26" fillId="0" borderId="14" xfId="0" applyNumberFormat="1" applyFont="1" applyFill="1" applyBorder="1" applyAlignment="1" applyProtection="1">
      <alignment horizontal="right" vertical="center"/>
      <protection/>
    </xf>
    <xf numFmtId="196" fontId="26" fillId="0" borderId="14" xfId="0" applyNumberFormat="1" applyFont="1" applyFill="1" applyBorder="1" applyAlignment="1" applyProtection="1">
      <alignment horizontal="right" vertical="center"/>
      <protection/>
    </xf>
    <xf numFmtId="196" fontId="5" fillId="0" borderId="14" xfId="0" applyNumberFormat="1" applyFont="1" applyFill="1" applyBorder="1" applyAlignment="1" applyProtection="1">
      <alignment horizontal="right" vertical="center" wrapText="1"/>
      <protection/>
    </xf>
    <xf numFmtId="193" fontId="5" fillId="0" borderId="14" xfId="0" applyNumberFormat="1" applyFont="1" applyFill="1" applyBorder="1" applyAlignment="1" applyProtection="1">
      <alignment horizontal="right" vertical="center"/>
      <protection/>
    </xf>
    <xf numFmtId="193" fontId="5" fillId="0" borderId="24" xfId="0" applyNumberFormat="1" applyFont="1" applyFill="1" applyBorder="1" applyAlignment="1" applyProtection="1">
      <alignment horizontal="right" vertical="center"/>
      <protection/>
    </xf>
    <xf numFmtId="14" fontId="5" fillId="0" borderId="14" xfId="0" applyNumberFormat="1" applyFont="1" applyFill="1" applyBorder="1" applyAlignment="1">
      <alignment vertical="center"/>
    </xf>
    <xf numFmtId="185" fontId="5" fillId="0" borderId="14" xfId="42" applyNumberFormat="1" applyFont="1" applyFill="1" applyBorder="1" applyAlignment="1" applyProtection="1">
      <alignment horizontal="right" vertical="center"/>
      <protection/>
    </xf>
    <xf numFmtId="196" fontId="5" fillId="0" borderId="14" xfId="0" applyNumberFormat="1" applyFont="1" applyFill="1" applyBorder="1" applyAlignment="1">
      <alignment horizontal="right" vertical="center"/>
    </xf>
    <xf numFmtId="185" fontId="5" fillId="0" borderId="14" xfId="0" applyNumberFormat="1" applyFont="1" applyFill="1" applyBorder="1" applyAlignment="1">
      <alignment horizontal="right" vertical="center"/>
    </xf>
    <xf numFmtId="0" fontId="5" fillId="0" borderId="14" xfId="0" applyFont="1" applyFill="1" applyBorder="1" applyAlignment="1" applyProtection="1">
      <alignment vertical="center" shrinkToFit="1"/>
      <protection locked="0"/>
    </xf>
    <xf numFmtId="190" fontId="5" fillId="0" borderId="14" xfId="58" applyNumberFormat="1" applyFont="1" applyFill="1" applyBorder="1" applyAlignment="1" applyProtection="1">
      <alignment horizontal="center" vertical="center"/>
      <protection/>
    </xf>
    <xf numFmtId="0" fontId="5" fillId="0" borderId="14" xfId="58" applyFont="1" applyFill="1" applyBorder="1" applyAlignment="1" applyProtection="1">
      <alignment vertical="center"/>
      <protection/>
    </xf>
    <xf numFmtId="0" fontId="5" fillId="0" borderId="14" xfId="58" applyNumberFormat="1" applyFont="1" applyFill="1" applyBorder="1" applyAlignment="1" applyProtection="1">
      <alignment horizontal="center" vertical="center"/>
      <protection/>
    </xf>
    <xf numFmtId="3" fontId="5" fillId="0" borderId="14" xfId="58" applyNumberFormat="1" applyFont="1" applyFill="1" applyBorder="1" applyAlignment="1" applyProtection="1">
      <alignment horizontal="center" vertical="center"/>
      <protection/>
    </xf>
    <xf numFmtId="0" fontId="5" fillId="0" borderId="14" xfId="58" applyFont="1" applyFill="1" applyBorder="1" applyAlignment="1" applyProtection="1">
      <alignment horizontal="center" vertical="center"/>
      <protection/>
    </xf>
    <xf numFmtId="185" fontId="5" fillId="0" borderId="14" xfId="58" applyNumberFormat="1" applyFont="1" applyFill="1" applyBorder="1" applyAlignment="1" applyProtection="1">
      <alignment horizontal="right" vertical="center"/>
      <protection/>
    </xf>
    <xf numFmtId="196" fontId="5" fillId="0" borderId="14" xfId="58" applyNumberFormat="1" applyFont="1" applyFill="1" applyBorder="1" applyAlignment="1" applyProtection="1">
      <alignment horizontal="right" vertical="center"/>
      <protection/>
    </xf>
    <xf numFmtId="185" fontId="26" fillId="0" borderId="14" xfId="58" applyNumberFormat="1" applyFont="1" applyFill="1" applyBorder="1" applyAlignment="1" applyProtection="1">
      <alignment horizontal="right" vertical="center"/>
      <protection/>
    </xf>
    <xf numFmtId="196" fontId="26" fillId="0" borderId="14" xfId="58" applyNumberFormat="1" applyFont="1" applyFill="1" applyBorder="1" applyAlignment="1" applyProtection="1">
      <alignment horizontal="right" vertical="center"/>
      <protection/>
    </xf>
    <xf numFmtId="193" fontId="5" fillId="0" borderId="14" xfId="58" applyNumberFormat="1" applyFont="1" applyFill="1" applyBorder="1" applyAlignment="1" applyProtection="1">
      <alignment horizontal="right" vertical="center"/>
      <protection/>
    </xf>
    <xf numFmtId="193" fontId="5" fillId="0" borderId="24" xfId="58" applyNumberFormat="1" applyFont="1" applyFill="1" applyBorder="1" applyAlignment="1" applyProtection="1">
      <alignment horizontal="right" vertical="center"/>
      <protection/>
    </xf>
    <xf numFmtId="49" fontId="5" fillId="0" borderId="23" xfId="0" applyNumberFormat="1" applyFont="1" applyFill="1" applyBorder="1" applyAlignment="1" applyProtection="1">
      <alignment horizontal="left" vertical="center"/>
      <protection locked="0"/>
    </xf>
    <xf numFmtId="0" fontId="5" fillId="0" borderId="23" xfId="0" applyNumberFormat="1" applyFont="1" applyFill="1" applyBorder="1" applyAlignment="1" applyProtection="1">
      <alignment vertical="center"/>
      <protection locked="0"/>
    </xf>
    <xf numFmtId="190" fontId="5" fillId="0" borderId="14" xfId="0" applyNumberFormat="1"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198" fontId="5" fillId="0" borderId="14" xfId="42" applyNumberFormat="1" applyFont="1" applyFill="1" applyBorder="1" applyAlignment="1" applyProtection="1">
      <alignment vertical="center"/>
      <protection locked="0"/>
    </xf>
    <xf numFmtId="196" fontId="5" fillId="0" borderId="14" xfId="42" applyNumberFormat="1" applyFont="1" applyFill="1" applyBorder="1" applyAlignment="1" applyProtection="1">
      <alignment vertical="center"/>
      <protection locked="0"/>
    </xf>
    <xf numFmtId="198" fontId="26" fillId="0" borderId="14" xfId="42" applyNumberFormat="1" applyFont="1" applyFill="1" applyBorder="1" applyAlignment="1" applyProtection="1">
      <alignment vertical="center"/>
      <protection/>
    </xf>
    <xf numFmtId="196" fontId="26" fillId="0" borderId="14" xfId="42" applyNumberFormat="1" applyFont="1" applyFill="1" applyBorder="1" applyAlignment="1" applyProtection="1">
      <alignment vertical="center"/>
      <protection/>
    </xf>
    <xf numFmtId="196" fontId="5" fillId="0" borderId="14" xfId="61" applyNumberFormat="1" applyFont="1" applyFill="1" applyBorder="1" applyAlignment="1" applyProtection="1">
      <alignment vertical="center"/>
      <protection/>
    </xf>
    <xf numFmtId="193" fontId="5" fillId="0" borderId="14" xfId="61" applyNumberFormat="1" applyFont="1" applyFill="1" applyBorder="1" applyAlignment="1" applyProtection="1">
      <alignment vertical="center"/>
      <protection/>
    </xf>
    <xf numFmtId="192" fontId="5" fillId="0" borderId="14" xfId="61" applyNumberFormat="1" applyFont="1" applyFill="1" applyBorder="1" applyAlignment="1" applyProtection="1">
      <alignment vertical="center"/>
      <protection/>
    </xf>
    <xf numFmtId="193" fontId="5" fillId="0" borderId="24" xfId="42" applyNumberFormat="1" applyFont="1" applyFill="1" applyBorder="1" applyAlignment="1" applyProtection="1">
      <alignment vertical="center"/>
      <protection locked="0"/>
    </xf>
    <xf numFmtId="0" fontId="5" fillId="0" borderId="25" xfId="0" applyFont="1" applyFill="1" applyBorder="1" applyAlignment="1" applyProtection="1">
      <alignment horizontal="left" vertical="center"/>
      <protection locked="0"/>
    </xf>
    <xf numFmtId="190" fontId="5" fillId="0" borderId="26" xfId="0" applyNumberFormat="1"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6" xfId="0" applyFont="1" applyFill="1" applyBorder="1" applyAlignment="1" applyProtection="1">
      <alignment horizontal="center" vertical="center"/>
      <protection locked="0"/>
    </xf>
    <xf numFmtId="198" fontId="5" fillId="0" borderId="26" xfId="42" applyNumberFormat="1" applyFont="1" applyFill="1" applyBorder="1" applyAlignment="1" applyProtection="1">
      <alignment vertical="center"/>
      <protection locked="0"/>
    </xf>
    <xf numFmtId="196" fontId="5" fillId="0" borderId="26" xfId="42" applyNumberFormat="1" applyFont="1" applyFill="1" applyBorder="1" applyAlignment="1" applyProtection="1">
      <alignment vertical="center"/>
      <protection locked="0"/>
    </xf>
    <xf numFmtId="198" fontId="26" fillId="0" borderId="26" xfId="42" applyNumberFormat="1" applyFont="1" applyFill="1" applyBorder="1" applyAlignment="1" applyProtection="1">
      <alignment vertical="center"/>
      <protection/>
    </xf>
    <xf numFmtId="196" fontId="26" fillId="0" borderId="26" xfId="42" applyNumberFormat="1" applyFont="1" applyFill="1" applyBorder="1" applyAlignment="1" applyProtection="1">
      <alignment vertical="center"/>
      <protection/>
    </xf>
    <xf numFmtId="196" fontId="5" fillId="0" borderId="26" xfId="61" applyNumberFormat="1" applyFont="1" applyFill="1" applyBorder="1" applyAlignment="1" applyProtection="1">
      <alignment vertical="center"/>
      <protection/>
    </xf>
    <xf numFmtId="193" fontId="5" fillId="0" borderId="26" xfId="61" applyNumberFormat="1" applyFont="1" applyFill="1" applyBorder="1" applyAlignment="1" applyProtection="1">
      <alignment vertical="center"/>
      <protection/>
    </xf>
    <xf numFmtId="192" fontId="5" fillId="0" borderId="26" xfId="61" applyNumberFormat="1" applyFont="1" applyFill="1" applyBorder="1" applyAlignment="1" applyProtection="1">
      <alignment vertical="center"/>
      <protection/>
    </xf>
    <xf numFmtId="193" fontId="5" fillId="0" borderId="27" xfId="42" applyNumberFormat="1" applyFont="1" applyFill="1" applyBorder="1" applyAlignment="1" applyProtection="1">
      <alignment vertical="center"/>
      <protection locked="0"/>
    </xf>
    <xf numFmtId="0" fontId="5" fillId="0" borderId="25" xfId="0" applyNumberFormat="1" applyFont="1" applyFill="1" applyBorder="1" applyAlignment="1">
      <alignment vertical="center"/>
    </xf>
    <xf numFmtId="190" fontId="5" fillId="0" borderId="26" xfId="0" applyNumberFormat="1" applyFont="1" applyFill="1" applyBorder="1" applyAlignment="1">
      <alignment horizontal="center" vertical="center"/>
    </xf>
    <xf numFmtId="49" fontId="5" fillId="0" borderId="26" xfId="0" applyNumberFormat="1" applyFont="1" applyFill="1" applyBorder="1" applyAlignment="1" applyProtection="1">
      <alignment vertical="center"/>
      <protection locked="0"/>
    </xf>
    <xf numFmtId="0" fontId="5" fillId="0" borderId="26" xfId="0" applyFont="1" applyFill="1" applyBorder="1" applyAlignment="1">
      <alignment vertical="center"/>
    </xf>
    <xf numFmtId="0" fontId="5" fillId="0" borderId="26" xfId="0" applyNumberFormat="1" applyFont="1" applyFill="1" applyBorder="1" applyAlignment="1">
      <alignment horizontal="center" vertical="center"/>
    </xf>
    <xf numFmtId="185" fontId="5" fillId="0" borderId="26" xfId="42" applyNumberFormat="1" applyFont="1" applyFill="1" applyBorder="1" applyAlignment="1">
      <alignment horizontal="right" vertical="center"/>
    </xf>
    <xf numFmtId="196" fontId="5" fillId="0" borderId="26" xfId="42" applyNumberFormat="1" applyFont="1" applyFill="1" applyBorder="1" applyAlignment="1">
      <alignment horizontal="right" vertical="center"/>
    </xf>
    <xf numFmtId="185" fontId="26" fillId="0" borderId="26" xfId="42" applyNumberFormat="1" applyFont="1" applyFill="1" applyBorder="1" applyAlignment="1">
      <alignment horizontal="right" vertical="center"/>
    </xf>
    <xf numFmtId="196" fontId="26" fillId="0" borderId="26" xfId="42" applyNumberFormat="1" applyFont="1" applyFill="1" applyBorder="1" applyAlignment="1">
      <alignment horizontal="right" vertical="center"/>
    </xf>
    <xf numFmtId="193" fontId="5" fillId="0" borderId="27" xfId="0" applyNumberFormat="1" applyFont="1" applyFill="1" applyBorder="1" applyAlignment="1">
      <alignment horizontal="right" vertical="center"/>
    </xf>
    <xf numFmtId="0" fontId="16" fillId="0" borderId="30"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185" fontId="16" fillId="0" borderId="30" xfId="0" applyNumberFormat="1" applyFont="1" applyFill="1" applyBorder="1" applyAlignment="1" applyProtection="1">
      <alignment horizontal="center" vertical="center" wrapText="1"/>
      <protection/>
    </xf>
    <xf numFmtId="193" fontId="16" fillId="0" borderId="30" xfId="0" applyNumberFormat="1"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0" fillId="33" borderId="0" xfId="0" applyFill="1" applyAlignment="1">
      <alignment/>
    </xf>
    <xf numFmtId="0" fontId="16" fillId="0" borderId="12" xfId="0" applyFont="1" applyFill="1" applyBorder="1" applyAlignment="1" applyProtection="1">
      <alignment horizontal="center" vertical="center" wrapText="1"/>
      <protection/>
    </xf>
    <xf numFmtId="193" fontId="16" fillId="0" borderId="31" xfId="0" applyNumberFormat="1" applyFont="1" applyFill="1" applyBorder="1" applyAlignment="1" applyProtection="1">
      <alignment horizontal="center" vertical="center" wrapText="1"/>
      <protection/>
    </xf>
    <xf numFmtId="179" fontId="16" fillId="0" borderId="30" xfId="42" applyFont="1" applyFill="1" applyBorder="1" applyAlignment="1" applyProtection="1">
      <alignment horizontal="center" vertical="center"/>
      <protection/>
    </xf>
    <xf numFmtId="179" fontId="16" fillId="0" borderId="12" xfId="42" applyFont="1" applyFill="1" applyBorder="1" applyAlignment="1" applyProtection="1">
      <alignment horizontal="center" vertical="center"/>
      <protection/>
    </xf>
    <xf numFmtId="190" fontId="16" fillId="0" borderId="30"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0" xfId="0" applyNumberFormat="1" applyFont="1" applyFill="1" applyBorder="1" applyAlignment="1" applyProtection="1">
      <alignment horizontal="right" vertical="center" wrapText="1"/>
      <protection locked="0"/>
    </xf>
    <xf numFmtId="0" fontId="0" fillId="0" borderId="0" xfId="0" applyFill="1" applyAlignment="1">
      <alignment horizontal="right" vertical="center" wrapText="1"/>
    </xf>
    <xf numFmtId="0" fontId="15" fillId="0" borderId="0" xfId="0" applyFont="1" applyFill="1" applyAlignment="1">
      <alignment horizontal="right" vertical="center" wrapText="1"/>
    </xf>
    <xf numFmtId="193" fontId="8" fillId="0" borderId="0"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193" fontId="8" fillId="0" borderId="0" xfId="0" applyNumberFormat="1" applyFont="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9" fontId="16" fillId="0" borderId="32" xfId="42" applyFont="1" applyFill="1" applyBorder="1" applyAlignment="1" applyProtection="1">
      <alignment horizontal="center" vertical="center"/>
      <protection/>
    </xf>
    <xf numFmtId="179" fontId="16" fillId="0" borderId="33" xfId="42" applyFont="1" applyFill="1" applyBorder="1" applyAlignment="1" applyProtection="1">
      <alignment horizontal="center" vertical="center"/>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7Şubat,2008" xfId="57"/>
    <cellStyle name="Normal_Sayfa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44875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419100</xdr:colOff>
      <xdr:row>0</xdr:row>
      <xdr:rowOff>0</xdr:rowOff>
    </xdr:to>
    <xdr:sp fLocksText="0">
      <xdr:nvSpPr>
        <xdr:cNvPr id="2" name="Text Box 2"/>
        <xdr:cNvSpPr txBox="1">
          <a:spLocks noChangeArrowheads="1"/>
        </xdr:cNvSpPr>
      </xdr:nvSpPr>
      <xdr:spPr>
        <a:xfrm>
          <a:off x="12115800" y="0"/>
          <a:ext cx="23717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4468475"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685800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1982450" y="390525"/>
          <a:ext cx="2409825"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05
</a:t>
          </a:r>
          <a:r>
            <a:rPr lang="en-US" cap="none" sz="1600" b="0" i="0" u="none" baseline="0">
              <a:solidFill>
                <a:srgbClr val="FFFFFF"/>
              </a:solidFill>
              <a:latin typeface="Impact"/>
              <a:ea typeface="Impact"/>
              <a:cs typeface="Impact"/>
            </a:rPr>
            <a:t>01-03 FEB'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001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6572250" y="0"/>
          <a:ext cx="22479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83439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6438900" y="0"/>
          <a:ext cx="18954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833437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6781800" y="409575"/>
          <a:ext cx="14668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83439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6438900" y="0"/>
          <a:ext cx="18954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8334375"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6829425" y="390525"/>
          <a:ext cx="14478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05
</a:t>
          </a:r>
          <a:r>
            <a:rPr lang="en-US" cap="none" sz="1200" b="0" i="0" u="none" baseline="0">
              <a:solidFill>
                <a:srgbClr val="FFFFFF"/>
              </a:solidFill>
              <a:latin typeface="Impact"/>
              <a:ea typeface="Impact"/>
              <a:cs typeface="Impact"/>
            </a:rPr>
            <a:t>01-03 FEB'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5"/>
  <sheetViews>
    <sheetView tabSelected="1" zoomScale="80" zoomScaleNormal="80" zoomScalePageLayoutView="0" workbookViewId="0" topLeftCell="A1">
      <selection activeCell="B3" sqref="B3:B4"/>
    </sheetView>
  </sheetViews>
  <sheetFormatPr defaultColWidth="39.8515625" defaultRowHeight="12.75"/>
  <cols>
    <col min="1" max="1" width="2.7109375" style="103" bestFit="1" customWidth="1"/>
    <col min="2" max="2" width="27.7109375" style="104" bestFit="1" customWidth="1"/>
    <col min="3" max="3" width="8.140625" style="105" customWidth="1"/>
    <col min="4" max="4" width="10.140625" style="106" bestFit="1" customWidth="1"/>
    <col min="5" max="5" width="9.7109375" style="106" bestFit="1" customWidth="1"/>
    <col min="6" max="6" width="6.421875" style="100" bestFit="1" customWidth="1"/>
    <col min="7" max="7" width="7.421875" style="100" bestFit="1" customWidth="1"/>
    <col min="8" max="8" width="8.7109375" style="100" customWidth="1"/>
    <col min="9" max="9" width="10.28125" style="101" bestFit="1" customWidth="1"/>
    <col min="10" max="10" width="7.421875" style="102" bestFit="1" customWidth="1"/>
    <col min="11" max="11" width="10.28125" style="101" bestFit="1" customWidth="1"/>
    <col min="12" max="12" width="7.421875" style="102" bestFit="1" customWidth="1"/>
    <col min="13" max="13" width="10.28125" style="101" bestFit="1" customWidth="1"/>
    <col min="14" max="14" width="7.421875" style="102" bestFit="1" customWidth="1"/>
    <col min="15" max="15" width="11.7109375" style="71" bestFit="1" customWidth="1"/>
    <col min="16" max="16" width="8.8515625" style="108" bestFit="1" customWidth="1"/>
    <col min="17" max="17" width="8.421875" style="102" bestFit="1" customWidth="1"/>
    <col min="18" max="18" width="6.28125" style="109" bestFit="1" customWidth="1"/>
    <col min="19" max="19" width="10.28125" style="110" bestFit="1" customWidth="1"/>
    <col min="20" max="20" width="8.28125" style="106" bestFit="1" customWidth="1"/>
    <col min="21" max="21" width="13.00390625" style="101" bestFit="1" customWidth="1"/>
    <col min="22" max="22" width="10.00390625" style="102" bestFit="1" customWidth="1"/>
    <col min="23" max="23" width="6.28125" style="109" bestFit="1" customWidth="1"/>
    <col min="24" max="24" width="39.8515625" style="107" customWidth="1"/>
    <col min="25" max="27" width="39.8515625" style="106" customWidth="1"/>
    <col min="28" max="28" width="2.00390625" style="106" bestFit="1" customWidth="1"/>
    <col min="29" max="16384" width="39.8515625" style="106" customWidth="1"/>
  </cols>
  <sheetData>
    <row r="1" spans="1:23" s="10" customFormat="1" ht="99" customHeight="1">
      <c r="A1" s="28"/>
      <c r="B1" s="63"/>
      <c r="C1" s="26"/>
      <c r="D1" s="81"/>
      <c r="E1" s="81"/>
      <c r="F1" s="24"/>
      <c r="G1" s="24"/>
      <c r="H1" s="24"/>
      <c r="I1" s="23"/>
      <c r="J1" s="22"/>
      <c r="K1" s="68"/>
      <c r="L1" s="21"/>
      <c r="M1" s="19"/>
      <c r="N1" s="18"/>
      <c r="O1" s="77"/>
      <c r="P1" s="78"/>
      <c r="Q1" s="74"/>
      <c r="R1" s="76"/>
      <c r="S1" s="72"/>
      <c r="U1" s="72"/>
      <c r="V1" s="74"/>
      <c r="W1" s="76"/>
    </row>
    <row r="2" spans="1:23" s="2" customFormat="1" ht="27.75" thickBot="1">
      <c r="A2" s="268" t="s">
        <v>106</v>
      </c>
      <c r="B2" s="269"/>
      <c r="C2" s="269"/>
      <c r="D2" s="269"/>
      <c r="E2" s="269"/>
      <c r="F2" s="269"/>
      <c r="G2" s="269"/>
      <c r="H2" s="269"/>
      <c r="I2" s="269"/>
      <c r="J2" s="269"/>
      <c r="K2" s="269"/>
      <c r="L2" s="269"/>
      <c r="M2" s="269"/>
      <c r="N2" s="269"/>
      <c r="O2" s="269"/>
      <c r="P2" s="269"/>
      <c r="Q2" s="269"/>
      <c r="R2" s="269"/>
      <c r="S2" s="269"/>
      <c r="T2" s="269"/>
      <c r="U2" s="269"/>
      <c r="V2" s="269"/>
      <c r="W2" s="269"/>
    </row>
    <row r="3" spans="1:23" s="90" customFormat="1" ht="20.25" customHeight="1">
      <c r="A3" s="89"/>
      <c r="B3" s="272" t="s">
        <v>111</v>
      </c>
      <c r="C3" s="274" t="s">
        <v>19</v>
      </c>
      <c r="D3" s="264" t="s">
        <v>10</v>
      </c>
      <c r="E3" s="264" t="s">
        <v>118</v>
      </c>
      <c r="F3" s="264" t="s">
        <v>20</v>
      </c>
      <c r="G3" s="264" t="s">
        <v>21</v>
      </c>
      <c r="H3" s="264" t="s">
        <v>22</v>
      </c>
      <c r="I3" s="266" t="s">
        <v>11</v>
      </c>
      <c r="J3" s="266"/>
      <c r="K3" s="266" t="s">
        <v>12</v>
      </c>
      <c r="L3" s="266"/>
      <c r="M3" s="266" t="s">
        <v>13</v>
      </c>
      <c r="N3" s="266"/>
      <c r="O3" s="267" t="s">
        <v>23</v>
      </c>
      <c r="P3" s="267"/>
      <c r="Q3" s="267"/>
      <c r="R3" s="267"/>
      <c r="S3" s="266" t="s">
        <v>9</v>
      </c>
      <c r="T3" s="266"/>
      <c r="U3" s="267" t="s">
        <v>112</v>
      </c>
      <c r="V3" s="267"/>
      <c r="W3" s="271"/>
    </row>
    <row r="4" spans="1:23" s="90" customFormat="1" ht="52.5" customHeight="1" thickBot="1">
      <c r="A4" s="91"/>
      <c r="B4" s="273"/>
      <c r="C4" s="275"/>
      <c r="D4" s="265"/>
      <c r="E4" s="265"/>
      <c r="F4" s="270"/>
      <c r="G4" s="270"/>
      <c r="H4" s="270"/>
      <c r="I4" s="84" t="s">
        <v>18</v>
      </c>
      <c r="J4" s="85" t="s">
        <v>15</v>
      </c>
      <c r="K4" s="84" t="s">
        <v>18</v>
      </c>
      <c r="L4" s="85" t="s">
        <v>15</v>
      </c>
      <c r="M4" s="84" t="s">
        <v>18</v>
      </c>
      <c r="N4" s="85" t="s">
        <v>15</v>
      </c>
      <c r="O4" s="84" t="s">
        <v>18</v>
      </c>
      <c r="P4" s="85" t="s">
        <v>15</v>
      </c>
      <c r="Q4" s="85" t="s">
        <v>113</v>
      </c>
      <c r="R4" s="86" t="s">
        <v>114</v>
      </c>
      <c r="S4" s="84" t="s">
        <v>18</v>
      </c>
      <c r="T4" s="88" t="s">
        <v>14</v>
      </c>
      <c r="U4" s="84" t="s">
        <v>18</v>
      </c>
      <c r="V4" s="85" t="s">
        <v>15</v>
      </c>
      <c r="W4" s="87" t="s">
        <v>114</v>
      </c>
    </row>
    <row r="5" spans="1:23" s="90" customFormat="1" ht="15">
      <c r="A5" s="112">
        <v>1</v>
      </c>
      <c r="B5" s="129" t="s">
        <v>63</v>
      </c>
      <c r="C5" s="130">
        <v>39472</v>
      </c>
      <c r="D5" s="131" t="s">
        <v>24</v>
      </c>
      <c r="E5" s="132" t="s">
        <v>74</v>
      </c>
      <c r="F5" s="133">
        <v>152</v>
      </c>
      <c r="G5" s="133">
        <v>153</v>
      </c>
      <c r="H5" s="133">
        <v>2</v>
      </c>
      <c r="I5" s="134">
        <v>135968</v>
      </c>
      <c r="J5" s="135">
        <v>16667</v>
      </c>
      <c r="K5" s="134">
        <v>223851</v>
      </c>
      <c r="L5" s="135">
        <v>25207</v>
      </c>
      <c r="M5" s="134">
        <v>247093</v>
      </c>
      <c r="N5" s="135">
        <v>28035</v>
      </c>
      <c r="O5" s="136">
        <f>+M5+K5+I5</f>
        <v>606912</v>
      </c>
      <c r="P5" s="137">
        <f>+N5+L5+J5</f>
        <v>69909</v>
      </c>
      <c r="Q5" s="135">
        <f>+P5/G5</f>
        <v>456.921568627451</v>
      </c>
      <c r="R5" s="138">
        <f>+O5/P5</f>
        <v>8.681457323091447</v>
      </c>
      <c r="S5" s="134">
        <v>774106</v>
      </c>
      <c r="T5" s="139">
        <f aca="true" t="shared" si="0" ref="T5:T36">IF(S5&lt;&gt;0,-(S5-O5)/S5,"")</f>
        <v>-0.21598334078278686</v>
      </c>
      <c r="U5" s="134">
        <v>2007473</v>
      </c>
      <c r="V5" s="135">
        <v>243144</v>
      </c>
      <c r="W5" s="140">
        <f>+U5/V5</f>
        <v>8.256313131313131</v>
      </c>
    </row>
    <row r="6" spans="1:23" s="90" customFormat="1" ht="15">
      <c r="A6" s="112">
        <v>2</v>
      </c>
      <c r="B6" s="141" t="s">
        <v>62</v>
      </c>
      <c r="C6" s="142">
        <v>39472</v>
      </c>
      <c r="D6" s="143" t="s">
        <v>16</v>
      </c>
      <c r="E6" s="144" t="s">
        <v>17</v>
      </c>
      <c r="F6" s="145">
        <v>111</v>
      </c>
      <c r="G6" s="145">
        <v>112</v>
      </c>
      <c r="H6" s="145">
        <v>2</v>
      </c>
      <c r="I6" s="146">
        <v>135386</v>
      </c>
      <c r="J6" s="147">
        <v>15466</v>
      </c>
      <c r="K6" s="146">
        <v>207746</v>
      </c>
      <c r="L6" s="147">
        <v>22334</v>
      </c>
      <c r="M6" s="146">
        <v>208793</v>
      </c>
      <c r="N6" s="147">
        <v>22845</v>
      </c>
      <c r="O6" s="148">
        <f>+I6+K6+M6</f>
        <v>551925</v>
      </c>
      <c r="P6" s="149">
        <f>+J6+L6+N6</f>
        <v>60645</v>
      </c>
      <c r="Q6" s="150">
        <f>IF(O6&lt;&gt;0,P6/G6,"")</f>
        <v>541.4732142857143</v>
      </c>
      <c r="R6" s="151">
        <f>IF(O6&lt;&gt;0,O6/P6,"")</f>
        <v>9.100915162008409</v>
      </c>
      <c r="S6" s="146">
        <v>954814</v>
      </c>
      <c r="T6" s="152">
        <f t="shared" si="0"/>
        <v>-0.42195548033438973</v>
      </c>
      <c r="U6" s="146">
        <v>2103431</v>
      </c>
      <c r="V6" s="147">
        <v>245810</v>
      </c>
      <c r="W6" s="153">
        <f>U6/V6</f>
        <v>8.557141694804931</v>
      </c>
    </row>
    <row r="7" spans="1:24" s="6" customFormat="1" ht="18.75" thickBot="1">
      <c r="A7" s="128">
        <v>3</v>
      </c>
      <c r="B7" s="154" t="s">
        <v>100</v>
      </c>
      <c r="C7" s="155">
        <v>39458</v>
      </c>
      <c r="D7" s="156" t="s">
        <v>24</v>
      </c>
      <c r="E7" s="156" t="s">
        <v>43</v>
      </c>
      <c r="F7" s="157">
        <v>233</v>
      </c>
      <c r="G7" s="157">
        <v>232</v>
      </c>
      <c r="H7" s="157">
        <v>4</v>
      </c>
      <c r="I7" s="158">
        <v>131088</v>
      </c>
      <c r="J7" s="159">
        <v>18018</v>
      </c>
      <c r="K7" s="158">
        <v>192978</v>
      </c>
      <c r="L7" s="159">
        <v>25218</v>
      </c>
      <c r="M7" s="158">
        <v>226236</v>
      </c>
      <c r="N7" s="159">
        <v>29280</v>
      </c>
      <c r="O7" s="160">
        <f>+M7+K7+I7</f>
        <v>550302</v>
      </c>
      <c r="P7" s="161">
        <f>+N7+L7+J7</f>
        <v>72516</v>
      </c>
      <c r="Q7" s="159">
        <f>+P7/G7</f>
        <v>312.5689655172414</v>
      </c>
      <c r="R7" s="162">
        <f>+O7/P7</f>
        <v>7.588697666721827</v>
      </c>
      <c r="S7" s="158">
        <v>713904</v>
      </c>
      <c r="T7" s="163">
        <f t="shared" si="0"/>
        <v>-0.22916526591810663</v>
      </c>
      <c r="U7" s="158">
        <v>5790102</v>
      </c>
      <c r="V7" s="159">
        <v>802137</v>
      </c>
      <c r="W7" s="164">
        <f>+U7/V7</f>
        <v>7.218345494597556</v>
      </c>
      <c r="X7" s="7"/>
    </row>
    <row r="8" spans="1:24" s="6" customFormat="1" ht="18">
      <c r="A8" s="117">
        <v>4</v>
      </c>
      <c r="B8" s="165" t="s">
        <v>47</v>
      </c>
      <c r="C8" s="166">
        <v>39458</v>
      </c>
      <c r="D8" s="167" t="s">
        <v>48</v>
      </c>
      <c r="E8" s="167" t="s">
        <v>0</v>
      </c>
      <c r="F8" s="168">
        <v>213</v>
      </c>
      <c r="G8" s="168">
        <v>213</v>
      </c>
      <c r="H8" s="168">
        <v>4</v>
      </c>
      <c r="I8" s="169">
        <v>122567.5</v>
      </c>
      <c r="J8" s="170">
        <v>16726</v>
      </c>
      <c r="K8" s="169">
        <v>159010.5</v>
      </c>
      <c r="L8" s="170">
        <v>21247</v>
      </c>
      <c r="M8" s="169">
        <v>192329</v>
      </c>
      <c r="N8" s="170">
        <v>25277</v>
      </c>
      <c r="O8" s="171">
        <f>SUM(I8+K8+M8)</f>
        <v>473907</v>
      </c>
      <c r="P8" s="172">
        <f>SUM(J8+L8+N8)</f>
        <v>63250</v>
      </c>
      <c r="Q8" s="173">
        <f>IF(O8&lt;&gt;0,P8/G8,"")</f>
        <v>296.94835680751174</v>
      </c>
      <c r="R8" s="174">
        <f>IF(O8&lt;&gt;0,O8/P8,"")</f>
        <v>7.492600790513834</v>
      </c>
      <c r="S8" s="169">
        <v>642173.5</v>
      </c>
      <c r="T8" s="175">
        <f t="shared" si="0"/>
        <v>-0.26202653955667743</v>
      </c>
      <c r="U8" s="169">
        <v>5467860</v>
      </c>
      <c r="V8" s="170">
        <v>762230</v>
      </c>
      <c r="W8" s="176">
        <f>IF(U8&lt;&gt;0,U8/V8,"")</f>
        <v>7.173504060454194</v>
      </c>
      <c r="X8" s="7"/>
    </row>
    <row r="9" spans="1:24" s="6" customFormat="1" ht="18">
      <c r="A9" s="112">
        <v>5</v>
      </c>
      <c r="B9" s="177" t="s">
        <v>75</v>
      </c>
      <c r="C9" s="178">
        <v>39479</v>
      </c>
      <c r="D9" s="179" t="s">
        <v>2</v>
      </c>
      <c r="E9" s="179" t="s">
        <v>109</v>
      </c>
      <c r="F9" s="180">
        <v>80</v>
      </c>
      <c r="G9" s="180">
        <v>80</v>
      </c>
      <c r="H9" s="180">
        <v>1</v>
      </c>
      <c r="I9" s="181">
        <v>85428</v>
      </c>
      <c r="J9" s="182">
        <v>9335</v>
      </c>
      <c r="K9" s="181">
        <v>126465.5</v>
      </c>
      <c r="L9" s="182">
        <v>13394</v>
      </c>
      <c r="M9" s="181">
        <v>137528.5</v>
      </c>
      <c r="N9" s="182">
        <v>14724</v>
      </c>
      <c r="O9" s="183">
        <f>SUM(I9+K9+M9)</f>
        <v>349422</v>
      </c>
      <c r="P9" s="184">
        <f>J9+L9+N9</f>
        <v>37453</v>
      </c>
      <c r="Q9" s="182">
        <f>+P9/G9</f>
        <v>468.1625</v>
      </c>
      <c r="R9" s="185">
        <f>+O9/P9</f>
        <v>9.329613115104264</v>
      </c>
      <c r="S9" s="181"/>
      <c r="T9" s="152">
        <f t="shared" si="0"/>
      </c>
      <c r="U9" s="181">
        <v>349422</v>
      </c>
      <c r="V9" s="182">
        <v>37453</v>
      </c>
      <c r="W9" s="186">
        <f>U9/V9</f>
        <v>9.329613115104264</v>
      </c>
      <c r="X9" s="7"/>
    </row>
    <row r="10" spans="1:25" s="9" customFormat="1" ht="18">
      <c r="A10" s="112">
        <v>6</v>
      </c>
      <c r="B10" s="187" t="s">
        <v>76</v>
      </c>
      <c r="C10" s="142">
        <v>39479</v>
      </c>
      <c r="D10" s="188" t="s">
        <v>24</v>
      </c>
      <c r="E10" s="189" t="s">
        <v>4</v>
      </c>
      <c r="F10" s="190">
        <v>60</v>
      </c>
      <c r="G10" s="190">
        <v>60</v>
      </c>
      <c r="H10" s="190">
        <v>1</v>
      </c>
      <c r="I10" s="191">
        <v>91935</v>
      </c>
      <c r="J10" s="192">
        <v>9738</v>
      </c>
      <c r="K10" s="191">
        <v>129078</v>
      </c>
      <c r="L10" s="192">
        <v>13451</v>
      </c>
      <c r="M10" s="191">
        <v>124470</v>
      </c>
      <c r="N10" s="192">
        <v>12959</v>
      </c>
      <c r="O10" s="193">
        <f>+M10+K10+I10</f>
        <v>345483</v>
      </c>
      <c r="P10" s="194">
        <f>+N10+L10+J10</f>
        <v>36148</v>
      </c>
      <c r="Q10" s="192">
        <f>+P10/G10</f>
        <v>602.4666666666667</v>
      </c>
      <c r="R10" s="185">
        <f>+O10/P10</f>
        <v>9.557458227287817</v>
      </c>
      <c r="S10" s="191"/>
      <c r="T10" s="152">
        <f t="shared" si="0"/>
      </c>
      <c r="U10" s="191">
        <v>345483</v>
      </c>
      <c r="V10" s="192">
        <v>36148</v>
      </c>
      <c r="W10" s="195">
        <f>+U10/V10</f>
        <v>9.557458227287817</v>
      </c>
      <c r="Y10" s="8"/>
    </row>
    <row r="11" spans="1:24" s="10" customFormat="1" ht="18">
      <c r="A11" s="112">
        <v>7</v>
      </c>
      <c r="B11" s="196" t="s">
        <v>77</v>
      </c>
      <c r="C11" s="142">
        <v>39479</v>
      </c>
      <c r="D11" s="143" t="s">
        <v>16</v>
      </c>
      <c r="E11" s="144" t="s">
        <v>17</v>
      </c>
      <c r="F11" s="145">
        <v>48</v>
      </c>
      <c r="G11" s="145">
        <v>48</v>
      </c>
      <c r="H11" s="145">
        <v>1</v>
      </c>
      <c r="I11" s="146">
        <v>75022</v>
      </c>
      <c r="J11" s="147">
        <v>6735</v>
      </c>
      <c r="K11" s="146">
        <v>132562</v>
      </c>
      <c r="L11" s="147">
        <v>11636</v>
      </c>
      <c r="M11" s="146">
        <v>128323</v>
      </c>
      <c r="N11" s="147">
        <v>11380</v>
      </c>
      <c r="O11" s="148">
        <f>+I11+K11+M11</f>
        <v>335907</v>
      </c>
      <c r="P11" s="149">
        <f>+J11+L11+N11</f>
        <v>29751</v>
      </c>
      <c r="Q11" s="150">
        <f>IF(O11&lt;&gt;0,P11/G11,"")</f>
        <v>619.8125</v>
      </c>
      <c r="R11" s="151">
        <f>IF(O11&lt;&gt;0,O11/P11,"")</f>
        <v>11.290612080266209</v>
      </c>
      <c r="S11" s="146"/>
      <c r="T11" s="152">
        <f t="shared" si="0"/>
      </c>
      <c r="U11" s="146">
        <v>336207</v>
      </c>
      <c r="V11" s="147">
        <v>29791</v>
      </c>
      <c r="W11" s="153">
        <f>U11/V11</f>
        <v>11.28552247323017</v>
      </c>
      <c r="X11" s="8"/>
    </row>
    <row r="12" spans="1:24" s="10" customFormat="1" ht="18">
      <c r="A12" s="112">
        <v>8</v>
      </c>
      <c r="B12" s="197" t="s">
        <v>78</v>
      </c>
      <c r="C12" s="142">
        <v>39479</v>
      </c>
      <c r="D12" s="188" t="s">
        <v>48</v>
      </c>
      <c r="E12" s="198" t="s">
        <v>79</v>
      </c>
      <c r="F12" s="199">
        <v>50</v>
      </c>
      <c r="G12" s="199">
        <v>50</v>
      </c>
      <c r="H12" s="199">
        <v>1</v>
      </c>
      <c r="I12" s="191">
        <v>38557</v>
      </c>
      <c r="J12" s="192">
        <v>4144</v>
      </c>
      <c r="K12" s="191">
        <v>56877.5</v>
      </c>
      <c r="L12" s="192">
        <v>5885</v>
      </c>
      <c r="M12" s="191">
        <v>58146.5</v>
      </c>
      <c r="N12" s="192">
        <v>6150</v>
      </c>
      <c r="O12" s="193">
        <f>SUM(I12+K12+M12)</f>
        <v>153581</v>
      </c>
      <c r="P12" s="194">
        <f>SUM(J12+L12+N12)</f>
        <v>16179</v>
      </c>
      <c r="Q12" s="150">
        <f>IF(O12&lt;&gt;0,P12/G12,"")</f>
        <v>323.58</v>
      </c>
      <c r="R12" s="151">
        <f>IF(O12&lt;&gt;0,O12/P12,"")</f>
        <v>9.492613882192966</v>
      </c>
      <c r="S12" s="191"/>
      <c r="T12" s="152">
        <f t="shared" si="0"/>
      </c>
      <c r="U12" s="191">
        <v>153581</v>
      </c>
      <c r="V12" s="192">
        <v>16179</v>
      </c>
      <c r="W12" s="200">
        <f>IF(U12&lt;&gt;0,U12/V12,"")</f>
        <v>9.492613882192966</v>
      </c>
      <c r="X12" s="11"/>
    </row>
    <row r="13" spans="1:24" s="10" customFormat="1" ht="18">
      <c r="A13" s="112">
        <v>9</v>
      </c>
      <c r="B13" s="201" t="s">
        <v>67</v>
      </c>
      <c r="C13" s="178">
        <v>39472</v>
      </c>
      <c r="D13" s="188" t="s">
        <v>48</v>
      </c>
      <c r="E13" s="188" t="s">
        <v>68</v>
      </c>
      <c r="F13" s="199">
        <v>58</v>
      </c>
      <c r="G13" s="199">
        <v>59</v>
      </c>
      <c r="H13" s="199">
        <v>2</v>
      </c>
      <c r="I13" s="191">
        <v>33897</v>
      </c>
      <c r="J13" s="192">
        <v>3940</v>
      </c>
      <c r="K13" s="191">
        <v>53094</v>
      </c>
      <c r="L13" s="192">
        <v>5903</v>
      </c>
      <c r="M13" s="191">
        <v>53973.5</v>
      </c>
      <c r="N13" s="192">
        <v>5942</v>
      </c>
      <c r="O13" s="193">
        <f>I13+K13+M13</f>
        <v>140964.5</v>
      </c>
      <c r="P13" s="194">
        <f>J13+L13+N13</f>
        <v>15785</v>
      </c>
      <c r="Q13" s="150">
        <f>IF(O13&lt;&gt;0,P13/G13,"")</f>
        <v>267.54237288135596</v>
      </c>
      <c r="R13" s="151">
        <f>IF(O13&lt;&gt;0,O13/P13,"")</f>
        <v>8.930281913208743</v>
      </c>
      <c r="S13" s="191">
        <v>192154</v>
      </c>
      <c r="T13" s="152">
        <f t="shared" si="0"/>
        <v>-0.2663983055257762</v>
      </c>
      <c r="U13" s="202">
        <v>536255</v>
      </c>
      <c r="V13" s="203">
        <v>63211</v>
      </c>
      <c r="W13" s="200">
        <f>IF(U13&lt;&gt;0,U13/V13,"")</f>
        <v>8.483570897470377</v>
      </c>
      <c r="X13" s="11"/>
    </row>
    <row r="14" spans="1:24" s="10" customFormat="1" ht="18">
      <c r="A14" s="112">
        <v>10</v>
      </c>
      <c r="B14" s="204" t="s">
        <v>64</v>
      </c>
      <c r="C14" s="142">
        <v>39472</v>
      </c>
      <c r="D14" s="205" t="s">
        <v>65</v>
      </c>
      <c r="E14" s="205" t="s">
        <v>66</v>
      </c>
      <c r="F14" s="206">
        <v>70</v>
      </c>
      <c r="G14" s="206">
        <v>70</v>
      </c>
      <c r="H14" s="206">
        <v>2</v>
      </c>
      <c r="I14" s="207">
        <v>30177</v>
      </c>
      <c r="J14" s="208">
        <v>3362</v>
      </c>
      <c r="K14" s="207">
        <v>52338</v>
      </c>
      <c r="L14" s="208">
        <v>5570</v>
      </c>
      <c r="M14" s="207">
        <v>55783</v>
      </c>
      <c r="N14" s="208">
        <v>5881</v>
      </c>
      <c r="O14" s="209">
        <f>I14+K14+M14</f>
        <v>138298</v>
      </c>
      <c r="P14" s="210">
        <f>J14+L14+N14</f>
        <v>14813</v>
      </c>
      <c r="Q14" s="211">
        <f>P14/G14</f>
        <v>211.61428571428573</v>
      </c>
      <c r="R14" s="212">
        <f>O14/P14</f>
        <v>9.336258691689732</v>
      </c>
      <c r="S14" s="207">
        <v>276167</v>
      </c>
      <c r="T14" s="152">
        <f t="shared" si="0"/>
        <v>-0.4992232960491297</v>
      </c>
      <c r="U14" s="207">
        <v>611733</v>
      </c>
      <c r="V14" s="208">
        <v>70695</v>
      </c>
      <c r="W14" s="213">
        <f>U14/V14</f>
        <v>8.653129641417356</v>
      </c>
      <c r="X14" s="11"/>
    </row>
    <row r="15" spans="1:24" s="10" customFormat="1" ht="18">
      <c r="A15" s="112">
        <v>11</v>
      </c>
      <c r="B15" s="201" t="s">
        <v>101</v>
      </c>
      <c r="C15" s="178">
        <v>39465</v>
      </c>
      <c r="D15" s="214" t="s">
        <v>24</v>
      </c>
      <c r="E15" s="214" t="s">
        <v>102</v>
      </c>
      <c r="F15" s="190">
        <v>113</v>
      </c>
      <c r="G15" s="190">
        <v>107</v>
      </c>
      <c r="H15" s="190">
        <v>3</v>
      </c>
      <c r="I15" s="191">
        <v>31776</v>
      </c>
      <c r="J15" s="192">
        <v>3319</v>
      </c>
      <c r="K15" s="191">
        <v>55966</v>
      </c>
      <c r="L15" s="192">
        <v>5540</v>
      </c>
      <c r="M15" s="191">
        <v>41509</v>
      </c>
      <c r="N15" s="192">
        <v>4322</v>
      </c>
      <c r="O15" s="193">
        <f aca="true" t="shared" si="1" ref="O15:P17">+M15+K15+I15</f>
        <v>129251</v>
      </c>
      <c r="P15" s="194">
        <f t="shared" si="1"/>
        <v>13181</v>
      </c>
      <c r="Q15" s="192">
        <f>+P15/G15</f>
        <v>123.18691588785046</v>
      </c>
      <c r="R15" s="185">
        <f>+O15/P15</f>
        <v>9.80585691525681</v>
      </c>
      <c r="S15" s="191">
        <v>284372</v>
      </c>
      <c r="T15" s="152">
        <f t="shared" si="0"/>
        <v>-0.54548619414007</v>
      </c>
      <c r="U15" s="191">
        <v>1464229</v>
      </c>
      <c r="V15" s="192">
        <v>160288</v>
      </c>
      <c r="W15" s="195">
        <f>+U15/V15</f>
        <v>9.134988271111999</v>
      </c>
      <c r="X15" s="11"/>
    </row>
    <row r="16" spans="1:24" s="10" customFormat="1" ht="30">
      <c r="A16" s="112">
        <v>12</v>
      </c>
      <c r="B16" s="201" t="s">
        <v>80</v>
      </c>
      <c r="C16" s="142">
        <v>39479</v>
      </c>
      <c r="D16" s="188" t="s">
        <v>24</v>
      </c>
      <c r="E16" s="189" t="s">
        <v>25</v>
      </c>
      <c r="F16" s="190">
        <v>25</v>
      </c>
      <c r="G16" s="190">
        <v>25</v>
      </c>
      <c r="H16" s="190">
        <v>1</v>
      </c>
      <c r="I16" s="191">
        <v>17694</v>
      </c>
      <c r="J16" s="192">
        <v>1545</v>
      </c>
      <c r="K16" s="191">
        <v>29273</v>
      </c>
      <c r="L16" s="192">
        <v>2540</v>
      </c>
      <c r="M16" s="191">
        <v>21154</v>
      </c>
      <c r="N16" s="192">
        <v>1883</v>
      </c>
      <c r="O16" s="193">
        <f t="shared" si="1"/>
        <v>68121</v>
      </c>
      <c r="P16" s="194">
        <f t="shared" si="1"/>
        <v>5968</v>
      </c>
      <c r="Q16" s="192">
        <f>+P16/G16</f>
        <v>238.72</v>
      </c>
      <c r="R16" s="185">
        <f>+O16/P16</f>
        <v>11.414376675603217</v>
      </c>
      <c r="S16" s="191"/>
      <c r="T16" s="152">
        <f t="shared" si="0"/>
      </c>
      <c r="U16" s="191">
        <v>68121</v>
      </c>
      <c r="V16" s="192">
        <v>5968</v>
      </c>
      <c r="W16" s="195">
        <f>+U16/V16</f>
        <v>11.414376675603217</v>
      </c>
      <c r="X16" s="11"/>
    </row>
    <row r="17" spans="1:24" s="10" customFormat="1" ht="18">
      <c r="A17" s="112">
        <v>13</v>
      </c>
      <c r="B17" s="201" t="s">
        <v>26</v>
      </c>
      <c r="C17" s="178">
        <v>39430</v>
      </c>
      <c r="D17" s="214" t="s">
        <v>24</v>
      </c>
      <c r="E17" s="214" t="s">
        <v>4</v>
      </c>
      <c r="F17" s="190">
        <v>242</v>
      </c>
      <c r="G17" s="190">
        <v>275</v>
      </c>
      <c r="H17" s="190">
        <v>8</v>
      </c>
      <c r="I17" s="191">
        <v>10801</v>
      </c>
      <c r="J17" s="192">
        <v>1724</v>
      </c>
      <c r="K17" s="191">
        <v>15243</v>
      </c>
      <c r="L17" s="192">
        <v>2173</v>
      </c>
      <c r="M17" s="191">
        <v>17284</v>
      </c>
      <c r="N17" s="192">
        <v>2558</v>
      </c>
      <c r="O17" s="193">
        <f t="shared" si="1"/>
        <v>43328</v>
      </c>
      <c r="P17" s="194">
        <f t="shared" si="1"/>
        <v>6455</v>
      </c>
      <c r="Q17" s="192">
        <f>+P17/G17</f>
        <v>23.472727272727273</v>
      </c>
      <c r="R17" s="185">
        <f>+O17/P17</f>
        <v>6.712316034082107</v>
      </c>
      <c r="S17" s="191">
        <v>159872</v>
      </c>
      <c r="T17" s="152">
        <f t="shared" si="0"/>
        <v>-0.7289831865492394</v>
      </c>
      <c r="U17" s="191">
        <v>15191382</v>
      </c>
      <c r="V17" s="192">
        <v>1967649</v>
      </c>
      <c r="W17" s="195">
        <f>+U17/V17</f>
        <v>7.720575163558134</v>
      </c>
      <c r="X17" s="11"/>
    </row>
    <row r="18" spans="1:24" s="10" customFormat="1" ht="18">
      <c r="A18" s="112">
        <v>14</v>
      </c>
      <c r="B18" s="141" t="s">
        <v>55</v>
      </c>
      <c r="C18" s="142">
        <v>39402</v>
      </c>
      <c r="D18" s="144" t="s">
        <v>110</v>
      </c>
      <c r="E18" s="144" t="s">
        <v>56</v>
      </c>
      <c r="F18" s="145">
        <v>165</v>
      </c>
      <c r="G18" s="145">
        <v>46</v>
      </c>
      <c r="H18" s="145">
        <v>12</v>
      </c>
      <c r="I18" s="146">
        <v>8668.5</v>
      </c>
      <c r="J18" s="147">
        <v>1358</v>
      </c>
      <c r="K18" s="146">
        <v>12970</v>
      </c>
      <c r="L18" s="147">
        <v>1959</v>
      </c>
      <c r="M18" s="146">
        <v>14190.5</v>
      </c>
      <c r="N18" s="147">
        <v>2196</v>
      </c>
      <c r="O18" s="148">
        <f>I18+K18+M18</f>
        <v>35829</v>
      </c>
      <c r="P18" s="149">
        <f>J18+L18+N18</f>
        <v>5513</v>
      </c>
      <c r="Q18" s="150">
        <f>IF(O18&lt;&gt;0,P18/G18,"")</f>
        <v>119.84782608695652</v>
      </c>
      <c r="R18" s="151">
        <f>IF(O18&lt;&gt;0,O18/P18,"")</f>
        <v>6.499002358062761</v>
      </c>
      <c r="S18" s="146">
        <v>60157.5</v>
      </c>
      <c r="T18" s="152">
        <f t="shared" si="0"/>
        <v>-0.40441341478618625</v>
      </c>
      <c r="U18" s="215">
        <v>14108473.5</v>
      </c>
      <c r="V18" s="216">
        <v>1898581</v>
      </c>
      <c r="W18" s="200">
        <f>IF(U18&lt;&gt;0,U18/V18,"")</f>
        <v>7.431062198557765</v>
      </c>
      <c r="X18" s="11"/>
    </row>
    <row r="19" spans="1:24" s="10" customFormat="1" ht="18">
      <c r="A19" s="112">
        <v>15</v>
      </c>
      <c r="B19" s="201" t="s">
        <v>27</v>
      </c>
      <c r="C19" s="178">
        <v>39430</v>
      </c>
      <c r="D19" s="214" t="s">
        <v>24</v>
      </c>
      <c r="E19" s="214" t="s">
        <v>108</v>
      </c>
      <c r="F19" s="190">
        <v>137</v>
      </c>
      <c r="G19" s="190">
        <v>44</v>
      </c>
      <c r="H19" s="190">
        <v>8</v>
      </c>
      <c r="I19" s="191">
        <v>8110</v>
      </c>
      <c r="J19" s="192">
        <v>1294</v>
      </c>
      <c r="K19" s="191">
        <v>10764</v>
      </c>
      <c r="L19" s="192">
        <v>1680</v>
      </c>
      <c r="M19" s="191">
        <v>11459</v>
      </c>
      <c r="N19" s="192">
        <v>1800</v>
      </c>
      <c r="O19" s="193">
        <f>+M19+K19+I19</f>
        <v>30333</v>
      </c>
      <c r="P19" s="194">
        <f>+N19+L19+J19</f>
        <v>4774</v>
      </c>
      <c r="Q19" s="192">
        <f>+P19/G19</f>
        <v>108.5</v>
      </c>
      <c r="R19" s="185">
        <f>+O19/P19</f>
        <v>6.353791369920402</v>
      </c>
      <c r="S19" s="191">
        <v>39921</v>
      </c>
      <c r="T19" s="152">
        <f t="shared" si="0"/>
        <v>-0.24017434433005186</v>
      </c>
      <c r="U19" s="191">
        <v>3466155</v>
      </c>
      <c r="V19" s="192">
        <v>443390</v>
      </c>
      <c r="W19" s="195">
        <f>+U19/V19</f>
        <v>7.817395520873272</v>
      </c>
      <c r="X19" s="8"/>
    </row>
    <row r="20" spans="1:24" s="10" customFormat="1" ht="18">
      <c r="A20" s="112">
        <v>16</v>
      </c>
      <c r="B20" s="201" t="s">
        <v>69</v>
      </c>
      <c r="C20" s="178">
        <v>39472</v>
      </c>
      <c r="D20" s="188" t="s">
        <v>6</v>
      </c>
      <c r="E20" s="188" t="s">
        <v>6</v>
      </c>
      <c r="F20" s="190">
        <v>25</v>
      </c>
      <c r="G20" s="190">
        <v>25</v>
      </c>
      <c r="H20" s="190">
        <v>2</v>
      </c>
      <c r="I20" s="181">
        <v>5387</v>
      </c>
      <c r="J20" s="182">
        <v>712</v>
      </c>
      <c r="K20" s="181">
        <v>8431</v>
      </c>
      <c r="L20" s="182">
        <v>1014</v>
      </c>
      <c r="M20" s="181">
        <v>9586.5</v>
      </c>
      <c r="N20" s="182">
        <v>1163</v>
      </c>
      <c r="O20" s="183">
        <f>I20+K20+M20</f>
        <v>23404.5</v>
      </c>
      <c r="P20" s="184">
        <f>J20+L20+N20</f>
        <v>2889</v>
      </c>
      <c r="Q20" s="182">
        <f>+P20/G20</f>
        <v>115.56</v>
      </c>
      <c r="R20" s="185">
        <f>+O20/P20</f>
        <v>8.101246105919003</v>
      </c>
      <c r="S20" s="181">
        <v>31046</v>
      </c>
      <c r="T20" s="152">
        <f t="shared" si="0"/>
        <v>-0.24613476776396315</v>
      </c>
      <c r="U20" s="181">
        <v>85196</v>
      </c>
      <c r="V20" s="182">
        <v>10948</v>
      </c>
      <c r="W20" s="186">
        <f>U20/V20</f>
        <v>7.781877968578736</v>
      </c>
      <c r="X20" s="8"/>
    </row>
    <row r="21" spans="1:24" s="10" customFormat="1" ht="18">
      <c r="A21" s="112">
        <v>17</v>
      </c>
      <c r="B21" s="201" t="s">
        <v>49</v>
      </c>
      <c r="C21" s="142">
        <v>39437</v>
      </c>
      <c r="D21" s="188" t="s">
        <v>48</v>
      </c>
      <c r="E21" s="188" t="s">
        <v>1</v>
      </c>
      <c r="F21" s="199">
        <v>156</v>
      </c>
      <c r="G21" s="199">
        <v>24</v>
      </c>
      <c r="H21" s="199">
        <v>7</v>
      </c>
      <c r="I21" s="191">
        <v>3582.5</v>
      </c>
      <c r="J21" s="192">
        <v>640</v>
      </c>
      <c r="K21" s="191">
        <v>5641</v>
      </c>
      <c r="L21" s="192">
        <v>945</v>
      </c>
      <c r="M21" s="191">
        <v>5946.5</v>
      </c>
      <c r="N21" s="192">
        <v>1015</v>
      </c>
      <c r="O21" s="193">
        <f>SUM(I21+K21+M21)</f>
        <v>15170</v>
      </c>
      <c r="P21" s="194">
        <f>SUM(J21+L21+N21)</f>
        <v>2600</v>
      </c>
      <c r="Q21" s="150">
        <f>IF(O21&lt;&gt;0,P21/G21,"")</f>
        <v>108.33333333333333</v>
      </c>
      <c r="R21" s="151">
        <f>IF(O21&lt;&gt;0,O21/P21,"")</f>
        <v>5.834615384615384</v>
      </c>
      <c r="S21" s="191">
        <v>35111</v>
      </c>
      <c r="T21" s="152">
        <f t="shared" si="0"/>
        <v>-0.5679416707014896</v>
      </c>
      <c r="U21" s="191">
        <v>4421303</v>
      </c>
      <c r="V21" s="192">
        <v>607472</v>
      </c>
      <c r="W21" s="200">
        <f>IF(U21&lt;&gt;0,U21/V21,"")</f>
        <v>7.278200476729792</v>
      </c>
      <c r="X21" s="8"/>
    </row>
    <row r="22" spans="1:24" s="10" customFormat="1" ht="18">
      <c r="A22" s="112">
        <v>18</v>
      </c>
      <c r="B22" s="201" t="s">
        <v>35</v>
      </c>
      <c r="C22" s="142">
        <v>39451</v>
      </c>
      <c r="D22" s="214" t="s">
        <v>24</v>
      </c>
      <c r="E22" s="214" t="s">
        <v>36</v>
      </c>
      <c r="F22" s="190">
        <v>137</v>
      </c>
      <c r="G22" s="190">
        <v>23</v>
      </c>
      <c r="H22" s="190">
        <v>5</v>
      </c>
      <c r="I22" s="191">
        <v>3768</v>
      </c>
      <c r="J22" s="192">
        <v>727</v>
      </c>
      <c r="K22" s="191">
        <v>4091</v>
      </c>
      <c r="L22" s="192">
        <v>756</v>
      </c>
      <c r="M22" s="191">
        <v>5235</v>
      </c>
      <c r="N22" s="192">
        <v>944</v>
      </c>
      <c r="O22" s="193">
        <f>+M22+K22+I22</f>
        <v>13094</v>
      </c>
      <c r="P22" s="194">
        <f>+N22+L22+J22</f>
        <v>2427</v>
      </c>
      <c r="Q22" s="192">
        <f>+P22/G22</f>
        <v>105.52173913043478</v>
      </c>
      <c r="R22" s="185">
        <f>+O22/P22</f>
        <v>5.395138030490317</v>
      </c>
      <c r="S22" s="191">
        <v>91820</v>
      </c>
      <c r="T22" s="152">
        <f t="shared" si="0"/>
        <v>-0.8573949030712263</v>
      </c>
      <c r="U22" s="191">
        <v>2731726</v>
      </c>
      <c r="V22" s="192">
        <v>324310</v>
      </c>
      <c r="W22" s="195">
        <f>+U22/V22</f>
        <v>8.423193857728716</v>
      </c>
      <c r="X22" s="8"/>
    </row>
    <row r="23" spans="1:24" s="10" customFormat="1" ht="18">
      <c r="A23" s="112">
        <v>19</v>
      </c>
      <c r="B23" s="201" t="s">
        <v>81</v>
      </c>
      <c r="C23" s="178">
        <v>39479</v>
      </c>
      <c r="D23" s="188" t="s">
        <v>6</v>
      </c>
      <c r="E23" s="188" t="s">
        <v>82</v>
      </c>
      <c r="F23" s="190">
        <v>5</v>
      </c>
      <c r="G23" s="190">
        <v>5</v>
      </c>
      <c r="H23" s="190">
        <v>1</v>
      </c>
      <c r="I23" s="146">
        <v>2246</v>
      </c>
      <c r="J23" s="147">
        <v>228</v>
      </c>
      <c r="K23" s="146">
        <v>5006</v>
      </c>
      <c r="L23" s="147">
        <v>491</v>
      </c>
      <c r="M23" s="146">
        <v>5625</v>
      </c>
      <c r="N23" s="147">
        <v>548</v>
      </c>
      <c r="O23" s="148">
        <f>I23+K23+M23</f>
        <v>12877</v>
      </c>
      <c r="P23" s="149">
        <f>J23+L23+N23</f>
        <v>1267</v>
      </c>
      <c r="Q23" s="182">
        <f>+P23/G23</f>
        <v>253.4</v>
      </c>
      <c r="R23" s="185">
        <f>+O23/P23</f>
        <v>10.163378058405682</v>
      </c>
      <c r="S23" s="181"/>
      <c r="T23" s="152">
        <f t="shared" si="0"/>
      </c>
      <c r="U23" s="217">
        <v>12877</v>
      </c>
      <c r="V23" s="147">
        <v>1267</v>
      </c>
      <c r="W23" s="186">
        <f>U23/V23</f>
        <v>10.163378058405682</v>
      </c>
      <c r="X23" s="8"/>
    </row>
    <row r="24" spans="1:24" s="10" customFormat="1" ht="18">
      <c r="A24" s="112">
        <v>20</v>
      </c>
      <c r="B24" s="177" t="s">
        <v>98</v>
      </c>
      <c r="C24" s="178">
        <v>39465</v>
      </c>
      <c r="D24" s="179" t="s">
        <v>2</v>
      </c>
      <c r="E24" s="188" t="s">
        <v>83</v>
      </c>
      <c r="F24" s="180">
        <v>63</v>
      </c>
      <c r="G24" s="180">
        <v>31</v>
      </c>
      <c r="H24" s="180">
        <v>3</v>
      </c>
      <c r="I24" s="181">
        <v>2091.92</v>
      </c>
      <c r="J24" s="182">
        <v>361</v>
      </c>
      <c r="K24" s="181">
        <v>2984.42</v>
      </c>
      <c r="L24" s="182">
        <v>483</v>
      </c>
      <c r="M24" s="181">
        <v>3061.92</v>
      </c>
      <c r="N24" s="182">
        <v>493</v>
      </c>
      <c r="O24" s="183">
        <f>SUM(I24+K24+M24)</f>
        <v>8138.26</v>
      </c>
      <c r="P24" s="184">
        <f aca="true" t="shared" si="2" ref="P24:P29">J24+L24+N24</f>
        <v>1337</v>
      </c>
      <c r="Q24" s="182">
        <f>+P24/G24</f>
        <v>43.12903225806452</v>
      </c>
      <c r="R24" s="185">
        <f>+O24/P24</f>
        <v>6.086955871353777</v>
      </c>
      <c r="S24" s="181"/>
      <c r="T24" s="152">
        <f t="shared" si="0"/>
      </c>
      <c r="U24" s="181">
        <v>140721.26</v>
      </c>
      <c r="V24" s="182">
        <v>18696</v>
      </c>
      <c r="W24" s="186">
        <f>U24/V24</f>
        <v>7.52681108258451</v>
      </c>
      <c r="X24" s="8"/>
    </row>
    <row r="25" spans="1:24" s="10" customFormat="1" ht="18">
      <c r="A25" s="112">
        <v>21</v>
      </c>
      <c r="B25" s="201" t="s">
        <v>38</v>
      </c>
      <c r="C25" s="178">
        <v>39451</v>
      </c>
      <c r="D25" s="188" t="s">
        <v>6</v>
      </c>
      <c r="E25" s="188" t="s">
        <v>39</v>
      </c>
      <c r="F25" s="190">
        <v>25</v>
      </c>
      <c r="G25" s="190">
        <v>18</v>
      </c>
      <c r="H25" s="190">
        <v>5</v>
      </c>
      <c r="I25" s="146">
        <v>2158</v>
      </c>
      <c r="J25" s="147">
        <v>394</v>
      </c>
      <c r="K25" s="146">
        <v>3200</v>
      </c>
      <c r="L25" s="147">
        <v>580</v>
      </c>
      <c r="M25" s="146">
        <v>2748</v>
      </c>
      <c r="N25" s="147">
        <v>489</v>
      </c>
      <c r="O25" s="148">
        <f>I25+K25+M25</f>
        <v>8106</v>
      </c>
      <c r="P25" s="149">
        <f t="shared" si="2"/>
        <v>1463</v>
      </c>
      <c r="Q25" s="182">
        <f>+P25/G25</f>
        <v>81.27777777777777</v>
      </c>
      <c r="R25" s="185">
        <f>+O25/P25</f>
        <v>5.54066985645933</v>
      </c>
      <c r="S25" s="181">
        <v>2211</v>
      </c>
      <c r="T25" s="152">
        <f t="shared" si="0"/>
        <v>2.666214382632293</v>
      </c>
      <c r="U25" s="217">
        <v>226354.5</v>
      </c>
      <c r="V25" s="147">
        <v>25829</v>
      </c>
      <c r="W25" s="186">
        <f>U25/V25</f>
        <v>8.763579697239537</v>
      </c>
      <c r="X25" s="8"/>
    </row>
    <row r="26" spans="1:24" s="10" customFormat="1" ht="18">
      <c r="A26" s="112">
        <v>22</v>
      </c>
      <c r="B26" s="201" t="s">
        <v>52</v>
      </c>
      <c r="C26" s="178">
        <v>39430</v>
      </c>
      <c r="D26" s="188" t="s">
        <v>48</v>
      </c>
      <c r="E26" s="188" t="s">
        <v>53</v>
      </c>
      <c r="F26" s="199">
        <v>64</v>
      </c>
      <c r="G26" s="199">
        <v>18</v>
      </c>
      <c r="H26" s="199">
        <v>8</v>
      </c>
      <c r="I26" s="191">
        <v>1734</v>
      </c>
      <c r="J26" s="192">
        <v>296</v>
      </c>
      <c r="K26" s="191">
        <v>2359.5</v>
      </c>
      <c r="L26" s="192">
        <v>402</v>
      </c>
      <c r="M26" s="191">
        <v>2131.5</v>
      </c>
      <c r="N26" s="192">
        <v>353</v>
      </c>
      <c r="O26" s="193">
        <f>I26+K26+M26</f>
        <v>6225</v>
      </c>
      <c r="P26" s="194">
        <f t="shared" si="2"/>
        <v>1051</v>
      </c>
      <c r="Q26" s="150">
        <f>IF(O26&lt;&gt;0,P26/G26,"")</f>
        <v>58.388888888888886</v>
      </c>
      <c r="R26" s="151">
        <f>IF(O26&lt;&gt;0,O26/P26,"")</f>
        <v>5.9229305423406275</v>
      </c>
      <c r="S26" s="191">
        <v>9544.5</v>
      </c>
      <c r="T26" s="152">
        <f t="shared" si="0"/>
        <v>-0.3477919220493478</v>
      </c>
      <c r="U26" s="191">
        <v>506806.5</v>
      </c>
      <c r="V26" s="192">
        <v>61438</v>
      </c>
      <c r="W26" s="200">
        <f>IF(U26&lt;&gt;0,U26/V26,"")</f>
        <v>8.24907223542433</v>
      </c>
      <c r="X26" s="8"/>
    </row>
    <row r="27" spans="1:24" s="10" customFormat="1" ht="18">
      <c r="A27" s="112">
        <v>23</v>
      </c>
      <c r="B27" s="201" t="s">
        <v>120</v>
      </c>
      <c r="C27" s="178">
        <v>39465</v>
      </c>
      <c r="D27" s="188" t="s">
        <v>6</v>
      </c>
      <c r="E27" s="188" t="s">
        <v>39</v>
      </c>
      <c r="F27" s="190">
        <v>16</v>
      </c>
      <c r="G27" s="190">
        <v>8</v>
      </c>
      <c r="H27" s="190">
        <v>3</v>
      </c>
      <c r="I27" s="146">
        <v>1501</v>
      </c>
      <c r="J27" s="147">
        <v>205</v>
      </c>
      <c r="K27" s="146">
        <v>2102</v>
      </c>
      <c r="L27" s="147">
        <v>265</v>
      </c>
      <c r="M27" s="146">
        <v>2001</v>
      </c>
      <c r="N27" s="147">
        <v>259</v>
      </c>
      <c r="O27" s="148">
        <f>I27+K27+M27</f>
        <v>5604</v>
      </c>
      <c r="P27" s="149">
        <f t="shared" si="2"/>
        <v>729</v>
      </c>
      <c r="Q27" s="182">
        <f>+P27/G27</f>
        <v>91.125</v>
      </c>
      <c r="R27" s="185">
        <f>+O27/P27</f>
        <v>7.68724279835391</v>
      </c>
      <c r="S27" s="181">
        <v>19673</v>
      </c>
      <c r="T27" s="152">
        <f t="shared" si="0"/>
        <v>-0.7151425812026635</v>
      </c>
      <c r="U27" s="181">
        <v>126539</v>
      </c>
      <c r="V27" s="147">
        <v>13353</v>
      </c>
      <c r="W27" s="186">
        <f>U27/V27</f>
        <v>9.476447240320526</v>
      </c>
      <c r="X27" s="8"/>
    </row>
    <row r="28" spans="1:24" s="10" customFormat="1" ht="18">
      <c r="A28" s="112">
        <v>24</v>
      </c>
      <c r="B28" s="141" t="s">
        <v>33</v>
      </c>
      <c r="C28" s="142">
        <v>39423</v>
      </c>
      <c r="D28" s="144" t="s">
        <v>110</v>
      </c>
      <c r="E28" s="218" t="s">
        <v>5</v>
      </c>
      <c r="F28" s="145">
        <v>164</v>
      </c>
      <c r="G28" s="145">
        <v>12</v>
      </c>
      <c r="H28" s="145">
        <v>9</v>
      </c>
      <c r="I28" s="146">
        <v>1605</v>
      </c>
      <c r="J28" s="147">
        <v>360</v>
      </c>
      <c r="K28" s="146">
        <v>1844</v>
      </c>
      <c r="L28" s="147">
        <v>436</v>
      </c>
      <c r="M28" s="146">
        <v>1963</v>
      </c>
      <c r="N28" s="147">
        <v>412</v>
      </c>
      <c r="O28" s="148">
        <f>I28+K28+M28</f>
        <v>5412</v>
      </c>
      <c r="P28" s="149">
        <f t="shared" si="2"/>
        <v>1208</v>
      </c>
      <c r="Q28" s="150">
        <f>IF(O28&lt;&gt;0,P28/G28,"")</f>
        <v>100.66666666666667</v>
      </c>
      <c r="R28" s="151">
        <f>IF(O28&lt;&gt;0,O28/P28,"")</f>
        <v>4.4801324503311255</v>
      </c>
      <c r="S28" s="146">
        <v>6947</v>
      </c>
      <c r="T28" s="152">
        <f t="shared" si="0"/>
        <v>-0.22095868720310927</v>
      </c>
      <c r="U28" s="215">
        <v>3520497</v>
      </c>
      <c r="V28" s="216">
        <v>430858</v>
      </c>
      <c r="W28" s="200">
        <f>IF(U28&lt;&gt;0,U28/V28,"")</f>
        <v>8.170898532695226</v>
      </c>
      <c r="X28" s="8"/>
    </row>
    <row r="29" spans="1:24" s="10" customFormat="1" ht="18">
      <c r="A29" s="112">
        <v>25</v>
      </c>
      <c r="B29" s="141" t="s">
        <v>121</v>
      </c>
      <c r="C29" s="142">
        <v>39770</v>
      </c>
      <c r="D29" s="144" t="s">
        <v>110</v>
      </c>
      <c r="E29" s="218" t="s">
        <v>5</v>
      </c>
      <c r="F29" s="145">
        <v>29</v>
      </c>
      <c r="G29" s="145">
        <v>7</v>
      </c>
      <c r="H29" s="145">
        <v>3</v>
      </c>
      <c r="I29" s="146">
        <v>997</v>
      </c>
      <c r="J29" s="147">
        <v>82</v>
      </c>
      <c r="K29" s="146">
        <v>1550</v>
      </c>
      <c r="L29" s="147">
        <v>126</v>
      </c>
      <c r="M29" s="146">
        <v>1359</v>
      </c>
      <c r="N29" s="147">
        <v>120</v>
      </c>
      <c r="O29" s="148">
        <f>I29+K29+M29</f>
        <v>3906</v>
      </c>
      <c r="P29" s="149">
        <f t="shared" si="2"/>
        <v>328</v>
      </c>
      <c r="Q29" s="150">
        <f>IF(O29&lt;&gt;0,P29/G29,"")</f>
        <v>46.857142857142854</v>
      </c>
      <c r="R29" s="151">
        <f>IF(O29&lt;&gt;0,O29/P29,"")</f>
        <v>11.908536585365853</v>
      </c>
      <c r="S29" s="146">
        <v>40735.5</v>
      </c>
      <c r="T29" s="152">
        <f t="shared" si="0"/>
        <v>-0.9041131200058916</v>
      </c>
      <c r="U29" s="215">
        <v>200568</v>
      </c>
      <c r="V29" s="216">
        <v>19742</v>
      </c>
      <c r="W29" s="200">
        <f>IF(U29&lt;&gt;0,U29/V29,"")</f>
        <v>10.159456995238578</v>
      </c>
      <c r="X29" s="8"/>
    </row>
    <row r="30" spans="1:24" s="10" customFormat="1" ht="18">
      <c r="A30" s="112">
        <v>26</v>
      </c>
      <c r="B30" s="201" t="s">
        <v>57</v>
      </c>
      <c r="C30" s="178">
        <v>39402</v>
      </c>
      <c r="D30" s="214" t="s">
        <v>24</v>
      </c>
      <c r="E30" s="214" t="s">
        <v>42</v>
      </c>
      <c r="F30" s="190">
        <v>130</v>
      </c>
      <c r="G30" s="190">
        <v>3</v>
      </c>
      <c r="H30" s="190">
        <v>12</v>
      </c>
      <c r="I30" s="191">
        <v>1246</v>
      </c>
      <c r="J30" s="192">
        <v>280</v>
      </c>
      <c r="K30" s="191">
        <v>1249</v>
      </c>
      <c r="L30" s="192">
        <v>277</v>
      </c>
      <c r="M30" s="191">
        <v>1083</v>
      </c>
      <c r="N30" s="192">
        <v>245</v>
      </c>
      <c r="O30" s="193">
        <f>+M30+K30+I30</f>
        <v>3578</v>
      </c>
      <c r="P30" s="194">
        <f>+N30+L30+J30</f>
        <v>802</v>
      </c>
      <c r="Q30" s="192">
        <f>+P30/G30</f>
        <v>267.3333333333333</v>
      </c>
      <c r="R30" s="185">
        <f>+O30/P30</f>
        <v>4.461346633416459</v>
      </c>
      <c r="S30" s="191">
        <v>424</v>
      </c>
      <c r="T30" s="152">
        <f t="shared" si="0"/>
        <v>7.438679245283019</v>
      </c>
      <c r="U30" s="191">
        <v>2081384</v>
      </c>
      <c r="V30" s="192">
        <v>261521</v>
      </c>
      <c r="W30" s="195">
        <f>+U30/V30</f>
        <v>7.95876430573453</v>
      </c>
      <c r="X30" s="8"/>
    </row>
    <row r="31" spans="1:24" s="10" customFormat="1" ht="18">
      <c r="A31" s="112">
        <v>27</v>
      </c>
      <c r="B31" s="201" t="s">
        <v>96</v>
      </c>
      <c r="C31" s="178">
        <v>39430</v>
      </c>
      <c r="D31" s="188" t="s">
        <v>48</v>
      </c>
      <c r="E31" s="188" t="s">
        <v>97</v>
      </c>
      <c r="F31" s="199">
        <v>43</v>
      </c>
      <c r="G31" s="199">
        <v>3</v>
      </c>
      <c r="H31" s="199">
        <v>8</v>
      </c>
      <c r="I31" s="191">
        <v>697</v>
      </c>
      <c r="J31" s="192">
        <v>166</v>
      </c>
      <c r="K31" s="191">
        <v>931.5</v>
      </c>
      <c r="L31" s="192">
        <v>221</v>
      </c>
      <c r="M31" s="191">
        <v>1164</v>
      </c>
      <c r="N31" s="192">
        <v>274</v>
      </c>
      <c r="O31" s="193">
        <f>I31+K31+M31</f>
        <v>2792.5</v>
      </c>
      <c r="P31" s="194">
        <f>J31+L31+N31</f>
        <v>661</v>
      </c>
      <c r="Q31" s="150">
        <f>IF(O31&lt;&gt;0,P31/G31,"")</f>
        <v>220.33333333333334</v>
      </c>
      <c r="R31" s="151">
        <f>IF(O31&lt;&gt;0,O31/P31,"")</f>
        <v>4.224659606656581</v>
      </c>
      <c r="S31" s="191">
        <v>1036</v>
      </c>
      <c r="T31" s="152">
        <f t="shared" si="0"/>
        <v>1.6954633204633205</v>
      </c>
      <c r="U31" s="202">
        <v>86184</v>
      </c>
      <c r="V31" s="203">
        <v>12369</v>
      </c>
      <c r="W31" s="200">
        <f>IF(U31&lt;&gt;0,U31/V31,"")</f>
        <v>6.967741935483871</v>
      </c>
      <c r="X31" s="8"/>
    </row>
    <row r="32" spans="1:25" s="10" customFormat="1" ht="18">
      <c r="A32" s="112">
        <v>28</v>
      </c>
      <c r="B32" s="204" t="s">
        <v>61</v>
      </c>
      <c r="C32" s="219">
        <v>39416</v>
      </c>
      <c r="D32" s="220" t="s">
        <v>3</v>
      </c>
      <c r="E32" s="220" t="s">
        <v>84</v>
      </c>
      <c r="F32" s="221">
        <v>45</v>
      </c>
      <c r="G32" s="222">
        <v>6</v>
      </c>
      <c r="H32" s="223">
        <v>10</v>
      </c>
      <c r="I32" s="224">
        <v>745</v>
      </c>
      <c r="J32" s="225">
        <v>164</v>
      </c>
      <c r="K32" s="224">
        <v>979</v>
      </c>
      <c r="L32" s="225">
        <v>195</v>
      </c>
      <c r="M32" s="224">
        <v>1060.5</v>
      </c>
      <c r="N32" s="225">
        <v>202</v>
      </c>
      <c r="O32" s="226">
        <f>M32+K32+I32</f>
        <v>2784.5</v>
      </c>
      <c r="P32" s="227">
        <f>+J32+L32+N32</f>
        <v>561</v>
      </c>
      <c r="Q32" s="225">
        <f>P32/G32</f>
        <v>93.5</v>
      </c>
      <c r="R32" s="228">
        <f>O32/P32</f>
        <v>4.963458110516934</v>
      </c>
      <c r="S32" s="224">
        <v>1035</v>
      </c>
      <c r="T32" s="152">
        <f t="shared" si="0"/>
        <v>1.6903381642512076</v>
      </c>
      <c r="U32" s="224">
        <v>177250</v>
      </c>
      <c r="V32" s="225">
        <v>26052</v>
      </c>
      <c r="W32" s="229">
        <f>U32/V32</f>
        <v>6.803700291724244</v>
      </c>
      <c r="X32" s="8"/>
      <c r="Y32" s="8"/>
    </row>
    <row r="33" spans="1:25" s="10" customFormat="1" ht="18">
      <c r="A33" s="112">
        <v>29</v>
      </c>
      <c r="B33" s="141" t="s">
        <v>116</v>
      </c>
      <c r="C33" s="142">
        <v>39409</v>
      </c>
      <c r="D33" s="143" t="s">
        <v>16</v>
      </c>
      <c r="E33" s="144" t="s">
        <v>4</v>
      </c>
      <c r="F33" s="145">
        <v>69</v>
      </c>
      <c r="G33" s="145">
        <v>4</v>
      </c>
      <c r="H33" s="145">
        <v>11</v>
      </c>
      <c r="I33" s="146">
        <v>623</v>
      </c>
      <c r="J33" s="147">
        <v>98</v>
      </c>
      <c r="K33" s="146">
        <v>740</v>
      </c>
      <c r="L33" s="147">
        <v>116</v>
      </c>
      <c r="M33" s="146">
        <v>712</v>
      </c>
      <c r="N33" s="147">
        <v>105</v>
      </c>
      <c r="O33" s="148">
        <f>+I33+K33+M33</f>
        <v>2075</v>
      </c>
      <c r="P33" s="149">
        <f>+J33+L33+N33</f>
        <v>319</v>
      </c>
      <c r="Q33" s="150">
        <f>IF(O33&lt;&gt;0,P33/G33,"")</f>
        <v>79.75</v>
      </c>
      <c r="R33" s="151">
        <f>IF(O33&lt;&gt;0,O33/P33,"")</f>
        <v>6.504702194357367</v>
      </c>
      <c r="S33" s="146">
        <v>450</v>
      </c>
      <c r="T33" s="152">
        <f t="shared" si="0"/>
        <v>3.611111111111111</v>
      </c>
      <c r="U33" s="146">
        <v>855388</v>
      </c>
      <c r="V33" s="147">
        <v>87389</v>
      </c>
      <c r="W33" s="153">
        <f>U33/V33</f>
        <v>9.78827998947236</v>
      </c>
      <c r="X33" s="8"/>
      <c r="Y33" s="8"/>
    </row>
    <row r="34" spans="1:25" s="10" customFormat="1" ht="18">
      <c r="A34" s="112">
        <v>30</v>
      </c>
      <c r="B34" s="177" t="s">
        <v>99</v>
      </c>
      <c r="C34" s="178">
        <v>39465</v>
      </c>
      <c r="D34" s="179" t="s">
        <v>2</v>
      </c>
      <c r="E34" s="179" t="s">
        <v>109</v>
      </c>
      <c r="F34" s="180">
        <v>25</v>
      </c>
      <c r="G34" s="180">
        <v>16</v>
      </c>
      <c r="H34" s="180">
        <v>3</v>
      </c>
      <c r="I34" s="181">
        <v>507</v>
      </c>
      <c r="J34" s="182">
        <v>93</v>
      </c>
      <c r="K34" s="181">
        <v>686.5</v>
      </c>
      <c r="L34" s="182">
        <v>113</v>
      </c>
      <c r="M34" s="181">
        <v>763</v>
      </c>
      <c r="N34" s="182">
        <v>127</v>
      </c>
      <c r="O34" s="183">
        <f>SUM(I34+K34+M34)</f>
        <v>1956.5</v>
      </c>
      <c r="P34" s="184">
        <f>J34+L34+N34</f>
        <v>333</v>
      </c>
      <c r="Q34" s="182">
        <f>+P34/G34</f>
        <v>20.8125</v>
      </c>
      <c r="R34" s="185">
        <f>+O34/P34</f>
        <v>5.875375375375375</v>
      </c>
      <c r="S34" s="181"/>
      <c r="T34" s="152">
        <f t="shared" si="0"/>
      </c>
      <c r="U34" s="181">
        <v>95361</v>
      </c>
      <c r="V34" s="182">
        <v>10986</v>
      </c>
      <c r="W34" s="186">
        <f>U34/V34</f>
        <v>8.680229382850902</v>
      </c>
      <c r="X34" s="8"/>
      <c r="Y34" s="8"/>
    </row>
    <row r="35" spans="1:25" s="10" customFormat="1" ht="18">
      <c r="A35" s="112">
        <v>31</v>
      </c>
      <c r="B35" s="201" t="s">
        <v>44</v>
      </c>
      <c r="C35" s="178">
        <v>39458</v>
      </c>
      <c r="D35" s="188" t="s">
        <v>6</v>
      </c>
      <c r="E35" s="188" t="s">
        <v>39</v>
      </c>
      <c r="F35" s="190">
        <v>10</v>
      </c>
      <c r="G35" s="190">
        <v>4</v>
      </c>
      <c r="H35" s="190">
        <v>4</v>
      </c>
      <c r="I35" s="146">
        <v>446</v>
      </c>
      <c r="J35" s="147">
        <v>84</v>
      </c>
      <c r="K35" s="146">
        <v>517</v>
      </c>
      <c r="L35" s="147">
        <v>96</v>
      </c>
      <c r="M35" s="146">
        <v>777</v>
      </c>
      <c r="N35" s="147">
        <v>138</v>
      </c>
      <c r="O35" s="148">
        <f>I35+K35+M35</f>
        <v>1740</v>
      </c>
      <c r="P35" s="149">
        <f>J35+L35+N35</f>
        <v>318</v>
      </c>
      <c r="Q35" s="182">
        <f>+P35/G35</f>
        <v>79.5</v>
      </c>
      <c r="R35" s="185">
        <f>+O35/P35</f>
        <v>5.471698113207547</v>
      </c>
      <c r="S35" s="181">
        <v>2223</v>
      </c>
      <c r="T35" s="152">
        <f t="shared" si="0"/>
        <v>-0.21727395411605938</v>
      </c>
      <c r="U35" s="181">
        <v>94841.5</v>
      </c>
      <c r="V35" s="147">
        <v>10087</v>
      </c>
      <c r="W35" s="186">
        <f>U35/V35</f>
        <v>9.40234955883811</v>
      </c>
      <c r="X35" s="8"/>
      <c r="Y35" s="8"/>
    </row>
    <row r="36" spans="1:25" s="10" customFormat="1" ht="18">
      <c r="A36" s="112">
        <v>32</v>
      </c>
      <c r="B36" s="201" t="s">
        <v>28</v>
      </c>
      <c r="C36" s="142">
        <v>39437</v>
      </c>
      <c r="D36" s="214" t="s">
        <v>24</v>
      </c>
      <c r="E36" s="214" t="s">
        <v>25</v>
      </c>
      <c r="F36" s="190">
        <v>105</v>
      </c>
      <c r="G36" s="190">
        <v>2</v>
      </c>
      <c r="H36" s="190">
        <v>7</v>
      </c>
      <c r="I36" s="191">
        <v>409</v>
      </c>
      <c r="J36" s="192">
        <v>66</v>
      </c>
      <c r="K36" s="191">
        <v>683</v>
      </c>
      <c r="L36" s="192">
        <v>118</v>
      </c>
      <c r="M36" s="191">
        <v>588</v>
      </c>
      <c r="N36" s="192">
        <v>98</v>
      </c>
      <c r="O36" s="193">
        <f>+M36+K36+I36</f>
        <v>1680</v>
      </c>
      <c r="P36" s="194">
        <f>+N36+L36+J36</f>
        <v>282</v>
      </c>
      <c r="Q36" s="192">
        <f>+P36/G36</f>
        <v>141</v>
      </c>
      <c r="R36" s="185">
        <f>+O36/P36</f>
        <v>5.957446808510638</v>
      </c>
      <c r="S36" s="191">
        <v>795</v>
      </c>
      <c r="T36" s="152">
        <f t="shared" si="0"/>
        <v>1.1132075471698113</v>
      </c>
      <c r="U36" s="191">
        <v>1680</v>
      </c>
      <c r="V36" s="192">
        <v>81928</v>
      </c>
      <c r="W36" s="195">
        <f>+U36/V36</f>
        <v>0.02050580997949419</v>
      </c>
      <c r="X36" s="8"/>
      <c r="Y36" s="8"/>
    </row>
    <row r="37" spans="1:25" s="10" customFormat="1" ht="18">
      <c r="A37" s="112">
        <v>33</v>
      </c>
      <c r="B37" s="230" t="s">
        <v>45</v>
      </c>
      <c r="C37" s="178">
        <v>39458</v>
      </c>
      <c r="D37" s="188" t="s">
        <v>6</v>
      </c>
      <c r="E37" s="188" t="s">
        <v>7</v>
      </c>
      <c r="F37" s="190">
        <v>4</v>
      </c>
      <c r="G37" s="190">
        <v>4</v>
      </c>
      <c r="H37" s="190">
        <v>4</v>
      </c>
      <c r="I37" s="146">
        <v>275</v>
      </c>
      <c r="J37" s="147">
        <v>43</v>
      </c>
      <c r="K37" s="146">
        <v>651</v>
      </c>
      <c r="L37" s="147">
        <v>96</v>
      </c>
      <c r="M37" s="146">
        <v>725</v>
      </c>
      <c r="N37" s="147">
        <v>102</v>
      </c>
      <c r="O37" s="148">
        <f>I37+K37+M37</f>
        <v>1651</v>
      </c>
      <c r="P37" s="149">
        <f>J37+L37+N37</f>
        <v>241</v>
      </c>
      <c r="Q37" s="182">
        <f>+P37/G37</f>
        <v>60.25</v>
      </c>
      <c r="R37" s="185">
        <f>+O37/P37</f>
        <v>6.850622406639004</v>
      </c>
      <c r="S37" s="181">
        <v>3696</v>
      </c>
      <c r="T37" s="152">
        <f aca="true" t="shared" si="3" ref="T37:T68">IF(S37&lt;&gt;0,-(S37-O37)/S37,"")</f>
        <v>-0.5533008658008658</v>
      </c>
      <c r="U37" s="181">
        <v>75698</v>
      </c>
      <c r="V37" s="147">
        <v>8029</v>
      </c>
      <c r="W37" s="186">
        <f>U37/V37</f>
        <v>9.428073234524847</v>
      </c>
      <c r="X37" s="8"/>
      <c r="Y37" s="8"/>
    </row>
    <row r="38" spans="1:25" s="10" customFormat="1" ht="18">
      <c r="A38" s="112">
        <v>34</v>
      </c>
      <c r="B38" s="204" t="s">
        <v>37</v>
      </c>
      <c r="C38" s="219">
        <v>39451</v>
      </c>
      <c r="D38" s="220" t="s">
        <v>3</v>
      </c>
      <c r="E38" s="220" t="s">
        <v>85</v>
      </c>
      <c r="F38" s="221">
        <v>22</v>
      </c>
      <c r="G38" s="222">
        <v>8</v>
      </c>
      <c r="H38" s="223">
        <v>5</v>
      </c>
      <c r="I38" s="224">
        <v>483</v>
      </c>
      <c r="J38" s="225">
        <v>96</v>
      </c>
      <c r="K38" s="224">
        <v>542</v>
      </c>
      <c r="L38" s="225">
        <v>107</v>
      </c>
      <c r="M38" s="224">
        <v>527</v>
      </c>
      <c r="N38" s="225">
        <v>103</v>
      </c>
      <c r="O38" s="226">
        <f>M38+K38+I38</f>
        <v>1552</v>
      </c>
      <c r="P38" s="227">
        <f>+J38+L38+N38</f>
        <v>306</v>
      </c>
      <c r="Q38" s="225">
        <f>P38/G38</f>
        <v>38.25</v>
      </c>
      <c r="R38" s="228">
        <f>O38/P38</f>
        <v>5.071895424836601</v>
      </c>
      <c r="S38" s="224">
        <v>4050.5</v>
      </c>
      <c r="T38" s="152">
        <f t="shared" si="3"/>
        <v>-0.6168374274780891</v>
      </c>
      <c r="U38" s="224">
        <v>292287</v>
      </c>
      <c r="V38" s="225">
        <v>30394</v>
      </c>
      <c r="W38" s="229">
        <f>U38/V38</f>
        <v>9.616601960913338</v>
      </c>
      <c r="X38" s="8"/>
      <c r="Y38" s="8"/>
    </row>
    <row r="39" spans="1:25" s="10" customFormat="1" ht="18">
      <c r="A39" s="112">
        <v>35</v>
      </c>
      <c r="B39" s="201" t="s">
        <v>54</v>
      </c>
      <c r="C39" s="178">
        <v>39423</v>
      </c>
      <c r="D39" s="188" t="s">
        <v>48</v>
      </c>
      <c r="E39" s="188" t="s">
        <v>53</v>
      </c>
      <c r="F39" s="199">
        <v>40</v>
      </c>
      <c r="G39" s="199">
        <v>3</v>
      </c>
      <c r="H39" s="199">
        <v>9</v>
      </c>
      <c r="I39" s="191">
        <v>391</v>
      </c>
      <c r="J39" s="192">
        <v>68</v>
      </c>
      <c r="K39" s="191">
        <v>395</v>
      </c>
      <c r="L39" s="192">
        <v>68</v>
      </c>
      <c r="M39" s="191">
        <v>439</v>
      </c>
      <c r="N39" s="192">
        <v>73</v>
      </c>
      <c r="O39" s="193">
        <f>I39+K39+M39</f>
        <v>1225</v>
      </c>
      <c r="P39" s="194">
        <f>J39+L39+N39</f>
        <v>209</v>
      </c>
      <c r="Q39" s="150">
        <f>IF(O39&lt;&gt;0,P39/G39,"")</f>
        <v>69.66666666666667</v>
      </c>
      <c r="R39" s="151">
        <f>IF(O39&lt;&gt;0,O39/P39,"")</f>
        <v>5.861244019138756</v>
      </c>
      <c r="S39" s="191">
        <v>590</v>
      </c>
      <c r="T39" s="152">
        <f t="shared" si="3"/>
        <v>1.076271186440678</v>
      </c>
      <c r="U39" s="191">
        <v>763843</v>
      </c>
      <c r="V39" s="192">
        <v>86258</v>
      </c>
      <c r="W39" s="200">
        <f>IF(U39&lt;&gt;0,U39/V39,"")</f>
        <v>8.855329360754945</v>
      </c>
      <c r="X39" s="8"/>
      <c r="Y39" s="8"/>
    </row>
    <row r="40" spans="1:25" s="10" customFormat="1" ht="18">
      <c r="A40" s="112">
        <v>36</v>
      </c>
      <c r="B40" s="141" t="s">
        <v>30</v>
      </c>
      <c r="C40" s="142">
        <v>39437</v>
      </c>
      <c r="D40" s="143" t="s">
        <v>16</v>
      </c>
      <c r="E40" s="144" t="s">
        <v>31</v>
      </c>
      <c r="F40" s="145">
        <v>49</v>
      </c>
      <c r="G40" s="145">
        <v>5</v>
      </c>
      <c r="H40" s="145">
        <v>7</v>
      </c>
      <c r="I40" s="146">
        <v>357</v>
      </c>
      <c r="J40" s="147">
        <v>59</v>
      </c>
      <c r="K40" s="146">
        <v>499</v>
      </c>
      <c r="L40" s="147">
        <v>85</v>
      </c>
      <c r="M40" s="146">
        <v>185</v>
      </c>
      <c r="N40" s="147">
        <v>30</v>
      </c>
      <c r="O40" s="148">
        <f>+I40+K40+M40</f>
        <v>1041</v>
      </c>
      <c r="P40" s="149">
        <f>+J40+L40+N40</f>
        <v>174</v>
      </c>
      <c r="Q40" s="150">
        <f>IF(O40&lt;&gt;0,P40/G40,"")</f>
        <v>34.8</v>
      </c>
      <c r="R40" s="151">
        <f>IF(O40&lt;&gt;0,O40/P40,"")</f>
        <v>5.982758620689655</v>
      </c>
      <c r="S40" s="146">
        <v>486</v>
      </c>
      <c r="T40" s="152">
        <f t="shared" si="3"/>
        <v>1.1419753086419753</v>
      </c>
      <c r="U40" s="146">
        <v>457919</v>
      </c>
      <c r="V40" s="147">
        <v>49344</v>
      </c>
      <c r="W40" s="153">
        <f>U40/V40</f>
        <v>9.28013537613489</v>
      </c>
      <c r="X40" s="8"/>
      <c r="Y40" s="8"/>
    </row>
    <row r="41" spans="1:25" s="10" customFormat="1" ht="18">
      <c r="A41" s="112">
        <v>37</v>
      </c>
      <c r="B41" s="141" t="s">
        <v>58</v>
      </c>
      <c r="C41" s="142">
        <v>39402</v>
      </c>
      <c r="D41" s="143" t="s">
        <v>16</v>
      </c>
      <c r="E41" s="144" t="s">
        <v>4</v>
      </c>
      <c r="F41" s="145">
        <v>64</v>
      </c>
      <c r="G41" s="145">
        <v>1</v>
      </c>
      <c r="H41" s="145">
        <v>12</v>
      </c>
      <c r="I41" s="146">
        <v>302</v>
      </c>
      <c r="J41" s="147">
        <v>59</v>
      </c>
      <c r="K41" s="146">
        <v>486</v>
      </c>
      <c r="L41" s="147">
        <v>92</v>
      </c>
      <c r="M41" s="146">
        <v>206</v>
      </c>
      <c r="N41" s="147">
        <v>40</v>
      </c>
      <c r="O41" s="148">
        <f>+I41+K41+M41</f>
        <v>994</v>
      </c>
      <c r="P41" s="149">
        <f>+J41+L41+N41</f>
        <v>191</v>
      </c>
      <c r="Q41" s="150">
        <f>IF(O41&lt;&gt;0,P41/G41,"")</f>
        <v>191</v>
      </c>
      <c r="R41" s="151">
        <f>IF(O41&lt;&gt;0,O41/P41,"")</f>
        <v>5.204188481675392</v>
      </c>
      <c r="S41" s="146">
        <v>1305</v>
      </c>
      <c r="T41" s="152">
        <f t="shared" si="3"/>
        <v>-0.23831417624521073</v>
      </c>
      <c r="U41" s="146">
        <v>674836</v>
      </c>
      <c r="V41" s="147">
        <v>82013</v>
      </c>
      <c r="W41" s="153">
        <f>U41/V41</f>
        <v>8.228402814187994</v>
      </c>
      <c r="X41" s="8"/>
      <c r="Y41" s="8"/>
    </row>
    <row r="42" spans="1:25" s="10" customFormat="1" ht="18">
      <c r="A42" s="112">
        <v>38</v>
      </c>
      <c r="B42" s="201" t="s">
        <v>86</v>
      </c>
      <c r="C42" s="178">
        <v>39437</v>
      </c>
      <c r="D42" s="188" t="s">
        <v>6</v>
      </c>
      <c r="E42" s="188" t="s">
        <v>32</v>
      </c>
      <c r="F42" s="190">
        <v>7</v>
      </c>
      <c r="G42" s="190">
        <v>3</v>
      </c>
      <c r="H42" s="190">
        <v>7</v>
      </c>
      <c r="I42" s="146">
        <v>164</v>
      </c>
      <c r="J42" s="147">
        <v>41</v>
      </c>
      <c r="K42" s="146">
        <v>358</v>
      </c>
      <c r="L42" s="147">
        <v>76</v>
      </c>
      <c r="M42" s="146">
        <v>367</v>
      </c>
      <c r="N42" s="147">
        <v>77</v>
      </c>
      <c r="O42" s="148">
        <f>I42+K42+M42</f>
        <v>889</v>
      </c>
      <c r="P42" s="149">
        <f>J42+L42+N42</f>
        <v>194</v>
      </c>
      <c r="Q42" s="182">
        <f>+P42/G42</f>
        <v>64.66666666666667</v>
      </c>
      <c r="R42" s="185">
        <f>+O42/P42</f>
        <v>4.582474226804123</v>
      </c>
      <c r="S42" s="181"/>
      <c r="T42" s="152">
        <f t="shared" si="3"/>
      </c>
      <c r="U42" s="217">
        <v>41322</v>
      </c>
      <c r="V42" s="147">
        <v>5449</v>
      </c>
      <c r="W42" s="186">
        <f>U42/V42</f>
        <v>7.583409799963296</v>
      </c>
      <c r="X42" s="8"/>
      <c r="Y42" s="8"/>
    </row>
    <row r="43" spans="1:25" s="10" customFormat="1" ht="18">
      <c r="A43" s="112">
        <v>39</v>
      </c>
      <c r="B43" s="196" t="s">
        <v>40</v>
      </c>
      <c r="C43" s="142">
        <v>39381</v>
      </c>
      <c r="D43" s="144" t="s">
        <v>110</v>
      </c>
      <c r="E43" s="144" t="s">
        <v>41</v>
      </c>
      <c r="F43" s="145">
        <v>91</v>
      </c>
      <c r="G43" s="145">
        <v>2</v>
      </c>
      <c r="H43" s="145">
        <v>15</v>
      </c>
      <c r="I43" s="146">
        <v>221</v>
      </c>
      <c r="J43" s="147">
        <v>47</v>
      </c>
      <c r="K43" s="146">
        <v>382</v>
      </c>
      <c r="L43" s="147">
        <v>70</v>
      </c>
      <c r="M43" s="146">
        <v>225</v>
      </c>
      <c r="N43" s="147">
        <v>50</v>
      </c>
      <c r="O43" s="148">
        <f>I43+K43+M43</f>
        <v>828</v>
      </c>
      <c r="P43" s="149">
        <f>J43+L43+N43</f>
        <v>167</v>
      </c>
      <c r="Q43" s="150">
        <f>IF(O43&lt;&gt;0,P43/G43,"")</f>
        <v>83.5</v>
      </c>
      <c r="R43" s="151">
        <f>IF(O43&lt;&gt;0,O43/P43,"")</f>
        <v>4.958083832335329</v>
      </c>
      <c r="S43" s="146">
        <v>2180</v>
      </c>
      <c r="T43" s="152">
        <f t="shared" si="3"/>
        <v>-0.6201834862385321</v>
      </c>
      <c r="U43" s="215">
        <v>2456555.5</v>
      </c>
      <c r="V43" s="216">
        <v>287594</v>
      </c>
      <c r="W43" s="200">
        <f>IF(U43&lt;&gt;0,U43/V43,"")</f>
        <v>8.541748089320361</v>
      </c>
      <c r="X43" s="8"/>
      <c r="Y43" s="8"/>
    </row>
    <row r="44" spans="1:25" s="10" customFormat="1" ht="18">
      <c r="A44" s="112">
        <v>40</v>
      </c>
      <c r="B44" s="141" t="s">
        <v>87</v>
      </c>
      <c r="C44" s="142">
        <v>39395</v>
      </c>
      <c r="D44" s="143" t="s">
        <v>16</v>
      </c>
      <c r="E44" s="144" t="s">
        <v>88</v>
      </c>
      <c r="F44" s="145">
        <v>56</v>
      </c>
      <c r="G44" s="145">
        <v>2</v>
      </c>
      <c r="H44" s="145">
        <v>9</v>
      </c>
      <c r="I44" s="146">
        <v>115</v>
      </c>
      <c r="J44" s="147">
        <v>23</v>
      </c>
      <c r="K44" s="146">
        <v>380</v>
      </c>
      <c r="L44" s="147">
        <v>76</v>
      </c>
      <c r="M44" s="146">
        <v>320</v>
      </c>
      <c r="N44" s="147">
        <v>64</v>
      </c>
      <c r="O44" s="148">
        <f>+I44+K44+M44</f>
        <v>815</v>
      </c>
      <c r="P44" s="149">
        <f>+J44+L44+N44</f>
        <v>163</v>
      </c>
      <c r="Q44" s="150">
        <f>IF(O44&lt;&gt;0,P44/G44,"")</f>
        <v>81.5</v>
      </c>
      <c r="R44" s="151">
        <f>IF(O44&lt;&gt;0,O44/P44,"")</f>
        <v>5</v>
      </c>
      <c r="S44" s="146"/>
      <c r="T44" s="152">
        <f t="shared" si="3"/>
      </c>
      <c r="U44" s="146">
        <v>477618</v>
      </c>
      <c r="V44" s="147">
        <v>55187</v>
      </c>
      <c r="W44" s="153">
        <f>U44/V44</f>
        <v>8.654538206461666</v>
      </c>
      <c r="X44" s="8"/>
      <c r="Y44" s="8"/>
    </row>
    <row r="45" spans="1:25" s="10" customFormat="1" ht="18">
      <c r="A45" s="112">
        <v>41</v>
      </c>
      <c r="B45" s="204" t="s">
        <v>89</v>
      </c>
      <c r="C45" s="142">
        <v>39437</v>
      </c>
      <c r="D45" s="205" t="s">
        <v>65</v>
      </c>
      <c r="E45" s="205" t="s">
        <v>66</v>
      </c>
      <c r="F45" s="206">
        <v>17</v>
      </c>
      <c r="G45" s="206">
        <v>4</v>
      </c>
      <c r="H45" s="206">
        <v>6</v>
      </c>
      <c r="I45" s="207">
        <v>231</v>
      </c>
      <c r="J45" s="208">
        <v>44</v>
      </c>
      <c r="K45" s="207">
        <v>207</v>
      </c>
      <c r="L45" s="208">
        <v>40</v>
      </c>
      <c r="M45" s="207">
        <v>300</v>
      </c>
      <c r="N45" s="208">
        <v>57</v>
      </c>
      <c r="O45" s="209">
        <f>I45+K45+M45</f>
        <v>738</v>
      </c>
      <c r="P45" s="210">
        <f>J45+L45+N45</f>
        <v>141</v>
      </c>
      <c r="Q45" s="211">
        <f>P45/G45</f>
        <v>35.25</v>
      </c>
      <c r="R45" s="212">
        <f>O45/P45</f>
        <v>5.23404255319149</v>
      </c>
      <c r="S45" s="207"/>
      <c r="T45" s="152">
        <f t="shared" si="3"/>
      </c>
      <c r="U45" s="207">
        <v>274486</v>
      </c>
      <c r="V45" s="208">
        <v>25887</v>
      </c>
      <c r="W45" s="213">
        <f>U45/V45</f>
        <v>10.603237146057866</v>
      </c>
      <c r="X45" s="8"/>
      <c r="Y45" s="8"/>
    </row>
    <row r="46" spans="1:25" s="10" customFormat="1" ht="18">
      <c r="A46" s="112">
        <v>42</v>
      </c>
      <c r="B46" s="201" t="s">
        <v>50</v>
      </c>
      <c r="C46" s="178">
        <v>39402</v>
      </c>
      <c r="D46" s="188" t="s">
        <v>48</v>
      </c>
      <c r="E46" s="188" t="s">
        <v>51</v>
      </c>
      <c r="F46" s="199">
        <v>125</v>
      </c>
      <c r="G46" s="199">
        <v>2</v>
      </c>
      <c r="H46" s="199">
        <v>12</v>
      </c>
      <c r="I46" s="191">
        <v>181</v>
      </c>
      <c r="J46" s="192">
        <v>39</v>
      </c>
      <c r="K46" s="191">
        <v>364.5</v>
      </c>
      <c r="L46" s="192">
        <v>82</v>
      </c>
      <c r="M46" s="191">
        <v>177</v>
      </c>
      <c r="N46" s="192">
        <v>32</v>
      </c>
      <c r="O46" s="193">
        <f>I46+K46+M46</f>
        <v>722.5</v>
      </c>
      <c r="P46" s="194">
        <f>J46+L46+N46</f>
        <v>153</v>
      </c>
      <c r="Q46" s="150">
        <f>IF(O46&lt;&gt;0,P46/G46,"")</f>
        <v>76.5</v>
      </c>
      <c r="R46" s="151">
        <f>IF(O46&lt;&gt;0,O46/P46,"")</f>
        <v>4.722222222222222</v>
      </c>
      <c r="S46" s="191">
        <v>3482.5</v>
      </c>
      <c r="T46" s="152">
        <f t="shared" si="3"/>
        <v>-0.7925340990667624</v>
      </c>
      <c r="U46" s="202">
        <v>2085097.25</v>
      </c>
      <c r="V46" s="203">
        <v>298766</v>
      </c>
      <c r="W46" s="200">
        <f>IF(U46&lt;&gt;0,U46/V46,"")</f>
        <v>6.979031248535644</v>
      </c>
      <c r="X46" s="8"/>
      <c r="Y46" s="8"/>
    </row>
    <row r="47" spans="1:25" s="10" customFormat="1" ht="18">
      <c r="A47" s="112">
        <v>43</v>
      </c>
      <c r="B47" s="196" t="s">
        <v>60</v>
      </c>
      <c r="C47" s="142">
        <v>39416</v>
      </c>
      <c r="D47" s="143" t="s">
        <v>16</v>
      </c>
      <c r="E47" s="144" t="s">
        <v>17</v>
      </c>
      <c r="F47" s="145">
        <v>123</v>
      </c>
      <c r="G47" s="145">
        <v>5</v>
      </c>
      <c r="H47" s="145">
        <v>10</v>
      </c>
      <c r="I47" s="146">
        <v>167</v>
      </c>
      <c r="J47" s="147">
        <v>39</v>
      </c>
      <c r="K47" s="146">
        <v>234</v>
      </c>
      <c r="L47" s="147">
        <v>51</v>
      </c>
      <c r="M47" s="146">
        <v>268</v>
      </c>
      <c r="N47" s="147">
        <v>60</v>
      </c>
      <c r="O47" s="148">
        <f>+I47+K47+M47</f>
        <v>669</v>
      </c>
      <c r="P47" s="149">
        <f>+J47+L47+N47</f>
        <v>150</v>
      </c>
      <c r="Q47" s="150">
        <f>IF(O47&lt;&gt;0,P47/G47,"")</f>
        <v>30</v>
      </c>
      <c r="R47" s="151">
        <f>IF(O47&lt;&gt;0,O47/P47,"")</f>
        <v>4.46</v>
      </c>
      <c r="S47" s="146">
        <v>2642</v>
      </c>
      <c r="T47" s="152">
        <f t="shared" si="3"/>
        <v>-0.746782740348221</v>
      </c>
      <c r="U47" s="146">
        <v>3023923</v>
      </c>
      <c r="V47" s="147">
        <v>305124</v>
      </c>
      <c r="W47" s="153">
        <f>U47/V47</f>
        <v>9.910472463654122</v>
      </c>
      <c r="X47" s="8"/>
      <c r="Y47" s="8"/>
    </row>
    <row r="48" spans="1:25" s="10" customFormat="1" ht="18">
      <c r="A48" s="112">
        <v>44</v>
      </c>
      <c r="B48" s="201" t="s">
        <v>90</v>
      </c>
      <c r="C48" s="178">
        <v>39451</v>
      </c>
      <c r="D48" s="188" t="s">
        <v>6</v>
      </c>
      <c r="E48" s="188" t="s">
        <v>91</v>
      </c>
      <c r="F48" s="190">
        <v>9</v>
      </c>
      <c r="G48" s="190">
        <v>2</v>
      </c>
      <c r="H48" s="190">
        <v>4</v>
      </c>
      <c r="I48" s="146">
        <v>160</v>
      </c>
      <c r="J48" s="147">
        <v>40</v>
      </c>
      <c r="K48" s="146">
        <v>240</v>
      </c>
      <c r="L48" s="147">
        <v>60</v>
      </c>
      <c r="M48" s="146">
        <v>240</v>
      </c>
      <c r="N48" s="147">
        <v>60</v>
      </c>
      <c r="O48" s="148">
        <f aca="true" t="shared" si="4" ref="O48:P51">I48+K48+M48</f>
        <v>640</v>
      </c>
      <c r="P48" s="149">
        <f t="shared" si="4"/>
        <v>160</v>
      </c>
      <c r="Q48" s="182">
        <f>+P48/G48</f>
        <v>80</v>
      </c>
      <c r="R48" s="185">
        <f>+O48/P48</f>
        <v>4</v>
      </c>
      <c r="S48" s="181"/>
      <c r="T48" s="152">
        <f t="shared" si="3"/>
      </c>
      <c r="U48" s="217">
        <v>51822</v>
      </c>
      <c r="V48" s="147">
        <v>4823</v>
      </c>
      <c r="W48" s="186">
        <f>U48/V48</f>
        <v>10.744764669292971</v>
      </c>
      <c r="X48" s="8"/>
      <c r="Y48" s="8"/>
    </row>
    <row r="49" spans="1:25" s="10" customFormat="1" ht="18">
      <c r="A49" s="112">
        <v>45</v>
      </c>
      <c r="B49" s="230" t="s">
        <v>29</v>
      </c>
      <c r="C49" s="142">
        <v>39430</v>
      </c>
      <c r="D49" s="179" t="s">
        <v>104</v>
      </c>
      <c r="E49" s="179" t="s">
        <v>34</v>
      </c>
      <c r="F49" s="206">
        <v>80</v>
      </c>
      <c r="G49" s="206">
        <v>5</v>
      </c>
      <c r="H49" s="206">
        <v>7</v>
      </c>
      <c r="I49" s="207">
        <v>84</v>
      </c>
      <c r="J49" s="208">
        <v>12</v>
      </c>
      <c r="K49" s="207">
        <v>185</v>
      </c>
      <c r="L49" s="208">
        <v>31</v>
      </c>
      <c r="M49" s="207">
        <v>210</v>
      </c>
      <c r="N49" s="208">
        <v>34</v>
      </c>
      <c r="O49" s="209">
        <f t="shared" si="4"/>
        <v>479</v>
      </c>
      <c r="P49" s="210">
        <f t="shared" si="4"/>
        <v>77</v>
      </c>
      <c r="Q49" s="211">
        <f>+P49/G49</f>
        <v>15.4</v>
      </c>
      <c r="R49" s="212">
        <f>+O49/P49</f>
        <v>6.220779220779221</v>
      </c>
      <c r="S49" s="207">
        <v>1098</v>
      </c>
      <c r="T49" s="152">
        <f t="shared" si="3"/>
        <v>-0.563752276867031</v>
      </c>
      <c r="U49" s="207">
        <v>1228136.44</v>
      </c>
      <c r="V49" s="208">
        <v>156802</v>
      </c>
      <c r="W49" s="213">
        <f>U49/V49</f>
        <v>7.832402903024196</v>
      </c>
      <c r="X49" s="8"/>
      <c r="Y49" s="8"/>
    </row>
    <row r="50" spans="1:25" s="10" customFormat="1" ht="18">
      <c r="A50" s="112">
        <v>46</v>
      </c>
      <c r="B50" s="141" t="s">
        <v>70</v>
      </c>
      <c r="C50" s="142">
        <v>39374</v>
      </c>
      <c r="D50" s="144" t="s">
        <v>110</v>
      </c>
      <c r="E50" s="218" t="s">
        <v>71</v>
      </c>
      <c r="F50" s="145">
        <v>86</v>
      </c>
      <c r="G50" s="145">
        <v>1</v>
      </c>
      <c r="H50" s="145">
        <v>11</v>
      </c>
      <c r="I50" s="146">
        <v>26</v>
      </c>
      <c r="J50" s="147">
        <v>5</v>
      </c>
      <c r="K50" s="146">
        <v>84</v>
      </c>
      <c r="L50" s="147">
        <v>16</v>
      </c>
      <c r="M50" s="146">
        <v>87</v>
      </c>
      <c r="N50" s="147">
        <v>17</v>
      </c>
      <c r="O50" s="148">
        <f t="shared" si="4"/>
        <v>197</v>
      </c>
      <c r="P50" s="149">
        <f t="shared" si="4"/>
        <v>38</v>
      </c>
      <c r="Q50" s="150">
        <f>IF(O50&lt;&gt;0,P50/G50,"")</f>
        <v>38</v>
      </c>
      <c r="R50" s="151">
        <f>IF(O50&lt;&gt;0,O50/P50,"")</f>
        <v>5.184210526315789</v>
      </c>
      <c r="S50" s="146">
        <v>772</v>
      </c>
      <c r="T50" s="152">
        <f t="shared" si="3"/>
        <v>-0.7448186528497409</v>
      </c>
      <c r="U50" s="215">
        <v>334161</v>
      </c>
      <c r="V50" s="216">
        <v>46762</v>
      </c>
      <c r="W50" s="200">
        <f>IF(U50&lt;&gt;0,U50/V50,"")</f>
        <v>7.1459946110089385</v>
      </c>
      <c r="X50" s="8"/>
      <c r="Y50" s="8"/>
    </row>
    <row r="51" spans="1:25" s="10" customFormat="1" ht="18">
      <c r="A51" s="112">
        <v>47</v>
      </c>
      <c r="B51" s="230" t="s">
        <v>46</v>
      </c>
      <c r="C51" s="142">
        <v>39444</v>
      </c>
      <c r="D51" s="179" t="s">
        <v>104</v>
      </c>
      <c r="E51" s="179" t="s">
        <v>92</v>
      </c>
      <c r="F51" s="206">
        <v>9</v>
      </c>
      <c r="G51" s="206">
        <v>1</v>
      </c>
      <c r="H51" s="206">
        <v>6</v>
      </c>
      <c r="I51" s="207">
        <v>28</v>
      </c>
      <c r="J51" s="208">
        <v>4</v>
      </c>
      <c r="K51" s="207">
        <v>58</v>
      </c>
      <c r="L51" s="208">
        <v>10</v>
      </c>
      <c r="M51" s="207">
        <v>68</v>
      </c>
      <c r="N51" s="208">
        <v>12</v>
      </c>
      <c r="O51" s="209">
        <f t="shared" si="4"/>
        <v>154</v>
      </c>
      <c r="P51" s="210">
        <f t="shared" si="4"/>
        <v>26</v>
      </c>
      <c r="Q51" s="211">
        <f>+P51/G51</f>
        <v>26</v>
      </c>
      <c r="R51" s="212">
        <f>+O51/P51</f>
        <v>5.923076923076923</v>
      </c>
      <c r="S51" s="207">
        <v>66</v>
      </c>
      <c r="T51" s="152">
        <f t="shared" si="3"/>
        <v>1.3333333333333333</v>
      </c>
      <c r="U51" s="207">
        <v>21006.5</v>
      </c>
      <c r="V51" s="208">
        <v>2729</v>
      </c>
      <c r="W51" s="213">
        <f>U51/V51</f>
        <v>7.697508244778307</v>
      </c>
      <c r="X51" s="8"/>
      <c r="Y51" s="8"/>
    </row>
    <row r="52" spans="1:25" s="10" customFormat="1" ht="18">
      <c r="A52" s="112">
        <v>48</v>
      </c>
      <c r="B52" s="201" t="s">
        <v>72</v>
      </c>
      <c r="C52" s="178">
        <v>39444</v>
      </c>
      <c r="D52" s="188" t="s">
        <v>48</v>
      </c>
      <c r="E52" s="188" t="s">
        <v>73</v>
      </c>
      <c r="F52" s="199">
        <v>10</v>
      </c>
      <c r="G52" s="199">
        <v>3</v>
      </c>
      <c r="H52" s="199">
        <v>4</v>
      </c>
      <c r="I52" s="191">
        <v>20</v>
      </c>
      <c r="J52" s="192">
        <v>4</v>
      </c>
      <c r="K52" s="191">
        <v>69</v>
      </c>
      <c r="L52" s="192">
        <v>13</v>
      </c>
      <c r="M52" s="191">
        <v>50</v>
      </c>
      <c r="N52" s="192">
        <v>10</v>
      </c>
      <c r="O52" s="193">
        <f>SUM(I52+K52+M52)</f>
        <v>139</v>
      </c>
      <c r="P52" s="194">
        <f>SUM(J52+L52+N52)</f>
        <v>27</v>
      </c>
      <c r="Q52" s="150">
        <f>IF(O52&lt;&gt;0,P52/G52,"")</f>
        <v>9</v>
      </c>
      <c r="R52" s="151">
        <f>IF(O52&lt;&gt;0,O52/P52,"")</f>
        <v>5.148148148148148</v>
      </c>
      <c r="S52" s="191">
        <v>490</v>
      </c>
      <c r="T52" s="152">
        <f t="shared" si="3"/>
        <v>-0.7163265306122449</v>
      </c>
      <c r="U52" s="191">
        <v>11851.5</v>
      </c>
      <c r="V52" s="192">
        <v>1354</v>
      </c>
      <c r="W52" s="200">
        <f>IF(U52&lt;&gt;0,U52/V52,"")</f>
        <v>8.752954209748893</v>
      </c>
      <c r="X52" s="8"/>
      <c r="Y52" s="8"/>
    </row>
    <row r="53" spans="1:25" s="10" customFormat="1" ht="18">
      <c r="A53" s="112">
        <v>49</v>
      </c>
      <c r="B53" s="141" t="s">
        <v>93</v>
      </c>
      <c r="C53" s="142">
        <v>39164</v>
      </c>
      <c r="D53" s="144" t="s">
        <v>110</v>
      </c>
      <c r="E53" s="218" t="s">
        <v>71</v>
      </c>
      <c r="F53" s="145">
        <v>118</v>
      </c>
      <c r="G53" s="145">
        <v>1</v>
      </c>
      <c r="H53" s="145">
        <v>29</v>
      </c>
      <c r="I53" s="146">
        <v>30</v>
      </c>
      <c r="J53" s="147">
        <v>6</v>
      </c>
      <c r="K53" s="146">
        <v>40</v>
      </c>
      <c r="L53" s="147">
        <v>8</v>
      </c>
      <c r="M53" s="146">
        <v>40</v>
      </c>
      <c r="N53" s="147">
        <v>8</v>
      </c>
      <c r="O53" s="148">
        <f>I53+K53+M53</f>
        <v>110</v>
      </c>
      <c r="P53" s="149">
        <f>J53+L53+N53</f>
        <v>22</v>
      </c>
      <c r="Q53" s="150">
        <f>IF(O53&lt;&gt;0,P53/G53,"")</f>
        <v>22</v>
      </c>
      <c r="R53" s="151">
        <f>IF(O53&lt;&gt;0,O53/P53,"")</f>
        <v>5</v>
      </c>
      <c r="S53" s="146"/>
      <c r="T53" s="152">
        <f t="shared" si="3"/>
      </c>
      <c r="U53" s="215">
        <v>1506171.5</v>
      </c>
      <c r="V53" s="216">
        <v>201013</v>
      </c>
      <c r="W53" s="200">
        <f>IF(U53&lt;&gt;0,U53/V53,"")</f>
        <v>7.4929059314571695</v>
      </c>
      <c r="X53" s="8"/>
      <c r="Y53" s="8"/>
    </row>
    <row r="54" spans="1:25" s="10" customFormat="1" ht="18">
      <c r="A54" s="112">
        <v>50</v>
      </c>
      <c r="B54" s="141" t="s">
        <v>8</v>
      </c>
      <c r="C54" s="142">
        <v>39360</v>
      </c>
      <c r="D54" s="143" t="s">
        <v>16</v>
      </c>
      <c r="E54" s="144" t="s">
        <v>17</v>
      </c>
      <c r="F54" s="145">
        <v>73</v>
      </c>
      <c r="G54" s="145">
        <v>1</v>
      </c>
      <c r="H54" s="145">
        <v>18</v>
      </c>
      <c r="I54" s="146">
        <v>28</v>
      </c>
      <c r="J54" s="147">
        <v>4</v>
      </c>
      <c r="K54" s="146">
        <v>35</v>
      </c>
      <c r="L54" s="147">
        <v>5</v>
      </c>
      <c r="M54" s="146">
        <v>42</v>
      </c>
      <c r="N54" s="147">
        <v>6</v>
      </c>
      <c r="O54" s="148">
        <f>+I54+K54+M54</f>
        <v>105</v>
      </c>
      <c r="P54" s="149">
        <f>+J54+L54+N54</f>
        <v>15</v>
      </c>
      <c r="Q54" s="150">
        <f>IF(O54&lt;&gt;0,P54/G54,"")</f>
        <v>15</v>
      </c>
      <c r="R54" s="151">
        <f>IF(O54&lt;&gt;0,O54/P54,"")</f>
        <v>7</v>
      </c>
      <c r="S54" s="146">
        <v>42</v>
      </c>
      <c r="T54" s="152">
        <f t="shared" si="3"/>
        <v>1.5</v>
      </c>
      <c r="U54" s="146">
        <v>904339</v>
      </c>
      <c r="V54" s="147">
        <v>100263</v>
      </c>
      <c r="W54" s="153">
        <f>U54/V54</f>
        <v>9.019668272443473</v>
      </c>
      <c r="X54" s="8"/>
      <c r="Y54" s="8"/>
    </row>
    <row r="55" spans="1:25" s="10" customFormat="1" ht="18">
      <c r="A55" s="112">
        <v>51</v>
      </c>
      <c r="B55" s="231" t="s">
        <v>94</v>
      </c>
      <c r="C55" s="142">
        <v>39346</v>
      </c>
      <c r="D55" s="205" t="s">
        <v>104</v>
      </c>
      <c r="E55" s="205" t="s">
        <v>95</v>
      </c>
      <c r="F55" s="206">
        <v>13</v>
      </c>
      <c r="G55" s="206">
        <v>1</v>
      </c>
      <c r="H55" s="206">
        <v>9</v>
      </c>
      <c r="I55" s="207">
        <v>16</v>
      </c>
      <c r="J55" s="208">
        <v>4</v>
      </c>
      <c r="K55" s="207">
        <v>28</v>
      </c>
      <c r="L55" s="208">
        <v>7</v>
      </c>
      <c r="M55" s="207">
        <v>24</v>
      </c>
      <c r="N55" s="208">
        <v>6</v>
      </c>
      <c r="O55" s="209">
        <f>I55+K55+M55</f>
        <v>68</v>
      </c>
      <c r="P55" s="210">
        <f>J55+L55+N55</f>
        <v>17</v>
      </c>
      <c r="Q55" s="211">
        <f>+P55/G55</f>
        <v>17</v>
      </c>
      <c r="R55" s="212">
        <f>+O55/P55</f>
        <v>4</v>
      </c>
      <c r="S55" s="207">
        <v>85</v>
      </c>
      <c r="T55" s="152">
        <f t="shared" si="3"/>
        <v>-0.2</v>
      </c>
      <c r="U55" s="207">
        <v>10305</v>
      </c>
      <c r="V55" s="208">
        <v>1320</v>
      </c>
      <c r="W55" s="213">
        <f>U55/V55</f>
        <v>7.806818181818182</v>
      </c>
      <c r="X55" s="8"/>
      <c r="Y55" s="8"/>
    </row>
    <row r="56" spans="1:25" s="10" customFormat="1" ht="18">
      <c r="A56" s="112">
        <v>52</v>
      </c>
      <c r="B56" s="196" t="s">
        <v>59</v>
      </c>
      <c r="C56" s="142">
        <v>39402</v>
      </c>
      <c r="D56" s="232" t="s">
        <v>16</v>
      </c>
      <c r="E56" s="233" t="s">
        <v>17</v>
      </c>
      <c r="F56" s="145">
        <v>20</v>
      </c>
      <c r="G56" s="145">
        <v>1</v>
      </c>
      <c r="H56" s="145">
        <v>11</v>
      </c>
      <c r="I56" s="234">
        <v>16</v>
      </c>
      <c r="J56" s="235">
        <v>4</v>
      </c>
      <c r="K56" s="234">
        <v>8</v>
      </c>
      <c r="L56" s="235">
        <v>2</v>
      </c>
      <c r="M56" s="234">
        <v>16</v>
      </c>
      <c r="N56" s="235">
        <v>4</v>
      </c>
      <c r="O56" s="236">
        <f>+I56+K56+M56</f>
        <v>40</v>
      </c>
      <c r="P56" s="237">
        <f>+J56+L56+N56</f>
        <v>10</v>
      </c>
      <c r="Q56" s="238">
        <f>IF(O56&lt;&gt;0,P56/G56,"")</f>
        <v>10</v>
      </c>
      <c r="R56" s="239">
        <f>IF(O56&lt;&gt;0,O56/P56,"")</f>
        <v>4</v>
      </c>
      <c r="S56" s="234">
        <v>1036</v>
      </c>
      <c r="T56" s="240">
        <f t="shared" si="3"/>
        <v>-0.9613899613899614</v>
      </c>
      <c r="U56" s="234">
        <v>267160</v>
      </c>
      <c r="V56" s="235">
        <v>26020</v>
      </c>
      <c r="W56" s="241">
        <f>U56/V56</f>
        <v>10.26748654880861</v>
      </c>
      <c r="X56" s="8"/>
      <c r="Y56" s="8"/>
    </row>
    <row r="57" spans="1:25" s="10" customFormat="1" ht="18.75" thickBot="1">
      <c r="A57" s="112">
        <v>53</v>
      </c>
      <c r="B57" s="242" t="s">
        <v>119</v>
      </c>
      <c r="C57" s="155">
        <v>39332</v>
      </c>
      <c r="D57" s="243" t="s">
        <v>16</v>
      </c>
      <c r="E57" s="244" t="s">
        <v>17</v>
      </c>
      <c r="F57" s="245">
        <v>61</v>
      </c>
      <c r="G57" s="245">
        <v>1</v>
      </c>
      <c r="H57" s="245">
        <v>13</v>
      </c>
      <c r="I57" s="246">
        <v>16</v>
      </c>
      <c r="J57" s="247">
        <v>4</v>
      </c>
      <c r="K57" s="246">
        <v>8</v>
      </c>
      <c r="L57" s="247">
        <v>2</v>
      </c>
      <c r="M57" s="246">
        <v>16</v>
      </c>
      <c r="N57" s="247">
        <v>4</v>
      </c>
      <c r="O57" s="248">
        <f>+I57+K57+M57</f>
        <v>40</v>
      </c>
      <c r="P57" s="249">
        <f>+J57+L57+N57</f>
        <v>10</v>
      </c>
      <c r="Q57" s="250">
        <f>IF(O57&lt;&gt;0,P57/G57,"")</f>
        <v>10</v>
      </c>
      <c r="R57" s="251">
        <f>IF(O57&lt;&gt;0,O57/P57,"")</f>
        <v>4</v>
      </c>
      <c r="S57" s="246">
        <v>73</v>
      </c>
      <c r="T57" s="252">
        <f t="shared" si="3"/>
        <v>-0.4520547945205479</v>
      </c>
      <c r="U57" s="246">
        <v>1123175</v>
      </c>
      <c r="V57" s="247">
        <v>117763</v>
      </c>
      <c r="W57" s="253">
        <f>U57/V57</f>
        <v>9.537588206822177</v>
      </c>
      <c r="X57" s="8"/>
      <c r="Y57" s="8"/>
    </row>
    <row r="58" spans="1:28" s="92" customFormat="1" ht="15">
      <c r="A58" s="61"/>
      <c r="B58" s="278" t="s">
        <v>107</v>
      </c>
      <c r="C58" s="279"/>
      <c r="D58" s="280"/>
      <c r="E58" s="280"/>
      <c r="F58" s="122">
        <f>SUM(F5:F57)</f>
        <v>3945</v>
      </c>
      <c r="G58" s="122">
        <f>SUM(G5:G57)</f>
        <v>1839</v>
      </c>
      <c r="H58" s="123"/>
      <c r="I58" s="124"/>
      <c r="J58" s="125"/>
      <c r="K58" s="124"/>
      <c r="L58" s="125"/>
      <c r="M58" s="124"/>
      <c r="N58" s="125"/>
      <c r="O58" s="124">
        <f>SUM(O5:O57)</f>
        <v>4085203.26</v>
      </c>
      <c r="P58" s="125">
        <f>SUM(P5:P57)</f>
        <v>473406</v>
      </c>
      <c r="Q58" s="125">
        <f>O58/G58</f>
        <v>2221.4264600326264</v>
      </c>
      <c r="R58" s="126">
        <f>O58/P58</f>
        <v>8.629386319565024</v>
      </c>
      <c r="S58" s="124"/>
      <c r="T58" s="127"/>
      <c r="U58" s="124"/>
      <c r="V58" s="125"/>
      <c r="W58" s="126"/>
      <c r="AB58" s="92" t="s">
        <v>115</v>
      </c>
    </row>
    <row r="59" spans="1:24" s="51" customFormat="1" ht="18">
      <c r="A59" s="40"/>
      <c r="B59" s="64"/>
      <c r="C59" s="62"/>
      <c r="F59" s="80"/>
      <c r="G59" s="42"/>
      <c r="H59" s="41"/>
      <c r="I59" s="67"/>
      <c r="J59" s="45"/>
      <c r="K59" s="67"/>
      <c r="L59" s="45"/>
      <c r="M59" s="67"/>
      <c r="N59" s="45"/>
      <c r="O59" s="67"/>
      <c r="P59" s="45"/>
      <c r="Q59" s="45"/>
      <c r="R59" s="46"/>
      <c r="S59" s="73"/>
      <c r="T59" s="48"/>
      <c r="U59" s="73"/>
      <c r="V59" s="45"/>
      <c r="W59" s="46"/>
      <c r="X59" s="50"/>
    </row>
    <row r="60" spans="1:24" s="9" customFormat="1" ht="18">
      <c r="A60" s="93"/>
      <c r="B60" s="65"/>
      <c r="C60" s="99"/>
      <c r="D60" s="276"/>
      <c r="E60" s="277"/>
      <c r="F60" s="277"/>
      <c r="G60" s="277"/>
      <c r="H60" s="94"/>
      <c r="I60" s="95"/>
      <c r="J60" s="96"/>
      <c r="K60" s="95"/>
      <c r="L60" s="96"/>
      <c r="M60" s="95"/>
      <c r="N60" s="96"/>
      <c r="O60" s="70"/>
      <c r="P60" s="97"/>
      <c r="Q60" s="96"/>
      <c r="R60" s="98"/>
      <c r="S60" s="284" t="s">
        <v>117</v>
      </c>
      <c r="T60" s="284"/>
      <c r="U60" s="284"/>
      <c r="V60" s="284"/>
      <c r="W60" s="284"/>
      <c r="X60" s="8"/>
    </row>
    <row r="61" spans="1:24" s="9" customFormat="1" ht="18">
      <c r="A61" s="93"/>
      <c r="B61" s="65"/>
      <c r="C61" s="99"/>
      <c r="D61" s="82"/>
      <c r="E61" s="83"/>
      <c r="F61" s="79"/>
      <c r="G61" s="79"/>
      <c r="H61" s="94"/>
      <c r="I61" s="95"/>
      <c r="J61" s="96"/>
      <c r="K61" s="95"/>
      <c r="L61" s="96"/>
      <c r="M61" s="95"/>
      <c r="N61" s="96"/>
      <c r="O61" s="70"/>
      <c r="P61" s="97"/>
      <c r="Q61" s="96"/>
      <c r="R61" s="98"/>
      <c r="S61" s="284"/>
      <c r="T61" s="284"/>
      <c r="U61" s="284"/>
      <c r="V61" s="284"/>
      <c r="W61" s="284"/>
      <c r="X61" s="8"/>
    </row>
    <row r="62" spans="1:24" s="9" customFormat="1" ht="18">
      <c r="A62" s="93"/>
      <c r="B62" s="65"/>
      <c r="C62" s="99"/>
      <c r="F62" s="94"/>
      <c r="G62" s="94"/>
      <c r="H62" s="94"/>
      <c r="I62" s="95"/>
      <c r="J62" s="96"/>
      <c r="K62" s="95"/>
      <c r="L62" s="96"/>
      <c r="M62" s="95"/>
      <c r="N62" s="96"/>
      <c r="O62" s="70"/>
      <c r="P62" s="97"/>
      <c r="Q62" s="96"/>
      <c r="R62" s="98"/>
      <c r="S62" s="284"/>
      <c r="T62" s="284"/>
      <c r="U62" s="284"/>
      <c r="V62" s="284"/>
      <c r="W62" s="284"/>
      <c r="X62" s="8"/>
    </row>
    <row r="63" spans="1:24" s="9" customFormat="1" ht="18">
      <c r="A63" s="93"/>
      <c r="B63" s="65"/>
      <c r="C63" s="99"/>
      <c r="F63" s="94"/>
      <c r="G63" s="94"/>
      <c r="H63" s="94"/>
      <c r="I63" s="95"/>
      <c r="J63" s="96"/>
      <c r="K63" s="95"/>
      <c r="L63" s="96"/>
      <c r="M63" s="95"/>
      <c r="N63" s="96"/>
      <c r="O63" s="70"/>
      <c r="P63" s="281" t="s">
        <v>103</v>
      </c>
      <c r="Q63" s="282"/>
      <c r="R63" s="282"/>
      <c r="S63" s="282"/>
      <c r="T63" s="282"/>
      <c r="U63" s="282"/>
      <c r="V63" s="282"/>
      <c r="W63" s="282"/>
      <c r="X63" s="8"/>
    </row>
    <row r="64" spans="1:24" s="9" customFormat="1" ht="18">
      <c r="A64" s="93"/>
      <c r="B64" s="65"/>
      <c r="C64" s="99"/>
      <c r="F64" s="94"/>
      <c r="G64" s="94"/>
      <c r="H64" s="94"/>
      <c r="I64" s="95"/>
      <c r="J64" s="96"/>
      <c r="K64" s="95"/>
      <c r="L64" s="96"/>
      <c r="M64" s="95"/>
      <c r="N64" s="96"/>
      <c r="O64" s="70"/>
      <c r="P64" s="282"/>
      <c r="Q64" s="282"/>
      <c r="R64" s="282"/>
      <c r="S64" s="282"/>
      <c r="T64" s="282"/>
      <c r="U64" s="282"/>
      <c r="V64" s="282"/>
      <c r="W64" s="282"/>
      <c r="X64" s="8"/>
    </row>
    <row r="65" spans="1:24" s="9" customFormat="1" ht="18">
      <c r="A65" s="93"/>
      <c r="B65" s="65"/>
      <c r="C65" s="99"/>
      <c r="F65" s="94"/>
      <c r="G65" s="94"/>
      <c r="H65" s="94"/>
      <c r="I65" s="95"/>
      <c r="J65" s="96"/>
      <c r="K65" s="95"/>
      <c r="L65" s="96"/>
      <c r="M65" s="95"/>
      <c r="N65" s="96"/>
      <c r="O65" s="70"/>
      <c r="P65" s="282"/>
      <c r="Q65" s="282"/>
      <c r="R65" s="282"/>
      <c r="S65" s="282"/>
      <c r="T65" s="282"/>
      <c r="U65" s="282"/>
      <c r="V65" s="282"/>
      <c r="W65" s="282"/>
      <c r="X65" s="8"/>
    </row>
    <row r="66" spans="1:24" s="9" customFormat="1" ht="18">
      <c r="A66" s="93"/>
      <c r="B66" s="65"/>
      <c r="C66" s="99"/>
      <c r="F66" s="94"/>
      <c r="G66" s="94"/>
      <c r="H66" s="94"/>
      <c r="I66" s="95"/>
      <c r="J66" s="96"/>
      <c r="K66" s="95"/>
      <c r="L66" s="96"/>
      <c r="M66" s="95"/>
      <c r="N66" s="96"/>
      <c r="O66" s="70"/>
      <c r="P66" s="282"/>
      <c r="Q66" s="282"/>
      <c r="R66" s="282"/>
      <c r="S66" s="282"/>
      <c r="T66" s="282"/>
      <c r="U66" s="282"/>
      <c r="V66" s="282"/>
      <c r="W66" s="282"/>
      <c r="X66" s="8"/>
    </row>
    <row r="67" spans="1:24" s="9" customFormat="1" ht="18">
      <c r="A67" s="93"/>
      <c r="B67" s="65"/>
      <c r="C67" s="99"/>
      <c r="F67" s="94"/>
      <c r="G67" s="94"/>
      <c r="H67" s="94"/>
      <c r="I67" s="95"/>
      <c r="J67" s="96"/>
      <c r="K67" s="95"/>
      <c r="L67" s="96"/>
      <c r="M67" s="95"/>
      <c r="N67" s="96"/>
      <c r="O67" s="70"/>
      <c r="P67" s="282"/>
      <c r="Q67" s="282"/>
      <c r="R67" s="282"/>
      <c r="S67" s="282"/>
      <c r="T67" s="282"/>
      <c r="U67" s="282"/>
      <c r="V67" s="282"/>
      <c r="W67" s="282"/>
      <c r="X67" s="8"/>
    </row>
    <row r="68" spans="1:24" s="9" customFormat="1" ht="18">
      <c r="A68" s="93"/>
      <c r="B68" s="65"/>
      <c r="C68" s="99"/>
      <c r="F68" s="94"/>
      <c r="G68" s="100"/>
      <c r="H68" s="100"/>
      <c r="I68" s="101"/>
      <c r="J68" s="102"/>
      <c r="K68" s="101"/>
      <c r="L68" s="102"/>
      <c r="M68" s="101"/>
      <c r="N68" s="102"/>
      <c r="O68" s="70"/>
      <c r="P68" s="282"/>
      <c r="Q68" s="282"/>
      <c r="R68" s="282"/>
      <c r="S68" s="282"/>
      <c r="T68" s="282"/>
      <c r="U68" s="282"/>
      <c r="V68" s="282"/>
      <c r="W68" s="282"/>
      <c r="X68" s="8"/>
    </row>
    <row r="69" spans="1:24" s="9" customFormat="1" ht="18">
      <c r="A69" s="93"/>
      <c r="B69" s="65"/>
      <c r="C69" s="99"/>
      <c r="F69" s="94"/>
      <c r="G69" s="100"/>
      <c r="H69" s="100"/>
      <c r="I69" s="101"/>
      <c r="J69" s="102"/>
      <c r="K69" s="101"/>
      <c r="L69" s="102"/>
      <c r="M69" s="101"/>
      <c r="N69" s="102"/>
      <c r="O69" s="70"/>
      <c r="P69" s="283" t="s">
        <v>105</v>
      </c>
      <c r="Q69" s="282"/>
      <c r="R69" s="282"/>
      <c r="S69" s="282"/>
      <c r="T69" s="282"/>
      <c r="U69" s="282"/>
      <c r="V69" s="282"/>
      <c r="W69" s="282"/>
      <c r="X69" s="8"/>
    </row>
    <row r="70" spans="1:24" s="9" customFormat="1" ht="18">
      <c r="A70" s="93"/>
      <c r="B70" s="65"/>
      <c r="C70" s="99"/>
      <c r="F70" s="94"/>
      <c r="G70" s="100"/>
      <c r="H70" s="100"/>
      <c r="I70" s="101"/>
      <c r="J70" s="102"/>
      <c r="K70" s="101"/>
      <c r="L70" s="102"/>
      <c r="M70" s="101"/>
      <c r="N70" s="102"/>
      <c r="O70" s="70"/>
      <c r="P70" s="282"/>
      <c r="Q70" s="282"/>
      <c r="R70" s="282"/>
      <c r="S70" s="282"/>
      <c r="T70" s="282"/>
      <c r="U70" s="282"/>
      <c r="V70" s="282"/>
      <c r="W70" s="282"/>
      <c r="X70" s="8"/>
    </row>
    <row r="71" spans="1:24" s="9" customFormat="1" ht="18">
      <c r="A71" s="93"/>
      <c r="B71" s="65"/>
      <c r="C71" s="99"/>
      <c r="F71" s="94"/>
      <c r="G71" s="100"/>
      <c r="H71" s="100"/>
      <c r="I71" s="101"/>
      <c r="J71" s="102"/>
      <c r="K71" s="101"/>
      <c r="L71" s="102"/>
      <c r="M71" s="101"/>
      <c r="N71" s="102"/>
      <c r="O71" s="70"/>
      <c r="P71" s="282"/>
      <c r="Q71" s="282"/>
      <c r="R71" s="282"/>
      <c r="S71" s="282"/>
      <c r="T71" s="282"/>
      <c r="U71" s="282"/>
      <c r="V71" s="282"/>
      <c r="W71" s="282"/>
      <c r="X71" s="8"/>
    </row>
    <row r="72" spans="1:24" s="9" customFormat="1" ht="18">
      <c r="A72" s="93"/>
      <c r="B72" s="65"/>
      <c r="C72" s="99"/>
      <c r="F72" s="94"/>
      <c r="G72" s="100"/>
      <c r="H72" s="100"/>
      <c r="I72" s="101"/>
      <c r="J72" s="102"/>
      <c r="K72" s="101"/>
      <c r="L72" s="102"/>
      <c r="M72" s="101"/>
      <c r="N72" s="102"/>
      <c r="O72" s="70"/>
      <c r="P72" s="282"/>
      <c r="Q72" s="282"/>
      <c r="R72" s="282"/>
      <c r="S72" s="282"/>
      <c r="T72" s="282"/>
      <c r="U72" s="282"/>
      <c r="V72" s="282"/>
      <c r="W72" s="282"/>
      <c r="X72" s="8"/>
    </row>
    <row r="73" spans="1:24" s="9" customFormat="1" ht="18">
      <c r="A73" s="93"/>
      <c r="B73" s="65"/>
      <c r="C73" s="99"/>
      <c r="F73" s="94"/>
      <c r="G73" s="100"/>
      <c r="H73" s="100"/>
      <c r="I73" s="101"/>
      <c r="J73" s="102"/>
      <c r="K73" s="101"/>
      <c r="L73" s="102"/>
      <c r="M73" s="101"/>
      <c r="N73" s="102"/>
      <c r="O73" s="70"/>
      <c r="P73" s="282"/>
      <c r="Q73" s="282"/>
      <c r="R73" s="282"/>
      <c r="S73" s="282"/>
      <c r="T73" s="282"/>
      <c r="U73" s="282"/>
      <c r="V73" s="282"/>
      <c r="W73" s="282"/>
      <c r="X73" s="8"/>
    </row>
    <row r="74" spans="16:23" ht="18">
      <c r="P74" s="282"/>
      <c r="Q74" s="282"/>
      <c r="R74" s="282"/>
      <c r="S74" s="282"/>
      <c r="T74" s="282"/>
      <c r="U74" s="282"/>
      <c r="V74" s="282"/>
      <c r="W74" s="282"/>
    </row>
    <row r="75" spans="16:23" ht="18">
      <c r="P75" s="282"/>
      <c r="Q75" s="282"/>
      <c r="R75" s="282"/>
      <c r="S75" s="282"/>
      <c r="T75" s="282"/>
      <c r="U75" s="282"/>
      <c r="V75" s="282"/>
      <c r="W75" s="282"/>
    </row>
  </sheetData>
  <sheetProtection/>
  <mergeCells count="19">
    <mergeCell ref="P63:W68"/>
    <mergeCell ref="P69:W75"/>
    <mergeCell ref="S60:W62"/>
    <mergeCell ref="B3:B4"/>
    <mergeCell ref="C3:C4"/>
    <mergeCell ref="E3:E4"/>
    <mergeCell ref="H3:H4"/>
    <mergeCell ref="D60:G60"/>
    <mergeCell ref="B58:E58"/>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6:X7 X20:X31 X35:X36 W56:W57" unlockedFormula="1"/>
    <ignoredError sqref="X19 X32:X34 X8:X12" formula="1"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30" zoomScaleNormal="130" zoomScalePageLayoutView="0" workbookViewId="0" topLeftCell="B1">
      <selection activeCell="B3" sqref="B3:B4"/>
    </sheetView>
  </sheetViews>
  <sheetFormatPr defaultColWidth="39.8515625" defaultRowHeight="12.75"/>
  <cols>
    <col min="1" max="1" width="4.421875" style="30" bestFit="1" customWidth="1"/>
    <col min="2" max="2" width="29.140625" style="3" bestFit="1" customWidth="1"/>
    <col min="3" max="3" width="9.421875" style="5" customWidth="1"/>
    <col min="4" max="4" width="11.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140625" style="14" bestFit="1" customWidth="1"/>
    <col min="16" max="16" width="9.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2.421875" style="12" bestFit="1" customWidth="1"/>
    <col min="22" max="22" width="9.00390625" style="13" bestFit="1" customWidth="1"/>
    <col min="23" max="23" width="7.1406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88" t="s">
        <v>106</v>
      </c>
      <c r="B2" s="289"/>
      <c r="C2" s="289"/>
      <c r="D2" s="289"/>
      <c r="E2" s="289"/>
      <c r="F2" s="289"/>
      <c r="G2" s="289"/>
      <c r="H2" s="289"/>
      <c r="I2" s="289"/>
      <c r="J2" s="289"/>
      <c r="K2" s="289"/>
      <c r="L2" s="289"/>
      <c r="M2" s="289"/>
      <c r="N2" s="289"/>
      <c r="O2" s="289"/>
      <c r="P2" s="289"/>
      <c r="Q2" s="289"/>
      <c r="R2" s="289"/>
      <c r="S2" s="289"/>
      <c r="T2" s="289"/>
      <c r="U2" s="289"/>
      <c r="V2" s="289"/>
      <c r="W2" s="289"/>
    </row>
    <row r="3" spans="1:23" s="29" customFormat="1" ht="16.5" customHeight="1">
      <c r="A3" s="31"/>
      <c r="B3" s="290" t="s">
        <v>111</v>
      </c>
      <c r="C3" s="274" t="s">
        <v>19</v>
      </c>
      <c r="D3" s="264" t="s">
        <v>10</v>
      </c>
      <c r="E3" s="264" t="s">
        <v>118</v>
      </c>
      <c r="F3" s="264" t="s">
        <v>20</v>
      </c>
      <c r="G3" s="264" t="s">
        <v>21</v>
      </c>
      <c r="H3" s="264" t="s">
        <v>22</v>
      </c>
      <c r="I3" s="266" t="s">
        <v>11</v>
      </c>
      <c r="J3" s="266"/>
      <c r="K3" s="266" t="s">
        <v>12</v>
      </c>
      <c r="L3" s="266"/>
      <c r="M3" s="266" t="s">
        <v>13</v>
      </c>
      <c r="N3" s="266"/>
      <c r="O3" s="267" t="s">
        <v>23</v>
      </c>
      <c r="P3" s="267"/>
      <c r="Q3" s="267"/>
      <c r="R3" s="267"/>
      <c r="S3" s="266" t="s">
        <v>9</v>
      </c>
      <c r="T3" s="266"/>
      <c r="U3" s="267" t="s">
        <v>112</v>
      </c>
      <c r="V3" s="267"/>
      <c r="W3" s="271"/>
    </row>
    <row r="4" spans="1:23" s="29" customFormat="1" ht="37.5" customHeight="1" thickBot="1">
      <c r="A4" s="55"/>
      <c r="B4" s="291"/>
      <c r="C4" s="275"/>
      <c r="D4" s="265"/>
      <c r="E4" s="265"/>
      <c r="F4" s="270"/>
      <c r="G4" s="270"/>
      <c r="H4" s="270"/>
      <c r="I4" s="66" t="s">
        <v>18</v>
      </c>
      <c r="J4" s="58" t="s">
        <v>15</v>
      </c>
      <c r="K4" s="66" t="s">
        <v>18</v>
      </c>
      <c r="L4" s="58" t="s">
        <v>15</v>
      </c>
      <c r="M4" s="66" t="s">
        <v>18</v>
      </c>
      <c r="N4" s="58" t="s">
        <v>15</v>
      </c>
      <c r="O4" s="69" t="s">
        <v>18</v>
      </c>
      <c r="P4" s="75" t="s">
        <v>15</v>
      </c>
      <c r="Q4" s="75" t="s">
        <v>113</v>
      </c>
      <c r="R4" s="57" t="s">
        <v>114</v>
      </c>
      <c r="S4" s="66" t="s">
        <v>18</v>
      </c>
      <c r="T4" s="56" t="s">
        <v>14</v>
      </c>
      <c r="U4" s="66" t="s">
        <v>18</v>
      </c>
      <c r="V4" s="58" t="s">
        <v>15</v>
      </c>
      <c r="W4" s="59" t="s">
        <v>114</v>
      </c>
    </row>
    <row r="5" spans="1:24" s="6" customFormat="1" ht="15.75" customHeight="1">
      <c r="A5" s="111">
        <v>1</v>
      </c>
      <c r="B5" s="129" t="s">
        <v>63</v>
      </c>
      <c r="C5" s="130">
        <v>39472</v>
      </c>
      <c r="D5" s="131" t="s">
        <v>24</v>
      </c>
      <c r="E5" s="132" t="s">
        <v>74</v>
      </c>
      <c r="F5" s="133">
        <v>152</v>
      </c>
      <c r="G5" s="133">
        <v>153</v>
      </c>
      <c r="H5" s="133">
        <v>2</v>
      </c>
      <c r="I5" s="134">
        <v>135968</v>
      </c>
      <c r="J5" s="135">
        <v>16667</v>
      </c>
      <c r="K5" s="134">
        <v>223851</v>
      </c>
      <c r="L5" s="135">
        <v>25207</v>
      </c>
      <c r="M5" s="134">
        <v>247093</v>
      </c>
      <c r="N5" s="135">
        <v>28035</v>
      </c>
      <c r="O5" s="136">
        <f>+M5+K5+I5</f>
        <v>606912</v>
      </c>
      <c r="P5" s="137">
        <f>+N5+L5+J5</f>
        <v>69909</v>
      </c>
      <c r="Q5" s="135">
        <f>+P5/G5</f>
        <v>456.921568627451</v>
      </c>
      <c r="R5" s="138">
        <f>+O5/P5</f>
        <v>8.681457323091447</v>
      </c>
      <c r="S5" s="134">
        <v>774106</v>
      </c>
      <c r="T5" s="139">
        <f aca="true" t="shared" si="0" ref="T5:T24">IF(S5&lt;&gt;0,-(S5-O5)/S5,"")</f>
        <v>-0.21598334078278686</v>
      </c>
      <c r="U5" s="134">
        <v>2007473</v>
      </c>
      <c r="V5" s="135">
        <v>243144</v>
      </c>
      <c r="W5" s="140">
        <f>+U5/V5</f>
        <v>8.256313131313131</v>
      </c>
      <c r="X5" s="29"/>
    </row>
    <row r="6" spans="1:24" s="6" customFormat="1" ht="16.5" customHeight="1">
      <c r="A6" s="111">
        <v>2</v>
      </c>
      <c r="B6" s="141" t="s">
        <v>62</v>
      </c>
      <c r="C6" s="142">
        <v>39472</v>
      </c>
      <c r="D6" s="143" t="s">
        <v>16</v>
      </c>
      <c r="E6" s="144" t="s">
        <v>17</v>
      </c>
      <c r="F6" s="145">
        <v>111</v>
      </c>
      <c r="G6" s="145">
        <v>112</v>
      </c>
      <c r="H6" s="145">
        <v>2</v>
      </c>
      <c r="I6" s="146">
        <v>135386</v>
      </c>
      <c r="J6" s="147">
        <v>15466</v>
      </c>
      <c r="K6" s="146">
        <v>207746</v>
      </c>
      <c r="L6" s="147">
        <v>22334</v>
      </c>
      <c r="M6" s="146">
        <v>208793</v>
      </c>
      <c r="N6" s="147">
        <v>22845</v>
      </c>
      <c r="O6" s="148">
        <f>+I6+K6+M6</f>
        <v>551925</v>
      </c>
      <c r="P6" s="149">
        <f>+J6+L6+N6</f>
        <v>60645</v>
      </c>
      <c r="Q6" s="150">
        <f>IF(O6&lt;&gt;0,P6/G6,"")</f>
        <v>541.4732142857143</v>
      </c>
      <c r="R6" s="151">
        <f>IF(O6&lt;&gt;0,O6/P6,"")</f>
        <v>9.100915162008409</v>
      </c>
      <c r="S6" s="146">
        <v>954814</v>
      </c>
      <c r="T6" s="152">
        <f t="shared" si="0"/>
        <v>-0.42195548033438973</v>
      </c>
      <c r="U6" s="146">
        <v>2103431</v>
      </c>
      <c r="V6" s="147">
        <v>245810</v>
      </c>
      <c r="W6" s="153">
        <f>U6/V6</f>
        <v>8.557141694804931</v>
      </c>
      <c r="X6" s="29"/>
    </row>
    <row r="7" spans="1:24" s="6" customFormat="1" ht="15.75" customHeight="1" thickBot="1">
      <c r="A7" s="121">
        <v>3</v>
      </c>
      <c r="B7" s="154" t="s">
        <v>100</v>
      </c>
      <c r="C7" s="155">
        <v>39458</v>
      </c>
      <c r="D7" s="156" t="s">
        <v>24</v>
      </c>
      <c r="E7" s="156" t="s">
        <v>43</v>
      </c>
      <c r="F7" s="157">
        <v>233</v>
      </c>
      <c r="G7" s="157">
        <v>232</v>
      </c>
      <c r="H7" s="157">
        <v>4</v>
      </c>
      <c r="I7" s="158">
        <v>131088</v>
      </c>
      <c r="J7" s="159">
        <v>18018</v>
      </c>
      <c r="K7" s="158">
        <v>192978</v>
      </c>
      <c r="L7" s="159">
        <v>25218</v>
      </c>
      <c r="M7" s="158">
        <v>226236</v>
      </c>
      <c r="N7" s="159">
        <v>29280</v>
      </c>
      <c r="O7" s="160">
        <f>+M7+K7+I7</f>
        <v>550302</v>
      </c>
      <c r="P7" s="161">
        <f>+N7+L7+J7</f>
        <v>72516</v>
      </c>
      <c r="Q7" s="159">
        <f>+P7/G7</f>
        <v>312.5689655172414</v>
      </c>
      <c r="R7" s="162">
        <f>+O7/P7</f>
        <v>7.588697666721827</v>
      </c>
      <c r="S7" s="158">
        <v>713904</v>
      </c>
      <c r="T7" s="163">
        <f t="shared" si="0"/>
        <v>-0.22916526591810663</v>
      </c>
      <c r="U7" s="158">
        <v>5790102</v>
      </c>
      <c r="V7" s="159">
        <v>802137</v>
      </c>
      <c r="W7" s="164">
        <f>+U7/V7</f>
        <v>7.218345494597556</v>
      </c>
      <c r="X7" s="7"/>
    </row>
    <row r="8" spans="1:25" s="9" customFormat="1" ht="15.75" customHeight="1">
      <c r="A8" s="120">
        <v>4</v>
      </c>
      <c r="B8" s="165" t="s">
        <v>47</v>
      </c>
      <c r="C8" s="166">
        <v>39458</v>
      </c>
      <c r="D8" s="167" t="s">
        <v>48</v>
      </c>
      <c r="E8" s="167" t="s">
        <v>0</v>
      </c>
      <c r="F8" s="168">
        <v>213</v>
      </c>
      <c r="G8" s="168">
        <v>213</v>
      </c>
      <c r="H8" s="168">
        <v>4</v>
      </c>
      <c r="I8" s="169">
        <v>122567.5</v>
      </c>
      <c r="J8" s="170">
        <v>16726</v>
      </c>
      <c r="K8" s="169">
        <v>159010.5</v>
      </c>
      <c r="L8" s="170">
        <v>21247</v>
      </c>
      <c r="M8" s="169">
        <v>192329</v>
      </c>
      <c r="N8" s="170">
        <v>25277</v>
      </c>
      <c r="O8" s="171">
        <f>SUM(I8+K8+M8)</f>
        <v>473907</v>
      </c>
      <c r="P8" s="172">
        <f>SUM(J8+L8+N8)</f>
        <v>63250</v>
      </c>
      <c r="Q8" s="173">
        <f>IF(O8&lt;&gt;0,P8/G8,"")</f>
        <v>296.94835680751174</v>
      </c>
      <c r="R8" s="174">
        <f>IF(O8&lt;&gt;0,O8/P8,"")</f>
        <v>7.492600790513834</v>
      </c>
      <c r="S8" s="169">
        <v>642173.5</v>
      </c>
      <c r="T8" s="175">
        <f t="shared" si="0"/>
        <v>-0.26202653955667743</v>
      </c>
      <c r="U8" s="169">
        <v>5467860</v>
      </c>
      <c r="V8" s="170">
        <v>762230</v>
      </c>
      <c r="W8" s="176">
        <f>IF(U8&lt;&gt;0,U8/V8,"")</f>
        <v>7.173504060454194</v>
      </c>
      <c r="X8" s="7"/>
      <c r="Y8" s="8"/>
    </row>
    <row r="9" spans="1:24" s="10" customFormat="1" ht="15.75" customHeight="1">
      <c r="A9" s="111">
        <v>5</v>
      </c>
      <c r="B9" s="177" t="s">
        <v>75</v>
      </c>
      <c r="C9" s="178">
        <v>39479</v>
      </c>
      <c r="D9" s="179" t="s">
        <v>2</v>
      </c>
      <c r="E9" s="179" t="s">
        <v>109</v>
      </c>
      <c r="F9" s="180">
        <v>80</v>
      </c>
      <c r="G9" s="180">
        <v>80</v>
      </c>
      <c r="H9" s="180">
        <v>1</v>
      </c>
      <c r="I9" s="181">
        <v>85428</v>
      </c>
      <c r="J9" s="182">
        <v>9335</v>
      </c>
      <c r="K9" s="181">
        <v>126465.5</v>
      </c>
      <c r="L9" s="182">
        <v>13394</v>
      </c>
      <c r="M9" s="181">
        <v>137528.5</v>
      </c>
      <c r="N9" s="182">
        <v>14724</v>
      </c>
      <c r="O9" s="183">
        <f>SUM(I9+K9+M9)</f>
        <v>349422</v>
      </c>
      <c r="P9" s="184">
        <f>J9+L9+N9</f>
        <v>37453</v>
      </c>
      <c r="Q9" s="182">
        <f>+P9/G9</f>
        <v>468.1625</v>
      </c>
      <c r="R9" s="185">
        <f>+O9/P9</f>
        <v>9.329613115104264</v>
      </c>
      <c r="S9" s="181"/>
      <c r="T9" s="152">
        <f t="shared" si="0"/>
      </c>
      <c r="U9" s="181">
        <v>349422</v>
      </c>
      <c r="V9" s="182">
        <v>37453</v>
      </c>
      <c r="W9" s="186">
        <f>U9/V9</f>
        <v>9.329613115104264</v>
      </c>
      <c r="X9" s="7"/>
    </row>
    <row r="10" spans="1:24" s="10" customFormat="1" ht="15.75" customHeight="1">
      <c r="A10" s="111">
        <v>6</v>
      </c>
      <c r="B10" s="187" t="s">
        <v>76</v>
      </c>
      <c r="C10" s="142">
        <v>39479</v>
      </c>
      <c r="D10" s="188" t="s">
        <v>24</v>
      </c>
      <c r="E10" s="189" t="s">
        <v>4</v>
      </c>
      <c r="F10" s="190">
        <v>60</v>
      </c>
      <c r="G10" s="190">
        <v>60</v>
      </c>
      <c r="H10" s="190">
        <v>1</v>
      </c>
      <c r="I10" s="191">
        <v>91935</v>
      </c>
      <c r="J10" s="192">
        <v>9738</v>
      </c>
      <c r="K10" s="191">
        <v>129078</v>
      </c>
      <c r="L10" s="192">
        <v>13451</v>
      </c>
      <c r="M10" s="191">
        <v>124470</v>
      </c>
      <c r="N10" s="192">
        <v>12959</v>
      </c>
      <c r="O10" s="193">
        <f>+M10+K10+I10</f>
        <v>345483</v>
      </c>
      <c r="P10" s="194">
        <f>+N10+L10+J10</f>
        <v>36148</v>
      </c>
      <c r="Q10" s="192">
        <f>+P10/G10</f>
        <v>602.4666666666667</v>
      </c>
      <c r="R10" s="185">
        <f>+O10/P10</f>
        <v>9.557458227287817</v>
      </c>
      <c r="S10" s="191"/>
      <c r="T10" s="152">
        <f t="shared" si="0"/>
      </c>
      <c r="U10" s="191">
        <v>345483</v>
      </c>
      <c r="V10" s="192">
        <v>36148</v>
      </c>
      <c r="W10" s="195">
        <f>+U10/V10</f>
        <v>9.557458227287817</v>
      </c>
      <c r="X10" s="9"/>
    </row>
    <row r="11" spans="1:24" s="10" customFormat="1" ht="15.75" customHeight="1">
      <c r="A11" s="111">
        <v>7</v>
      </c>
      <c r="B11" s="196" t="s">
        <v>77</v>
      </c>
      <c r="C11" s="142">
        <v>39479</v>
      </c>
      <c r="D11" s="143" t="s">
        <v>16</v>
      </c>
      <c r="E11" s="144" t="s">
        <v>17</v>
      </c>
      <c r="F11" s="145">
        <v>48</v>
      </c>
      <c r="G11" s="145">
        <v>48</v>
      </c>
      <c r="H11" s="145">
        <v>1</v>
      </c>
      <c r="I11" s="146">
        <v>75022</v>
      </c>
      <c r="J11" s="147">
        <v>6735</v>
      </c>
      <c r="K11" s="146">
        <v>132562</v>
      </c>
      <c r="L11" s="147">
        <v>11636</v>
      </c>
      <c r="M11" s="146">
        <v>128323</v>
      </c>
      <c r="N11" s="147">
        <v>11380</v>
      </c>
      <c r="O11" s="148">
        <f>+I11+K11+M11</f>
        <v>335907</v>
      </c>
      <c r="P11" s="149">
        <f>+J11+L11+N11</f>
        <v>29751</v>
      </c>
      <c r="Q11" s="150">
        <f>IF(O11&lt;&gt;0,P11/G11,"")</f>
        <v>619.8125</v>
      </c>
      <c r="R11" s="151">
        <f>IF(O11&lt;&gt;0,O11/P11,"")</f>
        <v>11.290612080266209</v>
      </c>
      <c r="S11" s="146"/>
      <c r="T11" s="152">
        <f t="shared" si="0"/>
      </c>
      <c r="U11" s="146">
        <v>336207</v>
      </c>
      <c r="V11" s="147">
        <v>29791</v>
      </c>
      <c r="W11" s="153">
        <f>U11/V11</f>
        <v>11.28552247323017</v>
      </c>
      <c r="X11" s="8"/>
    </row>
    <row r="12" spans="1:25" s="10" customFormat="1" ht="15.75" customHeight="1">
      <c r="A12" s="111">
        <v>8</v>
      </c>
      <c r="B12" s="197" t="s">
        <v>78</v>
      </c>
      <c r="C12" s="142">
        <v>39479</v>
      </c>
      <c r="D12" s="188" t="s">
        <v>48</v>
      </c>
      <c r="E12" s="198" t="s">
        <v>79</v>
      </c>
      <c r="F12" s="199">
        <v>50</v>
      </c>
      <c r="G12" s="199">
        <v>50</v>
      </c>
      <c r="H12" s="199">
        <v>1</v>
      </c>
      <c r="I12" s="191">
        <v>38557</v>
      </c>
      <c r="J12" s="192">
        <v>4144</v>
      </c>
      <c r="K12" s="191">
        <v>56877.5</v>
      </c>
      <c r="L12" s="192">
        <v>5885</v>
      </c>
      <c r="M12" s="191">
        <v>58146.5</v>
      </c>
      <c r="N12" s="192">
        <v>6150</v>
      </c>
      <c r="O12" s="193">
        <f>SUM(I12+K12+M12)</f>
        <v>153581</v>
      </c>
      <c r="P12" s="194">
        <f>SUM(J12+L12+N12)</f>
        <v>16179</v>
      </c>
      <c r="Q12" s="150">
        <f>IF(O12&lt;&gt;0,P12/G12,"")</f>
        <v>323.58</v>
      </c>
      <c r="R12" s="151">
        <f>IF(O12&lt;&gt;0,O12/P12,"")</f>
        <v>9.492613882192966</v>
      </c>
      <c r="S12" s="191"/>
      <c r="T12" s="152">
        <f t="shared" si="0"/>
      </c>
      <c r="U12" s="191">
        <v>153581</v>
      </c>
      <c r="V12" s="192">
        <v>16179</v>
      </c>
      <c r="W12" s="200">
        <f>IF(U12&lt;&gt;0,U12/V12,"")</f>
        <v>9.492613882192966</v>
      </c>
      <c r="X12" s="11"/>
      <c r="Y12" s="8"/>
    </row>
    <row r="13" spans="1:25" s="10" customFormat="1" ht="15.75" customHeight="1">
      <c r="A13" s="111">
        <v>9</v>
      </c>
      <c r="B13" s="201" t="s">
        <v>67</v>
      </c>
      <c r="C13" s="178">
        <v>39472</v>
      </c>
      <c r="D13" s="188" t="s">
        <v>48</v>
      </c>
      <c r="E13" s="188" t="s">
        <v>68</v>
      </c>
      <c r="F13" s="199">
        <v>58</v>
      </c>
      <c r="G13" s="199">
        <v>59</v>
      </c>
      <c r="H13" s="199">
        <v>2</v>
      </c>
      <c r="I13" s="191">
        <v>33897</v>
      </c>
      <c r="J13" s="192">
        <v>3940</v>
      </c>
      <c r="K13" s="191">
        <v>53094</v>
      </c>
      <c r="L13" s="192">
        <v>5903</v>
      </c>
      <c r="M13" s="191">
        <v>53973.5</v>
      </c>
      <c r="N13" s="192">
        <v>5942</v>
      </c>
      <c r="O13" s="193">
        <f>I13+K13+M13</f>
        <v>140964.5</v>
      </c>
      <c r="P13" s="194">
        <f>J13+L13+N13</f>
        <v>15785</v>
      </c>
      <c r="Q13" s="150">
        <f>IF(O13&lt;&gt;0,P13/G13,"")</f>
        <v>267.54237288135596</v>
      </c>
      <c r="R13" s="151">
        <f>IF(O13&lt;&gt;0,O13/P13,"")</f>
        <v>8.930281913208743</v>
      </c>
      <c r="S13" s="191">
        <v>192154</v>
      </c>
      <c r="T13" s="152">
        <f t="shared" si="0"/>
        <v>-0.2663983055257762</v>
      </c>
      <c r="U13" s="202">
        <v>536255</v>
      </c>
      <c r="V13" s="203">
        <v>63211</v>
      </c>
      <c r="W13" s="200">
        <f>IF(U13&lt;&gt;0,U13/V13,"")</f>
        <v>8.483570897470377</v>
      </c>
      <c r="X13" s="8"/>
      <c r="Y13" s="8"/>
    </row>
    <row r="14" spans="1:25" s="10" customFormat="1" ht="15.75" customHeight="1">
      <c r="A14" s="111">
        <v>10</v>
      </c>
      <c r="B14" s="204" t="s">
        <v>64</v>
      </c>
      <c r="C14" s="142">
        <v>39472</v>
      </c>
      <c r="D14" s="205" t="s">
        <v>65</v>
      </c>
      <c r="E14" s="205" t="s">
        <v>66</v>
      </c>
      <c r="F14" s="206">
        <v>70</v>
      </c>
      <c r="G14" s="206">
        <v>70</v>
      </c>
      <c r="H14" s="206">
        <v>2</v>
      </c>
      <c r="I14" s="207">
        <v>30177</v>
      </c>
      <c r="J14" s="208">
        <v>3362</v>
      </c>
      <c r="K14" s="207">
        <v>52338</v>
      </c>
      <c r="L14" s="208">
        <v>5570</v>
      </c>
      <c r="M14" s="207">
        <v>55783</v>
      </c>
      <c r="N14" s="208">
        <v>5881</v>
      </c>
      <c r="O14" s="209">
        <f>I14+K14+M14</f>
        <v>138298</v>
      </c>
      <c r="P14" s="210">
        <f>J14+L14+N14</f>
        <v>14813</v>
      </c>
      <c r="Q14" s="211">
        <f>P14/G14</f>
        <v>211.61428571428573</v>
      </c>
      <c r="R14" s="212">
        <f>O14/P14</f>
        <v>9.336258691689732</v>
      </c>
      <c r="S14" s="207">
        <v>276167</v>
      </c>
      <c r="T14" s="152">
        <f t="shared" si="0"/>
        <v>-0.4992232960491297</v>
      </c>
      <c r="U14" s="207">
        <v>611733</v>
      </c>
      <c r="V14" s="208">
        <v>70695</v>
      </c>
      <c r="W14" s="213">
        <f>U14/V14</f>
        <v>8.653129641417356</v>
      </c>
      <c r="X14" s="8"/>
      <c r="Y14" s="8"/>
    </row>
    <row r="15" spans="1:25" s="10" customFormat="1" ht="15.75" customHeight="1">
      <c r="A15" s="111">
        <v>11</v>
      </c>
      <c r="B15" s="201" t="s">
        <v>101</v>
      </c>
      <c r="C15" s="178">
        <v>39465</v>
      </c>
      <c r="D15" s="214" t="s">
        <v>24</v>
      </c>
      <c r="E15" s="214" t="s">
        <v>102</v>
      </c>
      <c r="F15" s="190">
        <v>113</v>
      </c>
      <c r="G15" s="190">
        <v>107</v>
      </c>
      <c r="H15" s="190">
        <v>3</v>
      </c>
      <c r="I15" s="191">
        <v>31776</v>
      </c>
      <c r="J15" s="192">
        <v>3319</v>
      </c>
      <c r="K15" s="191">
        <v>55966</v>
      </c>
      <c r="L15" s="192">
        <v>5540</v>
      </c>
      <c r="M15" s="191">
        <v>41509</v>
      </c>
      <c r="N15" s="192">
        <v>4322</v>
      </c>
      <c r="O15" s="193">
        <f aca="true" t="shared" si="1" ref="O15:P17">+M15+K15+I15</f>
        <v>129251</v>
      </c>
      <c r="P15" s="194">
        <f t="shared" si="1"/>
        <v>13181</v>
      </c>
      <c r="Q15" s="192">
        <f>+P15/G15</f>
        <v>123.18691588785046</v>
      </c>
      <c r="R15" s="185">
        <f>+O15/P15</f>
        <v>9.80585691525681</v>
      </c>
      <c r="S15" s="191">
        <v>284372</v>
      </c>
      <c r="T15" s="152">
        <f t="shared" si="0"/>
        <v>-0.54548619414007</v>
      </c>
      <c r="U15" s="191">
        <v>1464229</v>
      </c>
      <c r="V15" s="192">
        <v>160288</v>
      </c>
      <c r="W15" s="195">
        <f>+U15/V15</f>
        <v>9.134988271111999</v>
      </c>
      <c r="X15" s="8"/>
      <c r="Y15" s="8"/>
    </row>
    <row r="16" spans="1:25" s="10" customFormat="1" ht="15.75" customHeight="1">
      <c r="A16" s="111">
        <v>12</v>
      </c>
      <c r="B16" s="201" t="s">
        <v>80</v>
      </c>
      <c r="C16" s="142">
        <v>39479</v>
      </c>
      <c r="D16" s="188" t="s">
        <v>24</v>
      </c>
      <c r="E16" s="189" t="s">
        <v>25</v>
      </c>
      <c r="F16" s="190">
        <v>25</v>
      </c>
      <c r="G16" s="190">
        <v>25</v>
      </c>
      <c r="H16" s="190">
        <v>1</v>
      </c>
      <c r="I16" s="191">
        <v>17694</v>
      </c>
      <c r="J16" s="192">
        <v>1545</v>
      </c>
      <c r="K16" s="191">
        <v>29273</v>
      </c>
      <c r="L16" s="192">
        <v>2540</v>
      </c>
      <c r="M16" s="191">
        <v>21154</v>
      </c>
      <c r="N16" s="192">
        <v>1883</v>
      </c>
      <c r="O16" s="193">
        <f t="shared" si="1"/>
        <v>68121</v>
      </c>
      <c r="P16" s="194">
        <f t="shared" si="1"/>
        <v>5968</v>
      </c>
      <c r="Q16" s="192">
        <f>+P16/G16</f>
        <v>238.72</v>
      </c>
      <c r="R16" s="185">
        <f>+O16/P16</f>
        <v>11.414376675603217</v>
      </c>
      <c r="S16" s="191"/>
      <c r="T16" s="152">
        <f t="shared" si="0"/>
      </c>
      <c r="U16" s="191">
        <v>68121</v>
      </c>
      <c r="V16" s="192">
        <v>5968</v>
      </c>
      <c r="W16" s="195">
        <f>+U16/V16</f>
        <v>11.414376675603217</v>
      </c>
      <c r="X16" s="8"/>
      <c r="Y16" s="8"/>
    </row>
    <row r="17" spans="1:25" s="10" customFormat="1" ht="15.75" customHeight="1">
      <c r="A17" s="111">
        <v>13</v>
      </c>
      <c r="B17" s="201" t="s">
        <v>26</v>
      </c>
      <c r="C17" s="178">
        <v>39430</v>
      </c>
      <c r="D17" s="214" t="s">
        <v>24</v>
      </c>
      <c r="E17" s="214" t="s">
        <v>4</v>
      </c>
      <c r="F17" s="190">
        <v>242</v>
      </c>
      <c r="G17" s="190">
        <v>275</v>
      </c>
      <c r="H17" s="190">
        <v>8</v>
      </c>
      <c r="I17" s="191">
        <v>10801</v>
      </c>
      <c r="J17" s="192">
        <v>1724</v>
      </c>
      <c r="K17" s="191">
        <v>15243</v>
      </c>
      <c r="L17" s="192">
        <v>2173</v>
      </c>
      <c r="M17" s="191">
        <v>17284</v>
      </c>
      <c r="N17" s="192">
        <v>2558</v>
      </c>
      <c r="O17" s="193">
        <f t="shared" si="1"/>
        <v>43328</v>
      </c>
      <c r="P17" s="194">
        <f t="shared" si="1"/>
        <v>6455</v>
      </c>
      <c r="Q17" s="192">
        <f>+P17/G17</f>
        <v>23.472727272727273</v>
      </c>
      <c r="R17" s="185">
        <f>+O17/P17</f>
        <v>6.712316034082107</v>
      </c>
      <c r="S17" s="191">
        <v>159872</v>
      </c>
      <c r="T17" s="152">
        <f t="shared" si="0"/>
        <v>-0.7289831865492394</v>
      </c>
      <c r="U17" s="191">
        <v>15191382</v>
      </c>
      <c r="V17" s="192">
        <v>1967649</v>
      </c>
      <c r="W17" s="195">
        <f>+U17/V17</f>
        <v>7.720575163558134</v>
      </c>
      <c r="X17" s="8"/>
      <c r="Y17" s="8"/>
    </row>
    <row r="18" spans="1:25" s="10" customFormat="1" ht="15.75" customHeight="1">
      <c r="A18" s="111">
        <v>14</v>
      </c>
      <c r="B18" s="141" t="s">
        <v>55</v>
      </c>
      <c r="C18" s="142">
        <v>39402</v>
      </c>
      <c r="D18" s="144" t="s">
        <v>110</v>
      </c>
      <c r="E18" s="144" t="s">
        <v>56</v>
      </c>
      <c r="F18" s="145">
        <v>165</v>
      </c>
      <c r="G18" s="145">
        <v>46</v>
      </c>
      <c r="H18" s="145">
        <v>12</v>
      </c>
      <c r="I18" s="146">
        <v>8668.5</v>
      </c>
      <c r="J18" s="147">
        <v>1358</v>
      </c>
      <c r="K18" s="146">
        <v>12970</v>
      </c>
      <c r="L18" s="147">
        <v>1959</v>
      </c>
      <c r="M18" s="146">
        <v>14190.5</v>
      </c>
      <c r="N18" s="147">
        <v>2196</v>
      </c>
      <c r="O18" s="148">
        <f>I18+K18+M18</f>
        <v>35829</v>
      </c>
      <c r="P18" s="149">
        <f>J18+L18+N18</f>
        <v>5513</v>
      </c>
      <c r="Q18" s="150">
        <f>IF(O18&lt;&gt;0,P18/G18,"")</f>
        <v>119.84782608695652</v>
      </c>
      <c r="R18" s="151">
        <f>IF(O18&lt;&gt;0,O18/P18,"")</f>
        <v>6.499002358062761</v>
      </c>
      <c r="S18" s="146">
        <v>60157.5</v>
      </c>
      <c r="T18" s="152">
        <f t="shared" si="0"/>
        <v>-0.40441341478618625</v>
      </c>
      <c r="U18" s="215">
        <v>14108473.5</v>
      </c>
      <c r="V18" s="216">
        <v>1898581</v>
      </c>
      <c r="W18" s="200">
        <f>IF(U18&lt;&gt;0,U18/V18,"")</f>
        <v>7.431062198557765</v>
      </c>
      <c r="X18" s="8"/>
      <c r="Y18" s="8"/>
    </row>
    <row r="19" spans="1:25" s="10" customFormat="1" ht="15.75" customHeight="1">
      <c r="A19" s="111">
        <v>15</v>
      </c>
      <c r="B19" s="201" t="s">
        <v>27</v>
      </c>
      <c r="C19" s="178">
        <v>39430</v>
      </c>
      <c r="D19" s="214" t="s">
        <v>24</v>
      </c>
      <c r="E19" s="214" t="s">
        <v>108</v>
      </c>
      <c r="F19" s="190">
        <v>137</v>
      </c>
      <c r="G19" s="190">
        <v>44</v>
      </c>
      <c r="H19" s="190">
        <v>8</v>
      </c>
      <c r="I19" s="191">
        <v>8110</v>
      </c>
      <c r="J19" s="192">
        <v>1294</v>
      </c>
      <c r="K19" s="191">
        <v>10764</v>
      </c>
      <c r="L19" s="192">
        <v>1680</v>
      </c>
      <c r="M19" s="191">
        <v>11459</v>
      </c>
      <c r="N19" s="192">
        <v>1800</v>
      </c>
      <c r="O19" s="193">
        <f>+M19+K19+I19</f>
        <v>30333</v>
      </c>
      <c r="P19" s="194">
        <f>+N19+L19+J19</f>
        <v>4774</v>
      </c>
      <c r="Q19" s="192">
        <f>+P19/G19</f>
        <v>108.5</v>
      </c>
      <c r="R19" s="185">
        <f>+O19/P19</f>
        <v>6.353791369920402</v>
      </c>
      <c r="S19" s="191">
        <v>39921</v>
      </c>
      <c r="T19" s="152">
        <f t="shared" si="0"/>
        <v>-0.24017434433005186</v>
      </c>
      <c r="U19" s="191">
        <v>3466155</v>
      </c>
      <c r="V19" s="192">
        <v>443390</v>
      </c>
      <c r="W19" s="195">
        <f>+U19/V19</f>
        <v>7.817395520873272</v>
      </c>
      <c r="X19" s="8"/>
      <c r="Y19" s="8"/>
    </row>
    <row r="20" spans="1:25" s="10" customFormat="1" ht="15.75" customHeight="1">
      <c r="A20" s="111">
        <v>16</v>
      </c>
      <c r="B20" s="201" t="s">
        <v>69</v>
      </c>
      <c r="C20" s="178">
        <v>39472</v>
      </c>
      <c r="D20" s="188" t="s">
        <v>6</v>
      </c>
      <c r="E20" s="188" t="s">
        <v>6</v>
      </c>
      <c r="F20" s="190">
        <v>25</v>
      </c>
      <c r="G20" s="190">
        <v>25</v>
      </c>
      <c r="H20" s="190">
        <v>2</v>
      </c>
      <c r="I20" s="181">
        <v>5387</v>
      </c>
      <c r="J20" s="182">
        <v>712</v>
      </c>
      <c r="K20" s="181">
        <v>8431</v>
      </c>
      <c r="L20" s="182">
        <v>1014</v>
      </c>
      <c r="M20" s="181">
        <v>9586.5</v>
      </c>
      <c r="N20" s="182">
        <v>1163</v>
      </c>
      <c r="O20" s="183">
        <f>I20+K20+M20</f>
        <v>23404.5</v>
      </c>
      <c r="P20" s="184">
        <f>J20+L20+N20</f>
        <v>2889</v>
      </c>
      <c r="Q20" s="182">
        <f>+P20/G20</f>
        <v>115.56</v>
      </c>
      <c r="R20" s="185">
        <f>+O20/P20</f>
        <v>8.101246105919003</v>
      </c>
      <c r="S20" s="181">
        <v>31046</v>
      </c>
      <c r="T20" s="152">
        <f t="shared" si="0"/>
        <v>-0.24613476776396315</v>
      </c>
      <c r="U20" s="181">
        <v>85196</v>
      </c>
      <c r="V20" s="182">
        <v>10948</v>
      </c>
      <c r="W20" s="186">
        <f>U20/V20</f>
        <v>7.781877968578736</v>
      </c>
      <c r="X20" s="8"/>
      <c r="Y20" s="8"/>
    </row>
    <row r="21" spans="1:24" s="10" customFormat="1" ht="15.75" customHeight="1">
      <c r="A21" s="111">
        <v>17</v>
      </c>
      <c r="B21" s="201" t="s">
        <v>49</v>
      </c>
      <c r="C21" s="142">
        <v>39437</v>
      </c>
      <c r="D21" s="188" t="s">
        <v>48</v>
      </c>
      <c r="E21" s="188" t="s">
        <v>1</v>
      </c>
      <c r="F21" s="199">
        <v>156</v>
      </c>
      <c r="G21" s="199">
        <v>24</v>
      </c>
      <c r="H21" s="199">
        <v>7</v>
      </c>
      <c r="I21" s="191">
        <v>3582.5</v>
      </c>
      <c r="J21" s="192">
        <v>640</v>
      </c>
      <c r="K21" s="191">
        <v>5641</v>
      </c>
      <c r="L21" s="192">
        <v>945</v>
      </c>
      <c r="M21" s="191">
        <v>5946.5</v>
      </c>
      <c r="N21" s="192">
        <v>1015</v>
      </c>
      <c r="O21" s="193">
        <f>SUM(I21+K21+M21)</f>
        <v>15170</v>
      </c>
      <c r="P21" s="194">
        <f>SUM(J21+L21+N21)</f>
        <v>2600</v>
      </c>
      <c r="Q21" s="150">
        <f>IF(O21&lt;&gt;0,P21/G21,"")</f>
        <v>108.33333333333333</v>
      </c>
      <c r="R21" s="151">
        <f>IF(O21&lt;&gt;0,O21/P21,"")</f>
        <v>5.834615384615384</v>
      </c>
      <c r="S21" s="191">
        <v>35111</v>
      </c>
      <c r="T21" s="152">
        <f t="shared" si="0"/>
        <v>-0.5679416707014896</v>
      </c>
      <c r="U21" s="191">
        <v>4421303</v>
      </c>
      <c r="V21" s="192">
        <v>607472</v>
      </c>
      <c r="W21" s="200">
        <f>IF(U21&lt;&gt;0,U21/V21,"")</f>
        <v>7.278200476729792</v>
      </c>
      <c r="X21" s="8"/>
    </row>
    <row r="22" spans="1:24" s="10" customFormat="1" ht="15.75" customHeight="1">
      <c r="A22" s="111">
        <v>18</v>
      </c>
      <c r="B22" s="201" t="s">
        <v>35</v>
      </c>
      <c r="C22" s="142">
        <v>39451</v>
      </c>
      <c r="D22" s="214" t="s">
        <v>24</v>
      </c>
      <c r="E22" s="214" t="s">
        <v>36</v>
      </c>
      <c r="F22" s="190">
        <v>137</v>
      </c>
      <c r="G22" s="190">
        <v>23</v>
      </c>
      <c r="H22" s="190">
        <v>5</v>
      </c>
      <c r="I22" s="191">
        <v>3768</v>
      </c>
      <c r="J22" s="192">
        <v>727</v>
      </c>
      <c r="K22" s="191">
        <v>4091</v>
      </c>
      <c r="L22" s="192">
        <v>756</v>
      </c>
      <c r="M22" s="191">
        <v>5235</v>
      </c>
      <c r="N22" s="192">
        <v>944</v>
      </c>
      <c r="O22" s="193">
        <f>+M22+K22+I22</f>
        <v>13094</v>
      </c>
      <c r="P22" s="194">
        <f>+N22+L22+J22</f>
        <v>2427</v>
      </c>
      <c r="Q22" s="192">
        <f>+P22/G22</f>
        <v>105.52173913043478</v>
      </c>
      <c r="R22" s="185">
        <f>+O22/P22</f>
        <v>5.395138030490317</v>
      </c>
      <c r="S22" s="191">
        <v>91820</v>
      </c>
      <c r="T22" s="152">
        <f t="shared" si="0"/>
        <v>-0.8573949030712263</v>
      </c>
      <c r="U22" s="191">
        <v>2731726</v>
      </c>
      <c r="V22" s="192">
        <v>324310</v>
      </c>
      <c r="W22" s="195">
        <f>+U22/V22</f>
        <v>8.423193857728716</v>
      </c>
      <c r="X22" s="8"/>
    </row>
    <row r="23" spans="1:24" s="10" customFormat="1" ht="15.75" customHeight="1">
      <c r="A23" s="111">
        <v>19</v>
      </c>
      <c r="B23" s="201" t="s">
        <v>81</v>
      </c>
      <c r="C23" s="178">
        <v>39479</v>
      </c>
      <c r="D23" s="188" t="s">
        <v>6</v>
      </c>
      <c r="E23" s="188" t="s">
        <v>82</v>
      </c>
      <c r="F23" s="190">
        <v>5</v>
      </c>
      <c r="G23" s="190">
        <v>5</v>
      </c>
      <c r="H23" s="190">
        <v>1</v>
      </c>
      <c r="I23" s="146">
        <v>2246</v>
      </c>
      <c r="J23" s="147">
        <v>228</v>
      </c>
      <c r="K23" s="146">
        <v>5006</v>
      </c>
      <c r="L23" s="147">
        <v>491</v>
      </c>
      <c r="M23" s="146">
        <v>5625</v>
      </c>
      <c r="N23" s="147">
        <v>548</v>
      </c>
      <c r="O23" s="148">
        <f>I23+K23+M23</f>
        <v>12877</v>
      </c>
      <c r="P23" s="149">
        <f>J23+L23+N23</f>
        <v>1267</v>
      </c>
      <c r="Q23" s="182">
        <f>+P23/G23</f>
        <v>253.4</v>
      </c>
      <c r="R23" s="185">
        <f>+O23/P23</f>
        <v>10.163378058405682</v>
      </c>
      <c r="S23" s="181"/>
      <c r="T23" s="152">
        <f t="shared" si="0"/>
      </c>
      <c r="U23" s="217">
        <v>12877</v>
      </c>
      <c r="V23" s="147">
        <v>1267</v>
      </c>
      <c r="W23" s="186">
        <f>U23/V23</f>
        <v>10.163378058405682</v>
      </c>
      <c r="X23" s="8"/>
    </row>
    <row r="24" spans="1:24" s="10" customFormat="1" ht="18.75" thickBot="1">
      <c r="A24" s="111">
        <v>20</v>
      </c>
      <c r="B24" s="254" t="s">
        <v>98</v>
      </c>
      <c r="C24" s="255">
        <v>39465</v>
      </c>
      <c r="D24" s="256" t="s">
        <v>2</v>
      </c>
      <c r="E24" s="257" t="s">
        <v>83</v>
      </c>
      <c r="F24" s="258">
        <v>63</v>
      </c>
      <c r="G24" s="258">
        <v>31</v>
      </c>
      <c r="H24" s="258">
        <v>3</v>
      </c>
      <c r="I24" s="259">
        <v>2091.92</v>
      </c>
      <c r="J24" s="260">
        <v>361</v>
      </c>
      <c r="K24" s="259">
        <v>2984.42</v>
      </c>
      <c r="L24" s="260">
        <v>483</v>
      </c>
      <c r="M24" s="259">
        <v>3061.92</v>
      </c>
      <c r="N24" s="260">
        <v>493</v>
      </c>
      <c r="O24" s="261">
        <f>SUM(I24+K24+M24)</f>
        <v>8138.26</v>
      </c>
      <c r="P24" s="262">
        <f>J24+L24+N24</f>
        <v>1337</v>
      </c>
      <c r="Q24" s="260">
        <f>+P24/G24</f>
        <v>43.12903225806452</v>
      </c>
      <c r="R24" s="162">
        <f>+O24/P24</f>
        <v>6.086955871353777</v>
      </c>
      <c r="S24" s="259"/>
      <c r="T24" s="163">
        <f t="shared" si="0"/>
      </c>
      <c r="U24" s="259">
        <v>140721.26</v>
      </c>
      <c r="V24" s="260">
        <v>18696</v>
      </c>
      <c r="W24" s="263">
        <f>U24/V24</f>
        <v>7.52681108258451</v>
      </c>
      <c r="X24" s="8"/>
    </row>
    <row r="25" spans="1:28" s="60" customFormat="1" ht="15">
      <c r="A25" s="61"/>
      <c r="B25" s="292" t="s">
        <v>107</v>
      </c>
      <c r="C25" s="292"/>
      <c r="D25" s="293"/>
      <c r="E25" s="293"/>
      <c r="F25" s="113"/>
      <c r="G25" s="113">
        <f>SUM(G5:G24)</f>
        <v>1682</v>
      </c>
      <c r="H25" s="114"/>
      <c r="I25" s="118"/>
      <c r="J25" s="119"/>
      <c r="K25" s="118"/>
      <c r="L25" s="119"/>
      <c r="M25" s="118"/>
      <c r="N25" s="119"/>
      <c r="O25" s="118">
        <f>SUM(O5:O24)</f>
        <v>4026247.26</v>
      </c>
      <c r="P25" s="119">
        <f>SUM(P5:P24)</f>
        <v>462860</v>
      </c>
      <c r="Q25" s="119">
        <f>O25/G25</f>
        <v>2393.726076099881</v>
      </c>
      <c r="R25" s="115">
        <f>O25/P25</f>
        <v>8.69862865661323</v>
      </c>
      <c r="S25" s="118"/>
      <c r="T25" s="116"/>
      <c r="U25" s="118"/>
      <c r="V25" s="119"/>
      <c r="W25" s="115"/>
      <c r="AB25" s="60" t="s">
        <v>115</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76"/>
      <c r="E27" s="277"/>
      <c r="F27" s="277"/>
      <c r="G27" s="277"/>
      <c r="H27" s="34"/>
      <c r="I27" s="35"/>
      <c r="K27" s="35"/>
      <c r="M27" s="35"/>
      <c r="O27" s="36"/>
      <c r="R27" s="37"/>
      <c r="S27" s="287" t="s">
        <v>117</v>
      </c>
      <c r="T27" s="287"/>
      <c r="U27" s="287"/>
      <c r="V27" s="287"/>
      <c r="W27" s="287"/>
      <c r="X27" s="38"/>
    </row>
    <row r="28" spans="1:24" s="33" customFormat="1" ht="18">
      <c r="A28" s="32"/>
      <c r="B28" s="9"/>
      <c r="C28" s="52"/>
      <c r="D28" s="53"/>
      <c r="E28" s="54"/>
      <c r="F28" s="54"/>
      <c r="G28" s="79"/>
      <c r="H28" s="34"/>
      <c r="M28" s="35"/>
      <c r="O28" s="36"/>
      <c r="R28" s="37"/>
      <c r="S28" s="287"/>
      <c r="T28" s="287"/>
      <c r="U28" s="287"/>
      <c r="V28" s="287"/>
      <c r="W28" s="287"/>
      <c r="X28" s="38"/>
    </row>
    <row r="29" spans="1:24" s="33" customFormat="1" ht="18">
      <c r="A29" s="32"/>
      <c r="G29" s="34"/>
      <c r="H29" s="34"/>
      <c r="M29" s="35"/>
      <c r="O29" s="36"/>
      <c r="R29" s="37"/>
      <c r="S29" s="287"/>
      <c r="T29" s="287"/>
      <c r="U29" s="287"/>
      <c r="V29" s="287"/>
      <c r="W29" s="287"/>
      <c r="X29" s="38"/>
    </row>
    <row r="30" spans="1:24" s="33" customFormat="1" ht="30" customHeight="1">
      <c r="A30" s="32"/>
      <c r="C30" s="34"/>
      <c r="E30" s="39"/>
      <c r="F30" s="34"/>
      <c r="G30" s="34"/>
      <c r="H30" s="34"/>
      <c r="I30" s="35"/>
      <c r="K30" s="35"/>
      <c r="M30" s="35"/>
      <c r="O30" s="36"/>
      <c r="P30" s="281" t="s">
        <v>103</v>
      </c>
      <c r="Q30" s="286"/>
      <c r="R30" s="286"/>
      <c r="S30" s="286"/>
      <c r="T30" s="286"/>
      <c r="U30" s="286"/>
      <c r="V30" s="286"/>
      <c r="W30" s="286"/>
      <c r="X30" s="38"/>
    </row>
    <row r="31" spans="1:24" s="33" customFormat="1" ht="30" customHeight="1">
      <c r="A31" s="32"/>
      <c r="C31" s="34"/>
      <c r="E31" s="39"/>
      <c r="F31" s="34"/>
      <c r="G31" s="34"/>
      <c r="H31" s="34"/>
      <c r="I31" s="35"/>
      <c r="K31" s="35"/>
      <c r="M31" s="35"/>
      <c r="O31" s="36"/>
      <c r="P31" s="286"/>
      <c r="Q31" s="286"/>
      <c r="R31" s="286"/>
      <c r="S31" s="286"/>
      <c r="T31" s="286"/>
      <c r="U31" s="286"/>
      <c r="V31" s="286"/>
      <c r="W31" s="286"/>
      <c r="X31" s="38"/>
    </row>
    <row r="32" spans="1:24" s="33" customFormat="1" ht="30" customHeight="1">
      <c r="A32" s="32"/>
      <c r="C32" s="34"/>
      <c r="E32" s="39"/>
      <c r="F32" s="34"/>
      <c r="G32" s="34"/>
      <c r="H32" s="34"/>
      <c r="I32" s="35"/>
      <c r="K32" s="35"/>
      <c r="M32" s="35"/>
      <c r="O32" s="36"/>
      <c r="P32" s="286"/>
      <c r="Q32" s="286"/>
      <c r="R32" s="286"/>
      <c r="S32" s="286"/>
      <c r="T32" s="286"/>
      <c r="U32" s="286"/>
      <c r="V32" s="286"/>
      <c r="W32" s="286"/>
      <c r="X32" s="38"/>
    </row>
    <row r="33" spans="1:24" s="33" customFormat="1" ht="30" customHeight="1">
      <c r="A33" s="32"/>
      <c r="C33" s="34"/>
      <c r="E33" s="39"/>
      <c r="F33" s="34"/>
      <c r="G33" s="34"/>
      <c r="H33" s="34"/>
      <c r="I33" s="35"/>
      <c r="K33" s="35"/>
      <c r="M33" s="35"/>
      <c r="O33" s="36"/>
      <c r="P33" s="286"/>
      <c r="Q33" s="286"/>
      <c r="R33" s="286"/>
      <c r="S33" s="286"/>
      <c r="T33" s="286"/>
      <c r="U33" s="286"/>
      <c r="V33" s="286"/>
      <c r="W33" s="286"/>
      <c r="X33" s="38"/>
    </row>
    <row r="34" spans="1:24" s="33" customFormat="1" ht="30" customHeight="1">
      <c r="A34" s="32"/>
      <c r="C34" s="34"/>
      <c r="E34" s="39"/>
      <c r="F34" s="34"/>
      <c r="G34" s="34"/>
      <c r="H34" s="34"/>
      <c r="I34" s="35"/>
      <c r="K34" s="35"/>
      <c r="M34" s="35"/>
      <c r="O34" s="36"/>
      <c r="P34" s="286"/>
      <c r="Q34" s="286"/>
      <c r="R34" s="286"/>
      <c r="S34" s="286"/>
      <c r="T34" s="286"/>
      <c r="U34" s="286"/>
      <c r="V34" s="286"/>
      <c r="W34" s="286"/>
      <c r="X34" s="38"/>
    </row>
    <row r="35" spans="1:24" s="33" customFormat="1" ht="45" customHeight="1">
      <c r="A35" s="32"/>
      <c r="C35" s="34"/>
      <c r="E35" s="39"/>
      <c r="F35" s="34"/>
      <c r="G35" s="5"/>
      <c r="H35" s="5"/>
      <c r="I35" s="12"/>
      <c r="J35" s="3"/>
      <c r="K35" s="12"/>
      <c r="L35" s="3"/>
      <c r="M35" s="12"/>
      <c r="N35" s="3"/>
      <c r="O35" s="36"/>
      <c r="P35" s="286"/>
      <c r="Q35" s="286"/>
      <c r="R35" s="286"/>
      <c r="S35" s="286"/>
      <c r="T35" s="286"/>
      <c r="U35" s="286"/>
      <c r="V35" s="286"/>
      <c r="W35" s="286"/>
      <c r="X35" s="38"/>
    </row>
    <row r="36" spans="1:24" s="33" customFormat="1" ht="33" customHeight="1">
      <c r="A36" s="32"/>
      <c r="C36" s="34"/>
      <c r="E36" s="39"/>
      <c r="F36" s="34"/>
      <c r="G36" s="5"/>
      <c r="H36" s="5"/>
      <c r="I36" s="12"/>
      <c r="J36" s="3"/>
      <c r="K36" s="12"/>
      <c r="L36" s="3"/>
      <c r="M36" s="12"/>
      <c r="N36" s="3"/>
      <c r="O36" s="36"/>
      <c r="P36" s="285" t="s">
        <v>105</v>
      </c>
      <c r="Q36" s="286"/>
      <c r="R36" s="286"/>
      <c r="S36" s="286"/>
      <c r="T36" s="286"/>
      <c r="U36" s="286"/>
      <c r="V36" s="286"/>
      <c r="W36" s="286"/>
      <c r="X36" s="38"/>
    </row>
    <row r="37" spans="1:24" s="33" customFormat="1" ht="33" customHeight="1">
      <c r="A37" s="32"/>
      <c r="C37" s="34"/>
      <c r="E37" s="39"/>
      <c r="F37" s="34"/>
      <c r="G37" s="5"/>
      <c r="H37" s="5"/>
      <c r="I37" s="12"/>
      <c r="J37" s="3"/>
      <c r="K37" s="12"/>
      <c r="L37" s="3"/>
      <c r="M37" s="12"/>
      <c r="N37" s="3"/>
      <c r="O37" s="36"/>
      <c r="P37" s="286"/>
      <c r="Q37" s="286"/>
      <c r="R37" s="286"/>
      <c r="S37" s="286"/>
      <c r="T37" s="286"/>
      <c r="U37" s="286"/>
      <c r="V37" s="286"/>
      <c r="W37" s="286"/>
      <c r="X37" s="38"/>
    </row>
    <row r="38" spans="1:24" s="33" customFormat="1" ht="33" customHeight="1">
      <c r="A38" s="32"/>
      <c r="C38" s="34"/>
      <c r="E38" s="39"/>
      <c r="F38" s="34"/>
      <c r="G38" s="5"/>
      <c r="H38" s="5"/>
      <c r="I38" s="12"/>
      <c r="J38" s="3"/>
      <c r="K38" s="12"/>
      <c r="L38" s="3"/>
      <c r="M38" s="12"/>
      <c r="N38" s="3"/>
      <c r="O38" s="36"/>
      <c r="P38" s="286"/>
      <c r="Q38" s="286"/>
      <c r="R38" s="286"/>
      <c r="S38" s="286"/>
      <c r="T38" s="286"/>
      <c r="U38" s="286"/>
      <c r="V38" s="286"/>
      <c r="W38" s="286"/>
      <c r="X38" s="38"/>
    </row>
    <row r="39" spans="1:24" s="33" customFormat="1" ht="33" customHeight="1">
      <c r="A39" s="32"/>
      <c r="C39" s="34"/>
      <c r="E39" s="39"/>
      <c r="F39" s="34"/>
      <c r="G39" s="5"/>
      <c r="H39" s="5"/>
      <c r="I39" s="12"/>
      <c r="J39" s="3"/>
      <c r="K39" s="12"/>
      <c r="L39" s="3"/>
      <c r="M39" s="12"/>
      <c r="N39" s="3"/>
      <c r="O39" s="36"/>
      <c r="P39" s="286"/>
      <c r="Q39" s="286"/>
      <c r="R39" s="286"/>
      <c r="S39" s="286"/>
      <c r="T39" s="286"/>
      <c r="U39" s="286"/>
      <c r="V39" s="286"/>
      <c r="W39" s="286"/>
      <c r="X39" s="38"/>
    </row>
    <row r="40" spans="1:24" s="33" customFormat="1" ht="33" customHeight="1">
      <c r="A40" s="32"/>
      <c r="C40" s="34"/>
      <c r="E40" s="39"/>
      <c r="F40" s="34"/>
      <c r="G40" s="5"/>
      <c r="H40" s="5"/>
      <c r="I40" s="12"/>
      <c r="J40" s="3"/>
      <c r="K40" s="12"/>
      <c r="L40" s="3"/>
      <c r="M40" s="12"/>
      <c r="N40" s="3"/>
      <c r="O40" s="36"/>
      <c r="P40" s="286"/>
      <c r="Q40" s="286"/>
      <c r="R40" s="286"/>
      <c r="S40" s="286"/>
      <c r="T40" s="286"/>
      <c r="U40" s="286"/>
      <c r="V40" s="286"/>
      <c r="W40" s="286"/>
      <c r="X40" s="38"/>
    </row>
    <row r="41" spans="16:23" ht="33" customHeight="1">
      <c r="P41" s="286"/>
      <c r="Q41" s="286"/>
      <c r="R41" s="286"/>
      <c r="S41" s="286"/>
      <c r="T41" s="286"/>
      <c r="U41" s="286"/>
      <c r="V41" s="286"/>
      <c r="W41" s="286"/>
    </row>
    <row r="42" spans="16:23" ht="33" customHeight="1">
      <c r="P42" s="286"/>
      <c r="Q42" s="286"/>
      <c r="R42" s="286"/>
      <c r="S42" s="286"/>
      <c r="T42" s="286"/>
      <c r="U42" s="286"/>
      <c r="V42" s="286"/>
      <c r="W42" s="286"/>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12:X20 X21 X22:X2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2008-02-04T19:34:26Z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