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415" activeTab="0"/>
  </bookViews>
  <sheets>
    <sheet name="WE 2007-52" sheetId="1" r:id="rId1"/>
  </sheets>
  <externalReferences>
    <externalReference r:id="rId4"/>
  </externalReferences>
  <definedNames>
    <definedName name="_xlnm.Print_Area" localSheetId="0">'WE 2007-52'!$A$1:$Y$16</definedName>
  </definedNames>
  <calcPr fullCalcOnLoad="1"/>
</workbook>
</file>

<file path=xl/sharedStrings.xml><?xml version="1.0" encoding="utf-8"?>
<sst xmlns="http://schemas.openxmlformats.org/spreadsheetml/2006/main" count="64" uniqueCount="49">
  <si>
    <t>Title</t>
  </si>
  <si>
    <t>Release
Date</t>
  </si>
  <si>
    <t>Distributor</t>
  </si>
  <si>
    <t>Company</t>
  </si>
  <si>
    <t># of
Prints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</si>
  <si>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</si>
  <si>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</si>
  <si>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</si>
  <si>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</si>
  <si>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</si>
  <si>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</si>
  <si>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</si>
  <si>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</si>
  <si>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</si>
  <si>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</si>
  <si>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</si>
  <si>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</si>
  <si>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</si>
  <si>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TURKEY WEEKEND TOP 10</t>
  </si>
  <si>
    <t xml:space="preserve"> G.B.O. Share in Top 10</t>
  </si>
  <si>
    <t>** LOCAL FILM</t>
  </si>
  <si>
    <t>UIP</t>
  </si>
  <si>
    <t>Rank</t>
  </si>
  <si>
    <t>WB</t>
  </si>
  <si>
    <t># of
Locations</t>
  </si>
  <si>
    <t>MEDYAVIZYON</t>
  </si>
  <si>
    <t>OZEN</t>
  </si>
  <si>
    <t>BEOWULF</t>
  </si>
  <si>
    <t>WARNER BROS.</t>
  </si>
  <si>
    <t>NEW LINE</t>
  </si>
  <si>
    <t>FOX</t>
  </si>
  <si>
    <t>BEE MOVIE</t>
  </si>
  <si>
    <t>KENDA</t>
  </si>
  <si>
    <t>ALVIN AND THE CHIPMUNKS</t>
  </si>
  <si>
    <t>WEEK 52 - 2007  ( 21 - 23 DEC 07 )</t>
  </si>
  <si>
    <t>FIDA</t>
  </si>
  <si>
    <t>BOYUT FILM</t>
  </si>
  <si>
    <t>ZERO FILM</t>
  </si>
  <si>
    <t>GOLDEN COMPASS THE</t>
  </si>
  <si>
    <t>ENCHANTED</t>
  </si>
  <si>
    <t>BUENA VISTA</t>
  </si>
  <si>
    <t>VİDEOTEK</t>
  </si>
  <si>
    <t>NANNY DIARIES</t>
  </si>
  <si>
    <t>FILMPOP</t>
  </si>
  <si>
    <t>KABADAYI **</t>
  </si>
  <si>
    <t>BEYAZ MELEK **</t>
  </si>
  <si>
    <t>KUTSAL DAMACANA **</t>
  </si>
  <si>
    <t>O KADIN **</t>
  </si>
  <si>
    <t>PAR / DW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</si>
</sst>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0\ \ "/>
    <numFmt numFmtId="165" formatCode="dd/mm/yy"/>
    <numFmt numFmtId="166" formatCode="#,##0\ "/>
    <numFmt numFmtId="167" formatCode="#,##0.00\ "/>
    <numFmt numFmtId="168" formatCode="0\ %\ "/>
    <numFmt numFmtId="169" formatCode="[$-41F]d\ mmmm\ yy;@"/>
    <numFmt numFmtId="170" formatCode="_(* #,##0_);_(* \(#,##0\);_(* &quot;-&quot;??_);_(@_)"/>
    <numFmt numFmtId="171" formatCode="#,##0\ \ "/>
    <numFmt numFmtId="172" formatCode="0.00\ "/>
    <numFmt numFmtId="173" formatCode="dd/mm/yy;@"/>
    <numFmt numFmtId="174" formatCode="#,##0.0\ \ "/>
    <numFmt numFmtId="175" formatCode="#,##0.000\ \ "/>
    <numFmt numFmtId="176" formatCode="0.0%"/>
    <numFmt numFmtId="177" formatCode="0.0\ %\ "/>
    <numFmt numFmtId="178" formatCode="#,##0.0\ "/>
    <numFmt numFmtId="179" formatCode="0.00\ %\ "/>
    <numFmt numFmtId="180" formatCode="#,##0.00\ \ \ "/>
    <numFmt numFmtId="181" formatCode="#,##0.0000\ \ "/>
  </numFmts>
  <fonts count="26">
    <font>
      <sz val="10"/>
      <name val="Arial"/>
      <family val="0"/>
    </font>
    <font>
      <sz val="40"/>
      <color indexed="9"/>
      <name val="Impact"/>
      <family val="2"/>
    </font>
    <font>
      <sz val="20"/>
      <color indexed="9"/>
      <name val="Impact"/>
      <family val="2"/>
    </font>
    <font>
      <b/>
      <sz val="14"/>
      <name val="Arial"/>
      <family val="2"/>
    </font>
    <font>
      <b/>
      <sz val="14"/>
      <name val="Impact"/>
      <family val="2"/>
    </font>
    <font>
      <b/>
      <sz val="16"/>
      <name val="Century Gothic"/>
      <family val="2"/>
    </font>
    <font>
      <sz val="8"/>
      <name val="Arial"/>
      <family val="0"/>
    </font>
    <font>
      <b/>
      <sz val="60"/>
      <color indexed="12"/>
      <name val="Arial"/>
      <family val="2"/>
    </font>
    <font>
      <b/>
      <sz val="18"/>
      <name val="Trebuchet MS"/>
      <family val="2"/>
    </font>
    <font>
      <b/>
      <sz val="18"/>
      <name val="Century Gothic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Trebuchet MS"/>
      <family val="2"/>
    </font>
    <font>
      <b/>
      <sz val="16"/>
      <name val="Arial"/>
      <family val="2"/>
    </font>
    <font>
      <b/>
      <sz val="18"/>
      <color indexed="10"/>
      <name val="Arial"/>
      <family val="2"/>
    </font>
    <font>
      <b/>
      <sz val="18"/>
      <color indexed="12"/>
      <name val="Trebuchet MS"/>
      <family val="2"/>
    </font>
    <font>
      <b/>
      <sz val="16"/>
      <color indexed="12"/>
      <name val="Trebuchet MS"/>
      <family val="2"/>
    </font>
    <font>
      <b/>
      <sz val="18"/>
      <color indexed="12"/>
      <name val="Century Gothic"/>
      <family val="2"/>
    </font>
    <font>
      <b/>
      <sz val="16"/>
      <color indexed="12"/>
      <name val="Impact"/>
      <family val="2"/>
    </font>
    <font>
      <b/>
      <sz val="14"/>
      <color indexed="12"/>
      <name val="Impact"/>
      <family val="2"/>
    </font>
    <font>
      <b/>
      <sz val="10"/>
      <color indexed="12"/>
      <name val="Arial"/>
      <family val="2"/>
    </font>
    <font>
      <b/>
      <sz val="16"/>
      <name val="Impact"/>
      <family val="2"/>
    </font>
    <font>
      <b/>
      <sz val="18"/>
      <color indexed="10"/>
      <name val="Impact"/>
      <family val="2"/>
    </font>
    <font>
      <b/>
      <sz val="18"/>
      <name val="Arial"/>
      <family val="2"/>
    </font>
    <font>
      <b/>
      <sz val="18"/>
      <name val="Impact"/>
      <family val="2"/>
    </font>
    <font>
      <b/>
      <sz val="18"/>
      <color indexed="10"/>
      <name val="Trebuchet MS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 style="medium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3" fillId="0" borderId="2" xfId="0" applyFont="1" applyBorder="1" applyAlignment="1" applyProtection="1">
      <alignment horizontal="right" vertical="center"/>
      <protection locked="0"/>
    </xf>
    <xf numFmtId="0" fontId="3" fillId="0" borderId="3" xfId="0" applyFont="1" applyBorder="1" applyAlignment="1" applyProtection="1">
      <alignment horizontal="right" vertical="center"/>
      <protection locked="0"/>
    </xf>
    <xf numFmtId="164" fontId="8" fillId="0" borderId="4" xfId="15" applyNumberFormat="1" applyFont="1" applyFill="1" applyBorder="1" applyAlignment="1">
      <alignment horizontal="right" vertical="center"/>
    </xf>
    <xf numFmtId="171" fontId="8" fillId="0" borderId="4" xfId="15" applyNumberFormat="1" applyFont="1" applyFill="1" applyBorder="1" applyAlignment="1">
      <alignment horizontal="right" vertical="center"/>
    </xf>
    <xf numFmtId="0" fontId="1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right"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171" fontId="15" fillId="0" borderId="4" xfId="15" applyNumberFormat="1" applyFont="1" applyFill="1" applyBorder="1" applyAlignment="1">
      <alignment horizontal="right" vertical="center"/>
    </xf>
    <xf numFmtId="164" fontId="15" fillId="0" borderId="4" xfId="15" applyNumberFormat="1" applyFont="1" applyFill="1" applyBorder="1" applyAlignment="1">
      <alignment horizontal="right" vertical="center"/>
    </xf>
    <xf numFmtId="0" fontId="17" fillId="0" borderId="5" xfId="0" applyFont="1" applyFill="1" applyBorder="1" applyAlignment="1" applyProtection="1">
      <alignment horizontal="right" vertical="center"/>
      <protection/>
    </xf>
    <xf numFmtId="0" fontId="18" fillId="0" borderId="6" xfId="0" applyFont="1" applyFill="1" applyBorder="1" applyAlignment="1" applyProtection="1">
      <alignment vertical="center"/>
      <protection locked="0"/>
    </xf>
    <xf numFmtId="164" fontId="16" fillId="0" borderId="4" xfId="15" applyNumberFormat="1" applyFont="1" applyFill="1" applyBorder="1" applyAlignment="1">
      <alignment horizontal="right" vertical="center"/>
    </xf>
    <xf numFmtId="166" fontId="16" fillId="0" borderId="4" xfId="15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164" fontId="5" fillId="0" borderId="1" xfId="0" applyNumberFormat="1" applyFont="1" applyBorder="1" applyAlignment="1" applyProtection="1">
      <alignment horizontal="center" vertical="center"/>
      <protection/>
    </xf>
    <xf numFmtId="0" fontId="9" fillId="0" borderId="5" xfId="0" applyFont="1" applyFill="1" applyBorder="1" applyAlignment="1" applyProtection="1">
      <alignment horizontal="right" vertical="center"/>
      <protection/>
    </xf>
    <xf numFmtId="0" fontId="21" fillId="0" borderId="6" xfId="0" applyFont="1" applyFill="1" applyBorder="1" applyAlignment="1" applyProtection="1">
      <alignment vertical="center"/>
      <protection locked="0"/>
    </xf>
    <xf numFmtId="164" fontId="12" fillId="0" borderId="4" xfId="15" applyNumberFormat="1" applyFont="1" applyFill="1" applyBorder="1" applyAlignment="1">
      <alignment horizontal="right" vertical="center"/>
    </xf>
    <xf numFmtId="166" fontId="12" fillId="0" borderId="4" xfId="15" applyNumberFormat="1" applyFont="1" applyFill="1" applyBorder="1" applyAlignment="1">
      <alignment horizontal="right" vertical="center"/>
    </xf>
    <xf numFmtId="0" fontId="21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164" fontId="13" fillId="0" borderId="0" xfId="0" applyNumberFormat="1" applyFont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164" fontId="14" fillId="0" borderId="0" xfId="0" applyNumberFormat="1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64" fontId="3" fillId="0" borderId="0" xfId="0" applyNumberFormat="1" applyFont="1" applyAlignment="1" applyProtection="1">
      <alignment vertical="center"/>
      <protection locked="0"/>
    </xf>
    <xf numFmtId="9" fontId="8" fillId="0" borderId="4" xfId="15" applyNumberFormat="1" applyFont="1" applyFill="1" applyBorder="1" applyAlignment="1">
      <alignment horizontal="right" vertical="center"/>
    </xf>
    <xf numFmtId="166" fontId="8" fillId="0" borderId="4" xfId="21" applyNumberFormat="1" applyFont="1" applyFill="1" applyBorder="1" applyAlignment="1" applyProtection="1">
      <alignment horizontal="right" vertical="center"/>
      <protection/>
    </xf>
    <xf numFmtId="167" fontId="8" fillId="0" borderId="4" xfId="21" applyNumberFormat="1" applyFont="1" applyFill="1" applyBorder="1" applyAlignment="1" applyProtection="1">
      <alignment horizontal="right" vertical="center"/>
      <protection/>
    </xf>
    <xf numFmtId="177" fontId="8" fillId="0" borderId="4" xfId="21" applyNumberFormat="1" applyFont="1" applyFill="1" applyBorder="1" applyAlignment="1">
      <alignment vertical="center"/>
    </xf>
    <xf numFmtId="166" fontId="15" fillId="0" borderId="4" xfId="21" applyNumberFormat="1" applyFont="1" applyFill="1" applyBorder="1" applyAlignment="1" applyProtection="1">
      <alignment horizontal="right" vertical="center"/>
      <protection/>
    </xf>
    <xf numFmtId="167" fontId="15" fillId="0" borderId="4" xfId="21" applyNumberFormat="1" applyFont="1" applyFill="1" applyBorder="1" applyAlignment="1" applyProtection="1">
      <alignment horizontal="right" vertical="center"/>
      <protection/>
    </xf>
    <xf numFmtId="177" fontId="15" fillId="0" borderId="4" xfId="21" applyNumberFormat="1" applyFont="1" applyFill="1" applyBorder="1" applyAlignment="1">
      <alignment vertical="center"/>
    </xf>
    <xf numFmtId="0" fontId="8" fillId="0" borderId="4" xfId="0" applyFont="1" applyFill="1" applyBorder="1" applyAlignment="1">
      <alignment horizontal="left" vertical="center"/>
    </xf>
    <xf numFmtId="165" fontId="8" fillId="0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left" vertical="center"/>
    </xf>
    <xf numFmtId="165" fontId="15" fillId="0" borderId="4" xfId="0" applyNumberFormat="1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167" fontId="8" fillId="0" borderId="12" xfId="21" applyNumberFormat="1" applyFont="1" applyFill="1" applyBorder="1" applyAlignment="1" applyProtection="1">
      <alignment horizontal="right" vertical="center"/>
      <protection/>
    </xf>
    <xf numFmtId="167" fontId="15" fillId="0" borderId="12" xfId="21" applyNumberFormat="1" applyFont="1" applyFill="1" applyBorder="1" applyAlignment="1" applyProtection="1">
      <alignment horizontal="right" vertical="center"/>
      <protection/>
    </xf>
    <xf numFmtId="0" fontId="23" fillId="0" borderId="0" xfId="0" applyFont="1" applyAlignment="1" applyProtection="1">
      <alignment vertical="center"/>
      <protection locked="0"/>
    </xf>
    <xf numFmtId="0" fontId="23" fillId="0" borderId="0" xfId="0" applyFont="1" applyAlignment="1" applyProtection="1">
      <alignment horizontal="right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5" fillId="0" borderId="4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165" fontId="8" fillId="0" borderId="1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23" fillId="0" borderId="7" xfId="0" applyFont="1" applyBorder="1" applyAlignment="1" applyProtection="1">
      <alignment horizontal="center" vertical="center"/>
      <protection locked="0"/>
    </xf>
    <xf numFmtId="171" fontId="8" fillId="0" borderId="13" xfId="15" applyNumberFormat="1" applyFont="1" applyFill="1" applyBorder="1" applyAlignment="1">
      <alignment horizontal="right" vertical="center"/>
    </xf>
    <xf numFmtId="171" fontId="8" fillId="0" borderId="7" xfId="15" applyNumberFormat="1" applyFont="1" applyFill="1" applyBorder="1" applyAlignment="1" applyProtection="1">
      <alignment horizontal="right" vertical="center"/>
      <protection/>
    </xf>
    <xf numFmtId="166" fontId="8" fillId="0" borderId="13" xfId="21" applyNumberFormat="1" applyFont="1" applyFill="1" applyBorder="1" applyAlignment="1" applyProtection="1">
      <alignment horizontal="right" vertical="center"/>
      <protection/>
    </xf>
    <xf numFmtId="167" fontId="8" fillId="0" borderId="13" xfId="21" applyNumberFormat="1" applyFont="1" applyFill="1" applyBorder="1" applyAlignment="1" applyProtection="1">
      <alignment horizontal="right" vertical="center"/>
      <protection/>
    </xf>
    <xf numFmtId="164" fontId="8" fillId="0" borderId="7" xfId="15" applyNumberFormat="1" applyFont="1" applyFill="1" applyBorder="1" applyAlignment="1" applyProtection="1">
      <alignment horizontal="right" vertical="center"/>
      <protection/>
    </xf>
    <xf numFmtId="177" fontId="8" fillId="0" borderId="13" xfId="21" applyNumberFormat="1" applyFont="1" applyFill="1" applyBorder="1" applyAlignment="1">
      <alignment vertical="center"/>
    </xf>
    <xf numFmtId="177" fontId="8" fillId="0" borderId="7" xfId="21" applyNumberFormat="1" applyFont="1" applyFill="1" applyBorder="1" applyAlignment="1">
      <alignment vertical="center"/>
    </xf>
    <xf numFmtId="164" fontId="8" fillId="0" borderId="13" xfId="15" applyNumberFormat="1" applyFont="1" applyFill="1" applyBorder="1" applyAlignment="1">
      <alignment horizontal="right" vertical="center"/>
    </xf>
    <xf numFmtId="164" fontId="23" fillId="0" borderId="7" xfId="0" applyNumberFormat="1" applyFont="1" applyBorder="1" applyAlignment="1" applyProtection="1">
      <alignment vertical="center"/>
      <protection locked="0"/>
    </xf>
    <xf numFmtId="0" fontId="23" fillId="0" borderId="7" xfId="0" applyFont="1" applyBorder="1" applyAlignment="1" applyProtection="1">
      <alignment vertical="center"/>
      <protection locked="0"/>
    </xf>
    <xf numFmtId="167" fontId="8" fillId="0" borderId="14" xfId="21" applyNumberFormat="1" applyFont="1" applyFill="1" applyBorder="1" applyAlignment="1" applyProtection="1">
      <alignment horizontal="right" vertical="center"/>
      <protection/>
    </xf>
    <xf numFmtId="171" fontId="23" fillId="0" borderId="7" xfId="0" applyNumberFormat="1" applyFont="1" applyBorder="1" applyAlignment="1" applyProtection="1">
      <alignment vertical="center"/>
      <protection locked="0"/>
    </xf>
    <xf numFmtId="2" fontId="23" fillId="0" borderId="7" xfId="0" applyNumberFormat="1" applyFont="1" applyBorder="1" applyAlignment="1" applyProtection="1">
      <alignment vertical="center"/>
      <protection locked="0"/>
    </xf>
    <xf numFmtId="43" fontId="5" fillId="0" borderId="15" xfId="15" applyFont="1" applyFill="1" applyBorder="1" applyAlignment="1" applyProtection="1">
      <alignment horizontal="center" vertical="center" textRotation="90"/>
      <protection/>
    </xf>
    <xf numFmtId="43" fontId="5" fillId="0" borderId="16" xfId="15" applyFont="1" applyFill="1" applyBorder="1" applyAlignment="1" applyProtection="1">
      <alignment horizontal="center" vertical="center" textRotation="90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164" fontId="8" fillId="0" borderId="8" xfId="15" applyNumberFormat="1" applyFont="1" applyFill="1" applyBorder="1" applyAlignment="1" applyProtection="1">
      <alignment horizontal="center" vertical="center"/>
      <protection/>
    </xf>
    <xf numFmtId="164" fontId="8" fillId="0" borderId="18" xfId="15" applyNumberFormat="1" applyFont="1" applyFill="1" applyBorder="1" applyAlignment="1" applyProtection="1">
      <alignment horizontal="center" vertical="center"/>
      <protection/>
    </xf>
    <xf numFmtId="164" fontId="8" fillId="0" borderId="19" xfId="15" applyNumberFormat="1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 applyProtection="1">
      <alignment horizontal="center" vertical="center" wrapText="1" shrinkToFit="1"/>
      <protection locked="0"/>
    </xf>
    <xf numFmtId="0" fontId="20" fillId="0" borderId="23" xfId="0" applyFont="1" applyBorder="1" applyAlignment="1">
      <alignment/>
    </xf>
    <xf numFmtId="0" fontId="20" fillId="0" borderId="24" xfId="0" applyFont="1" applyBorder="1" applyAlignment="1">
      <alignment/>
    </xf>
    <xf numFmtId="0" fontId="7" fillId="0" borderId="25" xfId="0" applyFont="1" applyBorder="1" applyAlignment="1" applyProtection="1">
      <alignment horizontal="center" vertical="center" wrapText="1" shrinkToFit="1"/>
      <protection locked="0"/>
    </xf>
    <xf numFmtId="0" fontId="20" fillId="0" borderId="26" xfId="0" applyFont="1" applyBorder="1" applyAlignment="1">
      <alignment/>
    </xf>
    <xf numFmtId="0" fontId="20" fillId="0" borderId="27" xfId="0" applyFont="1" applyBorder="1" applyAlignment="1">
      <alignment/>
    </xf>
    <xf numFmtId="0" fontId="5" fillId="0" borderId="28" xfId="0" applyFont="1" applyFill="1" applyBorder="1" applyAlignment="1" applyProtection="1">
      <alignment horizontal="center" vertical="center"/>
      <protection/>
    </xf>
    <xf numFmtId="43" fontId="5" fillId="0" borderId="17" xfId="15" applyFont="1" applyFill="1" applyBorder="1" applyAlignment="1" applyProtection="1">
      <alignment horizontal="center" vertical="center"/>
      <protection/>
    </xf>
    <xf numFmtId="43" fontId="5" fillId="0" borderId="1" xfId="15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24660225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133350</xdr:colOff>
      <xdr:row>0</xdr:row>
      <xdr:rowOff>0</xdr:rowOff>
    </xdr:from>
    <xdr:to>
      <xdr:col>25</xdr:col>
      <xdr:colOff>0</xdr:colOff>
      <xdr:row>0</xdr:row>
      <xdr:rowOff>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9240500" y="0"/>
          <a:ext cx="5419725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etul\Desktop\rakamlar..-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merikalilar karadeniz'de-yok"/>
      <sheetName val="gomeda-yok"/>
      <sheetName val="adem'in Trenleri"/>
      <sheetName val="romantik"/>
      <sheetName val="mavi gözlü dev"/>
      <sheetName val="mutluluk"/>
      <sheetName val="cumhurbaskanı"/>
      <sheetName val="janjan"/>
      <sheetName val="yumurta"/>
      <sheetName val="o kadın"/>
    </sheetNames>
    <sheetDataSet>
      <sheetData sheetId="9">
        <row r="7">
          <cell r="K7">
            <v>331708</v>
          </cell>
        </row>
        <row r="21">
          <cell r="H21">
            <v>7560</v>
          </cell>
          <cell r="I21">
            <v>61916.399999999994</v>
          </cell>
        </row>
        <row r="22">
          <cell r="H22">
            <v>12800</v>
          </cell>
          <cell r="I22">
            <v>104832</v>
          </cell>
        </row>
        <row r="23">
          <cell r="H23">
            <v>15467</v>
          </cell>
          <cell r="I23">
            <v>126674.73</v>
          </cell>
        </row>
        <row r="32">
          <cell r="H32">
            <v>100397</v>
          </cell>
          <cell r="I32">
            <v>827417.13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"/>
  <sheetViews>
    <sheetView tabSelected="1" zoomScale="45" zoomScaleNormal="45" workbookViewId="0" topLeftCell="A1">
      <selection activeCell="W9" sqref="W9"/>
    </sheetView>
  </sheetViews>
  <sheetFormatPr defaultColWidth="9.140625" defaultRowHeight="12.75"/>
  <cols>
    <col min="1" max="1" width="6.28125" style="1" customWidth="1"/>
    <col min="2" max="2" width="1.7109375" style="41" customWidth="1"/>
    <col min="3" max="3" width="43.421875" style="11" customWidth="1"/>
    <col min="4" max="4" width="22.00390625" style="11" customWidth="1"/>
    <col min="5" max="5" width="26.57421875" style="11" customWidth="1"/>
    <col min="6" max="6" width="25.7109375" style="42" customWidth="1"/>
    <col min="7" max="7" width="13.421875" style="43" customWidth="1"/>
    <col min="8" max="8" width="13.140625" style="43" customWidth="1"/>
    <col min="9" max="9" width="12.8515625" style="43" customWidth="1"/>
    <col min="10" max="10" width="25.140625" style="11" hidden="1" customWidth="1"/>
    <col min="11" max="11" width="15.140625" style="11" hidden="1" customWidth="1"/>
    <col min="12" max="12" width="21.8515625" style="11" hidden="1" customWidth="1"/>
    <col min="13" max="13" width="15.8515625" style="11" hidden="1" customWidth="1"/>
    <col min="14" max="14" width="21.8515625" style="11" hidden="1" customWidth="1"/>
    <col min="15" max="15" width="13.7109375" style="11" hidden="1" customWidth="1"/>
    <col min="16" max="16" width="26.421875" style="2" customWidth="1"/>
    <col min="17" max="17" width="22.421875" style="11" customWidth="1"/>
    <col min="18" max="18" width="14.00390625" style="11" customWidth="1"/>
    <col min="19" max="19" width="12.421875" style="11" customWidth="1"/>
    <col min="20" max="20" width="20.00390625" style="11" customWidth="1"/>
    <col min="21" max="21" width="26.140625" style="44" customWidth="1"/>
    <col min="22" max="22" width="16.7109375" style="11" customWidth="1"/>
    <col min="23" max="23" width="28.00390625" style="44" customWidth="1"/>
    <col min="24" max="24" width="26.140625" style="11" customWidth="1"/>
    <col min="25" max="25" width="12.421875" style="61" customWidth="1"/>
    <col min="26" max="16384" width="38.57421875" style="11" customWidth="1"/>
  </cols>
  <sheetData>
    <row r="1" spans="1:25" ht="81" customHeight="1" thickBot="1">
      <c r="A1" s="6"/>
      <c r="B1" s="23"/>
      <c r="C1" s="94" t="s">
        <v>18</v>
      </c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6"/>
    </row>
    <row r="2" spans="1:25" ht="94.5" customHeight="1" thickBot="1">
      <c r="A2" s="7"/>
      <c r="B2" s="24"/>
      <c r="C2" s="97" t="s">
        <v>34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9"/>
    </row>
    <row r="3" spans="1:25" s="3" customFormat="1" ht="38.25" customHeight="1">
      <c r="A3" s="82" t="s">
        <v>22</v>
      </c>
      <c r="B3" s="25"/>
      <c r="C3" s="101" t="s">
        <v>0</v>
      </c>
      <c r="D3" s="85" t="s">
        <v>1</v>
      </c>
      <c r="E3" s="85" t="s">
        <v>2</v>
      </c>
      <c r="F3" s="85" t="s">
        <v>3</v>
      </c>
      <c r="G3" s="85" t="s">
        <v>4</v>
      </c>
      <c r="H3" s="85" t="s">
        <v>24</v>
      </c>
      <c r="I3" s="85" t="s">
        <v>5</v>
      </c>
      <c r="J3" s="84" t="s">
        <v>6</v>
      </c>
      <c r="K3" s="84"/>
      <c r="L3" s="84" t="s">
        <v>7</v>
      </c>
      <c r="M3" s="84"/>
      <c r="N3" s="84" t="s">
        <v>8</v>
      </c>
      <c r="O3" s="84"/>
      <c r="P3" s="91" t="s">
        <v>9</v>
      </c>
      <c r="Q3" s="92"/>
      <c r="R3" s="92"/>
      <c r="S3" s="92"/>
      <c r="T3" s="93"/>
      <c r="U3" s="84" t="s">
        <v>10</v>
      </c>
      <c r="V3" s="84"/>
      <c r="W3" s="84" t="s">
        <v>11</v>
      </c>
      <c r="X3" s="84"/>
      <c r="Y3" s="100"/>
    </row>
    <row r="4" spans="1:25" s="3" customFormat="1" ht="85.5" customHeight="1" thickBot="1">
      <c r="A4" s="83"/>
      <c r="B4" s="26"/>
      <c r="C4" s="102"/>
      <c r="D4" s="87"/>
      <c r="E4" s="86"/>
      <c r="F4" s="86"/>
      <c r="G4" s="87"/>
      <c r="H4" s="87"/>
      <c r="I4" s="87"/>
      <c r="J4" s="12" t="s">
        <v>12</v>
      </c>
      <c r="K4" s="12" t="s">
        <v>13</v>
      </c>
      <c r="L4" s="12" t="s">
        <v>12</v>
      </c>
      <c r="M4" s="12" t="s">
        <v>13</v>
      </c>
      <c r="N4" s="12" t="s">
        <v>12</v>
      </c>
      <c r="O4" s="12" t="s">
        <v>13</v>
      </c>
      <c r="P4" s="4" t="s">
        <v>12</v>
      </c>
      <c r="Q4" s="4" t="s">
        <v>13</v>
      </c>
      <c r="R4" s="5" t="s">
        <v>14</v>
      </c>
      <c r="S4" s="5" t="s">
        <v>15</v>
      </c>
      <c r="T4" s="5" t="s">
        <v>19</v>
      </c>
      <c r="U4" s="27" t="s">
        <v>12</v>
      </c>
      <c r="V4" s="12" t="s">
        <v>16</v>
      </c>
      <c r="W4" s="27" t="s">
        <v>12</v>
      </c>
      <c r="X4" s="12" t="s">
        <v>13</v>
      </c>
      <c r="Y4" s="58" t="s">
        <v>15</v>
      </c>
    </row>
    <row r="5" spans="1:25" s="22" customFormat="1" ht="49.5" customHeight="1">
      <c r="A5" s="18">
        <v>1</v>
      </c>
      <c r="B5" s="19">
        <v>1</v>
      </c>
      <c r="C5" s="55" t="s">
        <v>44</v>
      </c>
      <c r="D5" s="56">
        <v>39430</v>
      </c>
      <c r="E5" s="55" t="s">
        <v>21</v>
      </c>
      <c r="F5" s="55" t="s">
        <v>35</v>
      </c>
      <c r="G5" s="57">
        <v>242</v>
      </c>
      <c r="H5" s="57">
        <v>400</v>
      </c>
      <c r="I5" s="57">
        <v>2</v>
      </c>
      <c r="J5" s="20">
        <v>1121974</v>
      </c>
      <c r="K5" s="21">
        <v>131619</v>
      </c>
      <c r="L5" s="20">
        <v>1115329</v>
      </c>
      <c r="M5" s="21">
        <v>133012</v>
      </c>
      <c r="N5" s="20">
        <v>959161</v>
      </c>
      <c r="O5" s="21">
        <v>115378</v>
      </c>
      <c r="P5" s="17">
        <f>+N5+L5+J5</f>
        <v>3196464</v>
      </c>
      <c r="Q5" s="16">
        <f>+O5+M5+K5</f>
        <v>380009</v>
      </c>
      <c r="R5" s="49">
        <f>+Q5/H5</f>
        <v>950.0225</v>
      </c>
      <c r="S5" s="50">
        <f>+P5/Q5</f>
        <v>8.411548147543874</v>
      </c>
      <c r="T5" s="51">
        <f aca="true" t="shared" si="0" ref="T5:T14">+P5/$P$15</f>
        <v>0.3743182741676169</v>
      </c>
      <c r="U5" s="17">
        <v>2234786</v>
      </c>
      <c r="V5" s="45">
        <f aca="true" t="shared" si="1" ref="V5:V14">IF(U5&lt;&gt;0,-(U5-P5)/U5,"")</f>
        <v>0.4303221874488206</v>
      </c>
      <c r="W5" s="17">
        <v>7460792</v>
      </c>
      <c r="X5" s="16">
        <v>920309</v>
      </c>
      <c r="Y5" s="60">
        <f>+W5/X5</f>
        <v>8.10683368303472</v>
      </c>
    </row>
    <row r="6" spans="1:25" s="22" customFormat="1" ht="49.5" customHeight="1">
      <c r="A6" s="28">
        <v>2</v>
      </c>
      <c r="B6" s="29">
        <v>3</v>
      </c>
      <c r="C6" s="52" t="s">
        <v>45</v>
      </c>
      <c r="D6" s="53">
        <v>39402</v>
      </c>
      <c r="E6" s="52" t="s">
        <v>25</v>
      </c>
      <c r="F6" s="52" t="s">
        <v>36</v>
      </c>
      <c r="G6" s="54">
        <v>165</v>
      </c>
      <c r="H6" s="54">
        <v>165</v>
      </c>
      <c r="I6" s="54">
        <v>6</v>
      </c>
      <c r="J6" s="30">
        <v>546967</v>
      </c>
      <c r="K6" s="31">
        <v>69278</v>
      </c>
      <c r="L6" s="30">
        <v>361716</v>
      </c>
      <c r="M6" s="31">
        <v>48403</v>
      </c>
      <c r="N6" s="30">
        <v>335497.5</v>
      </c>
      <c r="O6" s="31">
        <v>44597</v>
      </c>
      <c r="P6" s="8">
        <f>J6+L6+N6</f>
        <v>1244180.5</v>
      </c>
      <c r="Q6" s="9">
        <f>K6+M6+O6</f>
        <v>162278</v>
      </c>
      <c r="R6" s="46">
        <f>IF(P6&lt;&gt;0,Q6/H6,"")</f>
        <v>983.5030303030303</v>
      </c>
      <c r="S6" s="47">
        <f>IF(P6&lt;&gt;0,P6/Q6,"")</f>
        <v>7.666969644683814</v>
      </c>
      <c r="T6" s="48">
        <f t="shared" si="0"/>
        <v>0.14569833963811346</v>
      </c>
      <c r="U6" s="8">
        <v>560355</v>
      </c>
      <c r="V6" s="45">
        <f t="shared" si="1"/>
        <v>1.2203433537668085</v>
      </c>
      <c r="W6" s="8">
        <f>2138494+2493577.5+2571755+1985535.5+1113022+1007616.5</f>
        <v>11310000.5</v>
      </c>
      <c r="X6" s="9">
        <f>271934+322135+339926+262189+150199+134831</f>
        <v>1481214</v>
      </c>
      <c r="Y6" s="59">
        <f>IF(W6&lt;&gt;0,W6/X6,"")</f>
        <v>7.635628950306978</v>
      </c>
    </row>
    <row r="7" spans="1:25" s="22" customFormat="1" ht="49.5" customHeight="1">
      <c r="A7" s="28">
        <v>3</v>
      </c>
      <c r="B7" s="29">
        <v>2</v>
      </c>
      <c r="C7" s="52" t="s">
        <v>46</v>
      </c>
      <c r="D7" s="53">
        <v>39437</v>
      </c>
      <c r="E7" s="52" t="s">
        <v>26</v>
      </c>
      <c r="F7" s="52" t="s">
        <v>37</v>
      </c>
      <c r="G7" s="54">
        <v>156</v>
      </c>
      <c r="H7" s="54">
        <v>156</v>
      </c>
      <c r="I7" s="54">
        <v>1</v>
      </c>
      <c r="J7" s="30">
        <f>352261+146499.5</f>
        <v>498760.5</v>
      </c>
      <c r="K7" s="31">
        <f>44775+18361</f>
        <v>63136</v>
      </c>
      <c r="L7" s="30">
        <v>390349.5</v>
      </c>
      <c r="M7" s="31">
        <v>49573</v>
      </c>
      <c r="N7" s="30">
        <v>354449</v>
      </c>
      <c r="O7" s="31">
        <v>44734</v>
      </c>
      <c r="P7" s="8">
        <f>SUM(J7+L7+N7)</f>
        <v>1243559</v>
      </c>
      <c r="Q7" s="9">
        <f>SUM(K7+M7+O7)</f>
        <v>157443</v>
      </c>
      <c r="R7" s="46">
        <f>+Q7/H7</f>
        <v>1009.25</v>
      </c>
      <c r="S7" s="47">
        <f>+P7/Q7</f>
        <v>7.898471192749122</v>
      </c>
      <c r="T7" s="48">
        <f t="shared" si="0"/>
        <v>0.14562555958884804</v>
      </c>
      <c r="U7" s="8"/>
      <c r="V7" s="45">
        <f t="shared" si="1"/>
      </c>
      <c r="W7" s="8">
        <v>1243559</v>
      </c>
      <c r="X7" s="9">
        <v>157443</v>
      </c>
      <c r="Y7" s="59">
        <f>W7/X7</f>
        <v>7.898471192749122</v>
      </c>
    </row>
    <row r="8" spans="1:25" s="22" customFormat="1" ht="49.5" customHeight="1">
      <c r="A8" s="18">
        <v>4</v>
      </c>
      <c r="B8" s="19">
        <v>4</v>
      </c>
      <c r="C8" s="55" t="s">
        <v>31</v>
      </c>
      <c r="D8" s="56">
        <v>39430</v>
      </c>
      <c r="E8" s="55" t="s">
        <v>21</v>
      </c>
      <c r="F8" s="55" t="s">
        <v>48</v>
      </c>
      <c r="G8" s="57">
        <v>137</v>
      </c>
      <c r="H8" s="57">
        <v>138</v>
      </c>
      <c r="I8" s="57">
        <v>2</v>
      </c>
      <c r="J8" s="20">
        <v>279216</v>
      </c>
      <c r="K8" s="21">
        <v>32639</v>
      </c>
      <c r="L8" s="20">
        <v>341146</v>
      </c>
      <c r="M8" s="21">
        <v>40008</v>
      </c>
      <c r="N8" s="20">
        <v>304769</v>
      </c>
      <c r="O8" s="21">
        <v>36069</v>
      </c>
      <c r="P8" s="17">
        <f>+N8+L8+J8</f>
        <v>925131</v>
      </c>
      <c r="Q8" s="16">
        <f>+O8+M8+K8</f>
        <v>108716</v>
      </c>
      <c r="R8" s="49">
        <f>+Q8/H8</f>
        <v>787.7971014492754</v>
      </c>
      <c r="S8" s="50">
        <f>+P8/Q8</f>
        <v>8.509612200596049</v>
      </c>
      <c r="T8" s="51">
        <f t="shared" si="0"/>
        <v>0.1083364115156503</v>
      </c>
      <c r="U8" s="17">
        <v>729384</v>
      </c>
      <c r="V8" s="45">
        <f t="shared" si="1"/>
        <v>0.2683730380704814</v>
      </c>
      <c r="W8" s="17">
        <v>2106400</v>
      </c>
      <c r="X8" s="16">
        <v>247701</v>
      </c>
      <c r="Y8" s="60">
        <f>+W8/X8</f>
        <v>8.503800953569021</v>
      </c>
    </row>
    <row r="9" spans="1:25" s="22" customFormat="1" ht="49.5" customHeight="1">
      <c r="A9" s="28">
        <v>5</v>
      </c>
      <c r="B9" s="29">
        <v>5</v>
      </c>
      <c r="C9" s="52" t="s">
        <v>38</v>
      </c>
      <c r="D9" s="53">
        <v>39423</v>
      </c>
      <c r="E9" s="52" t="s">
        <v>25</v>
      </c>
      <c r="F9" s="52" t="s">
        <v>29</v>
      </c>
      <c r="G9" s="54">
        <v>164</v>
      </c>
      <c r="H9" s="54">
        <v>164</v>
      </c>
      <c r="I9" s="54">
        <v>3</v>
      </c>
      <c r="J9" s="30">
        <v>365499</v>
      </c>
      <c r="K9" s="31">
        <v>42796</v>
      </c>
      <c r="L9" s="30">
        <v>227134</v>
      </c>
      <c r="M9" s="31">
        <v>26890</v>
      </c>
      <c r="N9" s="30">
        <v>188948</v>
      </c>
      <c r="O9" s="31">
        <v>22085</v>
      </c>
      <c r="P9" s="8">
        <f>J9+L9+N9</f>
        <v>781581</v>
      </c>
      <c r="Q9" s="9">
        <f>K9+M9+O9</f>
        <v>91771</v>
      </c>
      <c r="R9" s="46">
        <f>IF(P9&lt;&gt;0,Q9/H9,"")</f>
        <v>559.579268292683</v>
      </c>
      <c r="S9" s="47">
        <f>IF(P9&lt;&gt;0,P9/Q9,"")</f>
        <v>8.516644691678199</v>
      </c>
      <c r="T9" s="48">
        <f t="shared" si="0"/>
        <v>0.09152615234903325</v>
      </c>
      <c r="U9" s="8">
        <v>494300.5</v>
      </c>
      <c r="V9" s="45">
        <f t="shared" si="1"/>
        <v>0.581185938513111</v>
      </c>
      <c r="W9" s="8">
        <f>2977817.5+0</f>
        <v>2977817.5</v>
      </c>
      <c r="X9" s="9">
        <f>351396+0</f>
        <v>351396</v>
      </c>
      <c r="Y9" s="59">
        <f>IF(W9&lt;&gt;0,W9/X9,"")</f>
        <v>8.474249849173013</v>
      </c>
    </row>
    <row r="10" spans="1:25" s="22" customFormat="1" ht="49.5" customHeight="1">
      <c r="A10" s="18">
        <v>6</v>
      </c>
      <c r="B10" s="19">
        <v>6</v>
      </c>
      <c r="C10" s="55" t="s">
        <v>39</v>
      </c>
      <c r="D10" s="56">
        <v>39437</v>
      </c>
      <c r="E10" s="55" t="s">
        <v>21</v>
      </c>
      <c r="F10" s="55" t="s">
        <v>40</v>
      </c>
      <c r="G10" s="57">
        <v>105</v>
      </c>
      <c r="H10" s="57">
        <v>105</v>
      </c>
      <c r="I10" s="57">
        <v>1</v>
      </c>
      <c r="J10" s="20">
        <v>109805</v>
      </c>
      <c r="K10" s="21">
        <v>11642</v>
      </c>
      <c r="L10" s="20">
        <v>124935</v>
      </c>
      <c r="M10" s="21">
        <v>13580</v>
      </c>
      <c r="N10" s="20">
        <v>96750</v>
      </c>
      <c r="O10" s="21">
        <v>10939</v>
      </c>
      <c r="P10" s="17">
        <f>+N10+L10+J10</f>
        <v>331490</v>
      </c>
      <c r="Q10" s="16">
        <f>+O10+M10+K10</f>
        <v>36161</v>
      </c>
      <c r="R10" s="49">
        <f>+Q10/H10</f>
        <v>344.3904761904762</v>
      </c>
      <c r="S10" s="50">
        <f>+P10/Q10</f>
        <v>9.167058433118553</v>
      </c>
      <c r="T10" s="51">
        <f t="shared" si="0"/>
        <v>0.03881875869830642</v>
      </c>
      <c r="U10" s="17"/>
      <c r="V10" s="45">
        <f t="shared" si="1"/>
      </c>
      <c r="W10" s="17">
        <v>331490</v>
      </c>
      <c r="X10" s="16">
        <v>36161</v>
      </c>
      <c r="Y10" s="60">
        <f>+W10/X10</f>
        <v>9.167058433118553</v>
      </c>
    </row>
    <row r="11" spans="1:25" s="22" customFormat="1" ht="49.5" customHeight="1">
      <c r="A11" s="28">
        <v>7</v>
      </c>
      <c r="B11" s="29">
        <v>7</v>
      </c>
      <c r="C11" s="52" t="s">
        <v>47</v>
      </c>
      <c r="D11" s="53">
        <v>39430</v>
      </c>
      <c r="E11" s="52" t="s">
        <v>32</v>
      </c>
      <c r="F11" s="52" t="s">
        <v>41</v>
      </c>
      <c r="G11" s="54">
        <v>80</v>
      </c>
      <c r="H11" s="54">
        <v>64</v>
      </c>
      <c r="I11" s="54">
        <v>2</v>
      </c>
      <c r="J11" s="30">
        <f>'[1]o kadın'!$I$21</f>
        <v>61916.399999999994</v>
      </c>
      <c r="K11" s="31">
        <f>'[1]o kadın'!$H$21</f>
        <v>7560</v>
      </c>
      <c r="L11" s="30">
        <f>'[1]o kadın'!$I$22</f>
        <v>104832</v>
      </c>
      <c r="M11" s="31">
        <f>'[1]o kadın'!$H$22</f>
        <v>12800</v>
      </c>
      <c r="N11" s="30">
        <f>'[1]o kadın'!$I$23</f>
        <v>126674.73</v>
      </c>
      <c r="O11" s="31">
        <f>'[1]o kadın'!$H$23</f>
        <v>15467</v>
      </c>
      <c r="P11" s="8">
        <f>J11+L11+N11</f>
        <v>293423.13</v>
      </c>
      <c r="Q11" s="9">
        <f>K11+M11+O11</f>
        <v>35827</v>
      </c>
      <c r="R11" s="46">
        <f>+Q11/H11</f>
        <v>559.796875</v>
      </c>
      <c r="S11" s="47">
        <f>+P11/Q11</f>
        <v>8.19</v>
      </c>
      <c r="T11" s="48">
        <f t="shared" si="0"/>
        <v>0.034360981266318126</v>
      </c>
      <c r="U11" s="8">
        <f>'[1]o kadın'!$K$7</f>
        <v>331708</v>
      </c>
      <c r="V11" s="45">
        <f t="shared" si="1"/>
        <v>-0.11541738517008934</v>
      </c>
      <c r="W11" s="8">
        <f>'[1]o kadın'!$I$32</f>
        <v>827417.13</v>
      </c>
      <c r="X11" s="9">
        <f>'[1]o kadın'!$H$32</f>
        <v>100397</v>
      </c>
      <c r="Y11" s="59">
        <f>W11/X11</f>
        <v>8.241452732651375</v>
      </c>
    </row>
    <row r="12" spans="1:25" s="22" customFormat="1" ht="49.5" customHeight="1">
      <c r="A12" s="28">
        <v>8</v>
      </c>
      <c r="B12" s="29">
        <v>8</v>
      </c>
      <c r="C12" s="52" t="s">
        <v>42</v>
      </c>
      <c r="D12" s="53">
        <v>39437</v>
      </c>
      <c r="E12" s="52" t="s">
        <v>23</v>
      </c>
      <c r="F12" s="52" t="s">
        <v>43</v>
      </c>
      <c r="G12" s="54">
        <v>49</v>
      </c>
      <c r="H12" s="54">
        <v>49</v>
      </c>
      <c r="I12" s="54">
        <v>1</v>
      </c>
      <c r="J12" s="30">
        <v>61824</v>
      </c>
      <c r="K12" s="31">
        <v>6135</v>
      </c>
      <c r="L12" s="30">
        <v>70995</v>
      </c>
      <c r="M12" s="31">
        <v>7143</v>
      </c>
      <c r="N12" s="30">
        <v>59073</v>
      </c>
      <c r="O12" s="31">
        <v>5845</v>
      </c>
      <c r="P12" s="8">
        <f>+J12+L12+N12</f>
        <v>191892</v>
      </c>
      <c r="Q12" s="9">
        <f>+K12+M12+O12</f>
        <v>19123</v>
      </c>
      <c r="R12" s="46">
        <f>IF(P12&lt;&gt;0,Q12/H12,"")</f>
        <v>390.265306122449</v>
      </c>
      <c r="S12" s="47">
        <f>IF(P12&lt;&gt;0,P12/Q12,"")</f>
        <v>10.034617999267898</v>
      </c>
      <c r="T12" s="48">
        <f t="shared" si="0"/>
        <v>0.022471293988160775</v>
      </c>
      <c r="U12" s="8"/>
      <c r="V12" s="45">
        <f t="shared" si="1"/>
      </c>
      <c r="W12" s="8">
        <v>191892</v>
      </c>
      <c r="X12" s="9">
        <v>19123</v>
      </c>
      <c r="Y12" s="59">
        <f>W12/X12</f>
        <v>10.034617999267898</v>
      </c>
    </row>
    <row r="13" spans="1:25" s="22" customFormat="1" ht="49.5" customHeight="1">
      <c r="A13" s="28">
        <v>9</v>
      </c>
      <c r="B13" s="29">
        <v>9</v>
      </c>
      <c r="C13" s="52" t="s">
        <v>33</v>
      </c>
      <c r="D13" s="53">
        <v>39430</v>
      </c>
      <c r="E13" s="52" t="s">
        <v>26</v>
      </c>
      <c r="F13" s="52" t="s">
        <v>30</v>
      </c>
      <c r="G13" s="54">
        <v>64</v>
      </c>
      <c r="H13" s="54">
        <v>64</v>
      </c>
      <c r="I13" s="54">
        <v>2</v>
      </c>
      <c r="J13" s="30">
        <v>51675</v>
      </c>
      <c r="K13" s="31">
        <v>5667</v>
      </c>
      <c r="L13" s="30">
        <v>60334</v>
      </c>
      <c r="M13" s="31">
        <v>6682</v>
      </c>
      <c r="N13" s="30">
        <v>54195.5</v>
      </c>
      <c r="O13" s="31">
        <v>5981</v>
      </c>
      <c r="P13" s="8">
        <f>J13+L13+N13</f>
        <v>166204.5</v>
      </c>
      <c r="Q13" s="9">
        <f>K13+M13+O13</f>
        <v>18330</v>
      </c>
      <c r="R13" s="46">
        <f>+Q13/H13</f>
        <v>286.40625</v>
      </c>
      <c r="S13" s="47">
        <f>+P13/Q13</f>
        <v>9.067348608837971</v>
      </c>
      <c r="T13" s="48">
        <f t="shared" si="0"/>
        <v>0.019463188573026848</v>
      </c>
      <c r="U13" s="8">
        <v>111375</v>
      </c>
      <c r="V13" s="45">
        <f t="shared" si="1"/>
        <v>0.4922962962962963</v>
      </c>
      <c r="W13" s="8">
        <v>349785.5</v>
      </c>
      <c r="X13" s="9">
        <v>38401</v>
      </c>
      <c r="Y13" s="59">
        <f>W13/X13</f>
        <v>9.108760188536756</v>
      </c>
    </row>
    <row r="14" spans="1:25" s="22" customFormat="1" ht="49.5" customHeight="1" thickBot="1">
      <c r="A14" s="28">
        <v>10</v>
      </c>
      <c r="B14" s="29">
        <v>10</v>
      </c>
      <c r="C14" s="65" t="s">
        <v>27</v>
      </c>
      <c r="D14" s="66">
        <v>39416</v>
      </c>
      <c r="E14" s="65" t="s">
        <v>23</v>
      </c>
      <c r="F14" s="65" t="s">
        <v>28</v>
      </c>
      <c r="G14" s="67">
        <v>123</v>
      </c>
      <c r="H14" s="54">
        <v>29</v>
      </c>
      <c r="I14" s="67">
        <v>4</v>
      </c>
      <c r="J14" s="30">
        <v>61564</v>
      </c>
      <c r="K14" s="31">
        <v>4671</v>
      </c>
      <c r="L14" s="30">
        <v>58163</v>
      </c>
      <c r="M14" s="31">
        <v>4406</v>
      </c>
      <c r="N14" s="30">
        <v>45776</v>
      </c>
      <c r="O14" s="31">
        <v>3478</v>
      </c>
      <c r="P14" s="8">
        <f>+J14+L14+N14</f>
        <v>165503</v>
      </c>
      <c r="Q14" s="69">
        <f>+K14+M14+O14</f>
        <v>12555</v>
      </c>
      <c r="R14" s="71">
        <f>IF(P14&lt;&gt;0,Q14/H14,"")</f>
        <v>432.9310344827586</v>
      </c>
      <c r="S14" s="72">
        <f>IF(P14&lt;&gt;0,P14/Q14,"")</f>
        <v>13.182238152130624</v>
      </c>
      <c r="T14" s="74">
        <f t="shared" si="0"/>
        <v>0.019381040214925965</v>
      </c>
      <c r="U14" s="76">
        <v>270293</v>
      </c>
      <c r="V14" s="45">
        <f t="shared" si="1"/>
        <v>-0.3876903952377605</v>
      </c>
      <c r="W14" s="76">
        <v>2608572</v>
      </c>
      <c r="X14" s="69">
        <v>265533</v>
      </c>
      <c r="Y14" s="79">
        <f>W14/X14</f>
        <v>9.823908892680006</v>
      </c>
    </row>
    <row r="15" spans="1:25" s="61" customFormat="1" ht="35.25" customHeight="1" thickBot="1">
      <c r="A15" s="62"/>
      <c r="B15" s="63"/>
      <c r="C15" s="88" t="s">
        <v>17</v>
      </c>
      <c r="D15" s="89"/>
      <c r="E15" s="89"/>
      <c r="F15" s="90"/>
      <c r="G15" s="68">
        <f>SUM(G5:G14)</f>
        <v>1285</v>
      </c>
      <c r="H15" s="68">
        <f>SUM(H5:H14)</f>
        <v>1334</v>
      </c>
      <c r="I15" s="68"/>
      <c r="P15" s="70">
        <f>SUM(P5:P14)</f>
        <v>8539428.129999999</v>
      </c>
      <c r="Q15" s="70">
        <f>SUM(Q5:Q14)</f>
        <v>1022213</v>
      </c>
      <c r="R15" s="70">
        <f>SUM(R5:R14)</f>
        <v>6303.941841840673</v>
      </c>
      <c r="S15" s="73">
        <f>SUM(S5:S14)</f>
        <v>90.64450907060609</v>
      </c>
      <c r="T15" s="75">
        <f>SUM(T5:T14)</f>
        <v>1.0000000000000002</v>
      </c>
      <c r="U15" s="77"/>
      <c r="V15" s="78"/>
      <c r="W15" s="73">
        <f>SUM(W5:W14)</f>
        <v>29407725.63</v>
      </c>
      <c r="X15" s="80">
        <f>SUM(X5:X14)</f>
        <v>3617678</v>
      </c>
      <c r="Y15" s="81">
        <f>+W15/X15</f>
        <v>8.12889528310701</v>
      </c>
    </row>
    <row r="16" spans="2:24" ht="54" customHeight="1">
      <c r="B16" s="32"/>
      <c r="C16" s="64" t="s">
        <v>20</v>
      </c>
      <c r="D16" s="10"/>
      <c r="E16" s="10"/>
      <c r="F16" s="33"/>
      <c r="G16" s="34"/>
      <c r="H16" s="34"/>
      <c r="I16" s="34"/>
      <c r="J16" s="10"/>
      <c r="K16" s="10"/>
      <c r="L16" s="10"/>
      <c r="M16" s="10"/>
      <c r="N16" s="10"/>
      <c r="O16" s="10"/>
      <c r="P16" s="36"/>
      <c r="Q16" s="10"/>
      <c r="R16" s="10"/>
      <c r="S16" s="10"/>
      <c r="T16" s="10"/>
      <c r="U16" s="35"/>
      <c r="V16" s="10"/>
      <c r="W16" s="35"/>
      <c r="X16" s="10"/>
    </row>
    <row r="17" spans="1:23" s="15" customFormat="1" ht="42" customHeight="1">
      <c r="A17" s="13"/>
      <c r="B17" s="37"/>
      <c r="F17" s="38"/>
      <c r="G17" s="39"/>
      <c r="H17" s="39"/>
      <c r="I17" s="39"/>
      <c r="P17" s="14"/>
      <c r="U17" s="40"/>
      <c r="W17" s="40"/>
    </row>
  </sheetData>
  <mergeCells count="17">
    <mergeCell ref="C15:F15"/>
    <mergeCell ref="P3:T3"/>
    <mergeCell ref="C1:Y1"/>
    <mergeCell ref="C2:Y2"/>
    <mergeCell ref="N3:O3"/>
    <mergeCell ref="U3:V3"/>
    <mergeCell ref="L3:M3"/>
    <mergeCell ref="W3:Y3"/>
    <mergeCell ref="C3:C4"/>
    <mergeCell ref="D3:D4"/>
    <mergeCell ref="A3:A4"/>
    <mergeCell ref="J3:K3"/>
    <mergeCell ref="E3:E4"/>
    <mergeCell ref="F3:F4"/>
    <mergeCell ref="G3:G4"/>
    <mergeCell ref="H3:H4"/>
    <mergeCell ref="I3:I4"/>
  </mergeCells>
  <printOptions/>
  <pageMargins left="0.75" right="0.75" top="1" bottom="1" header="0.5" footer="0.5"/>
  <pageSetup fitToHeight="1" fitToWidth="1" horizontalDpi="600" verticalDpi="600" orientation="landscape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Your User Name</cp:lastModifiedBy>
  <cp:lastPrinted>2007-05-01T09:23:16Z</cp:lastPrinted>
  <dcterms:created xsi:type="dcterms:W3CDTF">2006-05-23T08:33:45Z</dcterms:created>
  <dcterms:modified xsi:type="dcterms:W3CDTF">2007-12-25T21:06:10Z</dcterms:modified>
  <cp:category/>
  <cp:version/>
  <cp:contentType/>
  <cp:contentStatus/>
</cp:coreProperties>
</file>