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11640" tabRatio="804" activeTab="0"/>
  </bookViews>
  <sheets>
    <sheet name="Dec 21-23 (we 52)" sheetId="1" r:id="rId1"/>
    <sheet name="Dec 21-23 (TOP 20)" sheetId="2" r:id="rId2"/>
  </sheets>
  <externalReferences>
    <externalReference r:id="rId5"/>
    <externalReference r:id="rId6"/>
  </externalReferences>
  <definedNames>
    <definedName name="_xlnm.Print_Area" localSheetId="1">'Dec 21-23 (TOP 20)'!$A$1:$W$45</definedName>
    <definedName name="_xlnm.Print_Area" localSheetId="0">'Dec 21-23 (we 52)'!$A$1:$W$78</definedName>
  </definedNames>
  <calcPr fullCalcOnLoad="1"/>
</workbook>
</file>

<file path=xl/sharedStrings.xml><?xml version="1.0" encoding="utf-8"?>
<sst xmlns="http://schemas.openxmlformats.org/spreadsheetml/2006/main" count="281" uniqueCount="119">
  <si>
    <t>FRITT WILT</t>
  </si>
  <si>
    <t>BEYAZ MELEK</t>
  </si>
  <si>
    <t>BOYUT FILM</t>
  </si>
  <si>
    <t>GARFIELD GETS REAL</t>
  </si>
  <si>
    <t>MUSALLAT</t>
  </si>
  <si>
    <t>MIA-DADA</t>
  </si>
  <si>
    <t>30 DAYS OF NIGHT</t>
  </si>
  <si>
    <t>ASSASSINATION OF JESSE JAMES</t>
  </si>
  <si>
    <t>BEOWULF</t>
  </si>
  <si>
    <t>HITMAN</t>
  </si>
  <si>
    <t>EASTERN PROMISES</t>
  </si>
  <si>
    <t>MY BROTHER IS AN ONLY CHILD</t>
  </si>
  <si>
    <t>ISLAND OF LOST SOULS</t>
  </si>
  <si>
    <t>KAPLAN FILM</t>
  </si>
  <si>
    <t>UNE VIEILLE MAITRESSE</t>
  </si>
  <si>
    <t>AVSAR FILM</t>
  </si>
  <si>
    <t>BELGE</t>
  </si>
  <si>
    <t>SÖZÜN BİTTİĞİ YER</t>
  </si>
  <si>
    <t>ISTANBUL GUNESI</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</si>
  <si>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</si>
  <si>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</si>
  <si>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KENDA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</si>
  <si>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</si>
  <si>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</si>
  <si>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</si>
  <si>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</si>
  <si>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</si>
  <si>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D PRODUCTIONS</t>
  </si>
  <si>
    <t>MEDYAVIZYON</t>
  </si>
  <si>
    <t>Title</t>
  </si>
  <si>
    <t>Cumulative</t>
  </si>
  <si>
    <t>Scr.Avg.
(Adm.)</t>
  </si>
  <si>
    <t>Avg.
Ticket</t>
  </si>
  <si>
    <t>.</t>
  </si>
  <si>
    <t>SAW IV</t>
  </si>
  <si>
    <t>PERSEPOLIS</t>
  </si>
  <si>
    <t>CELLULOID</t>
  </si>
  <si>
    <t>CHANTIER</t>
  </si>
  <si>
    <t>3:10 TO YUMA</t>
  </si>
  <si>
    <t>SIFIR DEDİĞİMDE</t>
  </si>
  <si>
    <t>SEKANS</t>
  </si>
  <si>
    <t>DENK AJANS</t>
  </si>
  <si>
    <t>LIONS FOR LAMBS</t>
  </si>
  <si>
    <t>YUMURTA</t>
  </si>
  <si>
    <t>MICHAEL CLAYTON</t>
  </si>
  <si>
    <t>WILD BUNCH</t>
  </si>
  <si>
    <t>SAKLI YÜZLER</t>
  </si>
  <si>
    <t>SUNA</t>
  </si>
  <si>
    <t xml:space="preserve">HORIZON </t>
  </si>
  <si>
    <t>*Sorted according to Weekend Total G.B.O. - Hafta sonu toplam hasılat sütununa göre sıralanmıştır.</t>
  </si>
  <si>
    <t>FOX</t>
  </si>
  <si>
    <t>Company</t>
  </si>
  <si>
    <t>35 MILIM</t>
  </si>
  <si>
    <t>UNIVERSAL</t>
  </si>
  <si>
    <t>BESTLINE</t>
  </si>
  <si>
    <t>FIDA</t>
  </si>
  <si>
    <t>RATATOUILLE</t>
  </si>
  <si>
    <t>NEW LINE</t>
  </si>
  <si>
    <t>LICENSE TO WED</t>
  </si>
  <si>
    <t>WELCOME BACK PINOCCHIO</t>
  </si>
  <si>
    <t>BIR FILM</t>
  </si>
  <si>
    <t>MARS</t>
  </si>
  <si>
    <t>TIGLON</t>
  </si>
  <si>
    <t>IMPY'S ISLAND</t>
  </si>
  <si>
    <t>BRAVE ONE</t>
  </si>
  <si>
    <t>Last Weekend</t>
  </si>
  <si>
    <t>Distributor</t>
  </si>
  <si>
    <t>Friday</t>
  </si>
  <si>
    <t>Saturday</t>
  </si>
  <si>
    <t>Sunday</t>
  </si>
  <si>
    <t>Change</t>
  </si>
  <si>
    <t>Adm.</t>
  </si>
  <si>
    <t>WB</t>
  </si>
  <si>
    <t>WARNER BROS.</t>
  </si>
  <si>
    <t>G.B.O.</t>
  </si>
  <si>
    <t>Release
Date</t>
  </si>
  <si>
    <t># of
Prints</t>
  </si>
  <si>
    <t># of
Screen</t>
  </si>
  <si>
    <t>Weeks in Release</t>
  </si>
  <si>
    <t>Weekend Total</t>
  </si>
  <si>
    <t>UIP</t>
  </si>
  <si>
    <t>BUENA VISTA</t>
  </si>
  <si>
    <t>KABADAYI</t>
  </si>
  <si>
    <t>KUTSAL DAMACANA</t>
  </si>
  <si>
    <t>ZERO FILM</t>
  </si>
  <si>
    <t>BEE MOVIE</t>
  </si>
  <si>
    <t>GOLDEN COMPASS THE</t>
  </si>
  <si>
    <t>ENCHANTED</t>
  </si>
  <si>
    <t>O KADIN</t>
  </si>
  <si>
    <t>VİDEOTEK</t>
  </si>
  <si>
    <t>NANNY DIARIES</t>
  </si>
  <si>
    <t>FILMPOP</t>
  </si>
  <si>
    <t>ALVIN AND THE CHIPMUNKS</t>
  </si>
  <si>
    <t>CASSANDRA'S DREAM</t>
  </si>
  <si>
    <t>MARTIAN CHILD</t>
  </si>
  <si>
    <t>EPITAPH</t>
  </si>
  <si>
    <t>STUDIO 2.0</t>
  </si>
  <si>
    <t>HİCRAN SOKAĞI</t>
  </si>
  <si>
    <t>MAG FILM</t>
  </si>
  <si>
    <t>TUYA'S MARRIAGE</t>
  </si>
  <si>
    <t>CINECLICK</t>
  </si>
  <si>
    <t>ELIZABETH: GOLDEN AGE</t>
  </si>
  <si>
    <t>UGLY DUCK AND ME, THE</t>
  </si>
  <si>
    <t>ZEYNEP'İN SEKİZ GÜNÜ</t>
  </si>
  <si>
    <t>YENİ YAPIM-BIR F.</t>
  </si>
  <si>
    <t>ANKA KUŞU:BANA SIRRINI AÇ</t>
  </si>
  <si>
    <t>SİNEMAJANS</t>
  </si>
  <si>
    <t>BORDERTOWN</t>
  </si>
  <si>
    <t>CAPTIVITY</t>
  </si>
  <si>
    <t>LIONS GATE</t>
  </si>
  <si>
    <t>MARADONA HAND OF GOD</t>
  </si>
  <si>
    <t>EVERYONE'S HERO</t>
  </si>
  <si>
    <t>FILMSAN</t>
  </si>
  <si>
    <t xml:space="preserve">HEART BREAK KID, THE </t>
  </si>
  <si>
    <t>JANJAN</t>
  </si>
  <si>
    <t>ENERGY-M POOL</t>
  </si>
  <si>
    <t>*Bu hafta sonu Pinema, Avşar Film, Umut Sanat, R Film ve Barbar Film'in dağıtımda filmi yoktur.</t>
  </si>
  <si>
    <t>Elimize ulaşan en son raporun saati: 25.12.2007 Saat: 17.00</t>
  </si>
  <si>
    <t xml:space="preserve">*Bu hafta sonu Pinema, Avşar Film, Umut Sanat, R Film ve Barbar Film'in dağıtımda filmi yoktur. </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</si>
</sst>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thin"/>
    </border>
    <border>
      <left style="hair"/>
      <right style="hair"/>
      <top style="hair"/>
      <bottom style="thin"/>
    </border>
    <border>
      <left style="hair"/>
      <right style="hair"/>
      <top style="medium"/>
      <bottom style="hair"/>
    </border>
    <border>
      <left style="hair"/>
      <right style="hair"/>
      <top style="hair"/>
      <bottom style="medium"/>
    </border>
    <border>
      <left style="medium"/>
      <right style="hair"/>
      <top style="hair"/>
      <bottom style="hair"/>
    </border>
    <border>
      <left style="medium"/>
      <right style="hair"/>
      <top style="medium"/>
      <bottom style="hair"/>
    </border>
    <border>
      <left style="hair"/>
      <right style="medium"/>
      <top style="medium"/>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57">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1" xfId="0" applyFont="1" applyBorder="1" applyAlignment="1" applyProtection="1">
      <alignment horizontal="center" vertical="center"/>
      <protection/>
    </xf>
    <xf numFmtId="0" fontId="17" fillId="0" borderId="12" xfId="0" applyFont="1" applyBorder="1" applyAlignment="1" applyProtection="1">
      <alignment horizontal="center" wrapText="1"/>
      <protection/>
    </xf>
    <xf numFmtId="193" fontId="17" fillId="0" borderId="12" xfId="0" applyNumberFormat="1" applyFont="1" applyFill="1" applyBorder="1" applyAlignment="1" applyProtection="1">
      <alignment horizontal="center" wrapText="1"/>
      <protection/>
    </xf>
    <xf numFmtId="188" fontId="17" fillId="0" borderId="12" xfId="0" applyNumberFormat="1" applyFont="1" applyBorder="1" applyAlignment="1" applyProtection="1">
      <alignment horizontal="center" wrapText="1"/>
      <protection/>
    </xf>
    <xf numFmtId="193" fontId="17" fillId="0" borderId="13"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2" xfId="0" applyNumberFormat="1" applyFont="1" applyBorder="1" applyAlignment="1" applyProtection="1">
      <alignment horizontal="center" wrapText="1"/>
      <protection/>
    </xf>
    <xf numFmtId="191" fontId="13" fillId="0" borderId="0" xfId="0" applyNumberFormat="1" applyFont="1" applyFill="1" applyBorder="1" applyAlignment="1" applyProtection="1">
      <alignment vertical="center"/>
      <protection/>
    </xf>
    <xf numFmtId="191" fontId="4" fillId="0" borderId="0" xfId="0" applyNumberFormat="1" applyFont="1" applyFill="1" applyBorder="1" applyAlignment="1" applyProtection="1">
      <alignment horizontal="right" vertical="center"/>
      <protection/>
    </xf>
    <xf numFmtId="191" fontId="17" fillId="0" borderId="12"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locked="0"/>
    </xf>
    <xf numFmtId="188" fontId="17" fillId="0" borderId="12"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2" xfId="0" applyNumberFormat="1" applyFont="1" applyFill="1" applyBorder="1" applyAlignment="1" applyProtection="1">
      <alignment horizontal="center" vertical="center" wrapText="1"/>
      <protection/>
    </xf>
    <xf numFmtId="188" fontId="17" fillId="0" borderId="12" xfId="0" applyNumberFormat="1" applyFont="1" applyFill="1" applyBorder="1" applyAlignment="1" applyProtection="1">
      <alignment horizontal="center" vertical="center" wrapText="1"/>
      <protection/>
    </xf>
    <xf numFmtId="193" fontId="17" fillId="0" borderId="12" xfId="0" applyNumberFormat="1" applyFont="1" applyFill="1" applyBorder="1" applyAlignment="1" applyProtection="1">
      <alignment horizontal="center" vertical="center" wrapText="1"/>
      <protection/>
    </xf>
    <xf numFmtId="193" fontId="17" fillId="0" borderId="13" xfId="0" applyNumberFormat="1"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191" fontId="7" fillId="0" borderId="0" xfId="0" applyNumberFormat="1" applyFont="1" applyFill="1" applyBorder="1" applyAlignment="1" applyProtection="1">
      <alignment vertical="center"/>
      <protection locked="0"/>
    </xf>
    <xf numFmtId="188" fontId="7" fillId="0" borderId="0" xfId="0" applyNumberFormat="1" applyFont="1" applyFill="1" applyBorder="1" applyAlignment="1" applyProtection="1">
      <alignment horizontal="right" vertical="center"/>
      <protection locked="0"/>
    </xf>
    <xf numFmtId="188" fontId="10" fillId="0" borderId="0" xfId="0" applyNumberFormat="1" applyFont="1" applyFill="1" applyBorder="1" applyAlignment="1" applyProtection="1">
      <alignment horizontal="right" vertical="center"/>
      <protection locked="0"/>
    </xf>
    <xf numFmtId="193" fontId="7" fillId="0" borderId="0" xfId="0" applyNumberFormat="1" applyFont="1" applyFill="1" applyBorder="1" applyAlignment="1" applyProtection="1">
      <alignment vertical="center"/>
      <protection locked="0"/>
    </xf>
    <xf numFmtId="190" fontId="7" fillId="0" borderId="0"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191" fontId="7" fillId="0" borderId="0" xfId="0" applyNumberFormat="1" applyFont="1" applyFill="1" applyAlignment="1" applyProtection="1">
      <alignment vertical="center"/>
      <protection locked="0"/>
    </xf>
    <xf numFmtId="188" fontId="7" fillId="0" borderId="0" xfId="0" applyNumberFormat="1" applyFont="1" applyFill="1" applyAlignment="1" applyProtection="1">
      <alignment horizontal="right" vertical="center"/>
      <protection locked="0"/>
    </xf>
    <xf numFmtId="0" fontId="20" fillId="0" borderId="0" xfId="0" applyFont="1" applyFill="1" applyAlignment="1" applyProtection="1">
      <alignment horizontal="right" vertical="center"/>
      <protection locked="0"/>
    </xf>
    <xf numFmtId="0" fontId="7" fillId="0" borderId="0" xfId="0" applyFont="1" applyFill="1" applyAlignment="1" applyProtection="1">
      <alignment horizontal="left" vertical="center"/>
      <protection locked="0"/>
    </xf>
    <xf numFmtId="190"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188" fontId="10" fillId="0" borderId="0" xfId="0" applyNumberFormat="1" applyFont="1" applyFill="1" applyAlignment="1" applyProtection="1">
      <alignment horizontal="right" vertical="center"/>
      <protection locked="0"/>
    </xf>
    <xf numFmtId="193" fontId="7" fillId="0" borderId="0" xfId="0" applyNumberFormat="1" applyFont="1" applyFill="1" applyAlignment="1" applyProtection="1">
      <alignment vertical="center"/>
      <protection locked="0"/>
    </xf>
    <xf numFmtId="191" fontId="7" fillId="0" borderId="0" xfId="0" applyNumberFormat="1" applyFont="1" applyFill="1" applyAlignment="1" applyProtection="1">
      <alignment horizontal="right" vertical="center"/>
      <protection locked="0"/>
    </xf>
    <xf numFmtId="0" fontId="20" fillId="0" borderId="14" xfId="0" applyFont="1" applyFill="1" applyBorder="1" applyAlignment="1" applyProtection="1">
      <alignment horizontal="right" vertical="center"/>
      <protection/>
    </xf>
    <xf numFmtId="0" fontId="20" fillId="0" borderId="15" xfId="0" applyFont="1" applyFill="1" applyBorder="1" applyAlignment="1" applyProtection="1">
      <alignment horizontal="right" vertical="center"/>
      <protection/>
    </xf>
    <xf numFmtId="3" fontId="22" fillId="33" borderId="16" xfId="0" applyNumberFormat="1"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191" fontId="22" fillId="33" borderId="16" xfId="0" applyNumberFormat="1" applyFont="1" applyFill="1" applyBorder="1" applyAlignment="1" applyProtection="1">
      <alignment horizontal="center" vertical="center"/>
      <protection/>
    </xf>
    <xf numFmtId="188" fontId="22" fillId="33" borderId="16" xfId="0" applyNumberFormat="1" applyFont="1" applyFill="1" applyBorder="1" applyAlignment="1" applyProtection="1">
      <alignment horizontal="right" vertical="center"/>
      <protection/>
    </xf>
    <xf numFmtId="193" fontId="22" fillId="33" borderId="16" xfId="0" applyNumberFormat="1" applyFont="1" applyFill="1" applyBorder="1" applyAlignment="1" applyProtection="1">
      <alignment horizontal="center" vertical="center"/>
      <protection/>
    </xf>
    <xf numFmtId="192" fontId="22" fillId="33" borderId="16" xfId="60" applyNumberFormat="1" applyFont="1" applyFill="1" applyBorder="1" applyAlignment="1" applyProtection="1">
      <alignment horizontal="center" vertical="center"/>
      <protection/>
    </xf>
    <xf numFmtId="0" fontId="20" fillId="0" borderId="17" xfId="0" applyFont="1" applyFill="1" applyBorder="1" applyAlignment="1" applyProtection="1">
      <alignment horizontal="right" vertical="center"/>
      <protection/>
    </xf>
    <xf numFmtId="0" fontId="20" fillId="0" borderId="18" xfId="0" applyFont="1" applyFill="1" applyBorder="1" applyAlignment="1" applyProtection="1">
      <alignment horizontal="right" vertical="center"/>
      <protection/>
    </xf>
    <xf numFmtId="185" fontId="22" fillId="33" borderId="16" xfId="0" applyNumberFormat="1" applyFont="1" applyFill="1" applyBorder="1" applyAlignment="1" applyProtection="1">
      <alignment horizontal="center" vertical="center"/>
      <protection/>
    </xf>
    <xf numFmtId="188" fontId="22" fillId="33" borderId="16" xfId="0" applyNumberFormat="1" applyFont="1" applyFill="1" applyBorder="1" applyAlignment="1" applyProtection="1">
      <alignment horizontal="center" vertical="center"/>
      <protection/>
    </xf>
    <xf numFmtId="0" fontId="20" fillId="0" borderId="16" xfId="0" applyFont="1" applyFill="1" applyBorder="1" applyAlignment="1" applyProtection="1">
      <alignment horizontal="right" vertical="center"/>
      <protection/>
    </xf>
    <xf numFmtId="0" fontId="20" fillId="0" borderId="19" xfId="0" applyFont="1" applyFill="1" applyBorder="1" applyAlignment="1" applyProtection="1">
      <alignment horizontal="right" vertical="center"/>
      <protection/>
    </xf>
    <xf numFmtId="0" fontId="26" fillId="0" borderId="14" xfId="0" applyFont="1" applyFill="1" applyBorder="1" applyAlignment="1" applyProtection="1">
      <alignment horizontal="left" vertical="center"/>
      <protection locked="0"/>
    </xf>
    <xf numFmtId="190" fontId="26" fillId="0" borderId="14" xfId="0" applyNumberFormat="1" applyFont="1" applyFill="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196" fontId="26" fillId="0" borderId="14" xfId="42" applyNumberFormat="1" applyFont="1" applyFill="1" applyBorder="1" applyAlignment="1" applyProtection="1">
      <alignment vertical="center"/>
      <protection locked="0"/>
    </xf>
    <xf numFmtId="196" fontId="26" fillId="0" borderId="14" xfId="60" applyNumberFormat="1" applyFont="1" applyFill="1" applyBorder="1" applyAlignment="1" applyProtection="1">
      <alignment vertical="center"/>
      <protection/>
    </xf>
    <xf numFmtId="192" fontId="26" fillId="0" borderId="14" xfId="60" applyNumberFormat="1" applyFont="1" applyFill="1" applyBorder="1" applyAlignment="1" applyProtection="1">
      <alignment vertical="center"/>
      <protection/>
    </xf>
    <xf numFmtId="196" fontId="26" fillId="0" borderId="14" xfId="0" applyNumberFormat="1" applyFont="1" applyFill="1" applyBorder="1" applyAlignment="1">
      <alignment vertical="center"/>
    </xf>
    <xf numFmtId="190" fontId="26" fillId="0" borderId="14" xfId="0" applyNumberFormat="1" applyFont="1" applyFill="1" applyBorder="1" applyAlignment="1">
      <alignment horizontal="center" vertical="center"/>
    </xf>
    <xf numFmtId="0" fontId="26" fillId="0" borderId="14" xfId="0" applyFont="1" applyFill="1" applyBorder="1" applyAlignment="1">
      <alignment horizontal="left" vertical="center"/>
    </xf>
    <xf numFmtId="196" fontId="26" fillId="0" borderId="14" xfId="42" applyNumberFormat="1" applyFont="1" applyFill="1" applyBorder="1" applyAlignment="1">
      <alignment vertical="center"/>
    </xf>
    <xf numFmtId="190" fontId="26" fillId="0" borderId="14" xfId="0" applyNumberFormat="1" applyFont="1" applyFill="1" applyBorder="1" applyAlignment="1" applyProtection="1">
      <alignment horizontal="left" vertical="center"/>
      <protection locked="0"/>
    </xf>
    <xf numFmtId="0" fontId="26" fillId="0" borderId="14" xfId="0" applyFont="1" applyFill="1" applyBorder="1" applyAlignment="1">
      <alignment horizontal="center" vertical="center"/>
    </xf>
    <xf numFmtId="0" fontId="26" fillId="0" borderId="14" xfId="0" applyFont="1" applyFill="1" applyBorder="1" applyAlignment="1" applyProtection="1">
      <alignment horizontal="center" vertical="center"/>
      <protection/>
    </xf>
    <xf numFmtId="196" fontId="26" fillId="0" borderId="14" xfId="0" applyNumberFormat="1" applyFont="1" applyFill="1" applyBorder="1" applyAlignment="1" applyProtection="1">
      <alignment vertical="center"/>
      <protection/>
    </xf>
    <xf numFmtId="0" fontId="26" fillId="0" borderId="14" xfId="0" applyNumberFormat="1" applyFont="1" applyFill="1" applyBorder="1" applyAlignment="1" applyProtection="1">
      <alignment horizontal="left" vertical="center"/>
      <protection locked="0"/>
    </xf>
    <xf numFmtId="0" fontId="26" fillId="0" borderId="14" xfId="0" applyNumberFormat="1" applyFont="1" applyFill="1" applyBorder="1" applyAlignment="1" applyProtection="1">
      <alignment horizontal="center" vertical="center"/>
      <protection locked="0"/>
    </xf>
    <xf numFmtId="0" fontId="26" fillId="0" borderId="14" xfId="0" applyNumberFormat="1" applyFont="1" applyFill="1" applyBorder="1" applyAlignment="1">
      <alignment horizontal="center" vertical="center"/>
    </xf>
    <xf numFmtId="0" fontId="26" fillId="0" borderId="14" xfId="57" applyFont="1" applyFill="1" applyBorder="1" applyAlignment="1" applyProtection="1">
      <alignment horizontal="left" vertical="center"/>
      <protection/>
    </xf>
    <xf numFmtId="190" fontId="26" fillId="0" borderId="14" xfId="57" applyNumberFormat="1" applyFont="1" applyFill="1" applyBorder="1" applyAlignment="1" applyProtection="1">
      <alignment horizontal="center" vertical="center"/>
      <protection/>
    </xf>
    <xf numFmtId="0" fontId="26" fillId="0" borderId="14" xfId="57" applyNumberFormat="1" applyFont="1" applyFill="1" applyBorder="1" applyAlignment="1" applyProtection="1">
      <alignment horizontal="center" vertical="center"/>
      <protection/>
    </xf>
    <xf numFmtId="0" fontId="26" fillId="0" borderId="14" xfId="57" applyFont="1" applyFill="1" applyBorder="1" applyAlignment="1" applyProtection="1">
      <alignment horizontal="center" vertical="center"/>
      <protection/>
    </xf>
    <xf numFmtId="196" fontId="26" fillId="0" borderId="14" xfId="57" applyNumberFormat="1" applyFont="1" applyFill="1" applyBorder="1" applyAlignment="1" applyProtection="1">
      <alignment vertical="center"/>
      <protection/>
    </xf>
    <xf numFmtId="190" fontId="26" fillId="0" borderId="14" xfId="0" applyNumberFormat="1" applyFont="1" applyFill="1" applyBorder="1" applyAlignment="1" applyProtection="1">
      <alignment horizontal="center" vertical="center"/>
      <protection/>
    </xf>
    <xf numFmtId="0" fontId="26" fillId="0" borderId="14" xfId="0" applyFont="1" applyFill="1" applyBorder="1" applyAlignment="1" applyProtection="1">
      <alignment horizontal="left" vertical="center"/>
      <protection/>
    </xf>
    <xf numFmtId="192" fontId="26" fillId="0" borderId="20" xfId="60" applyNumberFormat="1" applyFont="1" applyFill="1" applyBorder="1" applyAlignment="1" applyProtection="1">
      <alignment vertical="center"/>
      <protection/>
    </xf>
    <xf numFmtId="192" fontId="26" fillId="0" borderId="21" xfId="60" applyNumberFormat="1" applyFont="1" applyFill="1" applyBorder="1" applyAlignment="1" applyProtection="1">
      <alignment vertical="center"/>
      <protection/>
    </xf>
    <xf numFmtId="0" fontId="26" fillId="0" borderId="16" xfId="0" applyFont="1" applyFill="1" applyBorder="1" applyAlignment="1">
      <alignment horizontal="left" vertical="center"/>
    </xf>
    <xf numFmtId="196" fontId="26" fillId="0" borderId="16" xfId="42" applyNumberFormat="1" applyFont="1" applyFill="1" applyBorder="1" applyAlignment="1">
      <alignment vertical="center"/>
    </xf>
    <xf numFmtId="192" fontId="26" fillId="0" borderId="16" xfId="60" applyNumberFormat="1" applyFont="1" applyFill="1" applyBorder="1" applyAlignment="1" applyProtection="1">
      <alignment vertical="center"/>
      <protection/>
    </xf>
    <xf numFmtId="192" fontId="26" fillId="0" borderId="19" xfId="60" applyNumberFormat="1" applyFont="1" applyFill="1" applyBorder="1" applyAlignment="1" applyProtection="1">
      <alignment vertical="center"/>
      <protection/>
    </xf>
    <xf numFmtId="190" fontId="26" fillId="0" borderId="21" xfId="0" applyNumberFormat="1" applyFont="1" applyFill="1" applyBorder="1" applyAlignment="1" applyProtection="1">
      <alignment horizontal="center" vertical="center"/>
      <protection locked="0"/>
    </xf>
    <xf numFmtId="185" fontId="26" fillId="0" borderId="14" xfId="42" applyNumberFormat="1" applyFont="1" applyFill="1" applyBorder="1" applyAlignment="1" applyProtection="1">
      <alignment vertical="center"/>
      <protection locked="0"/>
    </xf>
    <xf numFmtId="185" fontId="27" fillId="0" borderId="14" xfId="42" applyNumberFormat="1" applyFont="1" applyFill="1" applyBorder="1" applyAlignment="1" applyProtection="1">
      <alignment vertical="center"/>
      <protection/>
    </xf>
    <xf numFmtId="196" fontId="27" fillId="0" borderId="14" xfId="42" applyNumberFormat="1" applyFont="1" applyFill="1" applyBorder="1" applyAlignment="1" applyProtection="1">
      <alignment vertical="center"/>
      <protection/>
    </xf>
    <xf numFmtId="185" fontId="26" fillId="0" borderId="14" xfId="42" applyNumberFormat="1" applyFont="1" applyFill="1" applyBorder="1" applyAlignment="1" applyProtection="1">
      <alignment vertical="center"/>
      <protection/>
    </xf>
    <xf numFmtId="185" fontId="26" fillId="0" borderId="14" xfId="42" applyNumberFormat="1" applyFont="1" applyFill="1" applyBorder="1" applyAlignment="1">
      <alignment vertical="center"/>
    </xf>
    <xf numFmtId="185" fontId="27" fillId="0" borderId="14" xfId="42" applyNumberFormat="1" applyFont="1" applyFill="1" applyBorder="1" applyAlignment="1">
      <alignment vertical="center"/>
    </xf>
    <xf numFmtId="196" fontId="27" fillId="0" borderId="14" xfId="42" applyNumberFormat="1" applyFont="1" applyFill="1" applyBorder="1" applyAlignment="1">
      <alignment vertical="center"/>
    </xf>
    <xf numFmtId="185" fontId="26" fillId="0" borderId="14" xfId="0" applyNumberFormat="1" applyFont="1" applyFill="1" applyBorder="1" applyAlignment="1">
      <alignment vertical="center"/>
    </xf>
    <xf numFmtId="185" fontId="26" fillId="0" borderId="14" xfId="0" applyNumberFormat="1" applyFont="1" applyFill="1" applyBorder="1" applyAlignment="1" applyProtection="1">
      <alignment vertical="center"/>
      <protection/>
    </xf>
    <xf numFmtId="185" fontId="27" fillId="0" borderId="14" xfId="0" applyNumberFormat="1" applyFont="1" applyFill="1" applyBorder="1" applyAlignment="1" applyProtection="1">
      <alignment vertical="center"/>
      <protection/>
    </xf>
    <xf numFmtId="196" fontId="27" fillId="0" borderId="14" xfId="0" applyNumberFormat="1" applyFont="1" applyFill="1" applyBorder="1" applyAlignment="1" applyProtection="1">
      <alignment vertical="center"/>
      <protection/>
    </xf>
    <xf numFmtId="185" fontId="26" fillId="0" borderId="14" xfId="57" applyNumberFormat="1" applyFont="1" applyFill="1" applyBorder="1" applyAlignment="1" applyProtection="1">
      <alignment vertical="center"/>
      <protection/>
    </xf>
    <xf numFmtId="185" fontId="27" fillId="0" borderId="14" xfId="57" applyNumberFormat="1" applyFont="1" applyFill="1" applyBorder="1" applyAlignment="1" applyProtection="1">
      <alignment vertical="center"/>
      <protection/>
    </xf>
    <xf numFmtId="196" fontId="27" fillId="0" borderId="14" xfId="57" applyNumberFormat="1" applyFont="1" applyFill="1" applyBorder="1" applyAlignment="1" applyProtection="1">
      <alignment vertical="center"/>
      <protection/>
    </xf>
    <xf numFmtId="0" fontId="26" fillId="0" borderId="16" xfId="0" applyFont="1" applyFill="1" applyBorder="1" applyAlignment="1">
      <alignment horizontal="center" vertical="center"/>
    </xf>
    <xf numFmtId="185" fontId="26" fillId="0" borderId="16" xfId="42" applyNumberFormat="1" applyFont="1" applyFill="1" applyBorder="1" applyAlignment="1">
      <alignment vertical="center"/>
    </xf>
    <xf numFmtId="185" fontId="27" fillId="0" borderId="16" xfId="42" applyNumberFormat="1" applyFont="1" applyFill="1" applyBorder="1" applyAlignment="1">
      <alignment vertical="center"/>
    </xf>
    <xf numFmtId="196" fontId="27" fillId="0" borderId="16" xfId="42" applyNumberFormat="1" applyFont="1" applyFill="1" applyBorder="1" applyAlignment="1">
      <alignment vertical="center"/>
    </xf>
    <xf numFmtId="3" fontId="26" fillId="0" borderId="14" xfId="57" applyNumberFormat="1" applyFont="1" applyFill="1" applyBorder="1" applyAlignment="1" applyProtection="1">
      <alignment horizontal="center" vertical="center"/>
      <protection/>
    </xf>
    <xf numFmtId="0" fontId="26" fillId="0" borderId="22" xfId="0" applyFont="1" applyFill="1" applyBorder="1" applyAlignment="1" applyProtection="1">
      <alignment horizontal="left" vertical="center"/>
      <protection locked="0"/>
    </xf>
    <xf numFmtId="0" fontId="26" fillId="0" borderId="22" xfId="0" applyFont="1" applyFill="1" applyBorder="1" applyAlignment="1">
      <alignment horizontal="left" vertical="center"/>
    </xf>
    <xf numFmtId="0" fontId="26" fillId="0" borderId="22" xfId="57" applyFont="1" applyFill="1" applyBorder="1" applyAlignment="1" applyProtection="1">
      <alignment horizontal="left" vertical="center"/>
      <protection/>
    </xf>
    <xf numFmtId="0" fontId="26" fillId="0" borderId="22" xfId="0" applyNumberFormat="1" applyFont="1" applyFill="1" applyBorder="1" applyAlignment="1" applyProtection="1">
      <alignment horizontal="left" vertical="center"/>
      <protection locked="0"/>
    </xf>
    <xf numFmtId="193" fontId="26" fillId="0" borderId="14" xfId="42" applyNumberFormat="1" applyFont="1" applyFill="1" applyBorder="1" applyAlignment="1">
      <alignment vertical="center"/>
    </xf>
    <xf numFmtId="193" fontId="26" fillId="0" borderId="14" xfId="60" applyNumberFormat="1" applyFont="1" applyFill="1" applyBorder="1" applyAlignment="1" applyProtection="1">
      <alignment vertical="center"/>
      <protection/>
    </xf>
    <xf numFmtId="193" fontId="26" fillId="0" borderId="14" xfId="0" applyNumberFormat="1" applyFont="1" applyFill="1" applyBorder="1" applyAlignment="1" applyProtection="1">
      <alignment vertical="center"/>
      <protection/>
    </xf>
    <xf numFmtId="0" fontId="26" fillId="0" borderId="14" xfId="0" applyNumberFormat="1" applyFont="1" applyFill="1" applyBorder="1" applyAlignment="1">
      <alignment horizontal="left" vertical="center"/>
    </xf>
    <xf numFmtId="193" fontId="26" fillId="0" borderId="14" xfId="57" applyNumberFormat="1" applyFont="1" applyFill="1" applyBorder="1" applyAlignment="1" applyProtection="1">
      <alignment vertical="center"/>
      <protection/>
    </xf>
    <xf numFmtId="0" fontId="26" fillId="0" borderId="23" xfId="0" applyFont="1" applyFill="1" applyBorder="1" applyAlignment="1">
      <alignment horizontal="left" vertical="center"/>
    </xf>
    <xf numFmtId="190" fontId="26" fillId="0" borderId="20" xfId="0" applyNumberFormat="1" applyFont="1" applyFill="1" applyBorder="1" applyAlignment="1">
      <alignment horizontal="center" vertical="center"/>
    </xf>
    <xf numFmtId="0" fontId="26" fillId="0" borderId="20" xfId="0" applyFont="1" applyFill="1" applyBorder="1" applyAlignment="1">
      <alignment horizontal="left" vertical="center"/>
    </xf>
    <xf numFmtId="0" fontId="26" fillId="0" borderId="20" xfId="0" applyFont="1" applyFill="1" applyBorder="1" applyAlignment="1">
      <alignment horizontal="center" vertical="center"/>
    </xf>
    <xf numFmtId="185" fontId="26" fillId="0" borderId="20" xfId="42" applyNumberFormat="1" applyFont="1" applyFill="1" applyBorder="1" applyAlignment="1">
      <alignment vertical="center"/>
    </xf>
    <xf numFmtId="196" fontId="26" fillId="0" borderId="20" xfId="42" applyNumberFormat="1" applyFont="1" applyFill="1" applyBorder="1" applyAlignment="1">
      <alignment vertical="center"/>
    </xf>
    <xf numFmtId="185" fontId="27" fillId="0" borderId="20" xfId="42" applyNumberFormat="1" applyFont="1" applyFill="1" applyBorder="1" applyAlignment="1">
      <alignment vertical="center"/>
    </xf>
    <xf numFmtId="196" fontId="27" fillId="0" borderId="20" xfId="42" applyNumberFormat="1" applyFont="1" applyFill="1" applyBorder="1" applyAlignment="1">
      <alignment vertical="center"/>
    </xf>
    <xf numFmtId="193" fontId="26" fillId="0" borderId="20" xfId="42" applyNumberFormat="1" applyFont="1" applyFill="1" applyBorder="1" applyAlignment="1">
      <alignment vertical="center"/>
    </xf>
    <xf numFmtId="193" fontId="26" fillId="0" borderId="24" xfId="42" applyNumberFormat="1" applyFont="1" applyFill="1" applyBorder="1" applyAlignment="1">
      <alignment vertical="center"/>
    </xf>
    <xf numFmtId="193" fontId="26" fillId="0" borderId="25" xfId="60" applyNumberFormat="1" applyFont="1" applyFill="1" applyBorder="1" applyAlignment="1" applyProtection="1">
      <alignment vertical="center"/>
      <protection/>
    </xf>
    <xf numFmtId="193" fontId="26" fillId="0" borderId="25" xfId="0" applyNumberFormat="1" applyFont="1" applyFill="1" applyBorder="1" applyAlignment="1" applyProtection="1">
      <alignment vertical="center"/>
      <protection/>
    </xf>
    <xf numFmtId="193" fontId="26" fillId="0" borderId="25" xfId="42" applyNumberFormat="1" applyFont="1" applyFill="1" applyBorder="1" applyAlignment="1">
      <alignment vertical="center"/>
    </xf>
    <xf numFmtId="193" fontId="26" fillId="0" borderId="25" xfId="42" applyNumberFormat="1" applyFont="1" applyFill="1" applyBorder="1" applyAlignment="1" applyProtection="1">
      <alignment vertical="center"/>
      <protection locked="0"/>
    </xf>
    <xf numFmtId="0" fontId="26" fillId="0" borderId="22" xfId="0" applyNumberFormat="1" applyFont="1" applyFill="1" applyBorder="1" applyAlignment="1">
      <alignment horizontal="left" vertical="center"/>
    </xf>
    <xf numFmtId="193" fontId="26" fillId="0" borderId="25" xfId="0" applyNumberFormat="1" applyFont="1" applyFill="1" applyBorder="1" applyAlignment="1">
      <alignment vertical="center"/>
    </xf>
    <xf numFmtId="193" fontId="26" fillId="0" borderId="25" xfId="57" applyNumberFormat="1" applyFont="1" applyFill="1" applyBorder="1" applyAlignment="1" applyProtection="1">
      <alignment vertical="center"/>
      <protection/>
    </xf>
    <xf numFmtId="0" fontId="26" fillId="0" borderId="26" xfId="0" applyNumberFormat="1" applyFont="1" applyFill="1" applyBorder="1" applyAlignment="1" applyProtection="1">
      <alignment horizontal="left" vertical="center"/>
      <protection locked="0"/>
    </xf>
    <xf numFmtId="0" fontId="26" fillId="0" borderId="21" xfId="0" applyFont="1" applyFill="1" applyBorder="1" applyAlignment="1" applyProtection="1">
      <alignment horizontal="left" vertical="center"/>
      <protection/>
    </xf>
    <xf numFmtId="0" fontId="26" fillId="0" borderId="21" xfId="0" applyFont="1" applyFill="1" applyBorder="1" applyAlignment="1" applyProtection="1">
      <alignment horizontal="center" vertical="center"/>
      <protection/>
    </xf>
    <xf numFmtId="185" fontId="26" fillId="0" borderId="21" xfId="0" applyNumberFormat="1" applyFont="1" applyFill="1" applyBorder="1" applyAlignment="1" applyProtection="1">
      <alignment vertical="center"/>
      <protection/>
    </xf>
    <xf numFmtId="196" fontId="26" fillId="0" borderId="21" xfId="0" applyNumberFormat="1" applyFont="1" applyFill="1" applyBorder="1" applyAlignment="1" applyProtection="1">
      <alignment vertical="center"/>
      <protection/>
    </xf>
    <xf numFmtId="185" fontId="27" fillId="0" borderId="21" xfId="0" applyNumberFormat="1" applyFont="1" applyFill="1" applyBorder="1" applyAlignment="1" applyProtection="1">
      <alignment vertical="center"/>
      <protection/>
    </xf>
    <xf numFmtId="196" fontId="27" fillId="0" borderId="21" xfId="0" applyNumberFormat="1" applyFont="1" applyFill="1" applyBorder="1" applyAlignment="1" applyProtection="1">
      <alignment vertical="center"/>
      <protection/>
    </xf>
    <xf numFmtId="193" fontId="26" fillId="0" borderId="21" xfId="0" applyNumberFormat="1" applyFont="1" applyFill="1" applyBorder="1" applyAlignment="1" applyProtection="1">
      <alignment vertical="center"/>
      <protection/>
    </xf>
    <xf numFmtId="193" fontId="26" fillId="0" borderId="27" xfId="0" applyNumberFormat="1" applyFont="1" applyFill="1" applyBorder="1" applyAlignment="1" applyProtection="1">
      <alignment vertical="center"/>
      <protection/>
    </xf>
    <xf numFmtId="0" fontId="26" fillId="0" borderId="28" xfId="0" applyFont="1" applyFill="1" applyBorder="1" applyAlignment="1">
      <alignment horizontal="left" vertical="center"/>
    </xf>
    <xf numFmtId="190" fontId="26" fillId="0" borderId="16" xfId="0" applyNumberFormat="1" applyFont="1" applyFill="1" applyBorder="1" applyAlignment="1">
      <alignment horizontal="center" vertical="center"/>
    </xf>
    <xf numFmtId="193" fontId="26" fillId="0" borderId="16" xfId="42" applyNumberFormat="1" applyFont="1" applyFill="1" applyBorder="1" applyAlignment="1">
      <alignment vertical="center"/>
    </xf>
    <xf numFmtId="193" fontId="26" fillId="0" borderId="29" xfId="42" applyNumberFormat="1" applyFont="1" applyFill="1" applyBorder="1" applyAlignment="1">
      <alignment vertical="center"/>
    </xf>
    <xf numFmtId="0" fontId="26" fillId="0" borderId="30" xfId="0" applyFont="1" applyFill="1" applyBorder="1" applyAlignment="1">
      <alignment horizontal="left" vertical="center"/>
    </xf>
    <xf numFmtId="190" fontId="26" fillId="0" borderId="19" xfId="0" applyNumberFormat="1" applyFont="1" applyFill="1" applyBorder="1" applyAlignment="1">
      <alignment horizontal="center" vertical="center"/>
    </xf>
    <xf numFmtId="0" fontId="26" fillId="0" borderId="19" xfId="0" applyFont="1" applyFill="1" applyBorder="1" applyAlignment="1">
      <alignment horizontal="left" vertical="center"/>
    </xf>
    <xf numFmtId="0" fontId="26" fillId="0" borderId="19" xfId="0" applyFont="1" applyFill="1" applyBorder="1" applyAlignment="1">
      <alignment horizontal="center" vertical="center"/>
    </xf>
    <xf numFmtId="185" fontId="26" fillId="0" borderId="19" xfId="42" applyNumberFormat="1" applyFont="1" applyFill="1" applyBorder="1" applyAlignment="1">
      <alignment vertical="center"/>
    </xf>
    <xf numFmtId="196" fontId="26" fillId="0" borderId="19" xfId="42" applyNumberFormat="1" applyFont="1" applyFill="1" applyBorder="1" applyAlignment="1">
      <alignment vertical="center"/>
    </xf>
    <xf numFmtId="185" fontId="27" fillId="0" borderId="19" xfId="42" applyNumberFormat="1" applyFont="1" applyFill="1" applyBorder="1" applyAlignment="1">
      <alignment vertical="center"/>
    </xf>
    <xf numFmtId="196" fontId="27" fillId="0" borderId="19" xfId="42" applyNumberFormat="1" applyFont="1" applyFill="1" applyBorder="1" applyAlignment="1">
      <alignment vertical="center"/>
    </xf>
    <xf numFmtId="196" fontId="26" fillId="0" borderId="19" xfId="0" applyNumberFormat="1" applyFont="1" applyFill="1" applyBorder="1" applyAlignment="1" applyProtection="1">
      <alignment vertical="center"/>
      <protection/>
    </xf>
    <xf numFmtId="193" fontId="26" fillId="0" borderId="19" xfId="0" applyNumberFormat="1" applyFont="1" applyFill="1" applyBorder="1" applyAlignment="1" applyProtection="1">
      <alignment vertical="center"/>
      <protection/>
    </xf>
    <xf numFmtId="193" fontId="26" fillId="0" borderId="31" xfId="0" applyNumberFormat="1" applyFont="1" applyFill="1" applyBorder="1" applyAlignment="1" applyProtection="1">
      <alignment vertical="center"/>
      <protection/>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16" xfId="0" applyFont="1" applyFill="1" applyBorder="1" applyAlignment="1">
      <alignment horizontal="center" vertical="center"/>
    </xf>
    <xf numFmtId="0" fontId="23" fillId="33" borderId="16" xfId="0" applyFont="1" applyFill="1" applyBorder="1" applyAlignment="1">
      <alignment horizontal="center" vertical="center"/>
    </xf>
    <xf numFmtId="0" fontId="0" fillId="33" borderId="16" xfId="0" applyFill="1"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Fill="1" applyAlignment="1">
      <alignment horizontal="right" vertical="center" wrapText="1"/>
    </xf>
    <xf numFmtId="0" fontId="16" fillId="0" borderId="0" xfId="0" applyFont="1" applyFill="1" applyAlignment="1">
      <alignment horizontal="right" vertical="center" wrapText="1"/>
    </xf>
    <xf numFmtId="0" fontId="11" fillId="0" borderId="0" xfId="0" applyFont="1" applyFill="1" applyBorder="1" applyAlignment="1" applyProtection="1">
      <alignment horizontal="right" vertical="center" wrapText="1"/>
      <protection locked="0"/>
    </xf>
    <xf numFmtId="193" fontId="8" fillId="0" borderId="0" xfId="0" applyNumberFormat="1" applyFont="1" applyFill="1" applyBorder="1" applyAlignment="1" applyProtection="1">
      <alignment horizontal="right" vertical="center" wrapText="1"/>
      <protection locked="0"/>
    </xf>
    <xf numFmtId="0" fontId="24" fillId="33" borderId="0" xfId="0" applyFont="1" applyFill="1" applyBorder="1" applyAlignment="1" applyProtection="1">
      <alignment horizontal="center" vertical="center"/>
      <protection/>
    </xf>
    <xf numFmtId="0" fontId="0" fillId="33" borderId="0" xfId="0" applyFill="1" applyAlignment="1">
      <alignment/>
    </xf>
    <xf numFmtId="185" fontId="17" fillId="0" borderId="32" xfId="0" applyNumberFormat="1" applyFont="1" applyFill="1" applyBorder="1" applyAlignment="1" applyProtection="1">
      <alignment horizontal="center" vertical="center" wrapText="1"/>
      <protection/>
    </xf>
    <xf numFmtId="0" fontId="17" fillId="0" borderId="32"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193" fontId="17" fillId="0" borderId="32" xfId="0" applyNumberFormat="1" applyFont="1" applyFill="1" applyBorder="1" applyAlignment="1" applyProtection="1">
      <alignment horizontal="center" vertical="center" wrapText="1"/>
      <protection/>
    </xf>
    <xf numFmtId="193" fontId="17" fillId="0" borderId="33" xfId="0" applyNumberFormat="1" applyFont="1" applyFill="1" applyBorder="1" applyAlignment="1" applyProtection="1">
      <alignment horizontal="center" vertical="center" wrapText="1"/>
      <protection/>
    </xf>
    <xf numFmtId="171" fontId="17" fillId="0" borderId="32" xfId="42" applyFont="1" applyFill="1" applyBorder="1" applyAlignment="1" applyProtection="1">
      <alignment horizontal="center" vertical="center"/>
      <protection/>
    </xf>
    <xf numFmtId="171" fontId="17" fillId="0" borderId="12" xfId="42" applyFont="1" applyFill="1" applyBorder="1" applyAlignment="1" applyProtection="1">
      <alignment horizontal="center" vertical="center"/>
      <protection/>
    </xf>
    <xf numFmtId="190" fontId="17" fillId="0" borderId="32" xfId="0" applyNumberFormat="1" applyFont="1" applyFill="1" applyBorder="1" applyAlignment="1" applyProtection="1">
      <alignment horizontal="center" vertical="center" wrapText="1"/>
      <protection/>
    </xf>
    <xf numFmtId="190" fontId="17" fillId="0" borderId="12" xfId="0" applyNumberFormat="1"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0" fontId="0" fillId="0" borderId="0" xfId="0" applyAlignment="1">
      <alignment/>
    </xf>
    <xf numFmtId="171" fontId="17" fillId="0" borderId="34" xfId="42" applyFont="1" applyFill="1" applyBorder="1" applyAlignment="1" applyProtection="1">
      <alignment horizontal="center" vertical="center"/>
      <protection/>
    </xf>
    <xf numFmtId="171" fontId="17" fillId="0" borderId="35" xfId="42" applyFont="1" applyFill="1" applyBorder="1" applyAlignment="1" applyProtection="1">
      <alignment horizontal="center" vertical="center"/>
      <protection/>
    </xf>
    <xf numFmtId="0" fontId="22" fillId="33" borderId="16" xfId="0" applyFont="1" applyFill="1" applyBorder="1" applyAlignment="1">
      <alignment horizontal="right" vertical="center"/>
    </xf>
    <xf numFmtId="0" fontId="16" fillId="0" borderId="0" xfId="0" applyFont="1" applyAlignment="1">
      <alignment horizontal="right" vertical="center" wrapText="1"/>
    </xf>
    <xf numFmtId="0" fontId="0" fillId="0" borderId="0" xfId="0" applyAlignment="1">
      <alignment horizontal="right" vertical="center" wrapText="1"/>
    </xf>
    <xf numFmtId="193" fontId="8" fillId="0" borderId="0" xfId="0" applyNumberFormat="1" applyFont="1" applyBorder="1" applyAlignment="1" applyProtection="1">
      <alignment horizontal="right" vertical="center" wrapText="1"/>
      <protection locked="0"/>
    </xf>
    <xf numFmtId="0" fontId="11" fillId="0" borderId="0" xfId="0" applyFont="1" applyBorder="1" applyAlignment="1" applyProtection="1">
      <alignment horizontal="righ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0689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5344775" y="0"/>
          <a:ext cx="27051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049875"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030450" y="390525"/>
          <a:ext cx="2867025"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52
</a:t>
          </a:r>
          <a:r>
            <a:rPr lang="en-US" cap="none" sz="1600" b="0" i="0" u="none" baseline="0">
              <a:solidFill>
                <a:srgbClr val="FFFFFF"/>
              </a:solidFill>
              <a:latin typeface="Impact"/>
              <a:ea typeface="Impact"/>
              <a:cs typeface="Impact"/>
            </a:rPr>
            <a:t>21-23 DEC' 2007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801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8010525" y="0"/>
          <a:ext cx="26098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101441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877175" y="0"/>
          <a:ext cx="22383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1013460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7"/>
        <xdr:cNvSpPr txBox="1">
          <a:spLocks noChangeArrowheads="1"/>
        </xdr:cNvSpPr>
      </xdr:nvSpPr>
      <xdr:spPr>
        <a:xfrm>
          <a:off x="8220075" y="409575"/>
          <a:ext cx="180022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101441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877175" y="0"/>
          <a:ext cx="22383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10134600" cy="1038225"/>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8267700" y="390525"/>
          <a:ext cx="179070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52
</a:t>
          </a:r>
          <a:r>
            <a:rPr lang="en-US" cap="none" sz="1200" b="0" i="0" u="none" baseline="0">
              <a:solidFill>
                <a:srgbClr val="FFFFFF"/>
              </a:solidFill>
              <a:latin typeface="Impact"/>
              <a:ea typeface="Impact"/>
              <a:cs typeface="Impact"/>
            </a:rPr>
            <a:t>21-23 DEC' 2007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etul\Desktop\rakam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etul\Belgelerim\4-hasilat%20guncel\HASILAT%20KLAS&#214;RLER&#304;14-20%20Aral&#305;k%202007%20haftasi\35-maradona%20071130\maradona%20gunluk%20hasilat%200711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merikalilar karadeniz'de-yok"/>
      <sheetName val="gomeda-yok"/>
      <sheetName val="adem'in Trenleri"/>
      <sheetName val="romantik"/>
      <sheetName val="mavi gözlü dev"/>
      <sheetName val="mutluluk"/>
      <sheetName val="cumhurbaskanı"/>
      <sheetName val="janjan"/>
      <sheetName val="yumurta"/>
      <sheetName val="o kadın"/>
    </sheetNames>
    <sheetDataSet>
      <sheetData sheetId="7">
        <row r="127">
          <cell r="I127">
            <v>24</v>
          </cell>
        </row>
        <row r="128">
          <cell r="I128">
            <v>20</v>
          </cell>
        </row>
        <row r="129">
          <cell r="I129">
            <v>14</v>
          </cell>
        </row>
        <row r="138">
          <cell r="H138">
            <v>21595</v>
          </cell>
          <cell r="I138">
            <v>157094.55</v>
          </cell>
        </row>
      </sheetData>
      <sheetData sheetId="8">
        <row r="96">
          <cell r="I96">
            <v>322</v>
          </cell>
        </row>
        <row r="97">
          <cell r="I97">
            <v>514.5</v>
          </cell>
        </row>
        <row r="98">
          <cell r="I98">
            <v>457</v>
          </cell>
        </row>
        <row r="107">
          <cell r="H107">
            <v>33585</v>
          </cell>
          <cell r="I107">
            <v>270211</v>
          </cell>
        </row>
      </sheetData>
      <sheetData sheetId="9">
        <row r="7">
          <cell r="K7">
            <v>331708</v>
          </cell>
        </row>
        <row r="21">
          <cell r="H21">
            <v>7560</v>
          </cell>
          <cell r="I21">
            <v>61916.399999999994</v>
          </cell>
        </row>
        <row r="22">
          <cell r="H22">
            <v>12800</v>
          </cell>
          <cell r="I22">
            <v>104832</v>
          </cell>
        </row>
        <row r="23">
          <cell r="H23">
            <v>15467</v>
          </cell>
          <cell r="I23">
            <v>126674.73</v>
          </cell>
        </row>
        <row r="32">
          <cell r="H32">
            <v>100397</v>
          </cell>
          <cell r="I32">
            <v>827417.13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Hafta Özet"/>
      <sheetName val="1.Hafta"/>
      <sheetName val="2. Hafta Özet"/>
      <sheetName val="2.Hafta"/>
      <sheetName val="3. Hafta Özet"/>
      <sheetName val="3.Hafta"/>
      <sheetName val="gunluk ozet"/>
      <sheetName val="4. Hafta Özet"/>
      <sheetName val="4.Hafta"/>
      <sheetName val="5. Hafta Özet"/>
      <sheetName val="5.Hafta"/>
      <sheetName val="6 Hafta Özet"/>
      <sheetName val="6.Hafta"/>
      <sheetName val="7.Hafta Özet"/>
      <sheetName val="7.Hafta"/>
      <sheetName val="8.Hafta Özet"/>
      <sheetName val="8.Hafta"/>
      <sheetName val="9.Hafta Özet"/>
      <sheetName val="9.Hafta"/>
      <sheetName val="10.Hafta Özet"/>
      <sheetName val="10.Hafta"/>
      <sheetName val="11.Hafta Özet"/>
      <sheetName val="11.Hafta"/>
      <sheetName val="12.Hafta Özet"/>
      <sheetName val="12.Hafta"/>
      <sheetName val="13.Hafta Özet"/>
      <sheetName val="13.Hafta"/>
      <sheetName val="14.Hafta Özet"/>
      <sheetName val="14.Hafta"/>
      <sheetName val="15.Hafta Özet "/>
      <sheetName val="15.Hafta "/>
      <sheetName val="16.Hafta Özet"/>
      <sheetName val="16.Hafta"/>
      <sheetName val="17.Hafta Özet"/>
      <sheetName val="17.Hafta "/>
      <sheetName val="18.Hafta Özet "/>
      <sheetName val="18.Hafta "/>
      <sheetName val="19.Hafta Özet"/>
      <sheetName val="19.Hafta"/>
      <sheetName val="20.Hafta Özet"/>
      <sheetName val="20.Hafta"/>
      <sheetName val="21.Hafta Özet"/>
      <sheetName val="21.Hafta"/>
      <sheetName val="22.Hafta Özet "/>
      <sheetName val="22.Hafta "/>
      <sheetName val="23.Hafta Özet"/>
      <sheetName val="23.Hafta"/>
      <sheetName val="24.Hafta Özet"/>
      <sheetName val="24.Hafta"/>
      <sheetName val="25.Hafta Özet"/>
      <sheetName val="25.Hafta"/>
      <sheetName val="26.Hafta Özet"/>
      <sheetName val="26.Hafta"/>
    </sheetNames>
    <sheetDataSet>
      <sheetData sheetId="7">
        <row r="7">
          <cell r="E7">
            <v>57</v>
          </cell>
        </row>
        <row r="8">
          <cell r="E8">
            <v>62</v>
          </cell>
        </row>
      </sheetData>
      <sheetData sheetId="8">
        <row r="15">
          <cell r="AL15">
            <v>28182</v>
          </cell>
          <cell r="AM15">
            <v>3657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78"/>
  <sheetViews>
    <sheetView tabSelected="1" zoomScale="60" zoomScaleNormal="60" zoomScalePageLayoutView="0" workbookViewId="0" topLeftCell="A1">
      <selection activeCell="B3" sqref="B3:B4"/>
    </sheetView>
  </sheetViews>
  <sheetFormatPr defaultColWidth="39.8515625" defaultRowHeight="12.75"/>
  <cols>
    <col min="1" max="1" width="4.421875" style="104" bestFit="1" customWidth="1"/>
    <col min="2" max="2" width="31.00390625" style="105" bestFit="1" customWidth="1"/>
    <col min="3" max="3" width="9.7109375" style="106" bestFit="1" customWidth="1"/>
    <col min="4" max="4" width="13.8515625" style="107" bestFit="1" customWidth="1"/>
    <col min="5" max="5" width="17.28125" style="107" bestFit="1" customWidth="1"/>
    <col min="6" max="6" width="7.140625" style="101" bestFit="1" customWidth="1"/>
    <col min="7" max="7" width="8.421875" style="101" bestFit="1" customWidth="1"/>
    <col min="8" max="8" width="11.421875" style="101" customWidth="1"/>
    <col min="9" max="9" width="13.28125" style="102" bestFit="1" customWidth="1"/>
    <col min="10" max="10" width="9.140625" style="103" bestFit="1" customWidth="1"/>
    <col min="11" max="11" width="13.28125" style="102" bestFit="1" customWidth="1"/>
    <col min="12" max="12" width="9.140625" style="103" bestFit="1" customWidth="1"/>
    <col min="13" max="13" width="11.421875" style="102" bestFit="1" customWidth="1"/>
    <col min="14" max="14" width="9.140625" style="103" bestFit="1" customWidth="1"/>
    <col min="15" max="15" width="16.28125" style="72" bestFit="1" customWidth="1"/>
    <col min="16" max="16" width="12.140625" style="109" bestFit="1" customWidth="1"/>
    <col min="17" max="17" width="10.28125" style="103" bestFit="1" customWidth="1"/>
    <col min="18" max="18" width="7.421875" style="110" bestFit="1" customWidth="1"/>
    <col min="19" max="19" width="13.28125" style="111" bestFit="1" customWidth="1"/>
    <col min="20" max="20" width="10.00390625" style="107" bestFit="1" customWidth="1"/>
    <col min="21" max="21" width="14.421875" style="102" bestFit="1" customWidth="1"/>
    <col min="22" max="22" width="11.00390625" style="103" bestFit="1" customWidth="1"/>
    <col min="23" max="23" width="7.421875" style="110" bestFit="1" customWidth="1"/>
    <col min="24" max="24" width="39.8515625" style="108" customWidth="1"/>
    <col min="25" max="27" width="39.8515625" style="107" customWidth="1"/>
    <col min="28" max="28" width="2.140625" style="107" bestFit="1" customWidth="1"/>
    <col min="29" max="16384" width="39.8515625" style="107" customWidth="1"/>
  </cols>
  <sheetData>
    <row r="1" spans="1:23" s="10" customFormat="1" ht="99" customHeight="1">
      <c r="A1" s="28"/>
      <c r="B1" s="64"/>
      <c r="C1" s="26"/>
      <c r="D1" s="82"/>
      <c r="E1" s="82"/>
      <c r="F1" s="24"/>
      <c r="G1" s="24"/>
      <c r="H1" s="24"/>
      <c r="I1" s="23"/>
      <c r="J1" s="22"/>
      <c r="K1" s="69"/>
      <c r="L1" s="21"/>
      <c r="M1" s="19"/>
      <c r="N1" s="18"/>
      <c r="O1" s="78"/>
      <c r="P1" s="79"/>
      <c r="Q1" s="75"/>
      <c r="R1" s="77"/>
      <c r="S1" s="73"/>
      <c r="U1" s="73"/>
      <c r="V1" s="75"/>
      <c r="W1" s="77"/>
    </row>
    <row r="2" spans="1:23" s="2" customFormat="1" ht="27.75" thickBot="1">
      <c r="A2" s="236" t="s">
        <v>23</v>
      </c>
      <c r="B2" s="237"/>
      <c r="C2" s="237"/>
      <c r="D2" s="237"/>
      <c r="E2" s="237"/>
      <c r="F2" s="237"/>
      <c r="G2" s="237"/>
      <c r="H2" s="237"/>
      <c r="I2" s="237"/>
      <c r="J2" s="237"/>
      <c r="K2" s="237"/>
      <c r="L2" s="237"/>
      <c r="M2" s="237"/>
      <c r="N2" s="237"/>
      <c r="O2" s="237"/>
      <c r="P2" s="237"/>
      <c r="Q2" s="237"/>
      <c r="R2" s="237"/>
      <c r="S2" s="237"/>
      <c r="T2" s="237"/>
      <c r="U2" s="237"/>
      <c r="V2" s="237"/>
      <c r="W2" s="237"/>
    </row>
    <row r="3" spans="1:23" s="91" customFormat="1" ht="20.25" customHeight="1">
      <c r="A3" s="90"/>
      <c r="B3" s="243" t="s">
        <v>29</v>
      </c>
      <c r="C3" s="245" t="s">
        <v>75</v>
      </c>
      <c r="D3" s="239" t="s">
        <v>66</v>
      </c>
      <c r="E3" s="239" t="s">
        <v>51</v>
      </c>
      <c r="F3" s="239" t="s">
        <v>76</v>
      </c>
      <c r="G3" s="239" t="s">
        <v>77</v>
      </c>
      <c r="H3" s="239" t="s">
        <v>78</v>
      </c>
      <c r="I3" s="238" t="s">
        <v>67</v>
      </c>
      <c r="J3" s="238"/>
      <c r="K3" s="238" t="s">
        <v>68</v>
      </c>
      <c r="L3" s="238"/>
      <c r="M3" s="238" t="s">
        <v>69</v>
      </c>
      <c r="N3" s="238"/>
      <c r="O3" s="241" t="s">
        <v>79</v>
      </c>
      <c r="P3" s="241"/>
      <c r="Q3" s="241"/>
      <c r="R3" s="241"/>
      <c r="S3" s="238" t="s">
        <v>65</v>
      </c>
      <c r="T3" s="238"/>
      <c r="U3" s="241" t="s">
        <v>30</v>
      </c>
      <c r="V3" s="241"/>
      <c r="W3" s="242"/>
    </row>
    <row r="4" spans="1:23" s="91" customFormat="1" ht="52.5" customHeight="1" thickBot="1">
      <c r="A4" s="92"/>
      <c r="B4" s="244"/>
      <c r="C4" s="246"/>
      <c r="D4" s="247"/>
      <c r="E4" s="247"/>
      <c r="F4" s="240"/>
      <c r="G4" s="240"/>
      <c r="H4" s="240"/>
      <c r="I4" s="85" t="s">
        <v>74</v>
      </c>
      <c r="J4" s="86" t="s">
        <v>71</v>
      </c>
      <c r="K4" s="85" t="s">
        <v>74</v>
      </c>
      <c r="L4" s="86" t="s">
        <v>71</v>
      </c>
      <c r="M4" s="85" t="s">
        <v>74</v>
      </c>
      <c r="N4" s="86" t="s">
        <v>71</v>
      </c>
      <c r="O4" s="85" t="s">
        <v>74</v>
      </c>
      <c r="P4" s="86" t="s">
        <v>71</v>
      </c>
      <c r="Q4" s="86" t="s">
        <v>31</v>
      </c>
      <c r="R4" s="87" t="s">
        <v>32</v>
      </c>
      <c r="S4" s="85" t="s">
        <v>74</v>
      </c>
      <c r="T4" s="89" t="s">
        <v>70</v>
      </c>
      <c r="U4" s="85" t="s">
        <v>74</v>
      </c>
      <c r="V4" s="86" t="s">
        <v>71</v>
      </c>
      <c r="W4" s="88" t="s">
        <v>32</v>
      </c>
    </row>
    <row r="5" spans="1:23" s="91" customFormat="1" ht="15">
      <c r="A5" s="113">
        <v>1</v>
      </c>
      <c r="B5" s="185" t="s">
        <v>82</v>
      </c>
      <c r="C5" s="186">
        <v>39430</v>
      </c>
      <c r="D5" s="187" t="s">
        <v>80</v>
      </c>
      <c r="E5" s="187" t="s">
        <v>55</v>
      </c>
      <c r="F5" s="188">
        <v>242</v>
      </c>
      <c r="G5" s="188">
        <v>400</v>
      </c>
      <c r="H5" s="188">
        <v>2</v>
      </c>
      <c r="I5" s="189">
        <v>1121974</v>
      </c>
      <c r="J5" s="190">
        <v>131619</v>
      </c>
      <c r="K5" s="189">
        <v>1115329</v>
      </c>
      <c r="L5" s="190">
        <v>133012</v>
      </c>
      <c r="M5" s="189">
        <v>959161</v>
      </c>
      <c r="N5" s="190">
        <v>115378</v>
      </c>
      <c r="O5" s="191">
        <f>+M5+K5+I5</f>
        <v>3196464</v>
      </c>
      <c r="P5" s="192">
        <f>+N5+L5+J5</f>
        <v>380009</v>
      </c>
      <c r="Q5" s="190">
        <f>+P5/G5</f>
        <v>950.0225</v>
      </c>
      <c r="R5" s="193">
        <f>+O5/P5</f>
        <v>8.411548147543874</v>
      </c>
      <c r="S5" s="189">
        <v>2234786</v>
      </c>
      <c r="T5" s="150">
        <f aca="true" t="shared" si="0" ref="T5:T36">IF(S5&lt;&gt;0,-(S5-O5)/S5,"")</f>
        <v>0.4303221874488206</v>
      </c>
      <c r="U5" s="189">
        <v>7460792</v>
      </c>
      <c r="V5" s="190">
        <v>920309</v>
      </c>
      <c r="W5" s="194">
        <f>+U5/V5</f>
        <v>8.10683368303472</v>
      </c>
    </row>
    <row r="6" spans="1:23" s="91" customFormat="1" ht="15">
      <c r="A6" s="113">
        <v>2</v>
      </c>
      <c r="B6" s="176" t="s">
        <v>1</v>
      </c>
      <c r="C6" s="127">
        <v>39402</v>
      </c>
      <c r="D6" s="126" t="s">
        <v>28</v>
      </c>
      <c r="E6" s="126" t="s">
        <v>2</v>
      </c>
      <c r="F6" s="128">
        <v>165</v>
      </c>
      <c r="G6" s="128">
        <v>165</v>
      </c>
      <c r="H6" s="128">
        <v>6</v>
      </c>
      <c r="I6" s="157">
        <v>546967</v>
      </c>
      <c r="J6" s="129">
        <v>69278</v>
      </c>
      <c r="K6" s="157">
        <v>361716</v>
      </c>
      <c r="L6" s="129">
        <v>48403</v>
      </c>
      <c r="M6" s="157">
        <v>335497.5</v>
      </c>
      <c r="N6" s="129">
        <v>44597</v>
      </c>
      <c r="O6" s="158">
        <f>I6+K6+M6</f>
        <v>1244180.5</v>
      </c>
      <c r="P6" s="159">
        <f>J6+L6+N6</f>
        <v>162278</v>
      </c>
      <c r="Q6" s="130">
        <f>IF(O6&lt;&gt;0,P6/G6,"")</f>
        <v>983.5030303030303</v>
      </c>
      <c r="R6" s="181">
        <f>IF(O6&lt;&gt;0,O6/P6,"")</f>
        <v>7.666969644683814</v>
      </c>
      <c r="S6" s="157">
        <v>560355</v>
      </c>
      <c r="T6" s="131">
        <f t="shared" si="0"/>
        <v>1.2203433537668085</v>
      </c>
      <c r="U6" s="160">
        <f>2138494+2493577.5+2571755+1985535.5+1113022+1007616.5</f>
        <v>11310000.5</v>
      </c>
      <c r="V6" s="132">
        <f>271934+322135+339926+262189+150199+134831</f>
        <v>1481214</v>
      </c>
      <c r="W6" s="195">
        <f>IF(U6&lt;&gt;0,U6/V6,"")</f>
        <v>7.635628950306978</v>
      </c>
    </row>
    <row r="7" spans="1:24" s="6" customFormat="1" ht="18">
      <c r="A7" s="121">
        <v>3</v>
      </c>
      <c r="B7" s="215" t="s">
        <v>83</v>
      </c>
      <c r="C7" s="216">
        <v>39437</v>
      </c>
      <c r="D7" s="217" t="s">
        <v>26</v>
      </c>
      <c r="E7" s="217" t="s">
        <v>84</v>
      </c>
      <c r="F7" s="218">
        <v>156</v>
      </c>
      <c r="G7" s="218">
        <v>156</v>
      </c>
      <c r="H7" s="218">
        <v>1</v>
      </c>
      <c r="I7" s="219">
        <f>352261+146499.5</f>
        <v>498760.5</v>
      </c>
      <c r="J7" s="220">
        <f>44775+18361</f>
        <v>63136</v>
      </c>
      <c r="K7" s="219">
        <v>390349.5</v>
      </c>
      <c r="L7" s="220">
        <v>49573</v>
      </c>
      <c r="M7" s="219">
        <v>354449</v>
      </c>
      <c r="N7" s="220">
        <v>44734</v>
      </c>
      <c r="O7" s="221">
        <f>SUM(I7+K7+M7)</f>
        <v>1243559</v>
      </c>
      <c r="P7" s="222">
        <f>SUM(J7+L7+N7)</f>
        <v>157443</v>
      </c>
      <c r="Q7" s="223">
        <f>+P7/G7</f>
        <v>1009.25</v>
      </c>
      <c r="R7" s="224">
        <f>+O7/P7</f>
        <v>7.898471192749122</v>
      </c>
      <c r="S7" s="219"/>
      <c r="T7" s="155">
        <f t="shared" si="0"/>
      </c>
      <c r="U7" s="219">
        <v>1243559</v>
      </c>
      <c r="V7" s="220">
        <v>157443</v>
      </c>
      <c r="W7" s="225">
        <f>U7/V7</f>
        <v>7.898471192749122</v>
      </c>
      <c r="X7" s="7"/>
    </row>
    <row r="8" spans="1:24" s="6" customFormat="1" ht="18">
      <c r="A8" s="120">
        <v>4</v>
      </c>
      <c r="B8" s="211" t="s">
        <v>85</v>
      </c>
      <c r="C8" s="212">
        <v>39430</v>
      </c>
      <c r="D8" s="152" t="s">
        <v>80</v>
      </c>
      <c r="E8" s="152" t="s">
        <v>25</v>
      </c>
      <c r="F8" s="171">
        <v>137</v>
      </c>
      <c r="G8" s="171">
        <v>138</v>
      </c>
      <c r="H8" s="171">
        <v>2</v>
      </c>
      <c r="I8" s="172">
        <v>279216</v>
      </c>
      <c r="J8" s="153">
        <v>32639</v>
      </c>
      <c r="K8" s="172">
        <v>341146</v>
      </c>
      <c r="L8" s="153">
        <v>40008</v>
      </c>
      <c r="M8" s="172">
        <v>304769</v>
      </c>
      <c r="N8" s="153">
        <v>36069</v>
      </c>
      <c r="O8" s="173">
        <f>+M8+K8+I8</f>
        <v>925131</v>
      </c>
      <c r="P8" s="174">
        <f>+N8+L8+J8</f>
        <v>108716</v>
      </c>
      <c r="Q8" s="153">
        <f>+P8/G8</f>
        <v>787.7971014492754</v>
      </c>
      <c r="R8" s="213">
        <f>+O8/P8</f>
        <v>8.509612200596049</v>
      </c>
      <c r="S8" s="172">
        <v>729384</v>
      </c>
      <c r="T8" s="154">
        <f t="shared" si="0"/>
        <v>0.2683730380704814</v>
      </c>
      <c r="U8" s="172">
        <v>2106400</v>
      </c>
      <c r="V8" s="153">
        <v>247701</v>
      </c>
      <c r="W8" s="214">
        <f>+U8/V8</f>
        <v>8.503800953569021</v>
      </c>
      <c r="X8" s="7"/>
    </row>
    <row r="9" spans="1:24" s="6" customFormat="1" ht="18">
      <c r="A9" s="113">
        <v>5</v>
      </c>
      <c r="B9" s="176" t="s">
        <v>86</v>
      </c>
      <c r="C9" s="127">
        <v>39423</v>
      </c>
      <c r="D9" s="126" t="s">
        <v>28</v>
      </c>
      <c r="E9" s="126" t="s">
        <v>57</v>
      </c>
      <c r="F9" s="128">
        <v>164</v>
      </c>
      <c r="G9" s="128">
        <v>164</v>
      </c>
      <c r="H9" s="128">
        <v>3</v>
      </c>
      <c r="I9" s="157">
        <v>365499</v>
      </c>
      <c r="J9" s="129">
        <v>42796</v>
      </c>
      <c r="K9" s="157">
        <v>227134</v>
      </c>
      <c r="L9" s="129">
        <v>26890</v>
      </c>
      <c r="M9" s="157">
        <v>188948</v>
      </c>
      <c r="N9" s="129">
        <v>22085</v>
      </c>
      <c r="O9" s="158">
        <f>I9+K9+M9</f>
        <v>781581</v>
      </c>
      <c r="P9" s="159">
        <f>J9+L9+N9</f>
        <v>91771</v>
      </c>
      <c r="Q9" s="130">
        <f>IF(O9&lt;&gt;0,P9/G9,"")</f>
        <v>559.579268292683</v>
      </c>
      <c r="R9" s="181">
        <f>IF(O9&lt;&gt;0,O9/P9,"")</f>
        <v>8.516644691678199</v>
      </c>
      <c r="S9" s="157">
        <v>494300.5</v>
      </c>
      <c r="T9" s="131">
        <f t="shared" si="0"/>
        <v>0.581185938513111</v>
      </c>
      <c r="U9" s="160">
        <f>2977817.5+0</f>
        <v>2977817.5</v>
      </c>
      <c r="V9" s="132">
        <f>351396+0</f>
        <v>351396</v>
      </c>
      <c r="W9" s="195">
        <f>IF(U9&lt;&gt;0,U9/V9,"")</f>
        <v>8.474249849173013</v>
      </c>
      <c r="X9" s="7"/>
    </row>
    <row r="10" spans="1:25" s="9" customFormat="1" ht="18">
      <c r="A10" s="113">
        <v>6</v>
      </c>
      <c r="B10" s="177" t="s">
        <v>87</v>
      </c>
      <c r="C10" s="133">
        <v>39437</v>
      </c>
      <c r="D10" s="134" t="s">
        <v>80</v>
      </c>
      <c r="E10" s="134" t="s">
        <v>81</v>
      </c>
      <c r="F10" s="137">
        <v>105</v>
      </c>
      <c r="G10" s="137">
        <v>105</v>
      </c>
      <c r="H10" s="137">
        <v>1</v>
      </c>
      <c r="I10" s="161">
        <v>109805</v>
      </c>
      <c r="J10" s="135">
        <v>11642</v>
      </c>
      <c r="K10" s="161">
        <v>124935</v>
      </c>
      <c r="L10" s="135">
        <v>13580</v>
      </c>
      <c r="M10" s="161">
        <v>96750</v>
      </c>
      <c r="N10" s="135">
        <v>10939</v>
      </c>
      <c r="O10" s="162">
        <f>+M10+K10+I10</f>
        <v>331490</v>
      </c>
      <c r="P10" s="163">
        <f>+N10+L10+J10</f>
        <v>36161</v>
      </c>
      <c r="Q10" s="135">
        <f>+P10/G10</f>
        <v>344.3904761904762</v>
      </c>
      <c r="R10" s="180">
        <f>+O10/P10</f>
        <v>9.167058433118553</v>
      </c>
      <c r="S10" s="161"/>
      <c r="T10" s="131">
        <f t="shared" si="0"/>
      </c>
      <c r="U10" s="161">
        <v>331490</v>
      </c>
      <c r="V10" s="135">
        <v>36161</v>
      </c>
      <c r="W10" s="197">
        <f>+U10/V10</f>
        <v>9.167058433118553</v>
      </c>
      <c r="Y10" s="8"/>
    </row>
    <row r="11" spans="1:24" s="10" customFormat="1" ht="18">
      <c r="A11" s="113">
        <v>7</v>
      </c>
      <c r="B11" s="179" t="s">
        <v>88</v>
      </c>
      <c r="C11" s="127">
        <v>39430</v>
      </c>
      <c r="D11" s="149" t="s">
        <v>21</v>
      </c>
      <c r="E11" s="149" t="s">
        <v>89</v>
      </c>
      <c r="F11" s="138">
        <v>80</v>
      </c>
      <c r="G11" s="138">
        <v>64</v>
      </c>
      <c r="H11" s="138">
        <v>2</v>
      </c>
      <c r="I11" s="165">
        <f>'[1]o kadın'!$I$21</f>
        <v>61916.399999999994</v>
      </c>
      <c r="J11" s="139">
        <f>'[1]o kadın'!$H$21</f>
        <v>7560</v>
      </c>
      <c r="K11" s="165">
        <f>'[1]o kadın'!$I$22</f>
        <v>104832</v>
      </c>
      <c r="L11" s="139">
        <f>'[1]o kadın'!$H$22</f>
        <v>12800</v>
      </c>
      <c r="M11" s="165">
        <f>'[1]o kadın'!$I$23</f>
        <v>126674.73</v>
      </c>
      <c r="N11" s="139">
        <f>'[1]o kadın'!$H$23</f>
        <v>15467</v>
      </c>
      <c r="O11" s="166">
        <f>I11+K11+M11</f>
        <v>293423.13</v>
      </c>
      <c r="P11" s="167">
        <f>J11+L11+N11</f>
        <v>35827</v>
      </c>
      <c r="Q11" s="139">
        <f>+P11/G11</f>
        <v>559.796875</v>
      </c>
      <c r="R11" s="182">
        <f>+O11/P11</f>
        <v>8.19</v>
      </c>
      <c r="S11" s="165">
        <f>'[1]o kadın'!$K$7</f>
        <v>331708</v>
      </c>
      <c r="T11" s="131">
        <f t="shared" si="0"/>
        <v>-0.11541738517008934</v>
      </c>
      <c r="U11" s="165">
        <f>'[1]o kadın'!$I$32</f>
        <v>827417.13</v>
      </c>
      <c r="V11" s="139">
        <f>'[1]o kadın'!$H$32</f>
        <v>100397</v>
      </c>
      <c r="W11" s="196">
        <f aca="true" t="shared" si="1" ref="W11:W18">U11/V11</f>
        <v>8.241452732651375</v>
      </c>
      <c r="X11" s="8"/>
    </row>
    <row r="12" spans="1:24" s="10" customFormat="1" ht="18">
      <c r="A12" s="113">
        <v>8</v>
      </c>
      <c r="B12" s="176" t="s">
        <v>90</v>
      </c>
      <c r="C12" s="127">
        <v>39437</v>
      </c>
      <c r="D12" s="136" t="s">
        <v>72</v>
      </c>
      <c r="E12" s="126" t="s">
        <v>91</v>
      </c>
      <c r="F12" s="128">
        <v>49</v>
      </c>
      <c r="G12" s="128">
        <v>49</v>
      </c>
      <c r="H12" s="128">
        <v>1</v>
      </c>
      <c r="I12" s="157">
        <v>61824</v>
      </c>
      <c r="J12" s="129">
        <v>6135</v>
      </c>
      <c r="K12" s="157">
        <v>70995</v>
      </c>
      <c r="L12" s="129">
        <v>7143</v>
      </c>
      <c r="M12" s="157">
        <v>59073</v>
      </c>
      <c r="N12" s="129">
        <v>5845</v>
      </c>
      <c r="O12" s="158">
        <f>+I12+K12+M12</f>
        <v>191892</v>
      </c>
      <c r="P12" s="159">
        <f>+J12+L12+N12</f>
        <v>19123</v>
      </c>
      <c r="Q12" s="130">
        <f>IF(O12&lt;&gt;0,P12/G12,"")</f>
        <v>390.265306122449</v>
      </c>
      <c r="R12" s="181">
        <f>IF(O12&lt;&gt;0,O12/P12,"")</f>
        <v>10.034617999267898</v>
      </c>
      <c r="S12" s="157">
        <v>3900</v>
      </c>
      <c r="T12" s="131">
        <f t="shared" si="0"/>
        <v>48.20307692307692</v>
      </c>
      <c r="U12" s="157">
        <v>191892</v>
      </c>
      <c r="V12" s="129">
        <v>19123</v>
      </c>
      <c r="W12" s="198">
        <f t="shared" si="1"/>
        <v>10.034617999267898</v>
      </c>
      <c r="X12" s="11"/>
    </row>
    <row r="13" spans="1:24" s="10" customFormat="1" ht="18">
      <c r="A13" s="113">
        <v>9</v>
      </c>
      <c r="B13" s="177" t="s">
        <v>92</v>
      </c>
      <c r="C13" s="133">
        <v>39430</v>
      </c>
      <c r="D13" s="134" t="s">
        <v>26</v>
      </c>
      <c r="E13" s="134" t="s">
        <v>50</v>
      </c>
      <c r="F13" s="137">
        <v>64</v>
      </c>
      <c r="G13" s="137">
        <v>64</v>
      </c>
      <c r="H13" s="137">
        <v>2</v>
      </c>
      <c r="I13" s="161">
        <v>51675</v>
      </c>
      <c r="J13" s="135">
        <v>5667</v>
      </c>
      <c r="K13" s="161">
        <v>60334</v>
      </c>
      <c r="L13" s="135">
        <v>6682</v>
      </c>
      <c r="M13" s="161">
        <v>54195.5</v>
      </c>
      <c r="N13" s="135">
        <v>5981</v>
      </c>
      <c r="O13" s="162">
        <f>I13+K13+M13</f>
        <v>166204.5</v>
      </c>
      <c r="P13" s="163">
        <f>J13+L13+N13</f>
        <v>18330</v>
      </c>
      <c r="Q13" s="139">
        <f>+P13/G13</f>
        <v>286.40625</v>
      </c>
      <c r="R13" s="182">
        <f>+O13/P13</f>
        <v>9.067348608837971</v>
      </c>
      <c r="S13" s="161">
        <v>111375</v>
      </c>
      <c r="T13" s="131">
        <f t="shared" si="0"/>
        <v>0.4922962962962963</v>
      </c>
      <c r="U13" s="161">
        <v>349785.5</v>
      </c>
      <c r="V13" s="135">
        <v>38401</v>
      </c>
      <c r="W13" s="196">
        <f t="shared" si="1"/>
        <v>9.108760188536756</v>
      </c>
      <c r="X13" s="8"/>
    </row>
    <row r="14" spans="1:24" s="10" customFormat="1" ht="18">
      <c r="A14" s="113">
        <v>10</v>
      </c>
      <c r="B14" s="176" t="s">
        <v>8</v>
      </c>
      <c r="C14" s="127">
        <v>39416</v>
      </c>
      <c r="D14" s="136" t="s">
        <v>72</v>
      </c>
      <c r="E14" s="126" t="s">
        <v>73</v>
      </c>
      <c r="F14" s="128">
        <v>123</v>
      </c>
      <c r="G14" s="128">
        <v>29</v>
      </c>
      <c r="H14" s="128">
        <v>4</v>
      </c>
      <c r="I14" s="157">
        <v>61564</v>
      </c>
      <c r="J14" s="129">
        <v>4671</v>
      </c>
      <c r="K14" s="157">
        <v>58163</v>
      </c>
      <c r="L14" s="129">
        <v>4406</v>
      </c>
      <c r="M14" s="157">
        <v>45776</v>
      </c>
      <c r="N14" s="129">
        <v>3478</v>
      </c>
      <c r="O14" s="158">
        <f>+I14+K14+M14</f>
        <v>165503</v>
      </c>
      <c r="P14" s="159">
        <f>+J14+L14+N14</f>
        <v>12555</v>
      </c>
      <c r="Q14" s="130">
        <f>IF(O14&lt;&gt;0,P14/G14,"")</f>
        <v>432.9310344827586</v>
      </c>
      <c r="R14" s="181">
        <f>IF(O14&lt;&gt;0,O14/P14,"")</f>
        <v>13.182238152130624</v>
      </c>
      <c r="S14" s="157">
        <v>270293</v>
      </c>
      <c r="T14" s="131">
        <f t="shared" si="0"/>
        <v>-0.3876903952377605</v>
      </c>
      <c r="U14" s="157">
        <v>2608572</v>
      </c>
      <c r="V14" s="129">
        <v>265533</v>
      </c>
      <c r="W14" s="198">
        <f t="shared" si="1"/>
        <v>9.823908892680006</v>
      </c>
      <c r="X14" s="8"/>
    </row>
    <row r="15" spans="1:24" s="10" customFormat="1" ht="18">
      <c r="A15" s="113">
        <v>11</v>
      </c>
      <c r="B15" s="176" t="s">
        <v>93</v>
      </c>
      <c r="C15" s="148">
        <v>39437</v>
      </c>
      <c r="D15" s="149" t="s">
        <v>37</v>
      </c>
      <c r="E15" s="149" t="s">
        <v>45</v>
      </c>
      <c r="F15" s="138">
        <v>17</v>
      </c>
      <c r="G15" s="138">
        <v>17</v>
      </c>
      <c r="H15" s="138">
        <v>1</v>
      </c>
      <c r="I15" s="157">
        <v>45107.5</v>
      </c>
      <c r="J15" s="129">
        <v>3770</v>
      </c>
      <c r="K15" s="157">
        <v>40301.5</v>
      </c>
      <c r="L15" s="129">
        <v>3383</v>
      </c>
      <c r="M15" s="157">
        <v>35308</v>
      </c>
      <c r="N15" s="129">
        <v>2965</v>
      </c>
      <c r="O15" s="166">
        <f>I15+K15+M15</f>
        <v>120717</v>
      </c>
      <c r="P15" s="167">
        <f>J15+L15+N15</f>
        <v>10118</v>
      </c>
      <c r="Q15" s="139">
        <f>P15/G15</f>
        <v>595.1764705882352</v>
      </c>
      <c r="R15" s="182">
        <f>O15/P15</f>
        <v>11.930915200632535</v>
      </c>
      <c r="S15" s="165"/>
      <c r="T15" s="131">
        <f t="shared" si="0"/>
      </c>
      <c r="U15" s="165">
        <f>O15</f>
        <v>120717</v>
      </c>
      <c r="V15" s="129">
        <v>10118</v>
      </c>
      <c r="W15" s="196">
        <f t="shared" si="1"/>
        <v>11.930915200632535</v>
      </c>
      <c r="X15" s="8"/>
    </row>
    <row r="16" spans="1:24" s="10" customFormat="1" ht="18">
      <c r="A16" s="113">
        <v>12</v>
      </c>
      <c r="B16" s="177" t="s">
        <v>9</v>
      </c>
      <c r="C16" s="133">
        <v>39423</v>
      </c>
      <c r="D16" s="134" t="s">
        <v>26</v>
      </c>
      <c r="E16" s="134" t="s">
        <v>50</v>
      </c>
      <c r="F16" s="137">
        <v>40</v>
      </c>
      <c r="G16" s="137">
        <v>38</v>
      </c>
      <c r="H16" s="137">
        <v>3</v>
      </c>
      <c r="I16" s="161">
        <v>24839</v>
      </c>
      <c r="J16" s="135">
        <v>2762</v>
      </c>
      <c r="K16" s="161">
        <v>24803</v>
      </c>
      <c r="L16" s="135">
        <v>2745</v>
      </c>
      <c r="M16" s="161">
        <v>18362</v>
      </c>
      <c r="N16" s="135">
        <v>2002</v>
      </c>
      <c r="O16" s="162">
        <f>I16+K16+M16</f>
        <v>68004</v>
      </c>
      <c r="P16" s="163">
        <f>J16+L16+N16</f>
        <v>7509</v>
      </c>
      <c r="Q16" s="139">
        <f aca="true" t="shared" si="2" ref="Q16:Q21">+P16/G16</f>
        <v>197.60526315789474</v>
      </c>
      <c r="R16" s="182">
        <f aca="true" t="shared" si="3" ref="R16:R21">+O16/P16</f>
        <v>9.056332401118658</v>
      </c>
      <c r="S16" s="161">
        <v>128677.5</v>
      </c>
      <c r="T16" s="131">
        <f t="shared" si="0"/>
        <v>-0.471515999300577</v>
      </c>
      <c r="U16" s="161">
        <v>651460.5</v>
      </c>
      <c r="V16" s="135">
        <v>68058</v>
      </c>
      <c r="W16" s="196">
        <f t="shared" si="1"/>
        <v>9.572137000793441</v>
      </c>
      <c r="X16" s="8"/>
    </row>
    <row r="17" spans="1:24" s="10" customFormat="1" ht="18">
      <c r="A17" s="113">
        <v>13</v>
      </c>
      <c r="B17" s="199" t="s">
        <v>94</v>
      </c>
      <c r="C17" s="133">
        <v>39437</v>
      </c>
      <c r="D17" s="183" t="s">
        <v>52</v>
      </c>
      <c r="E17" s="183" t="s">
        <v>27</v>
      </c>
      <c r="F17" s="142">
        <v>25</v>
      </c>
      <c r="G17" s="142">
        <v>25</v>
      </c>
      <c r="H17" s="142">
        <v>1</v>
      </c>
      <c r="I17" s="161">
        <v>12016.5</v>
      </c>
      <c r="J17" s="135">
        <v>1121</v>
      </c>
      <c r="K17" s="161">
        <v>15243</v>
      </c>
      <c r="L17" s="135">
        <v>1439</v>
      </c>
      <c r="M17" s="161">
        <v>14131.5</v>
      </c>
      <c r="N17" s="135">
        <v>1297</v>
      </c>
      <c r="O17" s="162">
        <f>SUM(I17+K17+M17)</f>
        <v>41391</v>
      </c>
      <c r="P17" s="163">
        <f>J17+L17+N17</f>
        <v>3857</v>
      </c>
      <c r="Q17" s="135">
        <f t="shared" si="2"/>
        <v>154.28</v>
      </c>
      <c r="R17" s="180">
        <f t="shared" si="3"/>
        <v>10.731397459165155</v>
      </c>
      <c r="S17" s="161"/>
      <c r="T17" s="131">
        <f t="shared" si="0"/>
      </c>
      <c r="U17" s="161">
        <v>41391</v>
      </c>
      <c r="V17" s="135">
        <v>3857</v>
      </c>
      <c r="W17" s="200">
        <f t="shared" si="1"/>
        <v>10.731397459165155</v>
      </c>
      <c r="X17" s="8"/>
    </row>
    <row r="18" spans="1:24" s="10" customFormat="1" ht="18">
      <c r="A18" s="113">
        <v>14</v>
      </c>
      <c r="B18" s="177" t="s">
        <v>4</v>
      </c>
      <c r="C18" s="133">
        <v>39402</v>
      </c>
      <c r="D18" s="134" t="s">
        <v>26</v>
      </c>
      <c r="E18" s="134" t="s">
        <v>5</v>
      </c>
      <c r="F18" s="137">
        <v>125</v>
      </c>
      <c r="G18" s="137">
        <v>19</v>
      </c>
      <c r="H18" s="137">
        <v>6</v>
      </c>
      <c r="I18" s="161">
        <v>8892.5</v>
      </c>
      <c r="J18" s="135">
        <v>1480</v>
      </c>
      <c r="K18" s="161">
        <v>9658</v>
      </c>
      <c r="L18" s="135">
        <v>1626</v>
      </c>
      <c r="M18" s="161">
        <v>6449.5</v>
      </c>
      <c r="N18" s="135">
        <v>1139</v>
      </c>
      <c r="O18" s="162">
        <f>I18+K18+M18</f>
        <v>25000</v>
      </c>
      <c r="P18" s="163">
        <f>J18+L18+N18</f>
        <v>4245</v>
      </c>
      <c r="Q18" s="139">
        <f t="shared" si="2"/>
        <v>223.42105263157896</v>
      </c>
      <c r="R18" s="182">
        <f t="shared" si="3"/>
        <v>5.889281507656066</v>
      </c>
      <c r="S18" s="161">
        <v>31130</v>
      </c>
      <c r="T18" s="131">
        <f t="shared" si="0"/>
        <v>-0.1969161580469001</v>
      </c>
      <c r="U18" s="164">
        <v>1993553</v>
      </c>
      <c r="V18" s="132">
        <v>280304</v>
      </c>
      <c r="W18" s="196">
        <f t="shared" si="1"/>
        <v>7.112110422969348</v>
      </c>
      <c r="X18" s="8"/>
    </row>
    <row r="19" spans="1:24" s="10" customFormat="1" ht="18">
      <c r="A19" s="113">
        <v>15</v>
      </c>
      <c r="B19" s="177" t="s">
        <v>3</v>
      </c>
      <c r="C19" s="133">
        <v>39402</v>
      </c>
      <c r="D19" s="134" t="s">
        <v>80</v>
      </c>
      <c r="E19" s="134" t="s">
        <v>55</v>
      </c>
      <c r="F19" s="137">
        <v>130</v>
      </c>
      <c r="G19" s="137">
        <v>27</v>
      </c>
      <c r="H19" s="137">
        <v>6</v>
      </c>
      <c r="I19" s="161">
        <v>6424</v>
      </c>
      <c r="J19" s="135">
        <v>1281</v>
      </c>
      <c r="K19" s="161">
        <v>8965</v>
      </c>
      <c r="L19" s="135">
        <v>1943</v>
      </c>
      <c r="M19" s="161">
        <v>8496</v>
      </c>
      <c r="N19" s="135">
        <v>1760</v>
      </c>
      <c r="O19" s="162">
        <f>+M19+K19+I19</f>
        <v>23885</v>
      </c>
      <c r="P19" s="163">
        <f>+N19+L19+J19</f>
        <v>4984</v>
      </c>
      <c r="Q19" s="135">
        <f t="shared" si="2"/>
        <v>184.59259259259258</v>
      </c>
      <c r="R19" s="180">
        <f t="shared" si="3"/>
        <v>4.792335473515249</v>
      </c>
      <c r="S19" s="161">
        <v>27109</v>
      </c>
      <c r="T19" s="131">
        <f t="shared" si="0"/>
        <v>-0.11892729351875761</v>
      </c>
      <c r="U19" s="161">
        <v>2046560</v>
      </c>
      <c r="V19" s="135">
        <v>253742</v>
      </c>
      <c r="W19" s="197">
        <f>+U19/V19</f>
        <v>8.065515366001687</v>
      </c>
      <c r="X19" s="8"/>
    </row>
    <row r="20" spans="1:24" s="10" customFormat="1" ht="18">
      <c r="A20" s="113">
        <v>16</v>
      </c>
      <c r="B20" s="177" t="s">
        <v>95</v>
      </c>
      <c r="C20" s="133">
        <v>39437</v>
      </c>
      <c r="D20" s="134" t="s">
        <v>60</v>
      </c>
      <c r="E20" s="134" t="s">
        <v>96</v>
      </c>
      <c r="F20" s="137">
        <v>7</v>
      </c>
      <c r="G20" s="137">
        <v>7</v>
      </c>
      <c r="H20" s="137">
        <v>1</v>
      </c>
      <c r="I20" s="161">
        <v>5576.5</v>
      </c>
      <c r="J20" s="135">
        <v>637</v>
      </c>
      <c r="K20" s="161">
        <v>6742</v>
      </c>
      <c r="L20" s="135">
        <v>745</v>
      </c>
      <c r="M20" s="161">
        <v>6751</v>
      </c>
      <c r="N20" s="135">
        <v>730</v>
      </c>
      <c r="O20" s="162">
        <f>I20+K20+M20</f>
        <v>19069.5</v>
      </c>
      <c r="P20" s="163">
        <f>J20+L20+N20</f>
        <v>2112</v>
      </c>
      <c r="Q20" s="135">
        <f t="shared" si="2"/>
        <v>301.7142857142857</v>
      </c>
      <c r="R20" s="180">
        <f t="shared" si="3"/>
        <v>9.029119318181818</v>
      </c>
      <c r="S20" s="161"/>
      <c r="T20" s="131">
        <f t="shared" si="0"/>
      </c>
      <c r="U20" s="164">
        <v>19069.5</v>
      </c>
      <c r="V20" s="132">
        <v>2112</v>
      </c>
      <c r="W20" s="200">
        <f>U20/V20</f>
        <v>9.029119318181818</v>
      </c>
      <c r="X20" s="8"/>
    </row>
    <row r="21" spans="1:24" s="10" customFormat="1" ht="18">
      <c r="A21" s="113">
        <v>17</v>
      </c>
      <c r="B21" s="177" t="s">
        <v>97</v>
      </c>
      <c r="C21" s="133">
        <v>39430</v>
      </c>
      <c r="D21" s="134" t="s">
        <v>26</v>
      </c>
      <c r="E21" s="134" t="s">
        <v>98</v>
      </c>
      <c r="F21" s="137">
        <v>43</v>
      </c>
      <c r="G21" s="137">
        <v>33</v>
      </c>
      <c r="H21" s="137">
        <v>2</v>
      </c>
      <c r="I21" s="161">
        <v>5967.5</v>
      </c>
      <c r="J21" s="135">
        <v>787</v>
      </c>
      <c r="K21" s="161">
        <v>7112</v>
      </c>
      <c r="L21" s="135">
        <v>944</v>
      </c>
      <c r="M21" s="161">
        <v>5653.5</v>
      </c>
      <c r="N21" s="135">
        <v>756</v>
      </c>
      <c r="O21" s="162">
        <f>I21+K21+M21</f>
        <v>18733</v>
      </c>
      <c r="P21" s="163">
        <f>J21+L21+N21</f>
        <v>2487</v>
      </c>
      <c r="Q21" s="139">
        <f t="shared" si="2"/>
        <v>75.36363636363636</v>
      </c>
      <c r="R21" s="182">
        <f t="shared" si="3"/>
        <v>7.532368315239244</v>
      </c>
      <c r="S21" s="161">
        <v>23529.5</v>
      </c>
      <c r="T21" s="131">
        <f t="shared" si="0"/>
        <v>-0.20385048556067914</v>
      </c>
      <c r="U21" s="164">
        <v>61973</v>
      </c>
      <c r="V21" s="132">
        <v>7759</v>
      </c>
      <c r="W21" s="196">
        <f>U21/V21</f>
        <v>7.987240623791726</v>
      </c>
      <c r="X21" s="8"/>
    </row>
    <row r="22" spans="1:24" s="10" customFormat="1" ht="18">
      <c r="A22" s="113">
        <v>18</v>
      </c>
      <c r="B22" s="176" t="s">
        <v>6</v>
      </c>
      <c r="C22" s="127">
        <v>39402</v>
      </c>
      <c r="D22" s="136" t="s">
        <v>72</v>
      </c>
      <c r="E22" s="126" t="s">
        <v>55</v>
      </c>
      <c r="F22" s="128">
        <v>64</v>
      </c>
      <c r="G22" s="128">
        <v>9</v>
      </c>
      <c r="H22" s="128">
        <v>6</v>
      </c>
      <c r="I22" s="157">
        <v>4700</v>
      </c>
      <c r="J22" s="129">
        <v>827</v>
      </c>
      <c r="K22" s="157">
        <v>4463</v>
      </c>
      <c r="L22" s="129">
        <v>808</v>
      </c>
      <c r="M22" s="157">
        <v>3323</v>
      </c>
      <c r="N22" s="129">
        <v>594</v>
      </c>
      <c r="O22" s="158">
        <f>+I22+K22+M22</f>
        <v>12486</v>
      </c>
      <c r="P22" s="159">
        <f>+J22+L22+N22</f>
        <v>2229</v>
      </c>
      <c r="Q22" s="130">
        <f>IF(O22&lt;&gt;0,P22/G22,"")</f>
        <v>247.66666666666666</v>
      </c>
      <c r="R22" s="181">
        <f>IF(O22&lt;&gt;0,O22/P22,"")</f>
        <v>5.6016150740242265</v>
      </c>
      <c r="S22" s="157">
        <v>3900</v>
      </c>
      <c r="T22" s="131">
        <f t="shared" si="0"/>
        <v>2.2015384615384614</v>
      </c>
      <c r="U22" s="157">
        <v>654891</v>
      </c>
      <c r="V22" s="129">
        <v>78641</v>
      </c>
      <c r="W22" s="198">
        <f>U22/V22</f>
        <v>8.327602650017166</v>
      </c>
      <c r="X22" s="8"/>
    </row>
    <row r="23" spans="1:24" s="10" customFormat="1" ht="18">
      <c r="A23" s="113">
        <v>19</v>
      </c>
      <c r="B23" s="178" t="s">
        <v>12</v>
      </c>
      <c r="C23" s="144">
        <v>39416</v>
      </c>
      <c r="D23" s="143" t="s">
        <v>54</v>
      </c>
      <c r="E23" s="143" t="s">
        <v>48</v>
      </c>
      <c r="F23" s="145">
        <v>45</v>
      </c>
      <c r="G23" s="175">
        <v>23</v>
      </c>
      <c r="H23" s="146">
        <v>4</v>
      </c>
      <c r="I23" s="168">
        <v>3573</v>
      </c>
      <c r="J23" s="147">
        <v>712</v>
      </c>
      <c r="K23" s="168">
        <v>3850</v>
      </c>
      <c r="L23" s="147">
        <v>743</v>
      </c>
      <c r="M23" s="168">
        <v>3571</v>
      </c>
      <c r="N23" s="147">
        <v>680</v>
      </c>
      <c r="O23" s="169">
        <f>M23+K23+I23</f>
        <v>10994</v>
      </c>
      <c r="P23" s="170">
        <f>+J23+L23+N23</f>
        <v>2135</v>
      </c>
      <c r="Q23" s="147">
        <f>P23/G23</f>
        <v>92.82608695652173</v>
      </c>
      <c r="R23" s="184">
        <f>O23/P23</f>
        <v>5.1494145199063235</v>
      </c>
      <c r="S23" s="168">
        <v>12225.5</v>
      </c>
      <c r="T23" s="131">
        <f t="shared" si="0"/>
        <v>-0.10073207639769334</v>
      </c>
      <c r="U23" s="168">
        <v>153778</v>
      </c>
      <c r="V23" s="147">
        <v>21429</v>
      </c>
      <c r="W23" s="201">
        <f>U23/V23</f>
        <v>7.176163143403799</v>
      </c>
      <c r="X23" s="8"/>
    </row>
    <row r="24" spans="1:24" s="10" customFormat="1" ht="18">
      <c r="A24" s="113">
        <v>20</v>
      </c>
      <c r="B24" s="177" t="s">
        <v>99</v>
      </c>
      <c r="C24" s="133">
        <v>39437</v>
      </c>
      <c r="D24" s="134" t="s">
        <v>60</v>
      </c>
      <c r="E24" s="134" t="s">
        <v>100</v>
      </c>
      <c r="F24" s="137">
        <v>1</v>
      </c>
      <c r="G24" s="137">
        <v>1</v>
      </c>
      <c r="H24" s="137">
        <v>1</v>
      </c>
      <c r="I24" s="157">
        <v>872</v>
      </c>
      <c r="J24" s="129">
        <v>100</v>
      </c>
      <c r="K24" s="157">
        <v>1332</v>
      </c>
      <c r="L24" s="129">
        <v>153</v>
      </c>
      <c r="M24" s="157">
        <v>1042</v>
      </c>
      <c r="N24" s="129">
        <v>120</v>
      </c>
      <c r="O24" s="158">
        <f>I24+K24+M24</f>
        <v>3246</v>
      </c>
      <c r="P24" s="159">
        <f>J24+L24+N24</f>
        <v>373</v>
      </c>
      <c r="Q24" s="135">
        <f>+P24/G24</f>
        <v>373</v>
      </c>
      <c r="R24" s="180">
        <f>+O24/P24</f>
        <v>8.702412868632708</v>
      </c>
      <c r="S24" s="161"/>
      <c r="T24" s="131">
        <f t="shared" si="0"/>
      </c>
      <c r="U24" s="164">
        <v>16610.2</v>
      </c>
      <c r="V24" s="132">
        <v>2439</v>
      </c>
      <c r="W24" s="200">
        <f>U24/V24</f>
        <v>6.810250102501025</v>
      </c>
      <c r="X24" s="8"/>
    </row>
    <row r="25" spans="1:24" s="10" customFormat="1" ht="18">
      <c r="A25" s="113">
        <v>21</v>
      </c>
      <c r="B25" s="177" t="s">
        <v>101</v>
      </c>
      <c r="C25" s="133">
        <v>39409</v>
      </c>
      <c r="D25" s="134" t="s">
        <v>80</v>
      </c>
      <c r="E25" s="134" t="s">
        <v>53</v>
      </c>
      <c r="F25" s="137">
        <v>55</v>
      </c>
      <c r="G25" s="137">
        <v>8</v>
      </c>
      <c r="H25" s="137">
        <v>6</v>
      </c>
      <c r="I25" s="161">
        <v>1332</v>
      </c>
      <c r="J25" s="135">
        <v>230</v>
      </c>
      <c r="K25" s="161">
        <v>1124</v>
      </c>
      <c r="L25" s="135">
        <v>190</v>
      </c>
      <c r="M25" s="161">
        <v>657</v>
      </c>
      <c r="N25" s="135">
        <v>116</v>
      </c>
      <c r="O25" s="162">
        <f>+M25+K25+I25</f>
        <v>3113</v>
      </c>
      <c r="P25" s="163">
        <f>+N25+L25+J25</f>
        <v>536</v>
      </c>
      <c r="Q25" s="135">
        <f>+P25/G25</f>
        <v>67</v>
      </c>
      <c r="R25" s="180">
        <f>+O25/P25</f>
        <v>5.807835820895522</v>
      </c>
      <c r="S25" s="161">
        <v>24292</v>
      </c>
      <c r="T25" s="131">
        <f t="shared" si="0"/>
        <v>-0.871850815083155</v>
      </c>
      <c r="U25" s="161">
        <v>1067150</v>
      </c>
      <c r="V25" s="135">
        <v>108333</v>
      </c>
      <c r="W25" s="197">
        <f>+U25/V25</f>
        <v>9.850645694294444</v>
      </c>
      <c r="X25" s="8"/>
    </row>
    <row r="26" spans="1:25" s="10" customFormat="1" ht="18">
      <c r="A26" s="113">
        <v>22</v>
      </c>
      <c r="B26" s="176" t="s">
        <v>44</v>
      </c>
      <c r="C26" s="127">
        <v>39409</v>
      </c>
      <c r="D26" s="136" t="s">
        <v>72</v>
      </c>
      <c r="E26" s="126" t="s">
        <v>55</v>
      </c>
      <c r="F26" s="128">
        <v>69</v>
      </c>
      <c r="G26" s="128">
        <v>4</v>
      </c>
      <c r="H26" s="128">
        <v>5</v>
      </c>
      <c r="I26" s="157">
        <v>1066</v>
      </c>
      <c r="J26" s="129">
        <v>216</v>
      </c>
      <c r="K26" s="157">
        <v>1228</v>
      </c>
      <c r="L26" s="129">
        <v>245</v>
      </c>
      <c r="M26" s="157">
        <v>684</v>
      </c>
      <c r="N26" s="129">
        <v>138</v>
      </c>
      <c r="O26" s="158">
        <f>+I26+K26+M26</f>
        <v>2978</v>
      </c>
      <c r="P26" s="159">
        <f>+J26+L26+N26</f>
        <v>599</v>
      </c>
      <c r="Q26" s="130">
        <f>IF(O26&lt;&gt;0,P26/G26,"")</f>
        <v>149.75</v>
      </c>
      <c r="R26" s="181">
        <f>IF(O26&lt;&gt;0,O26/P26,"")</f>
        <v>4.971619365609349</v>
      </c>
      <c r="S26" s="157">
        <v>2903</v>
      </c>
      <c r="T26" s="131">
        <f t="shared" si="0"/>
        <v>0.02583534274888047</v>
      </c>
      <c r="U26" s="157">
        <v>839281</v>
      </c>
      <c r="V26" s="129">
        <v>83914</v>
      </c>
      <c r="W26" s="198">
        <f aca="true" t="shared" si="4" ref="W26:W31">U26/V26</f>
        <v>10.001680291727245</v>
      </c>
      <c r="X26" s="8"/>
      <c r="Y26" s="8"/>
    </row>
    <row r="27" spans="1:25" s="10" customFormat="1" ht="18">
      <c r="A27" s="113">
        <v>23</v>
      </c>
      <c r="B27" s="176" t="s">
        <v>34</v>
      </c>
      <c r="C27" s="127">
        <v>39381</v>
      </c>
      <c r="D27" s="136" t="s">
        <v>72</v>
      </c>
      <c r="E27" s="126" t="s">
        <v>55</v>
      </c>
      <c r="F27" s="128">
        <v>144</v>
      </c>
      <c r="G27" s="128">
        <v>2</v>
      </c>
      <c r="H27" s="128">
        <v>9</v>
      </c>
      <c r="I27" s="157">
        <v>625</v>
      </c>
      <c r="J27" s="129">
        <v>99</v>
      </c>
      <c r="K27" s="157">
        <v>732</v>
      </c>
      <c r="L27" s="129">
        <v>116</v>
      </c>
      <c r="M27" s="157">
        <v>555</v>
      </c>
      <c r="N27" s="129">
        <v>85</v>
      </c>
      <c r="O27" s="158">
        <f>+I27+K27+M27</f>
        <v>1912</v>
      </c>
      <c r="P27" s="159">
        <f>+J27+L27+N27</f>
        <v>300</v>
      </c>
      <c r="Q27" s="130">
        <f>IF(O27&lt;&gt;0,P27/G27,"")</f>
        <v>150</v>
      </c>
      <c r="R27" s="181">
        <f>IF(O27&lt;&gt;0,O27/P27,"")</f>
        <v>6.373333333333333</v>
      </c>
      <c r="S27" s="157">
        <v>1652</v>
      </c>
      <c r="T27" s="131">
        <f t="shared" si="0"/>
        <v>0.15738498789346247</v>
      </c>
      <c r="U27" s="157">
        <v>4031520</v>
      </c>
      <c r="V27" s="129">
        <v>524727</v>
      </c>
      <c r="W27" s="198">
        <f t="shared" si="4"/>
        <v>7.683080916362223</v>
      </c>
      <c r="X27" s="8"/>
      <c r="Y27" s="8"/>
    </row>
    <row r="28" spans="1:25" s="10" customFormat="1" ht="18">
      <c r="A28" s="113">
        <v>24</v>
      </c>
      <c r="B28" s="199" t="s">
        <v>102</v>
      </c>
      <c r="C28" s="133">
        <v>39143</v>
      </c>
      <c r="D28" s="183" t="s">
        <v>52</v>
      </c>
      <c r="E28" s="183" t="s">
        <v>27</v>
      </c>
      <c r="F28" s="142">
        <v>74</v>
      </c>
      <c r="G28" s="142">
        <v>2</v>
      </c>
      <c r="H28" s="142">
        <v>22</v>
      </c>
      <c r="I28" s="161">
        <v>636.97</v>
      </c>
      <c r="J28" s="135">
        <v>126</v>
      </c>
      <c r="K28" s="161">
        <v>610.97</v>
      </c>
      <c r="L28" s="135">
        <v>122</v>
      </c>
      <c r="M28" s="161">
        <v>624.97</v>
      </c>
      <c r="N28" s="135">
        <v>124</v>
      </c>
      <c r="O28" s="162">
        <f>SUM(I28+K28+M28)</f>
        <v>1872.91</v>
      </c>
      <c r="P28" s="163">
        <f>J28+L28+N28</f>
        <v>372</v>
      </c>
      <c r="Q28" s="135">
        <f>+P28/G28</f>
        <v>186</v>
      </c>
      <c r="R28" s="180">
        <f>+O28/P28</f>
        <v>5.034704301075269</v>
      </c>
      <c r="S28" s="161"/>
      <c r="T28" s="131">
        <f t="shared" si="0"/>
      </c>
      <c r="U28" s="161">
        <v>962571.41</v>
      </c>
      <c r="V28" s="135">
        <v>131636</v>
      </c>
      <c r="W28" s="200">
        <f t="shared" si="4"/>
        <v>7.312372071469811</v>
      </c>
      <c r="X28" s="8"/>
      <c r="Y28" s="8"/>
    </row>
    <row r="29" spans="1:25" s="10" customFormat="1" ht="18">
      <c r="A29" s="113">
        <v>25</v>
      </c>
      <c r="B29" s="199" t="s">
        <v>10</v>
      </c>
      <c r="C29" s="133">
        <v>39416</v>
      </c>
      <c r="D29" s="183" t="s">
        <v>52</v>
      </c>
      <c r="E29" s="183" t="s">
        <v>27</v>
      </c>
      <c r="F29" s="142">
        <v>36</v>
      </c>
      <c r="G29" s="142">
        <v>8</v>
      </c>
      <c r="H29" s="142">
        <v>4</v>
      </c>
      <c r="I29" s="161">
        <v>596</v>
      </c>
      <c r="J29" s="135">
        <v>112</v>
      </c>
      <c r="K29" s="161">
        <v>660</v>
      </c>
      <c r="L29" s="135">
        <v>120</v>
      </c>
      <c r="M29" s="161">
        <v>553</v>
      </c>
      <c r="N29" s="135">
        <v>99</v>
      </c>
      <c r="O29" s="162">
        <f>SUM(I29+K29+M29)</f>
        <v>1809</v>
      </c>
      <c r="P29" s="163">
        <f>J29+L29+N29</f>
        <v>331</v>
      </c>
      <c r="Q29" s="135">
        <f>+P29/G29</f>
        <v>41.375</v>
      </c>
      <c r="R29" s="180">
        <f>+O29/P29</f>
        <v>5.4652567975830815</v>
      </c>
      <c r="S29" s="161"/>
      <c r="T29" s="131">
        <f t="shared" si="0"/>
      </c>
      <c r="U29" s="161">
        <v>254318</v>
      </c>
      <c r="V29" s="135">
        <v>26821</v>
      </c>
      <c r="W29" s="200">
        <f t="shared" si="4"/>
        <v>9.482047649230081</v>
      </c>
      <c r="X29" s="8"/>
      <c r="Y29" s="8"/>
    </row>
    <row r="30" spans="1:25" s="10" customFormat="1" ht="18">
      <c r="A30" s="113">
        <v>26</v>
      </c>
      <c r="B30" s="177" t="s">
        <v>35</v>
      </c>
      <c r="C30" s="133">
        <v>39381</v>
      </c>
      <c r="D30" s="134" t="s">
        <v>60</v>
      </c>
      <c r="E30" s="134" t="s">
        <v>36</v>
      </c>
      <c r="F30" s="137">
        <v>11</v>
      </c>
      <c r="G30" s="137">
        <v>3</v>
      </c>
      <c r="H30" s="137">
        <v>9</v>
      </c>
      <c r="I30" s="157">
        <v>474</v>
      </c>
      <c r="J30" s="129">
        <v>90</v>
      </c>
      <c r="K30" s="157">
        <v>596</v>
      </c>
      <c r="L30" s="129">
        <v>116</v>
      </c>
      <c r="M30" s="157">
        <v>536</v>
      </c>
      <c r="N30" s="129">
        <v>105</v>
      </c>
      <c r="O30" s="158">
        <f>I30+K30+M30</f>
        <v>1606</v>
      </c>
      <c r="P30" s="159">
        <f>J30+L30+N30</f>
        <v>311</v>
      </c>
      <c r="Q30" s="135">
        <f>+P30/G30</f>
        <v>103.66666666666667</v>
      </c>
      <c r="R30" s="180">
        <f>+O30/P30</f>
        <v>5.163987138263666</v>
      </c>
      <c r="S30" s="161">
        <v>4082</v>
      </c>
      <c r="T30" s="131">
        <f t="shared" si="0"/>
        <v>-0.6065654091131798</v>
      </c>
      <c r="U30" s="164">
        <v>213355.2</v>
      </c>
      <c r="V30" s="132">
        <v>23336</v>
      </c>
      <c r="W30" s="200">
        <f t="shared" si="4"/>
        <v>9.142749400068563</v>
      </c>
      <c r="X30" s="8"/>
      <c r="Y30" s="8"/>
    </row>
    <row r="31" spans="1:25" s="10" customFormat="1" ht="18">
      <c r="A31" s="113">
        <v>27</v>
      </c>
      <c r="B31" s="176" t="s">
        <v>7</v>
      </c>
      <c r="C31" s="127">
        <v>39402</v>
      </c>
      <c r="D31" s="136" t="s">
        <v>72</v>
      </c>
      <c r="E31" s="126" t="s">
        <v>73</v>
      </c>
      <c r="F31" s="128">
        <v>20</v>
      </c>
      <c r="G31" s="128">
        <v>2</v>
      </c>
      <c r="H31" s="128">
        <v>6</v>
      </c>
      <c r="I31" s="157">
        <v>500</v>
      </c>
      <c r="J31" s="129">
        <v>105</v>
      </c>
      <c r="K31" s="157">
        <v>645</v>
      </c>
      <c r="L31" s="129">
        <v>128</v>
      </c>
      <c r="M31" s="157">
        <v>383</v>
      </c>
      <c r="N31" s="129">
        <v>76</v>
      </c>
      <c r="O31" s="158">
        <f>+I31+K31+M31</f>
        <v>1528</v>
      </c>
      <c r="P31" s="159">
        <f>+J31+L31+N31</f>
        <v>309</v>
      </c>
      <c r="Q31" s="130">
        <f>IF(O31&lt;&gt;0,P31/G31,"")</f>
        <v>154.5</v>
      </c>
      <c r="R31" s="181">
        <f>IF(O31&lt;&gt;0,O31/P31,"")</f>
        <v>4.944983818770226</v>
      </c>
      <c r="S31" s="157">
        <v>216</v>
      </c>
      <c r="T31" s="131">
        <f t="shared" si="0"/>
        <v>6.074074074074074</v>
      </c>
      <c r="U31" s="157">
        <v>250822</v>
      </c>
      <c r="V31" s="129">
        <v>23298</v>
      </c>
      <c r="W31" s="198">
        <f t="shared" si="4"/>
        <v>10.765816808309726</v>
      </c>
      <c r="X31" s="8"/>
      <c r="Y31" s="8"/>
    </row>
    <row r="32" spans="1:25" s="10" customFormat="1" ht="18">
      <c r="A32" s="113">
        <v>28</v>
      </c>
      <c r="B32" s="178" t="s">
        <v>59</v>
      </c>
      <c r="C32" s="144">
        <v>39339</v>
      </c>
      <c r="D32" s="143" t="s">
        <v>54</v>
      </c>
      <c r="E32" s="143" t="s">
        <v>48</v>
      </c>
      <c r="F32" s="145">
        <v>79</v>
      </c>
      <c r="G32" s="146">
        <v>4</v>
      </c>
      <c r="H32" s="146">
        <v>15</v>
      </c>
      <c r="I32" s="168">
        <v>557</v>
      </c>
      <c r="J32" s="147">
        <v>202</v>
      </c>
      <c r="K32" s="168">
        <v>498</v>
      </c>
      <c r="L32" s="147">
        <v>154</v>
      </c>
      <c r="M32" s="168">
        <v>462</v>
      </c>
      <c r="N32" s="147">
        <v>130</v>
      </c>
      <c r="O32" s="169">
        <f>+M32+K32+I32</f>
        <v>1517</v>
      </c>
      <c r="P32" s="170">
        <f>N32+L32+J32</f>
        <v>486</v>
      </c>
      <c r="Q32" s="147">
        <f>P32/G32</f>
        <v>121.5</v>
      </c>
      <c r="R32" s="184">
        <f>O32/P32</f>
        <v>3.1213991769547325</v>
      </c>
      <c r="S32" s="168">
        <v>645</v>
      </c>
      <c r="T32" s="131">
        <f t="shared" si="0"/>
        <v>1.3519379844961241</v>
      </c>
      <c r="U32" s="168">
        <v>307027</v>
      </c>
      <c r="V32" s="147">
        <v>48369</v>
      </c>
      <c r="W32" s="201">
        <f>+U32/V32</f>
        <v>6.347598668568711</v>
      </c>
      <c r="X32" s="8"/>
      <c r="Y32" s="8"/>
    </row>
    <row r="33" spans="1:25" s="10" customFormat="1" ht="18">
      <c r="A33" s="113">
        <v>29</v>
      </c>
      <c r="B33" s="177" t="s">
        <v>14</v>
      </c>
      <c r="C33" s="133">
        <v>39416</v>
      </c>
      <c r="D33" s="134" t="s">
        <v>60</v>
      </c>
      <c r="E33" s="134" t="s">
        <v>61</v>
      </c>
      <c r="F33" s="137">
        <v>4</v>
      </c>
      <c r="G33" s="137">
        <v>3</v>
      </c>
      <c r="H33" s="137">
        <v>4</v>
      </c>
      <c r="I33" s="157">
        <v>698</v>
      </c>
      <c r="J33" s="129">
        <v>107</v>
      </c>
      <c r="K33" s="157">
        <v>344</v>
      </c>
      <c r="L33" s="129">
        <v>51</v>
      </c>
      <c r="M33" s="157">
        <v>472</v>
      </c>
      <c r="N33" s="129">
        <v>71</v>
      </c>
      <c r="O33" s="158">
        <f aca="true" t="shared" si="5" ref="O33:P35">I33+K33+M33</f>
        <v>1514</v>
      </c>
      <c r="P33" s="159">
        <f t="shared" si="5"/>
        <v>229</v>
      </c>
      <c r="Q33" s="135">
        <f aca="true" t="shared" si="6" ref="Q33:Q41">+P33/G33</f>
        <v>76.33333333333333</v>
      </c>
      <c r="R33" s="180">
        <f aca="true" t="shared" si="7" ref="R33:R41">+O33/P33</f>
        <v>6.611353711790393</v>
      </c>
      <c r="S33" s="161">
        <v>401</v>
      </c>
      <c r="T33" s="131">
        <f t="shared" si="0"/>
        <v>2.775561097256858</v>
      </c>
      <c r="U33" s="164">
        <v>36484</v>
      </c>
      <c r="V33" s="132">
        <v>3590</v>
      </c>
      <c r="W33" s="200">
        <f>U33/V33</f>
        <v>10.162674094707521</v>
      </c>
      <c r="X33" s="8"/>
      <c r="Y33" s="8"/>
    </row>
    <row r="34" spans="1:25" s="10" customFormat="1" ht="18">
      <c r="A34" s="113">
        <v>30</v>
      </c>
      <c r="B34" s="199" t="s">
        <v>0</v>
      </c>
      <c r="C34" s="133">
        <v>39269</v>
      </c>
      <c r="D34" s="183" t="s">
        <v>52</v>
      </c>
      <c r="E34" s="183" t="s">
        <v>52</v>
      </c>
      <c r="F34" s="142">
        <v>10</v>
      </c>
      <c r="G34" s="142">
        <v>1</v>
      </c>
      <c r="H34" s="142">
        <v>23</v>
      </c>
      <c r="I34" s="161">
        <v>484</v>
      </c>
      <c r="J34" s="135">
        <v>75</v>
      </c>
      <c r="K34" s="161">
        <v>570</v>
      </c>
      <c r="L34" s="135">
        <v>89</v>
      </c>
      <c r="M34" s="161">
        <v>340</v>
      </c>
      <c r="N34" s="135">
        <v>52</v>
      </c>
      <c r="O34" s="162">
        <f t="shared" si="5"/>
        <v>1394</v>
      </c>
      <c r="P34" s="163">
        <f t="shared" si="5"/>
        <v>216</v>
      </c>
      <c r="Q34" s="135">
        <f t="shared" si="6"/>
        <v>216</v>
      </c>
      <c r="R34" s="180">
        <f t="shared" si="7"/>
        <v>6.453703703703703</v>
      </c>
      <c r="S34" s="161"/>
      <c r="T34" s="131">
        <f t="shared" si="0"/>
      </c>
      <c r="U34" s="161">
        <v>203539.19</v>
      </c>
      <c r="V34" s="135">
        <v>30368</v>
      </c>
      <c r="W34" s="200">
        <f>U34/V34</f>
        <v>6.702423274499473</v>
      </c>
      <c r="X34" s="8"/>
      <c r="Y34" s="8"/>
    </row>
    <row r="35" spans="1:25" s="10" customFormat="1" ht="18">
      <c r="A35" s="113">
        <v>31</v>
      </c>
      <c r="B35" s="179" t="s">
        <v>43</v>
      </c>
      <c r="C35" s="127">
        <v>39398</v>
      </c>
      <c r="D35" s="149" t="s">
        <v>21</v>
      </c>
      <c r="E35" s="149" t="s">
        <v>13</v>
      </c>
      <c r="F35" s="138">
        <v>20</v>
      </c>
      <c r="G35" s="138">
        <v>4</v>
      </c>
      <c r="H35" s="138">
        <v>6</v>
      </c>
      <c r="I35" s="165">
        <f>'[1]yumurta'!$I$96</f>
        <v>322</v>
      </c>
      <c r="J35" s="139">
        <v>52</v>
      </c>
      <c r="K35" s="165">
        <f>'[1]yumurta'!$I$97</f>
        <v>514.5</v>
      </c>
      <c r="L35" s="139">
        <v>81</v>
      </c>
      <c r="M35" s="165">
        <f>'[1]yumurta'!$I$98</f>
        <v>457</v>
      </c>
      <c r="N35" s="139">
        <v>74</v>
      </c>
      <c r="O35" s="166">
        <f t="shared" si="5"/>
        <v>1293.5</v>
      </c>
      <c r="P35" s="167">
        <f t="shared" si="5"/>
        <v>207</v>
      </c>
      <c r="Q35" s="139">
        <f t="shared" si="6"/>
        <v>51.75</v>
      </c>
      <c r="R35" s="182">
        <f t="shared" si="7"/>
        <v>6.248792270531401</v>
      </c>
      <c r="S35" s="165">
        <v>976</v>
      </c>
      <c r="T35" s="131">
        <f t="shared" si="0"/>
        <v>0.32530737704918034</v>
      </c>
      <c r="U35" s="165">
        <f>'[1]yumurta'!$I$107</f>
        <v>270211</v>
      </c>
      <c r="V35" s="139">
        <f>'[1]yumurta'!$H$107</f>
        <v>33585</v>
      </c>
      <c r="W35" s="196">
        <f>U35/V35</f>
        <v>8.045585827006104</v>
      </c>
      <c r="X35" s="8"/>
      <c r="Y35" s="8"/>
    </row>
    <row r="36" spans="1:25" s="10" customFormat="1" ht="18">
      <c r="A36" s="113">
        <v>32</v>
      </c>
      <c r="B36" s="177" t="s">
        <v>11</v>
      </c>
      <c r="C36" s="133">
        <v>39416</v>
      </c>
      <c r="D36" s="134" t="s">
        <v>26</v>
      </c>
      <c r="E36" s="134" t="s">
        <v>41</v>
      </c>
      <c r="F36" s="137">
        <v>20</v>
      </c>
      <c r="G36" s="137">
        <v>3</v>
      </c>
      <c r="H36" s="137">
        <v>4</v>
      </c>
      <c r="I36" s="161">
        <v>396</v>
      </c>
      <c r="J36" s="135">
        <v>44</v>
      </c>
      <c r="K36" s="161">
        <v>406</v>
      </c>
      <c r="L36" s="135">
        <v>43</v>
      </c>
      <c r="M36" s="161">
        <v>464</v>
      </c>
      <c r="N36" s="135">
        <v>50</v>
      </c>
      <c r="O36" s="162">
        <f>SUM(I36+K36+M36)</f>
        <v>1266</v>
      </c>
      <c r="P36" s="163">
        <f>SUM(J36+L36+N36)</f>
        <v>137</v>
      </c>
      <c r="Q36" s="139">
        <f t="shared" si="6"/>
        <v>45.666666666666664</v>
      </c>
      <c r="R36" s="182">
        <f t="shared" si="7"/>
        <v>9.24087591240876</v>
      </c>
      <c r="S36" s="161">
        <v>6636</v>
      </c>
      <c r="T36" s="131">
        <f t="shared" si="0"/>
        <v>-0.8092224231464737</v>
      </c>
      <c r="U36" s="161">
        <v>140845</v>
      </c>
      <c r="V36" s="135">
        <v>14385</v>
      </c>
      <c r="W36" s="196">
        <f>U36/V36</f>
        <v>9.791101842196733</v>
      </c>
      <c r="X36" s="8"/>
      <c r="Y36" s="8"/>
    </row>
    <row r="37" spans="1:25" s="10" customFormat="1" ht="18">
      <c r="A37" s="113">
        <v>33</v>
      </c>
      <c r="B37" s="177" t="s">
        <v>42</v>
      </c>
      <c r="C37" s="133">
        <v>39395</v>
      </c>
      <c r="D37" s="134" t="s">
        <v>26</v>
      </c>
      <c r="E37" s="134" t="s">
        <v>50</v>
      </c>
      <c r="F37" s="137">
        <v>35</v>
      </c>
      <c r="G37" s="137">
        <v>2</v>
      </c>
      <c r="H37" s="137">
        <v>7</v>
      </c>
      <c r="I37" s="161">
        <v>407</v>
      </c>
      <c r="J37" s="135">
        <v>63</v>
      </c>
      <c r="K37" s="161">
        <v>506</v>
      </c>
      <c r="L37" s="135">
        <v>88</v>
      </c>
      <c r="M37" s="161">
        <v>285</v>
      </c>
      <c r="N37" s="135">
        <v>49</v>
      </c>
      <c r="O37" s="162">
        <f>I37+K37+M37</f>
        <v>1198</v>
      </c>
      <c r="P37" s="163">
        <f>J37+L37+N37</f>
        <v>200</v>
      </c>
      <c r="Q37" s="139">
        <f t="shared" si="6"/>
        <v>100</v>
      </c>
      <c r="R37" s="182">
        <f t="shared" si="7"/>
        <v>5.99</v>
      </c>
      <c r="S37" s="161">
        <v>1673</v>
      </c>
      <c r="T37" s="131">
        <f aca="true" t="shared" si="8" ref="T37:T68">IF(S37&lt;&gt;0,-(S37-O37)/S37,"")</f>
        <v>-0.2839210998206814</v>
      </c>
      <c r="U37" s="164">
        <v>633514.5</v>
      </c>
      <c r="V37" s="132">
        <v>59272</v>
      </c>
      <c r="W37" s="196">
        <f>U37/V37</f>
        <v>10.68825921176947</v>
      </c>
      <c r="X37" s="8"/>
      <c r="Y37" s="8"/>
    </row>
    <row r="38" spans="1:25" s="10" customFormat="1" ht="18">
      <c r="A38" s="113">
        <v>34</v>
      </c>
      <c r="B38" s="177" t="s">
        <v>103</v>
      </c>
      <c r="C38" s="133">
        <v>39416</v>
      </c>
      <c r="D38" s="134" t="s">
        <v>80</v>
      </c>
      <c r="E38" s="134" t="s">
        <v>15</v>
      </c>
      <c r="F38" s="137">
        <v>10</v>
      </c>
      <c r="G38" s="137">
        <v>2</v>
      </c>
      <c r="H38" s="137">
        <v>4</v>
      </c>
      <c r="I38" s="161">
        <v>176</v>
      </c>
      <c r="J38" s="135">
        <v>35</v>
      </c>
      <c r="K38" s="161">
        <v>260</v>
      </c>
      <c r="L38" s="135">
        <v>49</v>
      </c>
      <c r="M38" s="161">
        <v>300</v>
      </c>
      <c r="N38" s="135">
        <v>60</v>
      </c>
      <c r="O38" s="162">
        <f>+M38+K38+I38</f>
        <v>736</v>
      </c>
      <c r="P38" s="163">
        <f>+N38+L38+J38</f>
        <v>144</v>
      </c>
      <c r="Q38" s="135">
        <f t="shared" si="6"/>
        <v>72</v>
      </c>
      <c r="R38" s="180">
        <f t="shared" si="7"/>
        <v>5.111111111111111</v>
      </c>
      <c r="S38" s="161">
        <v>172</v>
      </c>
      <c r="T38" s="131">
        <f t="shared" si="8"/>
        <v>3.2790697674418605</v>
      </c>
      <c r="U38" s="161">
        <v>29730</v>
      </c>
      <c r="V38" s="135">
        <v>3308</v>
      </c>
      <c r="W38" s="197">
        <f>+U38/V38</f>
        <v>8.987303506650544</v>
      </c>
      <c r="X38" s="8"/>
      <c r="Y38" s="8"/>
    </row>
    <row r="39" spans="1:25" s="10" customFormat="1" ht="18">
      <c r="A39" s="113">
        <v>35</v>
      </c>
      <c r="B39" s="177" t="s">
        <v>46</v>
      </c>
      <c r="C39" s="133">
        <v>39409</v>
      </c>
      <c r="D39" s="134" t="s">
        <v>60</v>
      </c>
      <c r="E39" s="134" t="s">
        <v>104</v>
      </c>
      <c r="F39" s="137">
        <v>37</v>
      </c>
      <c r="G39" s="137">
        <v>5</v>
      </c>
      <c r="H39" s="137">
        <v>5</v>
      </c>
      <c r="I39" s="157">
        <v>315</v>
      </c>
      <c r="J39" s="129">
        <v>101</v>
      </c>
      <c r="K39" s="157">
        <v>236</v>
      </c>
      <c r="L39" s="129">
        <v>61</v>
      </c>
      <c r="M39" s="157">
        <v>153</v>
      </c>
      <c r="N39" s="129">
        <v>47</v>
      </c>
      <c r="O39" s="158">
        <f>I39+K39+M39</f>
        <v>704</v>
      </c>
      <c r="P39" s="159">
        <f>J39+L39+N39</f>
        <v>209</v>
      </c>
      <c r="Q39" s="135">
        <f t="shared" si="6"/>
        <v>41.8</v>
      </c>
      <c r="R39" s="180">
        <f t="shared" si="7"/>
        <v>3.3684210526315788</v>
      </c>
      <c r="S39" s="161">
        <v>2791</v>
      </c>
      <c r="T39" s="131">
        <f t="shared" si="8"/>
        <v>-0.7477606592619133</v>
      </c>
      <c r="U39" s="164">
        <v>49720</v>
      </c>
      <c r="V39" s="132">
        <v>8878</v>
      </c>
      <c r="W39" s="200">
        <f>U39/V39</f>
        <v>5.600360441540888</v>
      </c>
      <c r="X39" s="8"/>
      <c r="Y39" s="8"/>
    </row>
    <row r="40" spans="1:25" s="10" customFormat="1" ht="18">
      <c r="A40" s="113">
        <v>36</v>
      </c>
      <c r="B40" s="199" t="s">
        <v>105</v>
      </c>
      <c r="C40" s="133">
        <v>39395</v>
      </c>
      <c r="D40" s="183" t="s">
        <v>52</v>
      </c>
      <c r="E40" s="183" t="s">
        <v>106</v>
      </c>
      <c r="F40" s="142">
        <v>57</v>
      </c>
      <c r="G40" s="142">
        <v>2</v>
      </c>
      <c r="H40" s="142">
        <v>7</v>
      </c>
      <c r="I40" s="161">
        <v>169.71</v>
      </c>
      <c r="J40" s="135">
        <v>34</v>
      </c>
      <c r="K40" s="161">
        <v>199.71</v>
      </c>
      <c r="L40" s="135">
        <v>38</v>
      </c>
      <c r="M40" s="161">
        <v>278.73</v>
      </c>
      <c r="N40" s="135">
        <v>49</v>
      </c>
      <c r="O40" s="162">
        <f>SUM(I40+K40+M40)</f>
        <v>648.1500000000001</v>
      </c>
      <c r="P40" s="163">
        <f>J40+L40+N40</f>
        <v>121</v>
      </c>
      <c r="Q40" s="135">
        <f t="shared" si="6"/>
        <v>60.5</v>
      </c>
      <c r="R40" s="180">
        <f t="shared" si="7"/>
        <v>5.356611570247934</v>
      </c>
      <c r="S40" s="161"/>
      <c r="T40" s="131">
        <f t="shared" si="8"/>
      </c>
      <c r="U40" s="161">
        <v>135847.15</v>
      </c>
      <c r="V40" s="135">
        <v>21706</v>
      </c>
      <c r="W40" s="200">
        <f>U40/V40</f>
        <v>6.258506864461439</v>
      </c>
      <c r="X40" s="8"/>
      <c r="Y40" s="8"/>
    </row>
    <row r="41" spans="1:25" s="10" customFormat="1" ht="18">
      <c r="A41" s="113">
        <v>37</v>
      </c>
      <c r="B41" s="179" t="s">
        <v>107</v>
      </c>
      <c r="C41" s="127">
        <v>39353</v>
      </c>
      <c r="D41" s="140" t="s">
        <v>20</v>
      </c>
      <c r="E41" s="140" t="s">
        <v>20</v>
      </c>
      <c r="F41" s="141">
        <v>1</v>
      </c>
      <c r="G41" s="141">
        <v>1</v>
      </c>
      <c r="H41" s="141">
        <v>12</v>
      </c>
      <c r="I41" s="157">
        <v>202</v>
      </c>
      <c r="J41" s="129">
        <v>30</v>
      </c>
      <c r="K41" s="157">
        <v>128</v>
      </c>
      <c r="L41" s="129">
        <v>19</v>
      </c>
      <c r="M41" s="157">
        <v>150</v>
      </c>
      <c r="N41" s="129">
        <v>23</v>
      </c>
      <c r="O41" s="158">
        <f>+I41+K41+M41</f>
        <v>480</v>
      </c>
      <c r="P41" s="159">
        <f>+J41+L41+N41</f>
        <v>72</v>
      </c>
      <c r="Q41" s="135">
        <f t="shared" si="6"/>
        <v>72</v>
      </c>
      <c r="R41" s="180">
        <f t="shared" si="7"/>
        <v>6.666666666666667</v>
      </c>
      <c r="S41" s="157">
        <v>130</v>
      </c>
      <c r="T41" s="131">
        <f t="shared" si="8"/>
        <v>2.6923076923076925</v>
      </c>
      <c r="U41" s="157">
        <v>33029</v>
      </c>
      <c r="V41" s="129">
        <v>3013</v>
      </c>
      <c r="W41" s="195">
        <f>U41/V41</f>
        <v>10.962163956189844</v>
      </c>
      <c r="X41" s="8"/>
      <c r="Y41" s="8"/>
    </row>
    <row r="42" spans="1:25" s="10" customFormat="1" ht="18">
      <c r="A42" s="113">
        <v>38</v>
      </c>
      <c r="B42" s="176" t="s">
        <v>108</v>
      </c>
      <c r="C42" s="148">
        <v>39360</v>
      </c>
      <c r="D42" s="149" t="s">
        <v>37</v>
      </c>
      <c r="E42" s="149" t="s">
        <v>109</v>
      </c>
      <c r="F42" s="138">
        <v>27</v>
      </c>
      <c r="G42" s="138">
        <v>1</v>
      </c>
      <c r="H42" s="138">
        <v>9</v>
      </c>
      <c r="I42" s="165">
        <v>152</v>
      </c>
      <c r="J42" s="139">
        <v>30</v>
      </c>
      <c r="K42" s="165">
        <v>152</v>
      </c>
      <c r="L42" s="139">
        <v>30</v>
      </c>
      <c r="M42" s="165">
        <v>152</v>
      </c>
      <c r="N42" s="139">
        <v>30</v>
      </c>
      <c r="O42" s="166">
        <f>I42+K42+M42</f>
        <v>456</v>
      </c>
      <c r="P42" s="167">
        <f>J42+L42+N42</f>
        <v>90</v>
      </c>
      <c r="Q42" s="139">
        <f>P42/G42</f>
        <v>90</v>
      </c>
      <c r="R42" s="182">
        <f>O42/P42</f>
        <v>5.066666666666666</v>
      </c>
      <c r="S42" s="165"/>
      <c r="T42" s="131">
        <f t="shared" si="8"/>
      </c>
      <c r="U42" s="165">
        <v>243166</v>
      </c>
      <c r="V42" s="139">
        <v>29513</v>
      </c>
      <c r="W42" s="196">
        <f>U42/V42</f>
        <v>8.239284383153187</v>
      </c>
      <c r="X42" s="8"/>
      <c r="Y42" s="8"/>
    </row>
    <row r="43" spans="1:25" s="10" customFormat="1" ht="18">
      <c r="A43" s="113">
        <v>39</v>
      </c>
      <c r="B43" s="178" t="s">
        <v>39</v>
      </c>
      <c r="C43" s="144">
        <v>39388</v>
      </c>
      <c r="D43" s="143" t="s">
        <v>54</v>
      </c>
      <c r="E43" s="143" t="s">
        <v>40</v>
      </c>
      <c r="F43" s="145">
        <v>70</v>
      </c>
      <c r="G43" s="146">
        <v>3</v>
      </c>
      <c r="H43" s="146">
        <v>8</v>
      </c>
      <c r="I43" s="168">
        <v>121</v>
      </c>
      <c r="J43" s="147">
        <v>29</v>
      </c>
      <c r="K43" s="168">
        <v>152</v>
      </c>
      <c r="L43" s="147">
        <v>39</v>
      </c>
      <c r="M43" s="168">
        <v>144</v>
      </c>
      <c r="N43" s="147">
        <v>37</v>
      </c>
      <c r="O43" s="169">
        <f>M43+K43+I43</f>
        <v>417</v>
      </c>
      <c r="P43" s="170">
        <f>+J43+L43+N43</f>
        <v>105</v>
      </c>
      <c r="Q43" s="147">
        <f>P43/G43</f>
        <v>35</v>
      </c>
      <c r="R43" s="184">
        <f>O43/P43</f>
        <v>3.9714285714285715</v>
      </c>
      <c r="S43" s="168">
        <v>40</v>
      </c>
      <c r="T43" s="131">
        <f t="shared" si="8"/>
        <v>9.425</v>
      </c>
      <c r="U43" s="168">
        <v>184329.5</v>
      </c>
      <c r="V43" s="147">
        <v>26113</v>
      </c>
      <c r="W43" s="201">
        <f>+U43/V43</f>
        <v>7.058917014513844</v>
      </c>
      <c r="X43" s="8"/>
      <c r="Y43" s="8"/>
    </row>
    <row r="44" spans="1:25" s="10" customFormat="1" ht="18">
      <c r="A44" s="113">
        <v>40</v>
      </c>
      <c r="B44" s="178" t="s">
        <v>17</v>
      </c>
      <c r="C44" s="144">
        <v>39206</v>
      </c>
      <c r="D44" s="143" t="s">
        <v>54</v>
      </c>
      <c r="E44" s="143" t="s">
        <v>18</v>
      </c>
      <c r="F44" s="145">
        <v>81</v>
      </c>
      <c r="G44" s="175">
        <v>1</v>
      </c>
      <c r="H44" s="146">
        <v>26</v>
      </c>
      <c r="I44" s="168">
        <v>160</v>
      </c>
      <c r="J44" s="147">
        <v>20</v>
      </c>
      <c r="K44" s="168">
        <v>176</v>
      </c>
      <c r="L44" s="147">
        <v>22</v>
      </c>
      <c r="M44" s="168">
        <v>80</v>
      </c>
      <c r="N44" s="147">
        <v>10</v>
      </c>
      <c r="O44" s="169">
        <f>M44+K44+I44</f>
        <v>416</v>
      </c>
      <c r="P44" s="170">
        <f>+J44+L44+N44</f>
        <v>52</v>
      </c>
      <c r="Q44" s="147">
        <f>P44/G44</f>
        <v>52</v>
      </c>
      <c r="R44" s="184">
        <f>O44/P44</f>
        <v>8</v>
      </c>
      <c r="S44" s="168">
        <v>528</v>
      </c>
      <c r="T44" s="131">
        <f t="shared" si="8"/>
        <v>-0.21212121212121213</v>
      </c>
      <c r="U44" s="168">
        <v>310997.5</v>
      </c>
      <c r="V44" s="147">
        <v>51529.666666666664</v>
      </c>
      <c r="W44" s="201">
        <f>+U44/V44</f>
        <v>6.035309756839102</v>
      </c>
      <c r="X44" s="8"/>
      <c r="Y44" s="8"/>
    </row>
    <row r="45" spans="1:25" s="10" customFormat="1" ht="18">
      <c r="A45" s="113">
        <v>41</v>
      </c>
      <c r="B45" s="179" t="s">
        <v>110</v>
      </c>
      <c r="C45" s="127">
        <v>39416</v>
      </c>
      <c r="D45" s="149" t="s">
        <v>21</v>
      </c>
      <c r="E45" s="149" t="s">
        <v>16</v>
      </c>
      <c r="F45" s="138">
        <v>40</v>
      </c>
      <c r="G45" s="138">
        <v>3</v>
      </c>
      <c r="H45" s="138">
        <v>4</v>
      </c>
      <c r="I45" s="165">
        <v>58</v>
      </c>
      <c r="J45" s="139">
        <v>12</v>
      </c>
      <c r="K45" s="165">
        <f>'[2]4. Hafta Özet'!$E$7</f>
        <v>57</v>
      </c>
      <c r="L45" s="139">
        <v>12</v>
      </c>
      <c r="M45" s="165">
        <f>'[2]4. Hafta Özet'!$E$8</f>
        <v>62</v>
      </c>
      <c r="N45" s="139">
        <v>14</v>
      </c>
      <c r="O45" s="166">
        <f aca="true" t="shared" si="9" ref="O45:P47">I45+K45+M45</f>
        <v>177</v>
      </c>
      <c r="P45" s="167">
        <f t="shared" si="9"/>
        <v>38</v>
      </c>
      <c r="Q45" s="139">
        <f aca="true" t="shared" si="10" ref="Q45:Q50">+P45/G45</f>
        <v>12.666666666666666</v>
      </c>
      <c r="R45" s="182">
        <f aca="true" t="shared" si="11" ref="R45:R50">+O45/P45</f>
        <v>4.657894736842105</v>
      </c>
      <c r="S45" s="165">
        <v>439</v>
      </c>
      <c r="T45" s="131">
        <f t="shared" si="8"/>
        <v>-0.5968109339407744</v>
      </c>
      <c r="U45" s="165">
        <f>'[2]4.Hafta'!$AL$15</f>
        <v>28182</v>
      </c>
      <c r="V45" s="139">
        <f>'[2]4.Hafta'!$AM$15</f>
        <v>3657</v>
      </c>
      <c r="W45" s="196">
        <f>U45/V45</f>
        <v>7.706316652994258</v>
      </c>
      <c r="X45" s="8"/>
      <c r="Y45" s="8"/>
    </row>
    <row r="46" spans="1:25" s="10" customFormat="1" ht="18">
      <c r="A46" s="113">
        <v>42</v>
      </c>
      <c r="B46" s="176" t="s">
        <v>63</v>
      </c>
      <c r="C46" s="127">
        <v>39220</v>
      </c>
      <c r="D46" s="136" t="s">
        <v>60</v>
      </c>
      <c r="E46" s="126" t="s">
        <v>62</v>
      </c>
      <c r="F46" s="128">
        <v>88</v>
      </c>
      <c r="G46" s="128">
        <v>3</v>
      </c>
      <c r="H46" s="128">
        <v>31</v>
      </c>
      <c r="I46" s="157">
        <v>20</v>
      </c>
      <c r="J46" s="129">
        <v>4</v>
      </c>
      <c r="K46" s="157">
        <v>91</v>
      </c>
      <c r="L46" s="129">
        <v>23</v>
      </c>
      <c r="M46" s="157">
        <v>58</v>
      </c>
      <c r="N46" s="129">
        <v>13</v>
      </c>
      <c r="O46" s="158">
        <f t="shared" si="9"/>
        <v>169</v>
      </c>
      <c r="P46" s="159">
        <f t="shared" si="9"/>
        <v>40</v>
      </c>
      <c r="Q46" s="135">
        <f t="shared" si="10"/>
        <v>13.333333333333334</v>
      </c>
      <c r="R46" s="180">
        <f t="shared" si="11"/>
        <v>4.225</v>
      </c>
      <c r="S46" s="161">
        <v>224</v>
      </c>
      <c r="T46" s="131">
        <f t="shared" si="8"/>
        <v>-0.24553571428571427</v>
      </c>
      <c r="U46" s="164">
        <v>586816</v>
      </c>
      <c r="V46" s="132">
        <v>86579</v>
      </c>
      <c r="W46" s="200">
        <f>U46/V46</f>
        <v>6.777809861513762</v>
      </c>
      <c r="X46" s="8"/>
      <c r="Y46" s="8"/>
    </row>
    <row r="47" spans="1:25" s="10" customFormat="1" ht="18">
      <c r="A47" s="113">
        <v>43</v>
      </c>
      <c r="B47" s="179" t="s">
        <v>111</v>
      </c>
      <c r="C47" s="127">
        <v>39094</v>
      </c>
      <c r="D47" s="140" t="s">
        <v>60</v>
      </c>
      <c r="E47" s="140" t="s">
        <v>62</v>
      </c>
      <c r="F47" s="141">
        <v>43</v>
      </c>
      <c r="G47" s="141">
        <v>1</v>
      </c>
      <c r="H47" s="141">
        <v>35</v>
      </c>
      <c r="I47" s="157">
        <v>32</v>
      </c>
      <c r="J47" s="129">
        <v>8</v>
      </c>
      <c r="K47" s="157">
        <v>60</v>
      </c>
      <c r="L47" s="129">
        <v>15</v>
      </c>
      <c r="M47" s="157">
        <v>60</v>
      </c>
      <c r="N47" s="129">
        <v>15</v>
      </c>
      <c r="O47" s="158">
        <f t="shared" si="9"/>
        <v>152</v>
      </c>
      <c r="P47" s="159">
        <f t="shared" si="9"/>
        <v>38</v>
      </c>
      <c r="Q47" s="135">
        <f t="shared" si="10"/>
        <v>38</v>
      </c>
      <c r="R47" s="180">
        <f t="shared" si="11"/>
        <v>4</v>
      </c>
      <c r="S47" s="161">
        <v>266</v>
      </c>
      <c r="T47" s="131">
        <f t="shared" si="8"/>
        <v>-0.42857142857142855</v>
      </c>
      <c r="U47" s="164">
        <v>449412.5</v>
      </c>
      <c r="V47" s="132">
        <v>69070</v>
      </c>
      <c r="W47" s="200">
        <f>U47/V47</f>
        <v>6.506623715071666</v>
      </c>
      <c r="X47" s="8"/>
      <c r="Y47" s="8"/>
    </row>
    <row r="48" spans="1:25" s="10" customFormat="1" ht="18">
      <c r="A48" s="113">
        <v>44</v>
      </c>
      <c r="B48" s="177" t="s">
        <v>56</v>
      </c>
      <c r="C48" s="133">
        <v>39318</v>
      </c>
      <c r="D48" s="134" t="s">
        <v>80</v>
      </c>
      <c r="E48" s="134" t="s">
        <v>81</v>
      </c>
      <c r="F48" s="137">
        <v>116</v>
      </c>
      <c r="G48" s="137">
        <v>1</v>
      </c>
      <c r="H48" s="137">
        <v>18</v>
      </c>
      <c r="I48" s="161">
        <v>35</v>
      </c>
      <c r="J48" s="135">
        <v>7</v>
      </c>
      <c r="K48" s="161">
        <v>30</v>
      </c>
      <c r="L48" s="135">
        <v>6</v>
      </c>
      <c r="M48" s="161">
        <v>80</v>
      </c>
      <c r="N48" s="135">
        <v>17</v>
      </c>
      <c r="O48" s="162">
        <f>+M48+K48+I48</f>
        <v>145</v>
      </c>
      <c r="P48" s="163">
        <f>+N48+L48+J48</f>
        <v>30</v>
      </c>
      <c r="Q48" s="135">
        <f t="shared" si="10"/>
        <v>30</v>
      </c>
      <c r="R48" s="180">
        <f t="shared" si="11"/>
        <v>4.833333333333333</v>
      </c>
      <c r="S48" s="161">
        <v>35</v>
      </c>
      <c r="T48" s="131">
        <f t="shared" si="8"/>
        <v>3.142857142857143</v>
      </c>
      <c r="U48" s="161">
        <v>2642189</v>
      </c>
      <c r="V48" s="135">
        <v>330282</v>
      </c>
      <c r="W48" s="197">
        <f>+U48/V48</f>
        <v>7.999797143047457</v>
      </c>
      <c r="X48" s="8"/>
      <c r="Y48" s="8"/>
    </row>
    <row r="49" spans="1:25" s="10" customFormat="1" ht="18">
      <c r="A49" s="113">
        <v>45</v>
      </c>
      <c r="B49" s="177" t="s">
        <v>47</v>
      </c>
      <c r="C49" s="133">
        <v>39409</v>
      </c>
      <c r="D49" s="134" t="s">
        <v>26</v>
      </c>
      <c r="E49" s="134" t="s">
        <v>112</v>
      </c>
      <c r="F49" s="137">
        <v>13</v>
      </c>
      <c r="G49" s="137">
        <v>1</v>
      </c>
      <c r="H49" s="137">
        <v>5</v>
      </c>
      <c r="I49" s="161">
        <v>16</v>
      </c>
      <c r="J49" s="135">
        <v>3</v>
      </c>
      <c r="K49" s="161">
        <v>84</v>
      </c>
      <c r="L49" s="135">
        <v>14</v>
      </c>
      <c r="M49" s="161">
        <v>27</v>
      </c>
      <c r="N49" s="135">
        <v>5</v>
      </c>
      <c r="O49" s="162">
        <f>SUM(I49+K49+M49)</f>
        <v>127</v>
      </c>
      <c r="P49" s="163">
        <f>SUM(J49+L49+N49)</f>
        <v>22</v>
      </c>
      <c r="Q49" s="139">
        <f t="shared" si="10"/>
        <v>22</v>
      </c>
      <c r="R49" s="182">
        <f t="shared" si="11"/>
        <v>5.7727272727272725</v>
      </c>
      <c r="S49" s="161">
        <v>574.5</v>
      </c>
      <c r="T49" s="131">
        <f t="shared" si="8"/>
        <v>-0.7789382071366405</v>
      </c>
      <c r="U49" s="161">
        <v>20921</v>
      </c>
      <c r="V49" s="135">
        <v>2611</v>
      </c>
      <c r="W49" s="196">
        <f>U49/V49</f>
        <v>8.012638835695135</v>
      </c>
      <c r="X49" s="8"/>
      <c r="Y49" s="8"/>
    </row>
    <row r="50" spans="1:25" s="10" customFormat="1" ht="18">
      <c r="A50" s="113">
        <v>46</v>
      </c>
      <c r="B50" s="179" t="s">
        <v>38</v>
      </c>
      <c r="C50" s="127">
        <v>39388</v>
      </c>
      <c r="D50" s="140" t="s">
        <v>20</v>
      </c>
      <c r="E50" s="140" t="s">
        <v>20</v>
      </c>
      <c r="F50" s="141">
        <v>52</v>
      </c>
      <c r="G50" s="141">
        <v>2</v>
      </c>
      <c r="H50" s="141">
        <v>8</v>
      </c>
      <c r="I50" s="157">
        <v>30</v>
      </c>
      <c r="J50" s="129">
        <v>6</v>
      </c>
      <c r="K50" s="157">
        <v>50</v>
      </c>
      <c r="L50" s="129">
        <v>10</v>
      </c>
      <c r="M50" s="157">
        <v>32</v>
      </c>
      <c r="N50" s="129">
        <v>6</v>
      </c>
      <c r="O50" s="158">
        <f>+I50+K50+M50</f>
        <v>112</v>
      </c>
      <c r="P50" s="159">
        <f>+J50+L50+N50</f>
        <v>22</v>
      </c>
      <c r="Q50" s="135">
        <f t="shared" si="10"/>
        <v>11</v>
      </c>
      <c r="R50" s="180">
        <f t="shared" si="11"/>
        <v>5.090909090909091</v>
      </c>
      <c r="S50" s="157">
        <v>112</v>
      </c>
      <c r="T50" s="131">
        <f t="shared" si="8"/>
        <v>0</v>
      </c>
      <c r="U50" s="157">
        <v>356500</v>
      </c>
      <c r="V50" s="129">
        <v>38885</v>
      </c>
      <c r="W50" s="195">
        <f>U50/V50</f>
        <v>9.168059663109169</v>
      </c>
      <c r="X50" s="8"/>
      <c r="Y50" s="8"/>
    </row>
    <row r="51" spans="1:25" s="10" customFormat="1" ht="18">
      <c r="A51" s="113">
        <v>47</v>
      </c>
      <c r="B51" s="176" t="s">
        <v>58</v>
      </c>
      <c r="C51" s="127">
        <v>39339</v>
      </c>
      <c r="D51" s="136" t="s">
        <v>72</v>
      </c>
      <c r="E51" s="126" t="s">
        <v>73</v>
      </c>
      <c r="F51" s="128">
        <v>45</v>
      </c>
      <c r="G51" s="128">
        <v>1</v>
      </c>
      <c r="H51" s="128">
        <v>15</v>
      </c>
      <c r="I51" s="157">
        <v>0</v>
      </c>
      <c r="J51" s="129">
        <v>0</v>
      </c>
      <c r="K51" s="157">
        <v>36</v>
      </c>
      <c r="L51" s="129">
        <v>6</v>
      </c>
      <c r="M51" s="157">
        <v>66</v>
      </c>
      <c r="N51" s="129">
        <v>11</v>
      </c>
      <c r="O51" s="158">
        <f>+I51+K51+M51</f>
        <v>102</v>
      </c>
      <c r="P51" s="159">
        <f>+J51+L51+N51</f>
        <v>17</v>
      </c>
      <c r="Q51" s="130">
        <f>IF(O51&lt;&gt;0,P51/G51,"")</f>
        <v>17</v>
      </c>
      <c r="R51" s="181">
        <f>IF(O51&lt;&gt;0,O51/P51,"")</f>
        <v>6</v>
      </c>
      <c r="S51" s="157">
        <v>102</v>
      </c>
      <c r="T51" s="131">
        <f t="shared" si="8"/>
        <v>0</v>
      </c>
      <c r="U51" s="157">
        <v>531335</v>
      </c>
      <c r="V51" s="129">
        <v>57271</v>
      </c>
      <c r="W51" s="198">
        <f>U51/V51</f>
        <v>9.277557577133278</v>
      </c>
      <c r="X51" s="8"/>
      <c r="Y51" s="8"/>
    </row>
    <row r="52" spans="1:25" s="10" customFormat="1" ht="18">
      <c r="A52" s="113">
        <v>48</v>
      </c>
      <c r="B52" s="177" t="s">
        <v>113</v>
      </c>
      <c r="C52" s="133">
        <v>39395</v>
      </c>
      <c r="D52" s="134" t="s">
        <v>80</v>
      </c>
      <c r="E52" s="134" t="s">
        <v>25</v>
      </c>
      <c r="F52" s="137">
        <v>58</v>
      </c>
      <c r="G52" s="137">
        <v>1</v>
      </c>
      <c r="H52" s="137">
        <v>7</v>
      </c>
      <c r="I52" s="161">
        <v>20</v>
      </c>
      <c r="J52" s="135">
        <v>2</v>
      </c>
      <c r="K52" s="161">
        <v>40</v>
      </c>
      <c r="L52" s="135">
        <v>4</v>
      </c>
      <c r="M52" s="161">
        <v>20</v>
      </c>
      <c r="N52" s="135">
        <v>2</v>
      </c>
      <c r="O52" s="162">
        <f>+M52+K52+I52</f>
        <v>80</v>
      </c>
      <c r="P52" s="163">
        <f>+N52+L52+J52</f>
        <v>8</v>
      </c>
      <c r="Q52" s="135">
        <f>+P52/G52</f>
        <v>8</v>
      </c>
      <c r="R52" s="180">
        <f>+O52/P52</f>
        <v>10</v>
      </c>
      <c r="S52" s="161">
        <v>926</v>
      </c>
      <c r="T52" s="131">
        <f t="shared" si="8"/>
        <v>-0.9136069114470843</v>
      </c>
      <c r="U52" s="161">
        <v>1058940</v>
      </c>
      <c r="V52" s="135">
        <v>113166</v>
      </c>
      <c r="W52" s="197">
        <f>+U52/V52</f>
        <v>9.35740416732941</v>
      </c>
      <c r="X52" s="8"/>
      <c r="Y52" s="8"/>
    </row>
    <row r="53" spans="1:25" s="10" customFormat="1" ht="18">
      <c r="A53" s="113">
        <v>49</v>
      </c>
      <c r="B53" s="176" t="s">
        <v>64</v>
      </c>
      <c r="C53" s="127">
        <v>39360</v>
      </c>
      <c r="D53" s="136" t="s">
        <v>72</v>
      </c>
      <c r="E53" s="126" t="s">
        <v>73</v>
      </c>
      <c r="F53" s="128">
        <v>73</v>
      </c>
      <c r="G53" s="128">
        <v>1</v>
      </c>
      <c r="H53" s="128">
        <v>12</v>
      </c>
      <c r="I53" s="157">
        <v>28</v>
      </c>
      <c r="J53" s="129">
        <v>4</v>
      </c>
      <c r="K53" s="157">
        <v>35</v>
      </c>
      <c r="L53" s="129">
        <v>5</v>
      </c>
      <c r="M53" s="157">
        <v>14</v>
      </c>
      <c r="N53" s="129">
        <v>2</v>
      </c>
      <c r="O53" s="158">
        <f>+I53+K53+M53</f>
        <v>77</v>
      </c>
      <c r="P53" s="159">
        <f>+J53+L53+N53</f>
        <v>11</v>
      </c>
      <c r="Q53" s="130">
        <f>IF(O53&lt;&gt;0,P53/G53,"")</f>
        <v>11</v>
      </c>
      <c r="R53" s="181">
        <f>IF(O53&lt;&gt;0,O53/P53,"")</f>
        <v>7</v>
      </c>
      <c r="S53" s="157">
        <v>409</v>
      </c>
      <c r="T53" s="131">
        <f t="shared" si="8"/>
        <v>-0.8117359413202934</v>
      </c>
      <c r="U53" s="157">
        <v>903317</v>
      </c>
      <c r="V53" s="129">
        <v>100115</v>
      </c>
      <c r="W53" s="198">
        <f>U53/V53</f>
        <v>9.022793787144783</v>
      </c>
      <c r="X53" s="8"/>
      <c r="Y53" s="8"/>
    </row>
    <row r="54" spans="1:25" s="10" customFormat="1" ht="18.75" thickBot="1">
      <c r="A54" s="113">
        <v>50</v>
      </c>
      <c r="B54" s="202" t="s">
        <v>114</v>
      </c>
      <c r="C54" s="156">
        <v>39367</v>
      </c>
      <c r="D54" s="203" t="s">
        <v>21</v>
      </c>
      <c r="E54" s="203" t="s">
        <v>115</v>
      </c>
      <c r="F54" s="204">
        <v>30</v>
      </c>
      <c r="G54" s="204">
        <v>1</v>
      </c>
      <c r="H54" s="204">
        <v>9</v>
      </c>
      <c r="I54" s="205">
        <f>'[1]janjan'!$I$127</f>
        <v>24</v>
      </c>
      <c r="J54" s="206">
        <v>6</v>
      </c>
      <c r="K54" s="205">
        <f>'[1]janjan'!$I$128</f>
        <v>20</v>
      </c>
      <c r="L54" s="206">
        <v>5</v>
      </c>
      <c r="M54" s="205">
        <f>'[1]janjan'!$I$129</f>
        <v>14</v>
      </c>
      <c r="N54" s="206">
        <v>3</v>
      </c>
      <c r="O54" s="207">
        <f>I54+K54+M54</f>
        <v>58</v>
      </c>
      <c r="P54" s="208">
        <f>J54+L54+N54</f>
        <v>14</v>
      </c>
      <c r="Q54" s="206">
        <f>+P54/G54</f>
        <v>14</v>
      </c>
      <c r="R54" s="209">
        <f>+O54/P54</f>
        <v>4.142857142857143</v>
      </c>
      <c r="S54" s="205">
        <v>854</v>
      </c>
      <c r="T54" s="151">
        <f t="shared" si="8"/>
        <v>-0.9320843091334895</v>
      </c>
      <c r="U54" s="205">
        <f>'[1]janjan'!$I$138</f>
        <v>157094.55</v>
      </c>
      <c r="V54" s="206">
        <f>'[1]janjan'!$H$138</f>
        <v>21595</v>
      </c>
      <c r="W54" s="210">
        <f>U54/V54</f>
        <v>7.27457976383422</v>
      </c>
      <c r="X54" s="8"/>
      <c r="Y54" s="8"/>
    </row>
    <row r="55" spans="1:28" s="93" customFormat="1" ht="15">
      <c r="A55" s="62"/>
      <c r="B55" s="228" t="s">
        <v>24</v>
      </c>
      <c r="C55" s="229"/>
      <c r="D55" s="230"/>
      <c r="E55" s="230"/>
      <c r="F55" s="114">
        <f>SUM(F5:F54)</f>
        <v>3200</v>
      </c>
      <c r="G55" s="114">
        <f>SUM(G5:G54)</f>
        <v>1609</v>
      </c>
      <c r="H55" s="115"/>
      <c r="I55" s="116"/>
      <c r="J55" s="117"/>
      <c r="K55" s="116"/>
      <c r="L55" s="117"/>
      <c r="M55" s="116"/>
      <c r="N55" s="117"/>
      <c r="O55" s="116">
        <f>SUM(O5:O54)</f>
        <v>8911011.19</v>
      </c>
      <c r="P55" s="117">
        <f>SUM(P5:P54)</f>
        <v>1067528</v>
      </c>
      <c r="Q55" s="117">
        <f>O55/G55</f>
        <v>5538.229453076445</v>
      </c>
      <c r="R55" s="118">
        <f>O55/P55</f>
        <v>8.34733251961541</v>
      </c>
      <c r="S55" s="116"/>
      <c r="T55" s="119"/>
      <c r="U55" s="116"/>
      <c r="V55" s="117"/>
      <c r="W55" s="118"/>
      <c r="AB55" s="93" t="s">
        <v>33</v>
      </c>
    </row>
    <row r="56" spans="1:24" s="51" customFormat="1" ht="18">
      <c r="A56" s="40"/>
      <c r="B56" s="65"/>
      <c r="C56" s="63"/>
      <c r="F56" s="81"/>
      <c r="G56" s="42"/>
      <c r="H56" s="41"/>
      <c r="I56" s="68"/>
      <c r="J56" s="45"/>
      <c r="K56" s="68"/>
      <c r="L56" s="45"/>
      <c r="M56" s="68"/>
      <c r="N56" s="45"/>
      <c r="O56" s="68"/>
      <c r="P56" s="45"/>
      <c r="Q56" s="45"/>
      <c r="R56" s="46"/>
      <c r="S56" s="74"/>
      <c r="T56" s="48"/>
      <c r="U56" s="74"/>
      <c r="V56" s="45"/>
      <c r="W56" s="46"/>
      <c r="X56" s="50"/>
    </row>
    <row r="57" spans="1:24" s="9" customFormat="1" ht="18">
      <c r="A57" s="94"/>
      <c r="B57" s="66"/>
      <c r="C57" s="60"/>
      <c r="D57" s="226"/>
      <c r="E57" s="227"/>
      <c r="F57" s="227"/>
      <c r="G57" s="227"/>
      <c r="H57" s="95"/>
      <c r="I57" s="96"/>
      <c r="J57" s="97"/>
      <c r="K57" s="96"/>
      <c r="L57" s="97"/>
      <c r="M57" s="96"/>
      <c r="N57" s="97"/>
      <c r="O57" s="71"/>
      <c r="P57" s="98"/>
      <c r="Q57" s="97"/>
      <c r="R57" s="99"/>
      <c r="S57" s="235" t="s">
        <v>49</v>
      </c>
      <c r="T57" s="235"/>
      <c r="U57" s="235"/>
      <c r="V57" s="235"/>
      <c r="W57" s="235"/>
      <c r="X57" s="8"/>
    </row>
    <row r="58" spans="1:24" s="9" customFormat="1" ht="18">
      <c r="A58" s="94"/>
      <c r="B58" s="66"/>
      <c r="C58" s="60"/>
      <c r="D58" s="83"/>
      <c r="E58" s="84"/>
      <c r="F58" s="80"/>
      <c r="G58" s="80"/>
      <c r="H58" s="95"/>
      <c r="I58" s="96"/>
      <c r="J58" s="97"/>
      <c r="K58" s="96"/>
      <c r="L58" s="97"/>
      <c r="M58" s="96"/>
      <c r="N58" s="97"/>
      <c r="O58" s="71"/>
      <c r="P58" s="98"/>
      <c r="Q58" s="97"/>
      <c r="R58" s="99"/>
      <c r="S58" s="235"/>
      <c r="T58" s="235"/>
      <c r="U58" s="235"/>
      <c r="V58" s="235"/>
      <c r="W58" s="235"/>
      <c r="X58" s="8"/>
    </row>
    <row r="59" spans="1:24" s="9" customFormat="1" ht="18">
      <c r="A59" s="94"/>
      <c r="B59" s="66"/>
      <c r="C59" s="100"/>
      <c r="F59" s="95"/>
      <c r="G59" s="95"/>
      <c r="H59" s="95"/>
      <c r="I59" s="96"/>
      <c r="J59" s="97"/>
      <c r="K59" s="96"/>
      <c r="L59" s="97"/>
      <c r="M59" s="96"/>
      <c r="N59" s="97"/>
      <c r="O59" s="71"/>
      <c r="P59" s="98"/>
      <c r="Q59" s="97"/>
      <c r="R59" s="99"/>
      <c r="S59" s="235"/>
      <c r="T59" s="235"/>
      <c r="U59" s="235"/>
      <c r="V59" s="235"/>
      <c r="W59" s="235"/>
      <c r="X59" s="8"/>
    </row>
    <row r="60" spans="1:24" s="9" customFormat="1" ht="18" customHeight="1">
      <c r="A60" s="94"/>
      <c r="B60" s="66"/>
      <c r="C60" s="100"/>
      <c r="F60" s="95"/>
      <c r="G60" s="95"/>
      <c r="H60" s="95"/>
      <c r="I60" s="96"/>
      <c r="J60" s="97"/>
      <c r="K60" s="96"/>
      <c r="L60" s="97"/>
      <c r="M60" s="96"/>
      <c r="N60" s="97"/>
      <c r="O60" s="71"/>
      <c r="P60" s="98"/>
      <c r="Q60" s="97"/>
      <c r="R60" s="99"/>
      <c r="S60" s="234" t="s">
        <v>116</v>
      </c>
      <c r="T60" s="234"/>
      <c r="U60" s="234"/>
      <c r="V60" s="234"/>
      <c r="W60" s="234"/>
      <c r="X60" s="8"/>
    </row>
    <row r="61" spans="1:24" s="9" customFormat="1" ht="18">
      <c r="A61" s="94"/>
      <c r="B61" s="66"/>
      <c r="C61" s="100"/>
      <c r="F61" s="95"/>
      <c r="G61" s="95"/>
      <c r="H61" s="95"/>
      <c r="I61" s="96"/>
      <c r="J61" s="97"/>
      <c r="K61" s="96"/>
      <c r="L61" s="97"/>
      <c r="M61" s="96"/>
      <c r="N61" s="97"/>
      <c r="O61" s="71"/>
      <c r="P61" s="98"/>
      <c r="Q61" s="97"/>
      <c r="R61" s="99"/>
      <c r="S61" s="234"/>
      <c r="T61" s="234"/>
      <c r="U61" s="234"/>
      <c r="V61" s="234"/>
      <c r="W61" s="234"/>
      <c r="X61" s="8"/>
    </row>
    <row r="62" spans="1:24" s="9" customFormat="1" ht="18">
      <c r="A62" s="94"/>
      <c r="B62" s="66"/>
      <c r="C62" s="100"/>
      <c r="F62" s="95"/>
      <c r="G62" s="95"/>
      <c r="H62" s="95"/>
      <c r="I62" s="96"/>
      <c r="J62" s="97"/>
      <c r="K62" s="96"/>
      <c r="L62" s="97"/>
      <c r="M62" s="96"/>
      <c r="N62" s="97"/>
      <c r="O62" s="71"/>
      <c r="P62" s="98"/>
      <c r="Q62" s="97"/>
      <c r="R62" s="99"/>
      <c r="S62" s="234"/>
      <c r="T62" s="234"/>
      <c r="U62" s="234"/>
      <c r="V62" s="234"/>
      <c r="W62" s="234"/>
      <c r="X62" s="8"/>
    </row>
    <row r="63" spans="1:24" s="9" customFormat="1" ht="18">
      <c r="A63" s="94"/>
      <c r="B63" s="66"/>
      <c r="C63" s="100"/>
      <c r="F63" s="95"/>
      <c r="G63" s="95"/>
      <c r="H63" s="95"/>
      <c r="I63" s="96"/>
      <c r="J63" s="97"/>
      <c r="K63" s="96"/>
      <c r="L63" s="97"/>
      <c r="M63" s="96"/>
      <c r="N63" s="97"/>
      <c r="O63" s="71"/>
      <c r="P63" s="98"/>
      <c r="Q63" s="97"/>
      <c r="R63" s="99"/>
      <c r="S63" s="234" t="s">
        <v>117</v>
      </c>
      <c r="T63" s="234"/>
      <c r="U63" s="234"/>
      <c r="V63" s="234"/>
      <c r="W63" s="234"/>
      <c r="X63" s="8"/>
    </row>
    <row r="64" spans="1:24" s="9" customFormat="1" ht="18">
      <c r="A64" s="94"/>
      <c r="B64" s="66"/>
      <c r="C64" s="100"/>
      <c r="F64" s="95"/>
      <c r="G64" s="95"/>
      <c r="H64" s="95"/>
      <c r="I64" s="96"/>
      <c r="J64" s="97"/>
      <c r="K64" s="96"/>
      <c r="L64" s="97"/>
      <c r="M64" s="96"/>
      <c r="N64" s="97"/>
      <c r="O64" s="71"/>
      <c r="P64" s="98"/>
      <c r="Q64" s="97"/>
      <c r="R64" s="99"/>
      <c r="S64" s="234"/>
      <c r="T64" s="234"/>
      <c r="U64" s="234"/>
      <c r="V64" s="234"/>
      <c r="W64" s="234"/>
      <c r="X64" s="8"/>
    </row>
    <row r="65" spans="1:24" s="9" customFormat="1" ht="18">
      <c r="A65" s="94"/>
      <c r="B65" s="66"/>
      <c r="C65" s="100"/>
      <c r="F65" s="95"/>
      <c r="G65" s="95"/>
      <c r="H65" s="95"/>
      <c r="I65" s="96"/>
      <c r="J65" s="97"/>
      <c r="K65" s="96"/>
      <c r="L65" s="97"/>
      <c r="M65" s="96"/>
      <c r="N65" s="97"/>
      <c r="O65" s="71"/>
      <c r="P65" s="98"/>
      <c r="Q65" s="97"/>
      <c r="R65" s="99"/>
      <c r="S65" s="234"/>
      <c r="T65" s="234"/>
      <c r="U65" s="234"/>
      <c r="V65" s="234"/>
      <c r="W65" s="234"/>
      <c r="X65" s="8"/>
    </row>
    <row r="66" spans="1:24" s="9" customFormat="1" ht="18">
      <c r="A66" s="94"/>
      <c r="B66" s="66"/>
      <c r="C66" s="100"/>
      <c r="F66" s="95"/>
      <c r="G66" s="95"/>
      <c r="H66" s="95"/>
      <c r="I66" s="96"/>
      <c r="J66" s="97"/>
      <c r="K66" s="96"/>
      <c r="L66" s="97"/>
      <c r="M66" s="96"/>
      <c r="N66" s="97"/>
      <c r="O66" s="71"/>
      <c r="P66" s="231" t="s">
        <v>19</v>
      </c>
      <c r="Q66" s="232"/>
      <c r="R66" s="232"/>
      <c r="S66" s="232"/>
      <c r="T66" s="232"/>
      <c r="U66" s="232"/>
      <c r="V66" s="232"/>
      <c r="W66" s="232"/>
      <c r="X66" s="8"/>
    </row>
    <row r="67" spans="1:24" s="9" customFormat="1" ht="18">
      <c r="A67" s="94"/>
      <c r="B67" s="66"/>
      <c r="C67" s="100"/>
      <c r="F67" s="95"/>
      <c r="G67" s="95"/>
      <c r="H67" s="95"/>
      <c r="I67" s="96"/>
      <c r="J67" s="97"/>
      <c r="K67" s="96"/>
      <c r="L67" s="97"/>
      <c r="M67" s="96"/>
      <c r="N67" s="97"/>
      <c r="O67" s="71"/>
      <c r="P67" s="232"/>
      <c r="Q67" s="232"/>
      <c r="R67" s="232"/>
      <c r="S67" s="232"/>
      <c r="T67" s="232"/>
      <c r="U67" s="232"/>
      <c r="V67" s="232"/>
      <c r="W67" s="232"/>
      <c r="X67" s="8"/>
    </row>
    <row r="68" spans="1:24" s="9" customFormat="1" ht="18">
      <c r="A68" s="94"/>
      <c r="B68" s="66"/>
      <c r="C68" s="100"/>
      <c r="F68" s="95"/>
      <c r="G68" s="95"/>
      <c r="H68" s="95"/>
      <c r="I68" s="96"/>
      <c r="J68" s="97"/>
      <c r="K68" s="96"/>
      <c r="L68" s="97"/>
      <c r="M68" s="96"/>
      <c r="N68" s="97"/>
      <c r="O68" s="71"/>
      <c r="P68" s="232"/>
      <c r="Q68" s="232"/>
      <c r="R68" s="232"/>
      <c r="S68" s="232"/>
      <c r="T68" s="232"/>
      <c r="U68" s="232"/>
      <c r="V68" s="232"/>
      <c r="W68" s="232"/>
      <c r="X68" s="8"/>
    </row>
    <row r="69" spans="1:24" s="9" customFormat="1" ht="18">
      <c r="A69" s="94"/>
      <c r="B69" s="66"/>
      <c r="C69" s="100"/>
      <c r="F69" s="95"/>
      <c r="G69" s="95"/>
      <c r="H69" s="95"/>
      <c r="I69" s="96"/>
      <c r="J69" s="97"/>
      <c r="K69" s="96"/>
      <c r="L69" s="97"/>
      <c r="M69" s="96"/>
      <c r="N69" s="97"/>
      <c r="O69" s="71"/>
      <c r="P69" s="232"/>
      <c r="Q69" s="232"/>
      <c r="R69" s="232"/>
      <c r="S69" s="232"/>
      <c r="T69" s="232"/>
      <c r="U69" s="232"/>
      <c r="V69" s="232"/>
      <c r="W69" s="232"/>
      <c r="X69" s="8"/>
    </row>
    <row r="70" spans="1:24" s="9" customFormat="1" ht="18">
      <c r="A70" s="94"/>
      <c r="B70" s="66"/>
      <c r="C70" s="100"/>
      <c r="F70" s="95"/>
      <c r="G70" s="95"/>
      <c r="H70" s="95"/>
      <c r="I70" s="96"/>
      <c r="J70" s="97"/>
      <c r="K70" s="96"/>
      <c r="L70" s="97"/>
      <c r="M70" s="96"/>
      <c r="N70" s="97"/>
      <c r="O70" s="71"/>
      <c r="P70" s="232"/>
      <c r="Q70" s="232"/>
      <c r="R70" s="232"/>
      <c r="S70" s="232"/>
      <c r="T70" s="232"/>
      <c r="U70" s="232"/>
      <c r="V70" s="232"/>
      <c r="W70" s="232"/>
      <c r="X70" s="8"/>
    </row>
    <row r="71" spans="1:24" s="9" customFormat="1" ht="18">
      <c r="A71" s="94"/>
      <c r="B71" s="66"/>
      <c r="C71" s="100"/>
      <c r="F71" s="95"/>
      <c r="G71" s="101"/>
      <c r="H71" s="101"/>
      <c r="I71" s="102"/>
      <c r="J71" s="103"/>
      <c r="K71" s="102"/>
      <c r="L71" s="103"/>
      <c r="M71" s="102"/>
      <c r="N71" s="103"/>
      <c r="O71" s="71"/>
      <c r="P71" s="232"/>
      <c r="Q71" s="232"/>
      <c r="R71" s="232"/>
      <c r="S71" s="232"/>
      <c r="T71" s="232"/>
      <c r="U71" s="232"/>
      <c r="V71" s="232"/>
      <c r="W71" s="232"/>
      <c r="X71" s="8"/>
    </row>
    <row r="72" spans="1:24" s="9" customFormat="1" ht="18">
      <c r="A72" s="94"/>
      <c r="B72" s="66"/>
      <c r="C72" s="100"/>
      <c r="F72" s="95"/>
      <c r="G72" s="101"/>
      <c r="H72" s="101"/>
      <c r="I72" s="102"/>
      <c r="J72" s="103"/>
      <c r="K72" s="102"/>
      <c r="L72" s="103"/>
      <c r="M72" s="102"/>
      <c r="N72" s="103"/>
      <c r="O72" s="71"/>
      <c r="P72" s="233" t="s">
        <v>22</v>
      </c>
      <c r="Q72" s="232"/>
      <c r="R72" s="232"/>
      <c r="S72" s="232"/>
      <c r="T72" s="232"/>
      <c r="U72" s="232"/>
      <c r="V72" s="232"/>
      <c r="W72" s="232"/>
      <c r="X72" s="8"/>
    </row>
    <row r="73" spans="1:24" s="9" customFormat="1" ht="18">
      <c r="A73" s="94"/>
      <c r="B73" s="66"/>
      <c r="C73" s="100"/>
      <c r="F73" s="95"/>
      <c r="G73" s="101"/>
      <c r="H73" s="101"/>
      <c r="I73" s="102"/>
      <c r="J73" s="103"/>
      <c r="K73" s="102"/>
      <c r="L73" s="103"/>
      <c r="M73" s="102"/>
      <c r="N73" s="103"/>
      <c r="O73" s="71"/>
      <c r="P73" s="232"/>
      <c r="Q73" s="232"/>
      <c r="R73" s="232"/>
      <c r="S73" s="232"/>
      <c r="T73" s="232"/>
      <c r="U73" s="232"/>
      <c r="V73" s="232"/>
      <c r="W73" s="232"/>
      <c r="X73" s="8"/>
    </row>
    <row r="74" spans="1:24" s="9" customFormat="1" ht="18">
      <c r="A74" s="94"/>
      <c r="B74" s="66"/>
      <c r="C74" s="100"/>
      <c r="F74" s="95"/>
      <c r="G74" s="101"/>
      <c r="H74" s="101"/>
      <c r="I74" s="102"/>
      <c r="J74" s="103"/>
      <c r="K74" s="102"/>
      <c r="L74" s="103"/>
      <c r="M74" s="102"/>
      <c r="N74" s="103"/>
      <c r="O74" s="71"/>
      <c r="P74" s="232"/>
      <c r="Q74" s="232"/>
      <c r="R74" s="232"/>
      <c r="S74" s="232"/>
      <c r="T74" s="232"/>
      <c r="U74" s="232"/>
      <c r="V74" s="232"/>
      <c r="W74" s="232"/>
      <c r="X74" s="8"/>
    </row>
    <row r="75" spans="1:24" s="9" customFormat="1" ht="18">
      <c r="A75" s="94"/>
      <c r="B75" s="66"/>
      <c r="C75" s="100"/>
      <c r="F75" s="95"/>
      <c r="G75" s="101"/>
      <c r="H75" s="101"/>
      <c r="I75" s="102"/>
      <c r="J75" s="103"/>
      <c r="K75" s="102"/>
      <c r="L75" s="103"/>
      <c r="M75" s="102"/>
      <c r="N75" s="103"/>
      <c r="O75" s="71"/>
      <c r="P75" s="232"/>
      <c r="Q75" s="232"/>
      <c r="R75" s="232"/>
      <c r="S75" s="232"/>
      <c r="T75" s="232"/>
      <c r="U75" s="232"/>
      <c r="V75" s="232"/>
      <c r="W75" s="232"/>
      <c r="X75" s="8"/>
    </row>
    <row r="76" spans="1:24" s="9" customFormat="1" ht="18">
      <c r="A76" s="94"/>
      <c r="B76" s="66"/>
      <c r="C76" s="100"/>
      <c r="F76" s="95"/>
      <c r="G76" s="101"/>
      <c r="H76" s="101"/>
      <c r="I76" s="102"/>
      <c r="J76" s="103"/>
      <c r="K76" s="102"/>
      <c r="L76" s="103"/>
      <c r="M76" s="102"/>
      <c r="N76" s="103"/>
      <c r="O76" s="71"/>
      <c r="P76" s="232"/>
      <c r="Q76" s="232"/>
      <c r="R76" s="232"/>
      <c r="S76" s="232"/>
      <c r="T76" s="232"/>
      <c r="U76" s="232"/>
      <c r="V76" s="232"/>
      <c r="W76" s="232"/>
      <c r="X76" s="8"/>
    </row>
    <row r="77" spans="16:23" ht="18">
      <c r="P77" s="232"/>
      <c r="Q77" s="232"/>
      <c r="R77" s="232"/>
      <c r="S77" s="232"/>
      <c r="T77" s="232"/>
      <c r="U77" s="232"/>
      <c r="V77" s="232"/>
      <c r="W77" s="232"/>
    </row>
    <row r="78" spans="16:23" ht="18">
      <c r="P78" s="232"/>
      <c r="Q78" s="232"/>
      <c r="R78" s="232"/>
      <c r="S78" s="232"/>
      <c r="T78" s="232"/>
      <c r="U78" s="232"/>
      <c r="V78" s="232"/>
      <c r="W78" s="232"/>
    </row>
  </sheetData>
  <sheetProtection/>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D57:G57"/>
    <mergeCell ref="B55:E55"/>
    <mergeCell ref="P66:W71"/>
    <mergeCell ref="P72:W78"/>
    <mergeCell ref="S60:W62"/>
    <mergeCell ref="S57:W59"/>
    <mergeCell ref="S63:W65"/>
  </mergeCells>
  <printOptions/>
  <pageMargins left="0.3" right="0.13" top="1" bottom="1" header="0.5" footer="0.5"/>
  <pageSetup orientation="portrait" paperSize="9" scale="35"/>
  <ignoredErrors>
    <ignoredError sqref="X14:X25 X6 X40 X29:X36 X39 X37:X38 X49:X50 X7 X41:X48" unlockedFormula="1"/>
    <ignoredError sqref="X26:X28 X12:X13 X8 X9:X11 W12:W51" formula="1" unlockedFormula="1"/>
    <ignoredError sqref="O9:P52 Q6:U8 V6:W8 Q9:U52 V9:V52 W9:W11 W52 Q53:W54" 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110" zoomScaleNormal="110" zoomScalePageLayoutView="0" workbookViewId="0" topLeftCell="A1">
      <selection activeCell="B3" sqref="B3:B4"/>
    </sheetView>
  </sheetViews>
  <sheetFormatPr defaultColWidth="39.8515625" defaultRowHeight="12.75"/>
  <cols>
    <col min="1" max="1" width="4.57421875" style="30" bestFit="1" customWidth="1"/>
    <col min="2" max="2" width="46.00390625" style="3" customWidth="1"/>
    <col min="3" max="3" width="9.421875" style="5" customWidth="1"/>
    <col min="4" max="4" width="14.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57421875" style="14" bestFit="1" customWidth="1"/>
    <col min="16" max="16" width="10.14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5.57421875" style="12" bestFit="1" customWidth="1"/>
    <col min="22" max="22" width="11.00390625" style="13" bestFit="1"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48" t="s">
        <v>23</v>
      </c>
      <c r="B2" s="249"/>
      <c r="C2" s="249"/>
      <c r="D2" s="249"/>
      <c r="E2" s="249"/>
      <c r="F2" s="249"/>
      <c r="G2" s="249"/>
      <c r="H2" s="249"/>
      <c r="I2" s="249"/>
      <c r="J2" s="249"/>
      <c r="K2" s="249"/>
      <c r="L2" s="249"/>
      <c r="M2" s="249"/>
      <c r="N2" s="249"/>
      <c r="O2" s="249"/>
      <c r="P2" s="249"/>
      <c r="Q2" s="249"/>
      <c r="R2" s="249"/>
      <c r="S2" s="249"/>
      <c r="T2" s="249"/>
      <c r="U2" s="249"/>
      <c r="V2" s="249"/>
      <c r="W2" s="249"/>
    </row>
    <row r="3" spans="1:23" s="29" customFormat="1" ht="16.5" customHeight="1">
      <c r="A3" s="31"/>
      <c r="B3" s="250" t="s">
        <v>29</v>
      </c>
      <c r="C3" s="245" t="s">
        <v>75</v>
      </c>
      <c r="D3" s="239" t="s">
        <v>66</v>
      </c>
      <c r="E3" s="239" t="s">
        <v>51</v>
      </c>
      <c r="F3" s="239" t="s">
        <v>76</v>
      </c>
      <c r="G3" s="239" t="s">
        <v>77</v>
      </c>
      <c r="H3" s="239" t="s">
        <v>78</v>
      </c>
      <c r="I3" s="238" t="s">
        <v>67</v>
      </c>
      <c r="J3" s="238"/>
      <c r="K3" s="238" t="s">
        <v>68</v>
      </c>
      <c r="L3" s="238"/>
      <c r="M3" s="238" t="s">
        <v>69</v>
      </c>
      <c r="N3" s="238"/>
      <c r="O3" s="241" t="s">
        <v>79</v>
      </c>
      <c r="P3" s="241"/>
      <c r="Q3" s="241"/>
      <c r="R3" s="241"/>
      <c r="S3" s="238" t="s">
        <v>65</v>
      </c>
      <c r="T3" s="238"/>
      <c r="U3" s="241" t="s">
        <v>30</v>
      </c>
      <c r="V3" s="241"/>
      <c r="W3" s="242"/>
    </row>
    <row r="4" spans="1:23" s="29" customFormat="1" ht="37.5" customHeight="1" thickBot="1">
      <c r="A4" s="55"/>
      <c r="B4" s="251"/>
      <c r="C4" s="246"/>
      <c r="D4" s="247"/>
      <c r="E4" s="247"/>
      <c r="F4" s="240"/>
      <c r="G4" s="240"/>
      <c r="H4" s="240"/>
      <c r="I4" s="67" t="s">
        <v>74</v>
      </c>
      <c r="J4" s="58" t="s">
        <v>71</v>
      </c>
      <c r="K4" s="67" t="s">
        <v>74</v>
      </c>
      <c r="L4" s="58" t="s">
        <v>71</v>
      </c>
      <c r="M4" s="67" t="s">
        <v>74</v>
      </c>
      <c r="N4" s="58" t="s">
        <v>71</v>
      </c>
      <c r="O4" s="70" t="s">
        <v>74</v>
      </c>
      <c r="P4" s="76" t="s">
        <v>71</v>
      </c>
      <c r="Q4" s="76" t="s">
        <v>31</v>
      </c>
      <c r="R4" s="57" t="s">
        <v>32</v>
      </c>
      <c r="S4" s="67" t="s">
        <v>74</v>
      </c>
      <c r="T4" s="56" t="s">
        <v>70</v>
      </c>
      <c r="U4" s="67" t="s">
        <v>74</v>
      </c>
      <c r="V4" s="58" t="s">
        <v>71</v>
      </c>
      <c r="W4" s="59" t="s">
        <v>32</v>
      </c>
    </row>
    <row r="5" spans="1:24" s="6" customFormat="1" ht="15.75" customHeight="1">
      <c r="A5" s="112">
        <v>1</v>
      </c>
      <c r="B5" s="185" t="s">
        <v>82</v>
      </c>
      <c r="C5" s="186">
        <v>39430</v>
      </c>
      <c r="D5" s="187" t="s">
        <v>80</v>
      </c>
      <c r="E5" s="187" t="s">
        <v>55</v>
      </c>
      <c r="F5" s="188">
        <v>242</v>
      </c>
      <c r="G5" s="188">
        <v>400</v>
      </c>
      <c r="H5" s="188">
        <v>2</v>
      </c>
      <c r="I5" s="189">
        <v>1121974</v>
      </c>
      <c r="J5" s="190">
        <v>131619</v>
      </c>
      <c r="K5" s="189">
        <v>1115329</v>
      </c>
      <c r="L5" s="190">
        <v>133012</v>
      </c>
      <c r="M5" s="189">
        <v>959161</v>
      </c>
      <c r="N5" s="190">
        <v>115378</v>
      </c>
      <c r="O5" s="191">
        <f>+M5+K5+I5</f>
        <v>3196464</v>
      </c>
      <c r="P5" s="192">
        <f>+N5+L5+J5</f>
        <v>380009</v>
      </c>
      <c r="Q5" s="190">
        <f>+P5/G5</f>
        <v>950.0225</v>
      </c>
      <c r="R5" s="193">
        <f>+O5/P5</f>
        <v>8.411548147543874</v>
      </c>
      <c r="S5" s="189">
        <v>2234786</v>
      </c>
      <c r="T5" s="150">
        <f aca="true" t="shared" si="0" ref="T5:T24">IF(S5&lt;&gt;0,-(S5-O5)/S5,"")</f>
        <v>0.4303221874488206</v>
      </c>
      <c r="U5" s="189">
        <v>7460792</v>
      </c>
      <c r="V5" s="190">
        <v>920309</v>
      </c>
      <c r="W5" s="194">
        <f>+U5/V5</f>
        <v>8.10683368303472</v>
      </c>
      <c r="X5" s="29"/>
    </row>
    <row r="6" spans="1:24" s="6" customFormat="1" ht="15.75" customHeight="1">
      <c r="A6" s="112">
        <v>2</v>
      </c>
      <c r="B6" s="176" t="s">
        <v>1</v>
      </c>
      <c r="C6" s="127">
        <v>39402</v>
      </c>
      <c r="D6" s="126" t="s">
        <v>28</v>
      </c>
      <c r="E6" s="126" t="s">
        <v>2</v>
      </c>
      <c r="F6" s="128">
        <v>165</v>
      </c>
      <c r="G6" s="128">
        <v>165</v>
      </c>
      <c r="H6" s="128">
        <v>6</v>
      </c>
      <c r="I6" s="157">
        <v>546967</v>
      </c>
      <c r="J6" s="129">
        <v>69278</v>
      </c>
      <c r="K6" s="157">
        <v>361716</v>
      </c>
      <c r="L6" s="129">
        <v>48403</v>
      </c>
      <c r="M6" s="157">
        <v>335497.5</v>
      </c>
      <c r="N6" s="129">
        <v>44597</v>
      </c>
      <c r="O6" s="158">
        <f>I6+K6+M6</f>
        <v>1244180.5</v>
      </c>
      <c r="P6" s="159">
        <f>J6+L6+N6</f>
        <v>162278</v>
      </c>
      <c r="Q6" s="130">
        <f>IF(O6&lt;&gt;0,P6/G6,"")</f>
        <v>983.5030303030303</v>
      </c>
      <c r="R6" s="181">
        <f>IF(O6&lt;&gt;0,O6/P6,"")</f>
        <v>7.666969644683814</v>
      </c>
      <c r="S6" s="157">
        <v>560355</v>
      </c>
      <c r="T6" s="131">
        <f t="shared" si="0"/>
        <v>1.2203433537668085</v>
      </c>
      <c r="U6" s="160">
        <f>2138494+2493577.5+2571755+1985535.5+1113022+1007616.5</f>
        <v>11310000.5</v>
      </c>
      <c r="V6" s="132">
        <f>271934+322135+339926+262189+150199+134831</f>
        <v>1481214</v>
      </c>
      <c r="W6" s="195">
        <f>IF(U6&lt;&gt;0,U6/V6,"")</f>
        <v>7.635628950306978</v>
      </c>
      <c r="X6" s="29"/>
    </row>
    <row r="7" spans="1:24" s="6" customFormat="1" ht="15.75" customHeight="1">
      <c r="A7" s="125">
        <v>3</v>
      </c>
      <c r="B7" s="215" t="s">
        <v>83</v>
      </c>
      <c r="C7" s="216">
        <v>39437</v>
      </c>
      <c r="D7" s="217" t="s">
        <v>26</v>
      </c>
      <c r="E7" s="217" t="s">
        <v>84</v>
      </c>
      <c r="F7" s="218">
        <v>156</v>
      </c>
      <c r="G7" s="218">
        <v>156</v>
      </c>
      <c r="H7" s="218">
        <v>1</v>
      </c>
      <c r="I7" s="219">
        <f>352261+146499.5</f>
        <v>498760.5</v>
      </c>
      <c r="J7" s="220">
        <f>44775+18361</f>
        <v>63136</v>
      </c>
      <c r="K7" s="219">
        <v>390349.5</v>
      </c>
      <c r="L7" s="220">
        <v>49573</v>
      </c>
      <c r="M7" s="219">
        <v>354449</v>
      </c>
      <c r="N7" s="220">
        <v>44734</v>
      </c>
      <c r="O7" s="221">
        <f>SUM(I7+K7+M7)</f>
        <v>1243559</v>
      </c>
      <c r="P7" s="222">
        <f>SUM(J7+L7+N7)</f>
        <v>157443</v>
      </c>
      <c r="Q7" s="223">
        <f>+P7/G7</f>
        <v>1009.25</v>
      </c>
      <c r="R7" s="224">
        <f>+O7/P7</f>
        <v>7.898471192749122</v>
      </c>
      <c r="S7" s="219"/>
      <c r="T7" s="155">
        <f t="shared" si="0"/>
      </c>
      <c r="U7" s="219">
        <v>1243559</v>
      </c>
      <c r="V7" s="220">
        <v>157443</v>
      </c>
      <c r="W7" s="225">
        <f>U7/V7</f>
        <v>7.898471192749122</v>
      </c>
      <c r="X7" s="7"/>
    </row>
    <row r="8" spans="1:25" s="9" customFormat="1" ht="15.75" customHeight="1">
      <c r="A8" s="124">
        <v>4</v>
      </c>
      <c r="B8" s="211" t="s">
        <v>85</v>
      </c>
      <c r="C8" s="212">
        <v>39430</v>
      </c>
      <c r="D8" s="152" t="s">
        <v>80</v>
      </c>
      <c r="E8" s="152" t="s">
        <v>25</v>
      </c>
      <c r="F8" s="171">
        <v>137</v>
      </c>
      <c r="G8" s="171">
        <v>138</v>
      </c>
      <c r="H8" s="171">
        <v>2</v>
      </c>
      <c r="I8" s="172">
        <v>279216</v>
      </c>
      <c r="J8" s="153">
        <v>32639</v>
      </c>
      <c r="K8" s="172">
        <v>341146</v>
      </c>
      <c r="L8" s="153">
        <v>40008</v>
      </c>
      <c r="M8" s="172">
        <v>304769</v>
      </c>
      <c r="N8" s="153">
        <v>36069</v>
      </c>
      <c r="O8" s="173">
        <f>+M8+K8+I8</f>
        <v>925131</v>
      </c>
      <c r="P8" s="174">
        <f>+N8+L8+J8</f>
        <v>108716</v>
      </c>
      <c r="Q8" s="153">
        <f>+P8/G8</f>
        <v>787.7971014492754</v>
      </c>
      <c r="R8" s="213">
        <f>+O8/P8</f>
        <v>8.509612200596049</v>
      </c>
      <c r="S8" s="172">
        <v>729384</v>
      </c>
      <c r="T8" s="154">
        <f t="shared" si="0"/>
        <v>0.2683730380704814</v>
      </c>
      <c r="U8" s="172">
        <v>2106400</v>
      </c>
      <c r="V8" s="153">
        <v>247701</v>
      </c>
      <c r="W8" s="214">
        <f>+U8/V8</f>
        <v>8.503800953569021</v>
      </c>
      <c r="X8" s="7"/>
      <c r="Y8" s="8"/>
    </row>
    <row r="9" spans="1:24" s="10" customFormat="1" ht="15.75" customHeight="1">
      <c r="A9" s="112">
        <v>5</v>
      </c>
      <c r="B9" s="176" t="s">
        <v>86</v>
      </c>
      <c r="C9" s="127">
        <v>39423</v>
      </c>
      <c r="D9" s="126" t="s">
        <v>28</v>
      </c>
      <c r="E9" s="126" t="s">
        <v>57</v>
      </c>
      <c r="F9" s="128">
        <v>164</v>
      </c>
      <c r="G9" s="128">
        <v>164</v>
      </c>
      <c r="H9" s="128">
        <v>3</v>
      </c>
      <c r="I9" s="157">
        <v>365499</v>
      </c>
      <c r="J9" s="129">
        <v>42796</v>
      </c>
      <c r="K9" s="157">
        <v>227134</v>
      </c>
      <c r="L9" s="129">
        <v>26890</v>
      </c>
      <c r="M9" s="157">
        <v>188948</v>
      </c>
      <c r="N9" s="129">
        <v>22085</v>
      </c>
      <c r="O9" s="158">
        <f>I9+K9+M9</f>
        <v>781581</v>
      </c>
      <c r="P9" s="159">
        <f>J9+L9+N9</f>
        <v>91771</v>
      </c>
      <c r="Q9" s="130">
        <f>IF(O9&lt;&gt;0,P9/G9,"")</f>
        <v>559.579268292683</v>
      </c>
      <c r="R9" s="181">
        <f>IF(O9&lt;&gt;0,O9/P9,"")</f>
        <v>8.516644691678199</v>
      </c>
      <c r="S9" s="157">
        <v>494300.5</v>
      </c>
      <c r="T9" s="131">
        <f t="shared" si="0"/>
        <v>0.581185938513111</v>
      </c>
      <c r="U9" s="160">
        <f>2977817.5+0</f>
        <v>2977817.5</v>
      </c>
      <c r="V9" s="132">
        <f>351396+0</f>
        <v>351396</v>
      </c>
      <c r="W9" s="195">
        <f>IF(U9&lt;&gt;0,U9/V9,"")</f>
        <v>8.474249849173013</v>
      </c>
      <c r="X9" s="7"/>
    </row>
    <row r="10" spans="1:24" s="10" customFormat="1" ht="15.75" customHeight="1">
      <c r="A10" s="112">
        <v>6</v>
      </c>
      <c r="B10" s="177" t="s">
        <v>87</v>
      </c>
      <c r="C10" s="133">
        <v>39437</v>
      </c>
      <c r="D10" s="134" t="s">
        <v>80</v>
      </c>
      <c r="E10" s="134" t="s">
        <v>81</v>
      </c>
      <c r="F10" s="137">
        <v>105</v>
      </c>
      <c r="G10" s="137">
        <v>105</v>
      </c>
      <c r="H10" s="137">
        <v>1</v>
      </c>
      <c r="I10" s="161">
        <v>109805</v>
      </c>
      <c r="J10" s="135">
        <v>11642</v>
      </c>
      <c r="K10" s="161">
        <v>124935</v>
      </c>
      <c r="L10" s="135">
        <v>13580</v>
      </c>
      <c r="M10" s="161">
        <v>96750</v>
      </c>
      <c r="N10" s="135">
        <v>10939</v>
      </c>
      <c r="O10" s="162">
        <f>+M10+K10+I10</f>
        <v>331490</v>
      </c>
      <c r="P10" s="163">
        <f>+N10+L10+J10</f>
        <v>36161</v>
      </c>
      <c r="Q10" s="135">
        <f>+P10/G10</f>
        <v>344.3904761904762</v>
      </c>
      <c r="R10" s="180">
        <f>+O10/P10</f>
        <v>9.167058433118553</v>
      </c>
      <c r="S10" s="161"/>
      <c r="T10" s="131">
        <f t="shared" si="0"/>
      </c>
      <c r="U10" s="161">
        <v>331490</v>
      </c>
      <c r="V10" s="135">
        <v>36161</v>
      </c>
      <c r="W10" s="197">
        <f>+U10/V10</f>
        <v>9.167058433118553</v>
      </c>
      <c r="X10" s="9"/>
    </row>
    <row r="11" spans="1:24" s="10" customFormat="1" ht="15.75" customHeight="1">
      <c r="A11" s="112">
        <v>7</v>
      </c>
      <c r="B11" s="179" t="s">
        <v>88</v>
      </c>
      <c r="C11" s="127">
        <v>39430</v>
      </c>
      <c r="D11" s="149" t="s">
        <v>21</v>
      </c>
      <c r="E11" s="149" t="s">
        <v>89</v>
      </c>
      <c r="F11" s="138">
        <v>80</v>
      </c>
      <c r="G11" s="138">
        <v>64</v>
      </c>
      <c r="H11" s="138">
        <v>2</v>
      </c>
      <c r="I11" s="165">
        <f>'[1]o kadın'!$I$21</f>
        <v>61916.399999999994</v>
      </c>
      <c r="J11" s="139">
        <f>'[1]o kadın'!$H$21</f>
        <v>7560</v>
      </c>
      <c r="K11" s="165">
        <f>'[1]o kadın'!$I$22</f>
        <v>104832</v>
      </c>
      <c r="L11" s="139">
        <f>'[1]o kadın'!$H$22</f>
        <v>12800</v>
      </c>
      <c r="M11" s="165">
        <f>'[1]o kadın'!$I$23</f>
        <v>126674.73</v>
      </c>
      <c r="N11" s="139">
        <f>'[1]o kadın'!$H$23</f>
        <v>15467</v>
      </c>
      <c r="O11" s="166">
        <f>I11+K11+M11</f>
        <v>293423.13</v>
      </c>
      <c r="P11" s="167">
        <f>J11+L11+N11</f>
        <v>35827</v>
      </c>
      <c r="Q11" s="139">
        <f>+P11/G11</f>
        <v>559.796875</v>
      </c>
      <c r="R11" s="182">
        <f>+O11/P11</f>
        <v>8.19</v>
      </c>
      <c r="S11" s="165">
        <f>'[1]o kadın'!$K$7</f>
        <v>331708</v>
      </c>
      <c r="T11" s="131">
        <f t="shared" si="0"/>
        <v>-0.11541738517008934</v>
      </c>
      <c r="U11" s="165">
        <f>'[1]o kadın'!$I$32</f>
        <v>827417.13</v>
      </c>
      <c r="V11" s="139">
        <f>'[1]o kadın'!$H$32</f>
        <v>100397</v>
      </c>
      <c r="W11" s="196">
        <f aca="true" t="shared" si="1" ref="W11:W18">U11/V11</f>
        <v>8.241452732651375</v>
      </c>
      <c r="X11" s="8"/>
    </row>
    <row r="12" spans="1:25" s="10" customFormat="1" ht="15.75" customHeight="1">
      <c r="A12" s="112">
        <v>8</v>
      </c>
      <c r="B12" s="176" t="s">
        <v>90</v>
      </c>
      <c r="C12" s="127">
        <v>39437</v>
      </c>
      <c r="D12" s="136" t="s">
        <v>72</v>
      </c>
      <c r="E12" s="126" t="s">
        <v>91</v>
      </c>
      <c r="F12" s="128">
        <v>49</v>
      </c>
      <c r="G12" s="128">
        <v>49</v>
      </c>
      <c r="H12" s="128">
        <v>1</v>
      </c>
      <c r="I12" s="157">
        <v>61824</v>
      </c>
      <c r="J12" s="129">
        <v>6135</v>
      </c>
      <c r="K12" s="157">
        <v>70995</v>
      </c>
      <c r="L12" s="129">
        <v>7143</v>
      </c>
      <c r="M12" s="157">
        <v>59073</v>
      </c>
      <c r="N12" s="129">
        <v>5845</v>
      </c>
      <c r="O12" s="158">
        <f>+I12+K12+M12</f>
        <v>191892</v>
      </c>
      <c r="P12" s="159">
        <f>+J12+L12+N12</f>
        <v>19123</v>
      </c>
      <c r="Q12" s="130">
        <f>IF(O12&lt;&gt;0,P12/G12,"")</f>
        <v>390.265306122449</v>
      </c>
      <c r="R12" s="181">
        <f>IF(O12&lt;&gt;0,O12/P12,"")</f>
        <v>10.034617999267898</v>
      </c>
      <c r="S12" s="157">
        <v>3900</v>
      </c>
      <c r="T12" s="131">
        <f t="shared" si="0"/>
        <v>48.20307692307692</v>
      </c>
      <c r="U12" s="157">
        <v>191892</v>
      </c>
      <c r="V12" s="129">
        <v>19123</v>
      </c>
      <c r="W12" s="198">
        <f t="shared" si="1"/>
        <v>10.034617999267898</v>
      </c>
      <c r="X12" s="11"/>
      <c r="Y12" s="8"/>
    </row>
    <row r="13" spans="1:25" s="10" customFormat="1" ht="15.75" customHeight="1">
      <c r="A13" s="112">
        <v>9</v>
      </c>
      <c r="B13" s="177" t="s">
        <v>92</v>
      </c>
      <c r="C13" s="133">
        <v>39430</v>
      </c>
      <c r="D13" s="134" t="s">
        <v>26</v>
      </c>
      <c r="E13" s="134" t="s">
        <v>50</v>
      </c>
      <c r="F13" s="137">
        <v>64</v>
      </c>
      <c r="G13" s="137">
        <v>64</v>
      </c>
      <c r="H13" s="137">
        <v>2</v>
      </c>
      <c r="I13" s="161">
        <v>51675</v>
      </c>
      <c r="J13" s="135">
        <v>5667</v>
      </c>
      <c r="K13" s="161">
        <v>60334</v>
      </c>
      <c r="L13" s="135">
        <v>6682</v>
      </c>
      <c r="M13" s="161">
        <v>54195.5</v>
      </c>
      <c r="N13" s="135">
        <v>5981</v>
      </c>
      <c r="O13" s="162">
        <f>I13+K13+M13</f>
        <v>166204.5</v>
      </c>
      <c r="P13" s="163">
        <f>J13+L13+N13</f>
        <v>18330</v>
      </c>
      <c r="Q13" s="139">
        <f>+P13/G13</f>
        <v>286.40625</v>
      </c>
      <c r="R13" s="182">
        <f>+O13/P13</f>
        <v>9.067348608837971</v>
      </c>
      <c r="S13" s="161">
        <v>111375</v>
      </c>
      <c r="T13" s="131">
        <f t="shared" si="0"/>
        <v>0.4922962962962963</v>
      </c>
      <c r="U13" s="161">
        <v>349785.5</v>
      </c>
      <c r="V13" s="135">
        <v>38401</v>
      </c>
      <c r="W13" s="196">
        <f t="shared" si="1"/>
        <v>9.108760188536756</v>
      </c>
      <c r="X13" s="8"/>
      <c r="Y13" s="8"/>
    </row>
    <row r="14" spans="1:25" s="10" customFormat="1" ht="15.75" customHeight="1">
      <c r="A14" s="112">
        <v>10</v>
      </c>
      <c r="B14" s="176" t="s">
        <v>8</v>
      </c>
      <c r="C14" s="127">
        <v>39416</v>
      </c>
      <c r="D14" s="136" t="s">
        <v>72</v>
      </c>
      <c r="E14" s="126" t="s">
        <v>73</v>
      </c>
      <c r="F14" s="128">
        <v>123</v>
      </c>
      <c r="G14" s="128">
        <v>29</v>
      </c>
      <c r="H14" s="128">
        <v>4</v>
      </c>
      <c r="I14" s="157">
        <v>61564</v>
      </c>
      <c r="J14" s="129">
        <v>4671</v>
      </c>
      <c r="K14" s="157">
        <v>58163</v>
      </c>
      <c r="L14" s="129">
        <v>4406</v>
      </c>
      <c r="M14" s="157">
        <v>45776</v>
      </c>
      <c r="N14" s="129">
        <v>3478</v>
      </c>
      <c r="O14" s="158">
        <f>+I14+K14+M14</f>
        <v>165503</v>
      </c>
      <c r="P14" s="159">
        <f>+J14+L14+N14</f>
        <v>12555</v>
      </c>
      <c r="Q14" s="130">
        <f>IF(O14&lt;&gt;0,P14/G14,"")</f>
        <v>432.9310344827586</v>
      </c>
      <c r="R14" s="181">
        <f>IF(O14&lt;&gt;0,O14/P14,"")</f>
        <v>13.182238152130624</v>
      </c>
      <c r="S14" s="157">
        <v>270293</v>
      </c>
      <c r="T14" s="131">
        <f t="shared" si="0"/>
        <v>-0.3876903952377605</v>
      </c>
      <c r="U14" s="157">
        <v>2608572</v>
      </c>
      <c r="V14" s="129">
        <v>265533</v>
      </c>
      <c r="W14" s="198">
        <f t="shared" si="1"/>
        <v>9.823908892680006</v>
      </c>
      <c r="X14" s="8"/>
      <c r="Y14" s="8"/>
    </row>
    <row r="15" spans="1:25" s="10" customFormat="1" ht="15.75" customHeight="1">
      <c r="A15" s="112">
        <v>11</v>
      </c>
      <c r="B15" s="176" t="s">
        <v>93</v>
      </c>
      <c r="C15" s="148">
        <v>39437</v>
      </c>
      <c r="D15" s="149" t="s">
        <v>37</v>
      </c>
      <c r="E15" s="149" t="s">
        <v>45</v>
      </c>
      <c r="F15" s="138">
        <v>17</v>
      </c>
      <c r="G15" s="138">
        <v>17</v>
      </c>
      <c r="H15" s="138">
        <v>1</v>
      </c>
      <c r="I15" s="157">
        <v>45107.5</v>
      </c>
      <c r="J15" s="129">
        <v>3770</v>
      </c>
      <c r="K15" s="157">
        <v>40301.5</v>
      </c>
      <c r="L15" s="129">
        <v>3383</v>
      </c>
      <c r="M15" s="157">
        <v>35308</v>
      </c>
      <c r="N15" s="129">
        <v>2965</v>
      </c>
      <c r="O15" s="166">
        <f>I15+K15+M15</f>
        <v>120717</v>
      </c>
      <c r="P15" s="167">
        <f>J15+L15+N15</f>
        <v>10118</v>
      </c>
      <c r="Q15" s="139">
        <f>P15/G15</f>
        <v>595.1764705882352</v>
      </c>
      <c r="R15" s="182">
        <f>O15/P15</f>
        <v>11.930915200632535</v>
      </c>
      <c r="S15" s="165"/>
      <c r="T15" s="131">
        <f t="shared" si="0"/>
      </c>
      <c r="U15" s="165">
        <f>O15</f>
        <v>120717</v>
      </c>
      <c r="V15" s="129">
        <v>10118</v>
      </c>
      <c r="W15" s="196">
        <f t="shared" si="1"/>
        <v>11.930915200632535</v>
      </c>
      <c r="X15" s="8"/>
      <c r="Y15" s="8"/>
    </row>
    <row r="16" spans="1:25" s="10" customFormat="1" ht="15.75" customHeight="1">
      <c r="A16" s="112">
        <v>12</v>
      </c>
      <c r="B16" s="177" t="s">
        <v>9</v>
      </c>
      <c r="C16" s="133">
        <v>39423</v>
      </c>
      <c r="D16" s="134" t="s">
        <v>26</v>
      </c>
      <c r="E16" s="134" t="s">
        <v>50</v>
      </c>
      <c r="F16" s="137">
        <v>40</v>
      </c>
      <c r="G16" s="137">
        <v>38</v>
      </c>
      <c r="H16" s="137">
        <v>3</v>
      </c>
      <c r="I16" s="161">
        <v>24839</v>
      </c>
      <c r="J16" s="135">
        <v>2762</v>
      </c>
      <c r="K16" s="161">
        <v>24803</v>
      </c>
      <c r="L16" s="135">
        <v>2745</v>
      </c>
      <c r="M16" s="161">
        <v>18362</v>
      </c>
      <c r="N16" s="135">
        <v>2002</v>
      </c>
      <c r="O16" s="162">
        <f>I16+K16+M16</f>
        <v>68004</v>
      </c>
      <c r="P16" s="163">
        <f>J16+L16+N16</f>
        <v>7509</v>
      </c>
      <c r="Q16" s="139">
        <f aca="true" t="shared" si="2" ref="Q16:Q21">+P16/G16</f>
        <v>197.60526315789474</v>
      </c>
      <c r="R16" s="182">
        <f aca="true" t="shared" si="3" ref="R16:R21">+O16/P16</f>
        <v>9.056332401118658</v>
      </c>
      <c r="S16" s="161">
        <v>128677.5</v>
      </c>
      <c r="T16" s="131">
        <f t="shared" si="0"/>
        <v>-0.471515999300577</v>
      </c>
      <c r="U16" s="161">
        <v>651460.5</v>
      </c>
      <c r="V16" s="135">
        <v>68058</v>
      </c>
      <c r="W16" s="196">
        <f t="shared" si="1"/>
        <v>9.572137000793441</v>
      </c>
      <c r="X16" s="8"/>
      <c r="Y16" s="8"/>
    </row>
    <row r="17" spans="1:25" s="10" customFormat="1" ht="15.75" customHeight="1">
      <c r="A17" s="112">
        <v>13</v>
      </c>
      <c r="B17" s="199" t="s">
        <v>94</v>
      </c>
      <c r="C17" s="133">
        <v>39437</v>
      </c>
      <c r="D17" s="183" t="s">
        <v>52</v>
      </c>
      <c r="E17" s="183" t="s">
        <v>27</v>
      </c>
      <c r="F17" s="142">
        <v>25</v>
      </c>
      <c r="G17" s="142">
        <v>25</v>
      </c>
      <c r="H17" s="142">
        <v>1</v>
      </c>
      <c r="I17" s="161">
        <v>12016.5</v>
      </c>
      <c r="J17" s="135">
        <v>1121</v>
      </c>
      <c r="K17" s="161">
        <v>15243</v>
      </c>
      <c r="L17" s="135">
        <v>1439</v>
      </c>
      <c r="M17" s="161">
        <v>14131.5</v>
      </c>
      <c r="N17" s="135">
        <v>1297</v>
      </c>
      <c r="O17" s="162">
        <f>SUM(I17+K17+M17)</f>
        <v>41391</v>
      </c>
      <c r="P17" s="163">
        <f>J17+L17+N17</f>
        <v>3857</v>
      </c>
      <c r="Q17" s="135">
        <f t="shared" si="2"/>
        <v>154.28</v>
      </c>
      <c r="R17" s="180">
        <f t="shared" si="3"/>
        <v>10.731397459165155</v>
      </c>
      <c r="S17" s="161"/>
      <c r="T17" s="131">
        <f t="shared" si="0"/>
      </c>
      <c r="U17" s="161">
        <v>41391</v>
      </c>
      <c r="V17" s="135">
        <v>3857</v>
      </c>
      <c r="W17" s="200">
        <f t="shared" si="1"/>
        <v>10.731397459165155</v>
      </c>
      <c r="X17" s="8"/>
      <c r="Y17" s="8"/>
    </row>
    <row r="18" spans="1:25" s="10" customFormat="1" ht="15.75" customHeight="1">
      <c r="A18" s="112">
        <v>14</v>
      </c>
      <c r="B18" s="177" t="s">
        <v>4</v>
      </c>
      <c r="C18" s="133">
        <v>39402</v>
      </c>
      <c r="D18" s="134" t="s">
        <v>26</v>
      </c>
      <c r="E18" s="134" t="s">
        <v>5</v>
      </c>
      <c r="F18" s="137">
        <v>125</v>
      </c>
      <c r="G18" s="137">
        <v>19</v>
      </c>
      <c r="H18" s="137">
        <v>6</v>
      </c>
      <c r="I18" s="161">
        <v>8892.5</v>
      </c>
      <c r="J18" s="135">
        <v>1480</v>
      </c>
      <c r="K18" s="161">
        <v>9658</v>
      </c>
      <c r="L18" s="135">
        <v>1626</v>
      </c>
      <c r="M18" s="161">
        <v>6449.5</v>
      </c>
      <c r="N18" s="135">
        <v>1139</v>
      </c>
      <c r="O18" s="162">
        <f>I18+K18+M18</f>
        <v>25000</v>
      </c>
      <c r="P18" s="163">
        <f>J18+L18+N18</f>
        <v>4245</v>
      </c>
      <c r="Q18" s="139">
        <f t="shared" si="2"/>
        <v>223.42105263157896</v>
      </c>
      <c r="R18" s="182">
        <f t="shared" si="3"/>
        <v>5.889281507656066</v>
      </c>
      <c r="S18" s="161">
        <v>31130</v>
      </c>
      <c r="T18" s="131">
        <f t="shared" si="0"/>
        <v>-0.1969161580469001</v>
      </c>
      <c r="U18" s="164">
        <v>1993553</v>
      </c>
      <c r="V18" s="132">
        <v>280304</v>
      </c>
      <c r="W18" s="196">
        <f t="shared" si="1"/>
        <v>7.112110422969348</v>
      </c>
      <c r="X18" s="8"/>
      <c r="Y18" s="8"/>
    </row>
    <row r="19" spans="1:25" s="10" customFormat="1" ht="15.75" customHeight="1">
      <c r="A19" s="112">
        <v>15</v>
      </c>
      <c r="B19" s="177" t="s">
        <v>3</v>
      </c>
      <c r="C19" s="133">
        <v>39402</v>
      </c>
      <c r="D19" s="134" t="s">
        <v>80</v>
      </c>
      <c r="E19" s="134" t="s">
        <v>55</v>
      </c>
      <c r="F19" s="137">
        <v>130</v>
      </c>
      <c r="G19" s="137">
        <v>27</v>
      </c>
      <c r="H19" s="137">
        <v>6</v>
      </c>
      <c r="I19" s="161">
        <v>6424</v>
      </c>
      <c r="J19" s="135">
        <v>1281</v>
      </c>
      <c r="K19" s="161">
        <v>8965</v>
      </c>
      <c r="L19" s="135">
        <v>1943</v>
      </c>
      <c r="M19" s="161">
        <v>8496</v>
      </c>
      <c r="N19" s="135">
        <v>1760</v>
      </c>
      <c r="O19" s="162">
        <f>+M19+K19+I19</f>
        <v>23885</v>
      </c>
      <c r="P19" s="163">
        <f>+N19+L19+J19</f>
        <v>4984</v>
      </c>
      <c r="Q19" s="135">
        <f t="shared" si="2"/>
        <v>184.59259259259258</v>
      </c>
      <c r="R19" s="180">
        <f t="shared" si="3"/>
        <v>4.792335473515249</v>
      </c>
      <c r="S19" s="161">
        <v>27109</v>
      </c>
      <c r="T19" s="131">
        <f t="shared" si="0"/>
        <v>-0.11892729351875761</v>
      </c>
      <c r="U19" s="161">
        <v>2046560</v>
      </c>
      <c r="V19" s="135">
        <v>253742</v>
      </c>
      <c r="W19" s="197">
        <f>+U19/V19</f>
        <v>8.065515366001687</v>
      </c>
      <c r="X19" s="8"/>
      <c r="Y19" s="8"/>
    </row>
    <row r="20" spans="1:25" s="10" customFormat="1" ht="15.75" customHeight="1">
      <c r="A20" s="112">
        <v>16</v>
      </c>
      <c r="B20" s="177" t="s">
        <v>95</v>
      </c>
      <c r="C20" s="133">
        <v>39437</v>
      </c>
      <c r="D20" s="134" t="s">
        <v>60</v>
      </c>
      <c r="E20" s="134" t="s">
        <v>96</v>
      </c>
      <c r="F20" s="137">
        <v>7</v>
      </c>
      <c r="G20" s="137">
        <v>7</v>
      </c>
      <c r="H20" s="137">
        <v>1</v>
      </c>
      <c r="I20" s="161">
        <v>5576.5</v>
      </c>
      <c r="J20" s="135">
        <v>637</v>
      </c>
      <c r="K20" s="161">
        <v>6742</v>
      </c>
      <c r="L20" s="135">
        <v>745</v>
      </c>
      <c r="M20" s="161">
        <v>6751</v>
      </c>
      <c r="N20" s="135">
        <v>730</v>
      </c>
      <c r="O20" s="162">
        <f>I20+K20+M20</f>
        <v>19069.5</v>
      </c>
      <c r="P20" s="163">
        <f>J20+L20+N20</f>
        <v>2112</v>
      </c>
      <c r="Q20" s="135">
        <f t="shared" si="2"/>
        <v>301.7142857142857</v>
      </c>
      <c r="R20" s="180">
        <f t="shared" si="3"/>
        <v>9.029119318181818</v>
      </c>
      <c r="S20" s="161"/>
      <c r="T20" s="131">
        <f t="shared" si="0"/>
      </c>
      <c r="U20" s="164">
        <v>19069.5</v>
      </c>
      <c r="V20" s="132">
        <v>2112</v>
      </c>
      <c r="W20" s="200">
        <f>U20/V20</f>
        <v>9.029119318181818</v>
      </c>
      <c r="X20" s="8"/>
      <c r="Y20" s="8"/>
    </row>
    <row r="21" spans="1:24" s="10" customFormat="1" ht="15.75" customHeight="1">
      <c r="A21" s="112">
        <v>17</v>
      </c>
      <c r="B21" s="177" t="s">
        <v>97</v>
      </c>
      <c r="C21" s="133">
        <v>39430</v>
      </c>
      <c r="D21" s="134" t="s">
        <v>26</v>
      </c>
      <c r="E21" s="134" t="s">
        <v>98</v>
      </c>
      <c r="F21" s="137">
        <v>43</v>
      </c>
      <c r="G21" s="137">
        <v>33</v>
      </c>
      <c r="H21" s="137">
        <v>2</v>
      </c>
      <c r="I21" s="161">
        <v>5967.5</v>
      </c>
      <c r="J21" s="135">
        <v>787</v>
      </c>
      <c r="K21" s="161">
        <v>7112</v>
      </c>
      <c r="L21" s="135">
        <v>944</v>
      </c>
      <c r="M21" s="161">
        <v>5653.5</v>
      </c>
      <c r="N21" s="135">
        <v>756</v>
      </c>
      <c r="O21" s="162">
        <f>I21+K21+M21</f>
        <v>18733</v>
      </c>
      <c r="P21" s="163">
        <f>J21+L21+N21</f>
        <v>2487</v>
      </c>
      <c r="Q21" s="139">
        <f t="shared" si="2"/>
        <v>75.36363636363636</v>
      </c>
      <c r="R21" s="182">
        <f t="shared" si="3"/>
        <v>7.532368315239244</v>
      </c>
      <c r="S21" s="161">
        <v>23529.5</v>
      </c>
      <c r="T21" s="131">
        <f t="shared" si="0"/>
        <v>-0.20385048556067914</v>
      </c>
      <c r="U21" s="164">
        <v>61973</v>
      </c>
      <c r="V21" s="132">
        <v>7759</v>
      </c>
      <c r="W21" s="196">
        <f>U21/V21</f>
        <v>7.987240623791726</v>
      </c>
      <c r="X21" s="8"/>
    </row>
    <row r="22" spans="1:24" s="10" customFormat="1" ht="15.75" customHeight="1">
      <c r="A22" s="112">
        <v>18</v>
      </c>
      <c r="B22" s="176" t="s">
        <v>6</v>
      </c>
      <c r="C22" s="127">
        <v>39402</v>
      </c>
      <c r="D22" s="136" t="s">
        <v>72</v>
      </c>
      <c r="E22" s="126" t="s">
        <v>55</v>
      </c>
      <c r="F22" s="128">
        <v>64</v>
      </c>
      <c r="G22" s="128">
        <v>9</v>
      </c>
      <c r="H22" s="128">
        <v>6</v>
      </c>
      <c r="I22" s="157">
        <v>4700</v>
      </c>
      <c r="J22" s="129">
        <v>827</v>
      </c>
      <c r="K22" s="157">
        <v>4463</v>
      </c>
      <c r="L22" s="129">
        <v>808</v>
      </c>
      <c r="M22" s="157">
        <v>3323</v>
      </c>
      <c r="N22" s="129">
        <v>594</v>
      </c>
      <c r="O22" s="158">
        <f>+I22+K22+M22</f>
        <v>12486</v>
      </c>
      <c r="P22" s="159">
        <f>+J22+L22+N22</f>
        <v>2229</v>
      </c>
      <c r="Q22" s="130">
        <f>IF(O22&lt;&gt;0,P22/G22,"")</f>
        <v>247.66666666666666</v>
      </c>
      <c r="R22" s="181">
        <f>IF(O22&lt;&gt;0,O22/P22,"")</f>
        <v>5.6016150740242265</v>
      </c>
      <c r="S22" s="157">
        <v>3900</v>
      </c>
      <c r="T22" s="131">
        <f t="shared" si="0"/>
        <v>2.2015384615384614</v>
      </c>
      <c r="U22" s="157">
        <v>654891</v>
      </c>
      <c r="V22" s="129">
        <v>78641</v>
      </c>
      <c r="W22" s="198">
        <f>U22/V22</f>
        <v>8.327602650017166</v>
      </c>
      <c r="X22" s="8"/>
    </row>
    <row r="23" spans="1:24" s="10" customFormat="1" ht="15.75" customHeight="1">
      <c r="A23" s="112">
        <v>19</v>
      </c>
      <c r="B23" s="178" t="s">
        <v>12</v>
      </c>
      <c r="C23" s="144">
        <v>39416</v>
      </c>
      <c r="D23" s="143" t="s">
        <v>54</v>
      </c>
      <c r="E23" s="143" t="s">
        <v>48</v>
      </c>
      <c r="F23" s="145">
        <v>45</v>
      </c>
      <c r="G23" s="175">
        <v>23</v>
      </c>
      <c r="H23" s="146">
        <v>4</v>
      </c>
      <c r="I23" s="168">
        <v>3573</v>
      </c>
      <c r="J23" s="147">
        <v>712</v>
      </c>
      <c r="K23" s="168">
        <v>3850</v>
      </c>
      <c r="L23" s="147">
        <v>743</v>
      </c>
      <c r="M23" s="168">
        <v>3571</v>
      </c>
      <c r="N23" s="147">
        <v>680</v>
      </c>
      <c r="O23" s="169">
        <f>M23+K23+I23</f>
        <v>10994</v>
      </c>
      <c r="P23" s="170">
        <f>+J23+L23+N23</f>
        <v>2135</v>
      </c>
      <c r="Q23" s="147">
        <f>P23/G23</f>
        <v>92.82608695652173</v>
      </c>
      <c r="R23" s="184">
        <f>O23/P23</f>
        <v>5.1494145199063235</v>
      </c>
      <c r="S23" s="168">
        <v>12225.5</v>
      </c>
      <c r="T23" s="131">
        <f t="shared" si="0"/>
        <v>-0.10073207639769334</v>
      </c>
      <c r="U23" s="168">
        <v>153778</v>
      </c>
      <c r="V23" s="147">
        <v>21429</v>
      </c>
      <c r="W23" s="201">
        <f>U23/V23</f>
        <v>7.176163143403799</v>
      </c>
      <c r="X23" s="8"/>
    </row>
    <row r="24" spans="1:24" s="10" customFormat="1" ht="18">
      <c r="A24" s="112">
        <v>20</v>
      </c>
      <c r="B24" s="177" t="s">
        <v>99</v>
      </c>
      <c r="C24" s="133">
        <v>39437</v>
      </c>
      <c r="D24" s="134" t="s">
        <v>60</v>
      </c>
      <c r="E24" s="134" t="s">
        <v>100</v>
      </c>
      <c r="F24" s="137">
        <v>1</v>
      </c>
      <c r="G24" s="137">
        <v>1</v>
      </c>
      <c r="H24" s="137">
        <v>1</v>
      </c>
      <c r="I24" s="157">
        <v>872</v>
      </c>
      <c r="J24" s="129">
        <v>100</v>
      </c>
      <c r="K24" s="157">
        <v>1332</v>
      </c>
      <c r="L24" s="129">
        <v>153</v>
      </c>
      <c r="M24" s="157">
        <v>1042</v>
      </c>
      <c r="N24" s="129">
        <v>120</v>
      </c>
      <c r="O24" s="158">
        <f>I24+K24+M24</f>
        <v>3246</v>
      </c>
      <c r="P24" s="159">
        <f>J24+L24+N24</f>
        <v>373</v>
      </c>
      <c r="Q24" s="135">
        <f>+P24/G24</f>
        <v>373</v>
      </c>
      <c r="R24" s="180">
        <f>+O24/P24</f>
        <v>8.702412868632708</v>
      </c>
      <c r="S24" s="161"/>
      <c r="T24" s="131">
        <f t="shared" si="0"/>
      </c>
      <c r="U24" s="164">
        <v>16610.2</v>
      </c>
      <c r="V24" s="132">
        <v>2439</v>
      </c>
      <c r="W24" s="200">
        <f>U24/V24</f>
        <v>6.810250102501025</v>
      </c>
      <c r="X24" s="8"/>
    </row>
    <row r="25" spans="1:28" s="61" customFormat="1" ht="15">
      <c r="A25" s="62"/>
      <c r="B25" s="228" t="s">
        <v>24</v>
      </c>
      <c r="C25" s="228"/>
      <c r="D25" s="252"/>
      <c r="E25" s="252"/>
      <c r="F25" s="114"/>
      <c r="G25" s="114">
        <f>SUM(G5:G24)</f>
        <v>1533</v>
      </c>
      <c r="H25" s="115"/>
      <c r="I25" s="122"/>
      <c r="J25" s="123"/>
      <c r="K25" s="122"/>
      <c r="L25" s="123"/>
      <c r="M25" s="122"/>
      <c r="N25" s="123"/>
      <c r="O25" s="122">
        <f>SUM(O5:O24)</f>
        <v>8882953.629999999</v>
      </c>
      <c r="P25" s="123">
        <f>SUM(P5:P24)</f>
        <v>1062262</v>
      </c>
      <c r="Q25" s="123">
        <f>O25/G25</f>
        <v>5794.490300065231</v>
      </c>
      <c r="R25" s="118">
        <f>O25/P25</f>
        <v>8.362300101105</v>
      </c>
      <c r="S25" s="122"/>
      <c r="T25" s="119"/>
      <c r="U25" s="122"/>
      <c r="V25" s="123"/>
      <c r="W25" s="118"/>
      <c r="AB25" s="61" t="s">
        <v>33</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26"/>
      <c r="E27" s="227"/>
      <c r="F27" s="227"/>
      <c r="G27" s="227"/>
      <c r="H27" s="34"/>
      <c r="I27" s="35"/>
      <c r="K27" s="35"/>
      <c r="M27" s="35"/>
      <c r="O27" s="36"/>
      <c r="R27" s="37"/>
      <c r="S27" s="255" t="s">
        <v>49</v>
      </c>
      <c r="T27" s="255"/>
      <c r="U27" s="255"/>
      <c r="V27" s="255"/>
      <c r="W27" s="255"/>
      <c r="X27" s="38"/>
    </row>
    <row r="28" spans="1:24" s="33" customFormat="1" ht="18">
      <c r="A28" s="32"/>
      <c r="B28" s="9"/>
      <c r="C28" s="52"/>
      <c r="D28" s="53"/>
      <c r="E28" s="54"/>
      <c r="F28" s="54"/>
      <c r="G28" s="80"/>
      <c r="H28" s="34"/>
      <c r="M28" s="35"/>
      <c r="O28" s="36"/>
      <c r="R28" s="37"/>
      <c r="S28" s="255"/>
      <c r="T28" s="255"/>
      <c r="U28" s="255"/>
      <c r="V28" s="255"/>
      <c r="W28" s="255"/>
      <c r="X28" s="38"/>
    </row>
    <row r="29" spans="1:24" s="33" customFormat="1" ht="18">
      <c r="A29" s="32"/>
      <c r="G29" s="34"/>
      <c r="H29" s="34"/>
      <c r="M29" s="35"/>
      <c r="O29" s="36"/>
      <c r="R29" s="37"/>
      <c r="S29" s="255"/>
      <c r="T29" s="255"/>
      <c r="U29" s="255"/>
      <c r="V29" s="255"/>
      <c r="W29" s="255"/>
      <c r="X29" s="38"/>
    </row>
    <row r="30" spans="1:24" s="33" customFormat="1" ht="18" customHeight="1">
      <c r="A30" s="32"/>
      <c r="C30" s="34"/>
      <c r="E30" s="39"/>
      <c r="F30" s="34"/>
      <c r="G30" s="34"/>
      <c r="H30" s="34"/>
      <c r="I30" s="35"/>
      <c r="K30" s="35"/>
      <c r="M30" s="35"/>
      <c r="O30" s="36"/>
      <c r="S30" s="256" t="s">
        <v>118</v>
      </c>
      <c r="T30" s="256"/>
      <c r="U30" s="256"/>
      <c r="V30" s="256"/>
      <c r="W30" s="256"/>
      <c r="X30" s="38"/>
    </row>
    <row r="31" spans="1:24" s="33" customFormat="1" ht="18.75" customHeight="1">
      <c r="A31" s="32"/>
      <c r="C31" s="34"/>
      <c r="E31" s="39"/>
      <c r="F31" s="34"/>
      <c r="G31" s="34"/>
      <c r="H31" s="34"/>
      <c r="I31" s="35"/>
      <c r="K31" s="35"/>
      <c r="M31" s="35"/>
      <c r="O31" s="36"/>
      <c r="S31" s="256"/>
      <c r="T31" s="256"/>
      <c r="U31" s="256"/>
      <c r="V31" s="256"/>
      <c r="W31" s="256"/>
      <c r="X31" s="38"/>
    </row>
    <row r="32" spans="1:24" s="33" customFormat="1" ht="36" customHeight="1">
      <c r="A32" s="32"/>
      <c r="C32" s="34"/>
      <c r="E32" s="39"/>
      <c r="F32" s="34"/>
      <c r="G32" s="34"/>
      <c r="H32" s="34"/>
      <c r="I32" s="35"/>
      <c r="K32" s="35"/>
      <c r="M32" s="35"/>
      <c r="O32" s="36"/>
      <c r="S32" s="256"/>
      <c r="T32" s="256"/>
      <c r="U32" s="256"/>
      <c r="V32" s="256"/>
      <c r="W32" s="256"/>
      <c r="X32" s="38"/>
    </row>
    <row r="33" spans="1:24" s="33" customFormat="1" ht="30" customHeight="1">
      <c r="A33" s="32"/>
      <c r="C33" s="34"/>
      <c r="E33" s="39"/>
      <c r="F33" s="34"/>
      <c r="G33" s="34"/>
      <c r="H33" s="34"/>
      <c r="I33" s="35"/>
      <c r="K33" s="35"/>
      <c r="M33" s="35"/>
      <c r="O33" s="36"/>
      <c r="P33" s="231" t="s">
        <v>19</v>
      </c>
      <c r="Q33" s="254"/>
      <c r="R33" s="254"/>
      <c r="S33" s="254"/>
      <c r="T33" s="254"/>
      <c r="U33" s="254"/>
      <c r="V33" s="254"/>
      <c r="W33" s="254"/>
      <c r="X33" s="38"/>
    </row>
    <row r="34" spans="1:24" s="33" customFormat="1" ht="30" customHeight="1">
      <c r="A34" s="32"/>
      <c r="C34" s="34"/>
      <c r="E34" s="39"/>
      <c r="F34" s="34"/>
      <c r="G34" s="34"/>
      <c r="H34" s="34"/>
      <c r="I34" s="35"/>
      <c r="K34" s="35"/>
      <c r="M34" s="35"/>
      <c r="O34" s="36"/>
      <c r="P34" s="254"/>
      <c r="Q34" s="254"/>
      <c r="R34" s="254"/>
      <c r="S34" s="254"/>
      <c r="T34" s="254"/>
      <c r="U34" s="254"/>
      <c r="V34" s="254"/>
      <c r="W34" s="254"/>
      <c r="X34" s="38"/>
    </row>
    <row r="35" spans="1:24" s="33" customFormat="1" ht="30" customHeight="1">
      <c r="A35" s="32"/>
      <c r="C35" s="34"/>
      <c r="E35" s="39"/>
      <c r="F35" s="34"/>
      <c r="G35" s="34"/>
      <c r="H35" s="34"/>
      <c r="I35" s="35"/>
      <c r="K35" s="35"/>
      <c r="M35" s="35"/>
      <c r="O35" s="36"/>
      <c r="P35" s="254"/>
      <c r="Q35" s="254"/>
      <c r="R35" s="254"/>
      <c r="S35" s="254"/>
      <c r="T35" s="254"/>
      <c r="U35" s="254"/>
      <c r="V35" s="254"/>
      <c r="W35" s="254"/>
      <c r="X35" s="38"/>
    </row>
    <row r="36" spans="1:24" s="33" customFormat="1" ht="30" customHeight="1">
      <c r="A36" s="32"/>
      <c r="C36" s="34"/>
      <c r="E36" s="39"/>
      <c r="F36" s="34"/>
      <c r="G36" s="34"/>
      <c r="H36" s="34"/>
      <c r="I36" s="35"/>
      <c r="K36" s="35"/>
      <c r="M36" s="35"/>
      <c r="O36" s="36"/>
      <c r="P36" s="254"/>
      <c r="Q36" s="254"/>
      <c r="R36" s="254"/>
      <c r="S36" s="254"/>
      <c r="T36" s="254"/>
      <c r="U36" s="254"/>
      <c r="V36" s="254"/>
      <c r="W36" s="254"/>
      <c r="X36" s="38"/>
    </row>
    <row r="37" spans="1:24" s="33" customFormat="1" ht="30" customHeight="1">
      <c r="A37" s="32"/>
      <c r="C37" s="34"/>
      <c r="E37" s="39"/>
      <c r="F37" s="34"/>
      <c r="G37" s="34"/>
      <c r="H37" s="34"/>
      <c r="I37" s="35"/>
      <c r="K37" s="35"/>
      <c r="M37" s="35"/>
      <c r="O37" s="36"/>
      <c r="P37" s="254"/>
      <c r="Q37" s="254"/>
      <c r="R37" s="254"/>
      <c r="S37" s="254"/>
      <c r="T37" s="254"/>
      <c r="U37" s="254"/>
      <c r="V37" s="254"/>
      <c r="W37" s="254"/>
      <c r="X37" s="38"/>
    </row>
    <row r="38" spans="1:24" s="33" customFormat="1" ht="30" customHeight="1">
      <c r="A38" s="32"/>
      <c r="C38" s="34"/>
      <c r="E38" s="39"/>
      <c r="F38" s="34"/>
      <c r="G38" s="5"/>
      <c r="H38" s="5"/>
      <c r="I38" s="12"/>
      <c r="J38" s="3"/>
      <c r="K38" s="12"/>
      <c r="L38" s="3"/>
      <c r="M38" s="12"/>
      <c r="N38" s="3"/>
      <c r="O38" s="36"/>
      <c r="P38" s="254"/>
      <c r="Q38" s="254"/>
      <c r="R38" s="254"/>
      <c r="S38" s="254"/>
      <c r="T38" s="254"/>
      <c r="U38" s="254"/>
      <c r="V38" s="254"/>
      <c r="W38" s="254"/>
      <c r="X38" s="38"/>
    </row>
    <row r="39" spans="1:24" s="33" customFormat="1" ht="33" customHeight="1">
      <c r="A39" s="32"/>
      <c r="C39" s="34"/>
      <c r="E39" s="39"/>
      <c r="F39" s="34"/>
      <c r="G39" s="5"/>
      <c r="H39" s="5"/>
      <c r="I39" s="12"/>
      <c r="J39" s="3"/>
      <c r="K39" s="12"/>
      <c r="L39" s="3"/>
      <c r="M39" s="12"/>
      <c r="N39" s="3"/>
      <c r="O39" s="36"/>
      <c r="P39" s="253" t="s">
        <v>22</v>
      </c>
      <c r="Q39" s="254"/>
      <c r="R39" s="254"/>
      <c r="S39" s="254"/>
      <c r="T39" s="254"/>
      <c r="U39" s="254"/>
      <c r="V39" s="254"/>
      <c r="W39" s="254"/>
      <c r="X39" s="38"/>
    </row>
    <row r="40" spans="1:24" s="33" customFormat="1" ht="33" customHeight="1">
      <c r="A40" s="32"/>
      <c r="C40" s="34"/>
      <c r="E40" s="39"/>
      <c r="F40" s="34"/>
      <c r="G40" s="5"/>
      <c r="H40" s="5"/>
      <c r="I40" s="12"/>
      <c r="J40" s="3"/>
      <c r="K40" s="12"/>
      <c r="L40" s="3"/>
      <c r="M40" s="12"/>
      <c r="N40" s="3"/>
      <c r="O40" s="36"/>
      <c r="P40" s="254"/>
      <c r="Q40" s="254"/>
      <c r="R40" s="254"/>
      <c r="S40" s="254"/>
      <c r="T40" s="254"/>
      <c r="U40" s="254"/>
      <c r="V40" s="254"/>
      <c r="W40" s="254"/>
      <c r="X40" s="38"/>
    </row>
    <row r="41" spans="1:24" s="33" customFormat="1" ht="33" customHeight="1">
      <c r="A41" s="32"/>
      <c r="C41" s="34"/>
      <c r="E41" s="39"/>
      <c r="F41" s="34"/>
      <c r="G41" s="5"/>
      <c r="H41" s="5"/>
      <c r="I41" s="12"/>
      <c r="J41" s="3"/>
      <c r="K41" s="12"/>
      <c r="L41" s="3"/>
      <c r="M41" s="12"/>
      <c r="N41" s="3"/>
      <c r="O41" s="36"/>
      <c r="P41" s="254"/>
      <c r="Q41" s="254"/>
      <c r="R41" s="254"/>
      <c r="S41" s="254"/>
      <c r="T41" s="254"/>
      <c r="U41" s="254"/>
      <c r="V41" s="254"/>
      <c r="W41" s="254"/>
      <c r="X41" s="38"/>
    </row>
    <row r="42" spans="1:24" s="33" customFormat="1" ht="33" customHeight="1">
      <c r="A42" s="32"/>
      <c r="C42" s="34"/>
      <c r="E42" s="39"/>
      <c r="F42" s="34"/>
      <c r="G42" s="5"/>
      <c r="H42" s="5"/>
      <c r="I42" s="12"/>
      <c r="J42" s="3"/>
      <c r="K42" s="12"/>
      <c r="L42" s="3"/>
      <c r="M42" s="12"/>
      <c r="N42" s="3"/>
      <c r="O42" s="36"/>
      <c r="P42" s="254"/>
      <c r="Q42" s="254"/>
      <c r="R42" s="254"/>
      <c r="S42" s="254"/>
      <c r="T42" s="254"/>
      <c r="U42" s="254"/>
      <c r="V42" s="254"/>
      <c r="W42" s="254"/>
      <c r="X42" s="38"/>
    </row>
    <row r="43" spans="1:24" s="33" customFormat="1" ht="33" customHeight="1">
      <c r="A43" s="32"/>
      <c r="C43" s="34"/>
      <c r="E43" s="39"/>
      <c r="F43" s="34"/>
      <c r="G43" s="5"/>
      <c r="H43" s="5"/>
      <c r="I43" s="12"/>
      <c r="J43" s="3"/>
      <c r="K43" s="12"/>
      <c r="L43" s="3"/>
      <c r="M43" s="12"/>
      <c r="N43" s="3"/>
      <c r="O43" s="36"/>
      <c r="P43" s="254"/>
      <c r="Q43" s="254"/>
      <c r="R43" s="254"/>
      <c r="S43" s="254"/>
      <c r="T43" s="254"/>
      <c r="U43" s="254"/>
      <c r="V43" s="254"/>
      <c r="W43" s="254"/>
      <c r="X43" s="38"/>
    </row>
    <row r="44" spans="16:23" ht="33" customHeight="1">
      <c r="P44" s="254"/>
      <c r="Q44" s="254"/>
      <c r="R44" s="254"/>
      <c r="S44" s="254"/>
      <c r="T44" s="254"/>
      <c r="U44" s="254"/>
      <c r="V44" s="254"/>
      <c r="W44" s="254"/>
    </row>
    <row r="45" spans="16:23" ht="33" customHeight="1">
      <c r="P45" s="254"/>
      <c r="Q45" s="254"/>
      <c r="R45" s="254"/>
      <c r="S45" s="254"/>
      <c r="T45" s="254"/>
      <c r="U45" s="254"/>
      <c r="V45" s="254"/>
      <c r="W45" s="254"/>
    </row>
  </sheetData>
  <sheetProtection/>
  <mergeCells count="21">
    <mergeCell ref="P39:W45"/>
    <mergeCell ref="D27:G27"/>
    <mergeCell ref="S27:W29"/>
    <mergeCell ref="S30:W32"/>
    <mergeCell ref="P33:W38"/>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ignoredErrors>
    <ignoredError sqref="O9:U21 W9:W11" formula="1"/>
    <ignoredError sqref="W12:W22" formula="1" unlockedFormula="1"/>
    <ignoredError sqref="W2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2007-12-25T22:48:24Z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