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540" windowWidth="15480" windowHeight="11640" tabRatio="804" activeTab="0"/>
  </bookViews>
  <sheets>
    <sheet name="Nov 16-18 (we 47)" sheetId="1" r:id="rId1"/>
    <sheet name="Nov 16-18 (TOP 20)" sheetId="2" r:id="rId2"/>
  </sheets>
  <definedNames>
    <definedName name="_xlnm.Print_Area" localSheetId="1">'Nov 16-18 (TOP 20)'!$A$1:$W$45</definedName>
    <definedName name="_xlnm.Print_Area" localSheetId="0">'Nov 16-18 (we 47)'!$A$1:$W$96</definedName>
  </definedNames>
  <calcPr fullCalcOnLoad="1"/>
</workbook>
</file>

<file path=xl/sharedStrings.xml><?xml version="1.0" encoding="utf-8"?>
<sst xmlns="http://schemas.openxmlformats.org/spreadsheetml/2006/main" count="334" uniqueCount="144">
  <si>
    <t>*Sorted according to Weekend Total G.B.O. - Hafta sonu toplam hasılat sütununa göre sıralanmıştır.</t>
  </si>
  <si>
    <t>FOX</t>
  </si>
  <si>
    <t>COLUMBIA</t>
  </si>
  <si>
    <t>Company</t>
  </si>
  <si>
    <t>35 MILIM</t>
  </si>
  <si>
    <t>UNIVERSAL</t>
  </si>
  <si>
    <t>BESTLINE</t>
  </si>
  <si>
    <t>FIDA</t>
  </si>
  <si>
    <t>SURF'S UP</t>
  </si>
  <si>
    <t>RATATOUILLE</t>
  </si>
  <si>
    <t>NEW LINE</t>
  </si>
  <si>
    <t>NO RESERVATIONS</t>
  </si>
  <si>
    <t>I NOW PRONOUNCE YOU CHUCK AND LARRY</t>
  </si>
  <si>
    <t>LICENSE TO WED</t>
  </si>
  <si>
    <t>HUNTING PARTY</t>
  </si>
  <si>
    <t>GOYA'S GHOSTS</t>
  </si>
  <si>
    <t>HANWAY</t>
  </si>
  <si>
    <t>WELCOME BACK PINOCCHIO</t>
  </si>
  <si>
    <t>OZEN-UMUT</t>
  </si>
  <si>
    <t>I KNOW WHO KILLED ME</t>
  </si>
  <si>
    <t>NATIVITY STORY, THE</t>
  </si>
  <si>
    <t>*Bu hafta sonu Avşar Film, Umut Sanat, R Film ve Barbar Film'in dağıtımda filmi yoktur.</t>
  </si>
  <si>
    <t xml:space="preserve">*Bu hafta sonu Avşar Film, Umut Sanat, R Film ve Barbar Film'in dağıtımda filmi yoktur. </t>
  </si>
  <si>
    <t>INTERVIEW</t>
  </si>
  <si>
    <t>BIR FILM</t>
  </si>
  <si>
    <t>MARS</t>
  </si>
  <si>
    <t>BECOMING JANE</t>
  </si>
  <si>
    <t>TIGLON</t>
  </si>
  <si>
    <t>BORDERTOWN</t>
  </si>
  <si>
    <t>GOODBYE BAFANA</t>
  </si>
  <si>
    <t>DREAMACHINE</t>
  </si>
  <si>
    <t>GAUMONT</t>
  </si>
  <si>
    <t>IMPY'S ISLAND</t>
  </si>
  <si>
    <t>FREE ZONE</t>
  </si>
  <si>
    <t>STARDUST</t>
  </si>
  <si>
    <t>BRAVE ONE</t>
  </si>
  <si>
    <t>RUSH HOUR 3</t>
  </si>
  <si>
    <t>BANA ŞANS DİLE</t>
  </si>
  <si>
    <t>CAPTIVITY</t>
  </si>
  <si>
    <t>LIONS GATE</t>
  </si>
  <si>
    <t>BOURNE ULTIMATION</t>
  </si>
  <si>
    <t>AVRUPALI</t>
  </si>
  <si>
    <t>SHOOT'EM UP</t>
  </si>
  <si>
    <t>JANJAN</t>
  </si>
  <si>
    <t>DAYWATCH</t>
  </si>
  <si>
    <t>INVASION</t>
  </si>
  <si>
    <t>I COULD NEVER BE YOUR WOMAN</t>
  </si>
  <si>
    <t>HALLOWEEN</t>
  </si>
  <si>
    <t>WEINSTEIN CO.</t>
  </si>
  <si>
    <t>SUBURBAN GIRL</t>
  </si>
  <si>
    <t>Last Weekend</t>
  </si>
  <si>
    <t>HARRY POTTER AND THE ORDER OF THE PHOENIX</t>
  </si>
  <si>
    <t>Distributor</t>
  </si>
  <si>
    <t>Friday</t>
  </si>
  <si>
    <t>Saturday</t>
  </si>
  <si>
    <t>Sunday</t>
  </si>
  <si>
    <t>Change</t>
  </si>
  <si>
    <t>Adm.</t>
  </si>
  <si>
    <t>WB</t>
  </si>
  <si>
    <t>WARNER BROS.</t>
  </si>
  <si>
    <t>G.B.O.</t>
  </si>
  <si>
    <t>Release
Date</t>
  </si>
  <si>
    <t># of
Prints</t>
  </si>
  <si>
    <t># of
Screen</t>
  </si>
  <si>
    <t>Weeks in Release</t>
  </si>
  <si>
    <t>Weekend Total</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</si>
  <si>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</si>
  <si>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</si>
  <si>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</si>
  <si>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</si>
  <si>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</si>
  <si>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</si>
  <si>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FILMPOP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</si>
  <si>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</si>
  <si>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</si>
  <si>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</si>
  <si>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</si>
  <si>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</si>
  <si>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</si>
  <si>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</si>
  <si>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</si>
  <si>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Cumulative</t>
  </si>
  <si>
    <t>Scr.Avg.
(Adm.)</t>
  </si>
  <si>
    <t>Avg.
Ticket</t>
  </si>
  <si>
    <t>.</t>
  </si>
  <si>
    <t>SAW IV</t>
  </si>
  <si>
    <t>ANKA FILM</t>
  </si>
  <si>
    <t>ATONEMENT</t>
  </si>
  <si>
    <t>PERSEPOLIS</t>
  </si>
  <si>
    <t>CELLULOID</t>
  </si>
  <si>
    <t>ENERGY-M POOL</t>
  </si>
  <si>
    <t>CHANTIER</t>
  </si>
  <si>
    <t>BREATH</t>
  </si>
  <si>
    <t>CINECLICK</t>
  </si>
  <si>
    <t>EVERYONE'S HERO</t>
  </si>
  <si>
    <t>OUTLAW</t>
  </si>
  <si>
    <t>KINGDOM, THE</t>
  </si>
  <si>
    <t>3:10 TO YUMA</t>
  </si>
  <si>
    <t>RELATIVITY</t>
  </si>
  <si>
    <t>MUTLULUK</t>
  </si>
  <si>
    <t>ANS</t>
  </si>
  <si>
    <t>RESIDENT EVIL: EXTINCTION</t>
  </si>
  <si>
    <t>CONSTANTIN</t>
  </si>
  <si>
    <t>SIFIR DEDİĞİMDE</t>
  </si>
  <si>
    <t>SEKANS</t>
  </si>
  <si>
    <t>IRINA PALM</t>
  </si>
  <si>
    <t>DENK AJANS</t>
  </si>
  <si>
    <t>CAPITOL</t>
  </si>
  <si>
    <t>STAY</t>
  </si>
  <si>
    <t>HEART BREAK KID, THE</t>
  </si>
  <si>
    <t>YAŞAMIN KIYISINDA</t>
  </si>
  <si>
    <t>LIONS FOR LAMBS</t>
  </si>
  <si>
    <t>SUPERBAD</t>
  </si>
  <si>
    <t>YUMURTA</t>
  </si>
  <si>
    <t>ANKA KUŞU: BANA SIRRINI AÇ</t>
  </si>
  <si>
    <t>FRITT WILT</t>
  </si>
  <si>
    <t>FİKRET BEY</t>
  </si>
  <si>
    <t>OYUNCULAR</t>
  </si>
  <si>
    <t>FIDA FILM</t>
  </si>
  <si>
    <t>LEBEN DER ANDEREN, DAS</t>
  </si>
  <si>
    <t>FALL DOWN DEAD</t>
  </si>
  <si>
    <t>NEW FILMS</t>
  </si>
  <si>
    <t>SEEDS OF DEATH</t>
  </si>
  <si>
    <t>Elimize ulaşan en son raporun saati: 18.15</t>
  </si>
  <si>
    <t>BEYAZ MELEK</t>
  </si>
  <si>
    <t>BOYUT FILM</t>
  </si>
  <si>
    <t>GARFIELD GETS REAL</t>
  </si>
  <si>
    <t>MUSALLAT</t>
  </si>
  <si>
    <t>MIA-DADA</t>
  </si>
  <si>
    <t>30 DAYS OF NIGHT</t>
  </si>
  <si>
    <t>ASSASSINATION OF JESSE JAMES</t>
  </si>
  <si>
    <t>KAPLAN</t>
  </si>
  <si>
    <t>LUST; CAUTION</t>
  </si>
  <si>
    <t>MUHTESEM FILM</t>
  </si>
  <si>
    <t>CENNETİ BEKLERKEN</t>
  </si>
  <si>
    <t>MARATHON</t>
  </si>
  <si>
    <t>HORIZON</t>
  </si>
  <si>
    <t>PIRATES OF THE CARIBBEAN: AT WORLD'S END</t>
  </si>
  <si>
    <t>MICHOU D'AMBER</t>
  </si>
  <si>
    <t>EUROPA</t>
  </si>
  <si>
    <t>HILL HAVE EYES, THE</t>
  </si>
  <si>
    <t>BETA</t>
  </si>
  <si>
    <t>I WANT CANDY</t>
  </si>
  <si>
    <t>EALING STUDIOS</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</si>
</sst>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sz val="10"/>
      <color indexed="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style="hair"/>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7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1" xfId="0" applyFont="1" applyBorder="1" applyAlignment="1" applyProtection="1">
      <alignment horizontal="center" vertical="center"/>
      <protection/>
    </xf>
    <xf numFmtId="0" fontId="17" fillId="0" borderId="12" xfId="0" applyFont="1" applyBorder="1" applyAlignment="1" applyProtection="1">
      <alignment horizontal="center" wrapText="1"/>
      <protection/>
    </xf>
    <xf numFmtId="193" fontId="17" fillId="0" borderId="12" xfId="0" applyNumberFormat="1" applyFont="1" applyFill="1" applyBorder="1" applyAlignment="1" applyProtection="1">
      <alignment horizontal="center" wrapText="1"/>
      <protection/>
    </xf>
    <xf numFmtId="188" fontId="17" fillId="0" borderId="12" xfId="0" applyNumberFormat="1" applyFont="1" applyBorder="1" applyAlignment="1" applyProtection="1">
      <alignment horizontal="center" wrapText="1"/>
      <protection/>
    </xf>
    <xf numFmtId="193" fontId="17" fillId="0" borderId="13"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2" xfId="0" applyNumberFormat="1" applyFont="1" applyBorder="1" applyAlignment="1" applyProtection="1">
      <alignment horizontal="center" wrapText="1"/>
      <protection/>
    </xf>
    <xf numFmtId="191" fontId="13"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right" vertical="center"/>
      <protection/>
    </xf>
    <xf numFmtId="191" fontId="17" fillId="0" borderId="12"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locked="0"/>
    </xf>
    <xf numFmtId="188" fontId="17" fillId="0" borderId="12"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2" xfId="0" applyNumberFormat="1" applyFont="1" applyFill="1" applyBorder="1" applyAlignment="1" applyProtection="1">
      <alignment horizontal="center" vertical="center" wrapText="1"/>
      <protection/>
    </xf>
    <xf numFmtId="188" fontId="17" fillId="0" borderId="12" xfId="0" applyNumberFormat="1" applyFont="1" applyFill="1" applyBorder="1" applyAlignment="1" applyProtection="1">
      <alignment horizontal="center" vertical="center" wrapText="1"/>
      <protection/>
    </xf>
    <xf numFmtId="193" fontId="17" fillId="0" borderId="12" xfId="0" applyNumberFormat="1" applyFont="1" applyFill="1" applyBorder="1" applyAlignment="1" applyProtection="1">
      <alignment horizontal="center" vertical="center" wrapText="1"/>
      <protection/>
    </xf>
    <xf numFmtId="193" fontId="17" fillId="0" borderId="13"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191" fontId="7" fillId="0" borderId="0" xfId="0" applyNumberFormat="1" applyFont="1" applyFill="1" applyBorder="1" applyAlignment="1" applyProtection="1">
      <alignment vertical="center"/>
      <protection locked="0"/>
    </xf>
    <xf numFmtId="188" fontId="7" fillId="0" borderId="0" xfId="0" applyNumberFormat="1" applyFont="1" applyFill="1" applyBorder="1" applyAlignment="1" applyProtection="1">
      <alignment horizontal="right" vertical="center"/>
      <protection locked="0"/>
    </xf>
    <xf numFmtId="188" fontId="10"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locked="0"/>
    </xf>
    <xf numFmtId="190" fontId="7"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191" fontId="7" fillId="0" borderId="0" xfId="0" applyNumberFormat="1" applyFont="1" applyFill="1" applyAlignment="1" applyProtection="1">
      <alignment vertical="center"/>
      <protection locked="0"/>
    </xf>
    <xf numFmtId="188" fontId="7" fillId="0" borderId="0" xfId="0" applyNumberFormat="1" applyFont="1" applyFill="1" applyAlignment="1" applyProtection="1">
      <alignment horizontal="right" vertical="center"/>
      <protection locked="0"/>
    </xf>
    <xf numFmtId="0" fontId="20"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190"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88" fontId="10" fillId="0" borderId="0" xfId="0" applyNumberFormat="1" applyFont="1" applyFill="1" applyAlignment="1" applyProtection="1">
      <alignment horizontal="right" vertical="center"/>
      <protection locked="0"/>
    </xf>
    <xf numFmtId="193" fontId="7" fillId="0" borderId="0" xfId="0" applyNumberFormat="1" applyFont="1" applyFill="1" applyAlignment="1" applyProtection="1">
      <alignment vertical="center"/>
      <protection locked="0"/>
    </xf>
    <xf numFmtId="191" fontId="7" fillId="0" borderId="0" xfId="0" applyNumberFormat="1" applyFont="1" applyFill="1" applyAlignment="1" applyProtection="1">
      <alignment horizontal="right" vertical="center"/>
      <protection locked="0"/>
    </xf>
    <xf numFmtId="0" fontId="20" fillId="0" borderId="14" xfId="0" applyFont="1" applyFill="1" applyBorder="1" applyAlignment="1" applyProtection="1">
      <alignment horizontal="right" vertical="center"/>
      <protection/>
    </xf>
    <xf numFmtId="0" fontId="20" fillId="0" borderId="15" xfId="0" applyFont="1" applyFill="1" applyBorder="1" applyAlignment="1" applyProtection="1">
      <alignment horizontal="right" vertical="center"/>
      <protection/>
    </xf>
    <xf numFmtId="3" fontId="22" fillId="33" borderId="16" xfId="0" applyNumberFormat="1"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191"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right" vertical="center"/>
      <protection/>
    </xf>
    <xf numFmtId="193" fontId="22" fillId="33" borderId="16" xfId="0" applyNumberFormat="1" applyFont="1" applyFill="1" applyBorder="1" applyAlignment="1" applyProtection="1">
      <alignment horizontal="center" vertical="center"/>
      <protection/>
    </xf>
    <xf numFmtId="192" fontId="22" fillId="33" borderId="16" xfId="60" applyNumberFormat="1" applyFont="1" applyFill="1" applyBorder="1" applyAlignment="1" applyProtection="1">
      <alignment horizontal="center" vertical="center"/>
      <protection/>
    </xf>
    <xf numFmtId="0" fontId="20" fillId="0" borderId="17" xfId="0" applyFont="1" applyFill="1" applyBorder="1" applyAlignment="1" applyProtection="1">
      <alignment horizontal="right" vertical="center"/>
      <protection/>
    </xf>
    <xf numFmtId="0" fontId="20" fillId="0" borderId="18" xfId="0" applyFont="1" applyFill="1" applyBorder="1" applyAlignment="1" applyProtection="1">
      <alignment horizontal="right" vertical="center"/>
      <protection/>
    </xf>
    <xf numFmtId="185"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center" vertical="center"/>
      <protection/>
    </xf>
    <xf numFmtId="0" fontId="20" fillId="0" borderId="16" xfId="0" applyFont="1" applyFill="1" applyBorder="1" applyAlignment="1" applyProtection="1">
      <alignment horizontal="right" vertical="center"/>
      <protection/>
    </xf>
    <xf numFmtId="0" fontId="20" fillId="0" borderId="19"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185" fontId="26" fillId="0" borderId="14" xfId="42" applyNumberFormat="1" applyFont="1" applyFill="1" applyBorder="1" applyAlignment="1" applyProtection="1">
      <alignment horizontal="right" vertical="center"/>
      <protection locked="0"/>
    </xf>
    <xf numFmtId="196" fontId="26" fillId="0" borderId="14" xfId="42" applyNumberFormat="1" applyFont="1" applyFill="1" applyBorder="1" applyAlignment="1" applyProtection="1">
      <alignment vertical="center"/>
      <protection locked="0"/>
    </xf>
    <xf numFmtId="185" fontId="26" fillId="0" borderId="14" xfId="42" applyNumberFormat="1" applyFont="1" applyFill="1" applyBorder="1" applyAlignment="1" applyProtection="1">
      <alignment horizontal="right" vertical="center"/>
      <protection/>
    </xf>
    <xf numFmtId="196" fontId="26" fillId="0" borderId="14" xfId="42" applyNumberFormat="1" applyFont="1" applyFill="1" applyBorder="1" applyAlignment="1" applyProtection="1">
      <alignment vertical="center"/>
      <protection/>
    </xf>
    <xf numFmtId="196" fontId="26" fillId="0" borderId="14" xfId="60" applyNumberFormat="1" applyFont="1" applyFill="1" applyBorder="1" applyAlignment="1" applyProtection="1">
      <alignment vertical="center"/>
      <protection/>
    </xf>
    <xf numFmtId="193" fontId="26" fillId="0" borderId="14" xfId="60" applyNumberFormat="1" applyFont="1" applyFill="1" applyBorder="1" applyAlignment="1" applyProtection="1">
      <alignment vertical="center"/>
      <protection/>
    </xf>
    <xf numFmtId="192" fontId="26" fillId="0" borderId="14" xfId="60" applyNumberFormat="1" applyFont="1" applyFill="1" applyBorder="1" applyAlignment="1" applyProtection="1">
      <alignment vertical="center"/>
      <protection/>
    </xf>
    <xf numFmtId="196" fontId="26" fillId="0" borderId="14" xfId="0" applyNumberFormat="1" applyFont="1" applyFill="1" applyBorder="1" applyAlignment="1">
      <alignment vertical="center"/>
    </xf>
    <xf numFmtId="0" fontId="27" fillId="0" borderId="14" xfId="0" applyFont="1" applyFill="1" applyBorder="1" applyAlignment="1">
      <alignment horizontal="left" vertical="center"/>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7" fillId="0" borderId="14" xfId="0" applyFont="1" applyFill="1" applyBorder="1" applyAlignment="1">
      <alignment horizontal="center" vertical="center"/>
    </xf>
    <xf numFmtId="185" fontId="26" fillId="0" borderId="14" xfId="42" applyNumberFormat="1" applyFont="1" applyFill="1" applyBorder="1" applyAlignment="1">
      <alignment horizontal="right" vertical="center"/>
    </xf>
    <xf numFmtId="196" fontId="26" fillId="0" borderId="14" xfId="42" applyNumberFormat="1" applyFont="1" applyFill="1" applyBorder="1" applyAlignment="1">
      <alignment vertical="center"/>
    </xf>
    <xf numFmtId="185" fontId="27" fillId="0" borderId="14" xfId="42" applyNumberFormat="1" applyFont="1" applyFill="1" applyBorder="1" applyAlignment="1">
      <alignment horizontal="right" vertical="center"/>
    </xf>
    <xf numFmtId="196" fontId="27" fillId="0" borderId="14" xfId="42" applyNumberFormat="1" applyFont="1" applyFill="1" applyBorder="1" applyAlignment="1">
      <alignment vertical="center"/>
    </xf>
    <xf numFmtId="193" fontId="27" fillId="0" borderId="14" xfId="42" applyNumberFormat="1" applyFont="1" applyFill="1" applyBorder="1" applyAlignment="1">
      <alignment vertical="center"/>
    </xf>
    <xf numFmtId="190"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lignment horizontal="center" vertical="center"/>
    </xf>
    <xf numFmtId="185" fontId="26" fillId="0" borderId="14" xfId="0" applyNumberFormat="1" applyFont="1" applyFill="1" applyBorder="1" applyAlignment="1">
      <alignment horizontal="right" vertical="center"/>
    </xf>
    <xf numFmtId="49"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xf>
    <xf numFmtId="185" fontId="26" fillId="0" borderId="14" xfId="0" applyNumberFormat="1" applyFont="1" applyFill="1" applyBorder="1" applyAlignment="1" applyProtection="1">
      <alignment horizontal="right" vertical="center"/>
      <protection/>
    </xf>
    <xf numFmtId="196" fontId="26" fillId="0" borderId="14" xfId="0" applyNumberFormat="1" applyFont="1" applyFill="1" applyBorder="1" applyAlignment="1" applyProtection="1">
      <alignment vertical="center"/>
      <protection/>
    </xf>
    <xf numFmtId="193" fontId="26" fillId="0" borderId="14" xfId="0" applyNumberFormat="1" applyFont="1" applyFill="1" applyBorder="1" applyAlignment="1" applyProtection="1">
      <alignment vertical="center"/>
      <protection/>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193" fontId="26" fillId="0" borderId="14" xfId="42" applyNumberFormat="1" applyFont="1" applyFill="1" applyBorder="1" applyAlignment="1">
      <alignment vertical="center"/>
    </xf>
    <xf numFmtId="0" fontId="26" fillId="0" borderId="14" xfId="0" applyNumberFormat="1" applyFont="1" applyFill="1" applyBorder="1" applyAlignment="1">
      <alignment horizontal="center" vertical="center"/>
    </xf>
    <xf numFmtId="0" fontId="26" fillId="0" borderId="14" xfId="57" applyFont="1" applyFill="1" applyBorder="1" applyAlignment="1" applyProtection="1">
      <alignment horizontal="left" vertical="center"/>
      <protection/>
    </xf>
    <xf numFmtId="190" fontId="26" fillId="0" borderId="14" xfId="57" applyNumberFormat="1" applyFont="1" applyFill="1" applyBorder="1" applyAlignment="1" applyProtection="1">
      <alignment horizontal="center" vertical="center"/>
      <protection/>
    </xf>
    <xf numFmtId="0" fontId="26" fillId="0" borderId="14" xfId="57" applyNumberFormat="1" applyFont="1" applyFill="1" applyBorder="1" applyAlignment="1" applyProtection="1">
      <alignment horizontal="center" vertical="center"/>
      <protection/>
    </xf>
    <xf numFmtId="0" fontId="26" fillId="0" borderId="14" xfId="57" applyFont="1" applyFill="1" applyBorder="1" applyAlignment="1" applyProtection="1">
      <alignment horizontal="center" vertical="center"/>
      <protection/>
    </xf>
    <xf numFmtId="185" fontId="26" fillId="0" borderId="14" xfId="57" applyNumberFormat="1" applyFont="1" applyFill="1" applyBorder="1" applyAlignment="1" applyProtection="1">
      <alignment horizontal="right" vertical="center"/>
      <protection/>
    </xf>
    <xf numFmtId="196" fontId="26" fillId="0" borderId="14" xfId="57" applyNumberFormat="1" applyFont="1" applyFill="1" applyBorder="1" applyAlignment="1" applyProtection="1">
      <alignment vertical="center"/>
      <protection/>
    </xf>
    <xf numFmtId="193" fontId="26" fillId="0" borderId="14" xfId="57" applyNumberFormat="1" applyFont="1" applyFill="1" applyBorder="1" applyAlignment="1" applyProtection="1">
      <alignment vertical="center"/>
      <protection/>
    </xf>
    <xf numFmtId="0" fontId="26" fillId="0" borderId="14" xfId="57" applyNumberFormat="1" applyFont="1" applyFill="1" applyBorder="1" applyAlignment="1">
      <alignment horizontal="left" vertical="center"/>
      <protection/>
    </xf>
    <xf numFmtId="190" fontId="26" fillId="0" borderId="14" xfId="0" applyNumberFormat="1" applyFont="1" applyFill="1" applyBorder="1" applyAlignment="1" applyProtection="1">
      <alignment horizontal="center" vertical="center"/>
      <protection/>
    </xf>
    <xf numFmtId="0" fontId="26" fillId="0" borderId="14" xfId="0" applyFont="1" applyFill="1" applyBorder="1" applyAlignment="1" applyProtection="1">
      <alignment horizontal="left" vertical="center"/>
      <protection/>
    </xf>
    <xf numFmtId="185" fontId="26"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horizontal="left" vertical="center"/>
      <protection/>
    </xf>
    <xf numFmtId="190" fontId="27" fillId="0" borderId="14" xfId="0" applyNumberFormat="1" applyFont="1" applyFill="1" applyBorder="1" applyAlignment="1">
      <alignment horizontal="center" vertical="center"/>
    </xf>
    <xf numFmtId="0" fontId="26" fillId="0" borderId="20" xfId="0" applyFont="1" applyFill="1" applyBorder="1" applyAlignment="1" applyProtection="1">
      <alignment horizontal="left" vertical="center"/>
      <protection locked="0"/>
    </xf>
    <xf numFmtId="190" fontId="26" fillId="0" borderId="21" xfId="0" applyNumberFormat="1" applyFont="1" applyFill="1" applyBorder="1" applyAlignment="1" applyProtection="1">
      <alignment horizontal="center"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185" fontId="26" fillId="0" borderId="21" xfId="42" applyNumberFormat="1" applyFont="1" applyFill="1" applyBorder="1" applyAlignment="1" applyProtection="1">
      <alignment horizontal="right" vertical="center"/>
      <protection locked="0"/>
    </xf>
    <xf numFmtId="196" fontId="26" fillId="0" borderId="21" xfId="42" applyNumberFormat="1" applyFont="1" applyFill="1" applyBorder="1" applyAlignment="1" applyProtection="1">
      <alignment vertical="center"/>
      <protection locked="0"/>
    </xf>
    <xf numFmtId="185" fontId="26" fillId="0" borderId="21" xfId="42" applyNumberFormat="1" applyFont="1" applyFill="1" applyBorder="1" applyAlignment="1" applyProtection="1">
      <alignment horizontal="right" vertical="center"/>
      <protection/>
    </xf>
    <xf numFmtId="196" fontId="26" fillId="0" borderId="21" xfId="42" applyNumberFormat="1" applyFont="1" applyFill="1" applyBorder="1" applyAlignment="1" applyProtection="1">
      <alignment vertical="center"/>
      <protection/>
    </xf>
    <xf numFmtId="196" fontId="26" fillId="0" borderId="21" xfId="60" applyNumberFormat="1" applyFont="1" applyFill="1" applyBorder="1" applyAlignment="1" applyProtection="1">
      <alignment vertical="center"/>
      <protection/>
    </xf>
    <xf numFmtId="193" fontId="26" fillId="0" borderId="21" xfId="60" applyNumberFormat="1" applyFont="1" applyFill="1" applyBorder="1" applyAlignment="1" applyProtection="1">
      <alignment vertical="center"/>
      <protection/>
    </xf>
    <xf numFmtId="192" fontId="26" fillId="0" borderId="21" xfId="60" applyNumberFormat="1" applyFont="1" applyFill="1" applyBorder="1" applyAlignment="1" applyProtection="1">
      <alignment vertical="center"/>
      <protection/>
    </xf>
    <xf numFmtId="196" fontId="26" fillId="0" borderId="21" xfId="0" applyNumberFormat="1" applyFont="1" applyFill="1" applyBorder="1" applyAlignment="1">
      <alignment vertical="center"/>
    </xf>
    <xf numFmtId="193" fontId="26" fillId="0" borderId="22" xfId="60" applyNumberFormat="1" applyFont="1" applyFill="1" applyBorder="1" applyAlignment="1" applyProtection="1">
      <alignment vertical="center"/>
      <protection/>
    </xf>
    <xf numFmtId="0" fontId="27" fillId="0" borderId="23" xfId="0" applyFont="1" applyFill="1" applyBorder="1" applyAlignment="1">
      <alignment horizontal="left" vertical="center"/>
    </xf>
    <xf numFmtId="193" fontId="27" fillId="0" borderId="24" xfId="42" applyNumberFormat="1" applyFont="1" applyFill="1" applyBorder="1" applyAlignment="1">
      <alignment vertical="center"/>
    </xf>
    <xf numFmtId="0" fontId="26" fillId="0" borderId="23" xfId="0" applyFont="1" applyFill="1" applyBorder="1" applyAlignment="1">
      <alignment horizontal="left" vertical="center"/>
    </xf>
    <xf numFmtId="193" fontId="26" fillId="0" borderId="24" xfId="42" applyNumberFormat="1" applyFont="1" applyFill="1" applyBorder="1" applyAlignment="1" applyProtection="1">
      <alignment vertical="center"/>
      <protection locked="0"/>
    </xf>
    <xf numFmtId="0" fontId="26" fillId="0" borderId="23" xfId="0" applyFont="1" applyFill="1" applyBorder="1" applyAlignment="1" applyProtection="1">
      <alignment horizontal="left" vertical="center"/>
      <protection locked="0"/>
    </xf>
    <xf numFmtId="193" fontId="26" fillId="0" borderId="24" xfId="60" applyNumberFormat="1" applyFont="1" applyFill="1" applyBorder="1" applyAlignment="1" applyProtection="1">
      <alignment vertical="center"/>
      <protection/>
    </xf>
    <xf numFmtId="49" fontId="26" fillId="0" borderId="23" xfId="0" applyNumberFormat="1" applyFont="1" applyFill="1" applyBorder="1" applyAlignment="1" applyProtection="1">
      <alignment horizontal="left" vertical="center"/>
      <protection locked="0"/>
    </xf>
    <xf numFmtId="193" fontId="26" fillId="0" borderId="24" xfId="0" applyNumberFormat="1" applyFont="1" applyFill="1" applyBorder="1" applyAlignment="1" applyProtection="1">
      <alignment vertical="center"/>
      <protection/>
    </xf>
    <xf numFmtId="193" fontId="26" fillId="0" borderId="24" xfId="0" applyNumberFormat="1" applyFont="1" applyFill="1" applyBorder="1" applyAlignment="1">
      <alignment vertical="center"/>
    </xf>
    <xf numFmtId="0" fontId="26" fillId="0" borderId="23" xfId="57" applyFont="1" applyFill="1" applyBorder="1" applyAlignment="1" applyProtection="1">
      <alignment horizontal="left" vertical="center"/>
      <protection/>
    </xf>
    <xf numFmtId="193" fontId="26" fillId="0" borderId="24" xfId="57" applyNumberFormat="1" applyFont="1" applyFill="1" applyBorder="1" applyAlignment="1" applyProtection="1">
      <alignment vertical="center"/>
      <protection/>
    </xf>
    <xf numFmtId="0" fontId="26" fillId="0" borderId="23" xfId="0" applyNumberFormat="1" applyFont="1" applyFill="1" applyBorder="1" applyAlignment="1" applyProtection="1">
      <alignment horizontal="left" vertical="center"/>
      <protection locked="0"/>
    </xf>
    <xf numFmtId="0" fontId="26" fillId="0" borderId="23" xfId="57" applyFont="1" applyFill="1" applyBorder="1" applyAlignment="1" applyProtection="1" quotePrefix="1">
      <alignment horizontal="left" vertical="center"/>
      <protection/>
    </xf>
    <xf numFmtId="0" fontId="26" fillId="0" borderId="23" xfId="0" applyNumberFormat="1" applyFont="1" applyFill="1" applyBorder="1" applyAlignment="1" applyProtection="1">
      <alignment horizontal="left" vertical="center"/>
      <protection/>
    </xf>
    <xf numFmtId="0" fontId="26" fillId="0" borderId="23" xfId="0" applyFont="1" applyFill="1" applyBorder="1" applyAlignment="1" applyProtection="1">
      <alignment horizontal="left" vertical="center"/>
      <protection/>
    </xf>
    <xf numFmtId="0" fontId="26" fillId="0" borderId="25" xfId="0" applyFont="1" applyFill="1" applyBorder="1" applyAlignment="1">
      <alignment horizontal="left" vertical="center"/>
    </xf>
    <xf numFmtId="190" fontId="26" fillId="0" borderId="26" xfId="0" applyNumberFormat="1" applyFont="1" applyFill="1" applyBorder="1" applyAlignment="1">
      <alignment horizontal="center" vertical="center"/>
    </xf>
    <xf numFmtId="49" fontId="26" fillId="0" borderId="26" xfId="0" applyNumberFormat="1" applyFont="1" applyFill="1" applyBorder="1" applyAlignment="1" applyProtection="1">
      <alignment horizontal="left" vertical="center"/>
      <protection locked="0"/>
    </xf>
    <xf numFmtId="0" fontId="26" fillId="0" borderId="26" xfId="0" applyFont="1" applyFill="1" applyBorder="1" applyAlignment="1">
      <alignment horizontal="left" vertical="center"/>
    </xf>
    <xf numFmtId="0" fontId="26" fillId="0" borderId="26" xfId="0" applyFont="1" applyFill="1" applyBorder="1" applyAlignment="1">
      <alignment horizontal="center" vertical="center"/>
    </xf>
    <xf numFmtId="185" fontId="26" fillId="0" borderId="26" xfId="42" applyNumberFormat="1" applyFont="1" applyFill="1" applyBorder="1" applyAlignment="1" applyProtection="1">
      <alignment horizontal="right" vertical="center"/>
      <protection locked="0"/>
    </xf>
    <xf numFmtId="196" fontId="26" fillId="0" borderId="26" xfId="42" applyNumberFormat="1" applyFont="1" applyFill="1" applyBorder="1" applyAlignment="1" applyProtection="1">
      <alignment vertical="center"/>
      <protection locked="0"/>
    </xf>
    <xf numFmtId="185" fontId="26" fillId="0" borderId="26" xfId="42" applyNumberFormat="1" applyFont="1" applyFill="1" applyBorder="1" applyAlignment="1" applyProtection="1">
      <alignment horizontal="right" vertical="center"/>
      <protection/>
    </xf>
    <xf numFmtId="196" fontId="26" fillId="0" borderId="26" xfId="42" applyNumberFormat="1" applyFont="1" applyFill="1" applyBorder="1" applyAlignment="1" applyProtection="1">
      <alignment vertical="center"/>
      <protection/>
    </xf>
    <xf numFmtId="196" fontId="26" fillId="0" borderId="26" xfId="42" applyNumberFormat="1" applyFont="1" applyFill="1" applyBorder="1" applyAlignment="1">
      <alignment vertical="center"/>
    </xf>
    <xf numFmtId="193" fontId="26" fillId="0" borderId="26" xfId="42" applyNumberFormat="1" applyFont="1" applyFill="1" applyBorder="1" applyAlignment="1">
      <alignment vertical="center"/>
    </xf>
    <xf numFmtId="185" fontId="26" fillId="0" borderId="26" xfId="42" applyNumberFormat="1" applyFont="1" applyFill="1" applyBorder="1" applyAlignment="1">
      <alignment horizontal="right" vertical="center"/>
    </xf>
    <xf numFmtId="192" fontId="26" fillId="0" borderId="26" xfId="60" applyNumberFormat="1" applyFont="1" applyFill="1" applyBorder="1" applyAlignment="1" applyProtection="1">
      <alignment vertical="center"/>
      <protection/>
    </xf>
    <xf numFmtId="185" fontId="26" fillId="0" borderId="26" xfId="0" applyNumberFormat="1" applyFont="1" applyFill="1" applyBorder="1" applyAlignment="1">
      <alignment horizontal="right" vertical="center"/>
    </xf>
    <xf numFmtId="196" fontId="26" fillId="0" borderId="26" xfId="0" applyNumberFormat="1" applyFont="1" applyFill="1" applyBorder="1" applyAlignment="1">
      <alignment vertical="center"/>
    </xf>
    <xf numFmtId="193" fontId="26" fillId="0" borderId="27" xfId="0" applyNumberFormat="1" applyFont="1" applyFill="1" applyBorder="1" applyAlignment="1">
      <alignment vertical="center"/>
    </xf>
    <xf numFmtId="0" fontId="27" fillId="0" borderId="28" xfId="0" applyFont="1" applyFill="1" applyBorder="1" applyAlignment="1">
      <alignment horizontal="left" vertical="center"/>
    </xf>
    <xf numFmtId="190"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xf>
    <xf numFmtId="0" fontId="27" fillId="0" borderId="16" xfId="0" applyFont="1" applyFill="1" applyBorder="1" applyAlignment="1">
      <alignment horizontal="center" vertical="center"/>
    </xf>
    <xf numFmtId="185" fontId="26" fillId="0" borderId="16" xfId="42" applyNumberFormat="1" applyFont="1" applyFill="1" applyBorder="1" applyAlignment="1">
      <alignment horizontal="right" vertical="center"/>
    </xf>
    <xf numFmtId="196" fontId="26" fillId="0" borderId="16" xfId="42" applyNumberFormat="1" applyFont="1" applyFill="1" applyBorder="1" applyAlignment="1">
      <alignment vertical="center"/>
    </xf>
    <xf numFmtId="185" fontId="27" fillId="0" borderId="16" xfId="42" applyNumberFormat="1" applyFont="1" applyFill="1" applyBorder="1" applyAlignment="1">
      <alignment horizontal="right" vertical="center"/>
    </xf>
    <xf numFmtId="196" fontId="27" fillId="0" borderId="16" xfId="42" applyNumberFormat="1" applyFont="1" applyFill="1" applyBorder="1" applyAlignment="1">
      <alignment vertical="center"/>
    </xf>
    <xf numFmtId="193" fontId="27" fillId="0" borderId="16" xfId="42" applyNumberFormat="1" applyFont="1" applyFill="1" applyBorder="1" applyAlignment="1">
      <alignment vertical="center"/>
    </xf>
    <xf numFmtId="192" fontId="26" fillId="0" borderId="16" xfId="60" applyNumberFormat="1" applyFont="1" applyFill="1" applyBorder="1" applyAlignment="1" applyProtection="1">
      <alignment vertical="center"/>
      <protection/>
    </xf>
    <xf numFmtId="193" fontId="27" fillId="0" borderId="29" xfId="42" applyNumberFormat="1" applyFont="1" applyFill="1" applyBorder="1" applyAlignment="1">
      <alignment vertical="center"/>
    </xf>
    <xf numFmtId="0" fontId="26" fillId="0" borderId="30" xfId="0" applyFont="1" applyFill="1" applyBorder="1" applyAlignment="1">
      <alignment horizontal="left" vertical="center"/>
    </xf>
    <xf numFmtId="190" fontId="26" fillId="0" borderId="19" xfId="0" applyNumberFormat="1" applyFont="1" applyFill="1" applyBorder="1" applyAlignment="1" applyProtection="1">
      <alignment horizontal="center" vertical="center"/>
      <protection locked="0"/>
    </xf>
    <xf numFmtId="190" fontId="26" fillId="0" borderId="19" xfId="0" applyNumberFormat="1" applyFont="1" applyFill="1" applyBorder="1" applyAlignment="1" applyProtection="1">
      <alignment horizontal="left" vertical="center"/>
      <protection locked="0"/>
    </xf>
    <xf numFmtId="0" fontId="26" fillId="0" borderId="19" xfId="0" applyFont="1" applyFill="1" applyBorder="1" applyAlignment="1" applyProtection="1">
      <alignment horizontal="left" vertical="center"/>
      <protection locked="0"/>
    </xf>
    <xf numFmtId="0" fontId="26" fillId="0" borderId="19" xfId="0" applyFont="1" applyFill="1" applyBorder="1" applyAlignment="1">
      <alignment horizontal="center" vertical="center"/>
    </xf>
    <xf numFmtId="185" fontId="26" fillId="0" borderId="19" xfId="42" applyNumberFormat="1" applyFont="1" applyFill="1" applyBorder="1" applyAlignment="1">
      <alignment horizontal="right" vertical="center"/>
    </xf>
    <xf numFmtId="196" fontId="26" fillId="0" borderId="19" xfId="42" applyNumberFormat="1" applyFont="1" applyFill="1" applyBorder="1" applyAlignment="1">
      <alignment vertical="center"/>
    </xf>
    <xf numFmtId="196" fontId="26" fillId="0" borderId="19" xfId="60" applyNumberFormat="1" applyFont="1" applyFill="1" applyBorder="1" applyAlignment="1" applyProtection="1">
      <alignment vertical="center"/>
      <protection/>
    </xf>
    <xf numFmtId="193" fontId="26" fillId="0" borderId="19" xfId="60" applyNumberFormat="1" applyFont="1" applyFill="1" applyBorder="1" applyAlignment="1" applyProtection="1">
      <alignment vertical="center"/>
      <protection/>
    </xf>
    <xf numFmtId="192" fontId="26" fillId="0" borderId="19" xfId="60" applyNumberFormat="1" applyFont="1" applyFill="1" applyBorder="1" applyAlignment="1" applyProtection="1">
      <alignment vertical="center"/>
      <protection/>
    </xf>
    <xf numFmtId="185" fontId="26" fillId="0" borderId="19" xfId="0" applyNumberFormat="1" applyFont="1" applyFill="1" applyBorder="1" applyAlignment="1">
      <alignment horizontal="right" vertical="center"/>
    </xf>
    <xf numFmtId="196" fontId="26" fillId="0" borderId="19" xfId="0" applyNumberFormat="1" applyFont="1" applyFill="1" applyBorder="1" applyAlignment="1">
      <alignment vertical="center"/>
    </xf>
    <xf numFmtId="193" fontId="26" fillId="0" borderId="31" xfId="42" applyNumberFormat="1" applyFont="1" applyFill="1" applyBorder="1" applyAlignment="1" applyProtection="1">
      <alignment vertical="center"/>
      <protection locked="0"/>
    </xf>
    <xf numFmtId="49" fontId="26" fillId="0" borderId="25" xfId="0" applyNumberFormat="1" applyFont="1" applyFill="1" applyBorder="1" applyAlignment="1" applyProtection="1">
      <alignment horizontal="left" vertical="center"/>
      <protection locked="0"/>
    </xf>
    <xf numFmtId="190" fontId="26" fillId="0" borderId="26" xfId="0" applyNumberFormat="1" applyFont="1" applyFill="1" applyBorder="1" applyAlignment="1" applyProtection="1">
      <alignment horizontal="center" vertical="center"/>
      <protection locked="0"/>
    </xf>
    <xf numFmtId="0" fontId="26" fillId="0" borderId="26" xfId="0" applyNumberFormat="1" applyFont="1" applyFill="1" applyBorder="1" applyAlignment="1" applyProtection="1">
      <alignment horizontal="left" vertical="center"/>
      <protection locked="0"/>
    </xf>
    <xf numFmtId="0" fontId="26" fillId="0" borderId="26" xfId="0" applyNumberFormat="1" applyFont="1" applyFill="1" applyBorder="1" applyAlignment="1">
      <alignment horizontal="center"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16" xfId="0" applyFont="1" applyFill="1" applyBorder="1" applyAlignment="1">
      <alignment horizontal="center" vertical="center"/>
    </xf>
    <xf numFmtId="0" fontId="23" fillId="33" borderId="16" xfId="0" applyFont="1" applyFill="1" applyBorder="1" applyAlignment="1">
      <alignment horizontal="center" vertical="center"/>
    </xf>
    <xf numFmtId="0" fontId="0" fillId="33" borderId="16" xfId="0" applyFill="1"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Fill="1" applyAlignment="1">
      <alignment horizontal="right" vertical="center" wrapText="1"/>
    </xf>
    <xf numFmtId="0" fontId="16" fillId="0" borderId="0" xfId="0" applyFont="1" applyFill="1" applyAlignment="1">
      <alignment horizontal="right" vertical="center" wrapText="1"/>
    </xf>
    <xf numFmtId="0" fontId="11" fillId="0" borderId="0" xfId="0" applyFont="1" applyFill="1" applyBorder="1" applyAlignment="1" applyProtection="1">
      <alignment horizontal="right" vertical="center" wrapText="1"/>
      <protection locked="0"/>
    </xf>
    <xf numFmtId="193" fontId="8" fillId="0" borderId="0" xfId="0" applyNumberFormat="1" applyFont="1" applyFill="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33" borderId="0" xfId="0" applyFill="1" applyAlignment="1">
      <alignment/>
    </xf>
    <xf numFmtId="185" fontId="17" fillId="0" borderId="32" xfId="0" applyNumberFormat="1"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193" fontId="17" fillId="0" borderId="32" xfId="0" applyNumberFormat="1" applyFont="1" applyFill="1" applyBorder="1" applyAlignment="1" applyProtection="1">
      <alignment horizontal="center" vertical="center" wrapText="1"/>
      <protection/>
    </xf>
    <xf numFmtId="193" fontId="17" fillId="0" borderId="33" xfId="0" applyNumberFormat="1" applyFont="1" applyFill="1" applyBorder="1" applyAlignment="1" applyProtection="1">
      <alignment horizontal="center" vertical="center" wrapText="1"/>
      <protection/>
    </xf>
    <xf numFmtId="171" fontId="17" fillId="0" borderId="32" xfId="42" applyFont="1" applyFill="1" applyBorder="1" applyAlignment="1" applyProtection="1">
      <alignment horizontal="center" vertical="center"/>
      <protection/>
    </xf>
    <xf numFmtId="171" fontId="17" fillId="0" borderId="12" xfId="42" applyFont="1" applyFill="1" applyBorder="1" applyAlignment="1" applyProtection="1">
      <alignment horizontal="center" vertical="center"/>
      <protection/>
    </xf>
    <xf numFmtId="190" fontId="17" fillId="0" borderId="32" xfId="0" applyNumberFormat="1" applyFont="1" applyFill="1" applyBorder="1" applyAlignment="1" applyProtection="1">
      <alignment horizontal="center" vertical="center" wrapText="1"/>
      <protection/>
    </xf>
    <xf numFmtId="190" fontId="17" fillId="0" borderId="12"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0" fillId="0" borderId="0" xfId="0" applyAlignment="1">
      <alignment/>
    </xf>
    <xf numFmtId="171" fontId="17" fillId="0" borderId="34" xfId="42" applyFont="1" applyFill="1" applyBorder="1" applyAlignment="1" applyProtection="1">
      <alignment horizontal="center" vertical="center"/>
      <protection/>
    </xf>
    <xf numFmtId="171" fontId="17" fillId="0" borderId="35" xfId="42" applyFont="1" applyFill="1" applyBorder="1" applyAlignment="1" applyProtection="1">
      <alignment horizontal="center" vertical="center"/>
      <protection/>
    </xf>
    <xf numFmtId="0" fontId="22" fillId="33" borderId="16" xfId="0" applyFont="1" applyFill="1" applyBorder="1" applyAlignment="1">
      <alignment horizontal="right" vertical="center"/>
    </xf>
    <xf numFmtId="0" fontId="16" fillId="0" borderId="0" xfId="0" applyFont="1" applyAlignment="1">
      <alignment horizontal="right" vertical="center" wrapText="1"/>
    </xf>
    <xf numFmtId="0" fontId="0" fillId="0" borderId="0" xfId="0" applyAlignment="1">
      <alignment horizontal="right" vertical="center" wrapText="1"/>
    </xf>
    <xf numFmtId="193" fontId="8" fillId="0" borderId="0" xfId="0" applyNumberFormat="1" applyFont="1" applyBorder="1" applyAlignment="1" applyProtection="1">
      <alignment horizontal="right" vertical="center" wrapText="1"/>
      <protection locked="0"/>
    </xf>
    <xf numFmtId="0" fontId="11" fillId="0" borderId="0" xfId="0"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5261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821025" y="0"/>
          <a:ext cx="26670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507075"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573375" y="390525"/>
          <a:ext cx="2762250"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47
</a:t>
          </a:r>
          <a:r>
            <a:rPr lang="en-US" cap="none" sz="1600" b="0" i="0" u="none" baseline="0">
              <a:solidFill>
                <a:srgbClr val="FFFFFF"/>
              </a:solidFill>
              <a:latin typeface="Impact"/>
              <a:ea typeface="Impact"/>
              <a:cs typeface="Impact"/>
            </a:rPr>
            <a:t>16-18 NOV' 2007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773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91475" y="0"/>
          <a:ext cx="26003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1155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858125" y="0"/>
          <a:ext cx="2228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1060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381000</xdr:colOff>
      <xdr:row>0</xdr:row>
      <xdr:rowOff>904875</xdr:rowOff>
    </xdr:to>
    <xdr:sp fLocksText="0">
      <xdr:nvSpPr>
        <xdr:cNvPr id="6" name="Text Box 7"/>
        <xdr:cNvSpPr txBox="1">
          <a:spLocks noChangeArrowheads="1"/>
        </xdr:cNvSpPr>
      </xdr:nvSpPr>
      <xdr:spPr>
        <a:xfrm>
          <a:off x="8201025" y="409575"/>
          <a:ext cx="17907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1155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858125" y="0"/>
          <a:ext cx="2228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106025"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248650" y="390525"/>
          <a:ext cx="177165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47
</a:t>
          </a:r>
          <a:r>
            <a:rPr lang="en-US" cap="none" sz="1200" b="0" i="0" u="none" baseline="0">
              <a:solidFill>
                <a:srgbClr val="FFFFFF"/>
              </a:solidFill>
              <a:latin typeface="Impact"/>
              <a:ea typeface="Impact"/>
              <a:cs typeface="Impact"/>
            </a:rPr>
            <a:t>16-18 NOV'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6"/>
  <sheetViews>
    <sheetView tabSelected="1" zoomScale="60" zoomScaleNormal="60" zoomScalePageLayoutView="0" workbookViewId="0" topLeftCell="A1">
      <selection activeCell="X7" sqref="X7"/>
    </sheetView>
  </sheetViews>
  <sheetFormatPr defaultColWidth="39.8515625" defaultRowHeight="12.75"/>
  <cols>
    <col min="1" max="1" width="4.421875" style="104" bestFit="1" customWidth="1"/>
    <col min="2" max="2" width="46.140625" style="105" bestFit="1" customWidth="1"/>
    <col min="3" max="3" width="9.8515625" style="106" bestFit="1" customWidth="1"/>
    <col min="4" max="4" width="13.28125" style="107" bestFit="1" customWidth="1"/>
    <col min="5" max="5" width="15.8515625" style="107" bestFit="1" customWidth="1"/>
    <col min="6" max="6" width="7.00390625" style="101" bestFit="1" customWidth="1"/>
    <col min="7" max="7" width="9.140625" style="101" bestFit="1" customWidth="1"/>
    <col min="8" max="8" width="9.7109375" style="101" customWidth="1"/>
    <col min="9" max="9" width="12.28125" style="102" bestFit="1" customWidth="1"/>
    <col min="10" max="10" width="9.140625" style="103" bestFit="1" customWidth="1"/>
    <col min="11" max="11" width="12.28125" style="102" bestFit="1" customWidth="1"/>
    <col min="12" max="12" width="9.140625" style="103" bestFit="1" customWidth="1"/>
    <col min="13" max="13" width="12.28125" style="102" bestFit="1" customWidth="1"/>
    <col min="14" max="14" width="9.140625" style="103" bestFit="1" customWidth="1"/>
    <col min="15" max="15" width="15.28125" style="72" bestFit="1" customWidth="1"/>
    <col min="16" max="16" width="10.140625" style="109" bestFit="1" customWidth="1"/>
    <col min="17" max="17" width="10.140625" style="103" bestFit="1" customWidth="1"/>
    <col min="18" max="18" width="7.7109375" style="110" bestFit="1" customWidth="1"/>
    <col min="19" max="19" width="12.28125" style="111" bestFit="1" customWidth="1"/>
    <col min="20" max="20" width="10.57421875" style="107" bestFit="1" customWidth="1"/>
    <col min="21" max="21" width="14.140625" style="102" bestFit="1" customWidth="1"/>
    <col min="22" max="22" width="10.140625" style="103" bestFit="1" customWidth="1"/>
    <col min="23" max="23" width="7.7109375" style="110" bestFit="1" customWidth="1"/>
    <col min="24" max="24" width="39.8515625" style="108" customWidth="1"/>
    <col min="25" max="27" width="39.8515625" style="107" customWidth="1"/>
    <col min="28" max="28" width="2.140625" style="107" bestFit="1" customWidth="1"/>
    <col min="29" max="16384" width="39.8515625" style="107" customWidth="1"/>
  </cols>
  <sheetData>
    <row r="1" spans="1:23" s="10" customFormat="1" ht="99" customHeight="1">
      <c r="A1" s="28"/>
      <c r="B1" s="64"/>
      <c r="C1" s="26"/>
      <c r="D1" s="82"/>
      <c r="E1" s="82"/>
      <c r="F1" s="24"/>
      <c r="G1" s="24"/>
      <c r="H1" s="24"/>
      <c r="I1" s="23"/>
      <c r="J1" s="22"/>
      <c r="K1" s="69"/>
      <c r="L1" s="21"/>
      <c r="M1" s="19"/>
      <c r="N1" s="18"/>
      <c r="O1" s="78"/>
      <c r="P1" s="79"/>
      <c r="Q1" s="75"/>
      <c r="R1" s="77"/>
      <c r="S1" s="73"/>
      <c r="U1" s="73"/>
      <c r="V1" s="75"/>
      <c r="W1" s="77"/>
    </row>
    <row r="2" spans="1:23" s="2" customFormat="1" ht="27.75" thickBot="1">
      <c r="A2" s="253" t="s">
        <v>74</v>
      </c>
      <c r="B2" s="254"/>
      <c r="C2" s="254"/>
      <c r="D2" s="254"/>
      <c r="E2" s="254"/>
      <c r="F2" s="254"/>
      <c r="G2" s="254"/>
      <c r="H2" s="254"/>
      <c r="I2" s="254"/>
      <c r="J2" s="254"/>
      <c r="K2" s="254"/>
      <c r="L2" s="254"/>
      <c r="M2" s="254"/>
      <c r="N2" s="254"/>
      <c r="O2" s="254"/>
      <c r="P2" s="254"/>
      <c r="Q2" s="254"/>
      <c r="R2" s="254"/>
      <c r="S2" s="254"/>
      <c r="T2" s="254"/>
      <c r="U2" s="254"/>
      <c r="V2" s="254"/>
      <c r="W2" s="254"/>
    </row>
    <row r="3" spans="1:23" s="91" customFormat="1" ht="20.25" customHeight="1">
      <c r="A3" s="90"/>
      <c r="B3" s="260" t="s">
        <v>80</v>
      </c>
      <c r="C3" s="262" t="s">
        <v>61</v>
      </c>
      <c r="D3" s="256" t="s">
        <v>52</v>
      </c>
      <c r="E3" s="256" t="s">
        <v>3</v>
      </c>
      <c r="F3" s="256" t="s">
        <v>62</v>
      </c>
      <c r="G3" s="256" t="s">
        <v>63</v>
      </c>
      <c r="H3" s="256" t="s">
        <v>64</v>
      </c>
      <c r="I3" s="255" t="s">
        <v>53</v>
      </c>
      <c r="J3" s="255"/>
      <c r="K3" s="255" t="s">
        <v>54</v>
      </c>
      <c r="L3" s="255"/>
      <c r="M3" s="255" t="s">
        <v>55</v>
      </c>
      <c r="N3" s="255"/>
      <c r="O3" s="258" t="s">
        <v>65</v>
      </c>
      <c r="P3" s="258"/>
      <c r="Q3" s="258"/>
      <c r="R3" s="258"/>
      <c r="S3" s="255" t="s">
        <v>50</v>
      </c>
      <c r="T3" s="255"/>
      <c r="U3" s="258" t="s">
        <v>81</v>
      </c>
      <c r="V3" s="258"/>
      <c r="W3" s="259"/>
    </row>
    <row r="4" spans="1:23" s="91" customFormat="1" ht="52.5" customHeight="1" thickBot="1">
      <c r="A4" s="92"/>
      <c r="B4" s="261"/>
      <c r="C4" s="263"/>
      <c r="D4" s="264"/>
      <c r="E4" s="264"/>
      <c r="F4" s="257"/>
      <c r="G4" s="257"/>
      <c r="H4" s="257"/>
      <c r="I4" s="85" t="s">
        <v>60</v>
      </c>
      <c r="J4" s="86" t="s">
        <v>57</v>
      </c>
      <c r="K4" s="85" t="s">
        <v>60</v>
      </c>
      <c r="L4" s="86" t="s">
        <v>57</v>
      </c>
      <c r="M4" s="85" t="s">
        <v>60</v>
      </c>
      <c r="N4" s="86" t="s">
        <v>57</v>
      </c>
      <c r="O4" s="85" t="s">
        <v>60</v>
      </c>
      <c r="P4" s="86" t="s">
        <v>57</v>
      </c>
      <c r="Q4" s="86" t="s">
        <v>82</v>
      </c>
      <c r="R4" s="87" t="s">
        <v>83</v>
      </c>
      <c r="S4" s="85" t="s">
        <v>60</v>
      </c>
      <c r="T4" s="89" t="s">
        <v>56</v>
      </c>
      <c r="U4" s="85" t="s">
        <v>60</v>
      </c>
      <c r="V4" s="86" t="s">
        <v>57</v>
      </c>
      <c r="W4" s="88" t="s">
        <v>83</v>
      </c>
    </row>
    <row r="5" spans="1:23" s="91" customFormat="1" ht="15">
      <c r="A5" s="113">
        <v>1</v>
      </c>
      <c r="B5" s="171" t="s">
        <v>124</v>
      </c>
      <c r="C5" s="172">
        <v>39402</v>
      </c>
      <c r="D5" s="173" t="s">
        <v>79</v>
      </c>
      <c r="E5" s="173" t="s">
        <v>125</v>
      </c>
      <c r="F5" s="174">
        <v>163</v>
      </c>
      <c r="G5" s="174">
        <v>200</v>
      </c>
      <c r="H5" s="174">
        <v>1</v>
      </c>
      <c r="I5" s="175">
        <v>224258.5</v>
      </c>
      <c r="J5" s="176">
        <v>28183</v>
      </c>
      <c r="K5" s="175">
        <v>429935</v>
      </c>
      <c r="L5" s="176">
        <v>50380</v>
      </c>
      <c r="M5" s="175">
        <v>679654.5</v>
      </c>
      <c r="N5" s="176">
        <v>79222</v>
      </c>
      <c r="O5" s="177">
        <f>I5+K5+M5</f>
        <v>1333848</v>
      </c>
      <c r="P5" s="178">
        <f>J5+L5+N5</f>
        <v>157785</v>
      </c>
      <c r="Q5" s="179">
        <f>IF(O5&lt;&gt;0,P5/G5,"")</f>
        <v>788.925</v>
      </c>
      <c r="R5" s="180">
        <f>IF(O5&lt;&gt;0,O5/P5,"")</f>
        <v>8.45357923757011</v>
      </c>
      <c r="S5" s="175"/>
      <c r="T5" s="181">
        <f>IF(S5&lt;&gt;0,-(S5-O5)/S5,"")</f>
      </c>
      <c r="U5" s="177">
        <f>1333848+0</f>
        <v>1333848</v>
      </c>
      <c r="V5" s="182">
        <f>157785+0</f>
        <v>157785</v>
      </c>
      <c r="W5" s="183">
        <f>IF(U5&lt;&gt;0,U5/V5,"")</f>
        <v>8.45357923757011</v>
      </c>
    </row>
    <row r="6" spans="1:23" s="91" customFormat="1" ht="15">
      <c r="A6" s="113">
        <v>2</v>
      </c>
      <c r="B6" s="184" t="s">
        <v>126</v>
      </c>
      <c r="C6" s="138">
        <v>39402</v>
      </c>
      <c r="D6" s="139" t="s">
        <v>67</v>
      </c>
      <c r="E6" s="139" t="s">
        <v>118</v>
      </c>
      <c r="F6" s="140">
        <v>130</v>
      </c>
      <c r="G6" s="140">
        <v>130</v>
      </c>
      <c r="H6" s="140">
        <v>1</v>
      </c>
      <c r="I6" s="141">
        <v>72523</v>
      </c>
      <c r="J6" s="142">
        <v>8611</v>
      </c>
      <c r="K6" s="141">
        <v>269841</v>
      </c>
      <c r="L6" s="142">
        <v>29329</v>
      </c>
      <c r="M6" s="141">
        <v>364935</v>
      </c>
      <c r="N6" s="142">
        <v>33156</v>
      </c>
      <c r="O6" s="143">
        <f>+M6+K6+I6</f>
        <v>707299</v>
      </c>
      <c r="P6" s="144">
        <f>+N6+L6+J6</f>
        <v>71096</v>
      </c>
      <c r="Q6" s="144">
        <f>+P6/G6</f>
        <v>546.8923076923077</v>
      </c>
      <c r="R6" s="145">
        <f>+O6/P6</f>
        <v>9.948506245077079</v>
      </c>
      <c r="S6" s="141"/>
      <c r="T6" s="135">
        <f>IF(S6&lt;&gt;0,-(S6-O6)/S6,"")</f>
      </c>
      <c r="U6" s="141">
        <v>707299</v>
      </c>
      <c r="V6" s="142">
        <v>71096</v>
      </c>
      <c r="W6" s="185">
        <f>+U6/V6</f>
        <v>9.948506245077079</v>
      </c>
    </row>
    <row r="7" spans="1:24" s="6" customFormat="1" ht="18">
      <c r="A7" s="121">
        <v>3</v>
      </c>
      <c r="B7" s="226" t="s">
        <v>127</v>
      </c>
      <c r="C7" s="227">
        <v>39394</v>
      </c>
      <c r="D7" s="228" t="s">
        <v>77</v>
      </c>
      <c r="E7" s="229" t="s">
        <v>128</v>
      </c>
      <c r="F7" s="230">
        <v>125</v>
      </c>
      <c r="G7" s="230">
        <v>125</v>
      </c>
      <c r="H7" s="230">
        <v>1</v>
      </c>
      <c r="I7" s="231">
        <v>89877</v>
      </c>
      <c r="J7" s="232">
        <v>12096</v>
      </c>
      <c r="K7" s="231">
        <v>158136.5</v>
      </c>
      <c r="L7" s="232">
        <v>20496</v>
      </c>
      <c r="M7" s="231">
        <v>196391</v>
      </c>
      <c r="N7" s="232">
        <v>24556</v>
      </c>
      <c r="O7" s="231">
        <f>I7+K7+M7</f>
        <v>444404.5</v>
      </c>
      <c r="P7" s="232">
        <f>J7+L7+N7</f>
        <v>57148</v>
      </c>
      <c r="Q7" s="233">
        <f>IF(O7&lt;&gt;0,P7/G7,"")</f>
        <v>457.184</v>
      </c>
      <c r="R7" s="234">
        <f>IF(O7&lt;&gt;0,O7/P7,"")</f>
        <v>7.776378875901169</v>
      </c>
      <c r="S7" s="231"/>
      <c r="T7" s="235">
        <f>IF(S7&lt;&gt;0,-(S7-O7)/S7,"")</f>
      </c>
      <c r="U7" s="236">
        <v>444404.5</v>
      </c>
      <c r="V7" s="237">
        <v>57148</v>
      </c>
      <c r="W7" s="238">
        <f>U7/V7</f>
        <v>7.776378875901169</v>
      </c>
      <c r="X7" s="7"/>
    </row>
    <row r="8" spans="1:24" s="6" customFormat="1" ht="18">
      <c r="A8" s="120">
        <v>4</v>
      </c>
      <c r="B8" s="215" t="s">
        <v>109</v>
      </c>
      <c r="C8" s="216">
        <v>39395</v>
      </c>
      <c r="D8" s="217" t="s">
        <v>67</v>
      </c>
      <c r="E8" s="217" t="s">
        <v>76</v>
      </c>
      <c r="F8" s="218">
        <v>58</v>
      </c>
      <c r="G8" s="218">
        <v>59</v>
      </c>
      <c r="H8" s="218">
        <v>2</v>
      </c>
      <c r="I8" s="219">
        <v>52836</v>
      </c>
      <c r="J8" s="220">
        <v>6108</v>
      </c>
      <c r="K8" s="219">
        <v>80673</v>
      </c>
      <c r="L8" s="220">
        <v>7692</v>
      </c>
      <c r="M8" s="219">
        <v>104618</v>
      </c>
      <c r="N8" s="220">
        <v>9872</v>
      </c>
      <c r="O8" s="221">
        <f>+M8+K8+I8</f>
        <v>238127</v>
      </c>
      <c r="P8" s="222">
        <f>+N8+L8+J8</f>
        <v>23672</v>
      </c>
      <c r="Q8" s="222">
        <f>+P8/G8</f>
        <v>401.22033898305085</v>
      </c>
      <c r="R8" s="223">
        <f>+O8/P8</f>
        <v>10.059437309901995</v>
      </c>
      <c r="S8" s="219">
        <v>354036</v>
      </c>
      <c r="T8" s="224">
        <f>IF(S8&lt;&gt;0,-(S8-O8)/S8,"")</f>
        <v>-0.32739325944254255</v>
      </c>
      <c r="U8" s="219">
        <v>716211</v>
      </c>
      <c r="V8" s="220">
        <v>72125</v>
      </c>
      <c r="W8" s="225">
        <f>+U8/V8</f>
        <v>9.930135181975736</v>
      </c>
      <c r="X8" s="7"/>
    </row>
    <row r="9" spans="1:24" s="6" customFormat="1" ht="18">
      <c r="A9" s="113">
        <v>5</v>
      </c>
      <c r="B9" s="188" t="s">
        <v>129</v>
      </c>
      <c r="C9" s="127">
        <v>39402</v>
      </c>
      <c r="D9" s="146" t="s">
        <v>58</v>
      </c>
      <c r="E9" s="126" t="s">
        <v>7</v>
      </c>
      <c r="F9" s="128">
        <v>64</v>
      </c>
      <c r="G9" s="128">
        <v>64</v>
      </c>
      <c r="H9" s="128">
        <v>1</v>
      </c>
      <c r="I9" s="129">
        <v>48354</v>
      </c>
      <c r="J9" s="130">
        <v>5272</v>
      </c>
      <c r="K9" s="129">
        <v>69452</v>
      </c>
      <c r="L9" s="130">
        <v>7331</v>
      </c>
      <c r="M9" s="129">
        <v>96089</v>
      </c>
      <c r="N9" s="130">
        <v>9961</v>
      </c>
      <c r="O9" s="131">
        <f>+I9+K9+M9</f>
        <v>213895</v>
      </c>
      <c r="P9" s="132">
        <f>+J9+L9+N9</f>
        <v>22564</v>
      </c>
      <c r="Q9" s="133">
        <f aca="true" t="shared" si="0" ref="Q9:Q14">IF(O9&lt;&gt;0,P9/G9,"")</f>
        <v>352.5625</v>
      </c>
      <c r="R9" s="134">
        <f aca="true" t="shared" si="1" ref="R9:R14">IF(O9&lt;&gt;0,O9/P9,"")</f>
        <v>9.47948058854813</v>
      </c>
      <c r="S9" s="129"/>
      <c r="T9" s="135"/>
      <c r="U9" s="129">
        <v>213895</v>
      </c>
      <c r="V9" s="130">
        <v>22564</v>
      </c>
      <c r="W9" s="187">
        <f>U9/V9</f>
        <v>9.47948058854813</v>
      </c>
      <c r="X9" s="7"/>
    </row>
    <row r="10" spans="1:25" s="9" customFormat="1" ht="18">
      <c r="A10" s="113">
        <v>6</v>
      </c>
      <c r="B10" s="188" t="s">
        <v>85</v>
      </c>
      <c r="C10" s="127">
        <v>39381</v>
      </c>
      <c r="D10" s="146" t="s">
        <v>58</v>
      </c>
      <c r="E10" s="126" t="s">
        <v>7</v>
      </c>
      <c r="F10" s="128">
        <v>144</v>
      </c>
      <c r="G10" s="128">
        <v>111</v>
      </c>
      <c r="H10" s="128">
        <v>4</v>
      </c>
      <c r="I10" s="129">
        <v>32556</v>
      </c>
      <c r="J10" s="130">
        <v>4429</v>
      </c>
      <c r="K10" s="129">
        <v>53735</v>
      </c>
      <c r="L10" s="130">
        <v>7045</v>
      </c>
      <c r="M10" s="129">
        <v>67473</v>
      </c>
      <c r="N10" s="130">
        <v>8516</v>
      </c>
      <c r="O10" s="131">
        <f>+I10+K10+M10</f>
        <v>153764</v>
      </c>
      <c r="P10" s="132">
        <f>+J10+L10+N10</f>
        <v>19990</v>
      </c>
      <c r="Q10" s="133">
        <f t="shared" si="0"/>
        <v>180.0900900900901</v>
      </c>
      <c r="R10" s="134">
        <f t="shared" si="1"/>
        <v>7.692046023011506</v>
      </c>
      <c r="S10" s="129">
        <v>434894</v>
      </c>
      <c r="T10" s="135">
        <f>IF(S10&lt;&gt;0,-(S10-O10)/S10,"")</f>
        <v>-0.6464333837670789</v>
      </c>
      <c r="U10" s="129">
        <v>3703934</v>
      </c>
      <c r="V10" s="130">
        <v>465001</v>
      </c>
      <c r="W10" s="187">
        <f>U10/V10</f>
        <v>7.965432332403586</v>
      </c>
      <c r="Y10" s="8"/>
    </row>
    <row r="11" spans="1:24" s="10" customFormat="1" ht="18">
      <c r="A11" s="113">
        <v>7</v>
      </c>
      <c r="B11" s="186" t="s">
        <v>111</v>
      </c>
      <c r="C11" s="127">
        <v>39395</v>
      </c>
      <c r="D11" s="146" t="s">
        <v>77</v>
      </c>
      <c r="E11" s="139" t="s">
        <v>1</v>
      </c>
      <c r="F11" s="147">
        <v>35</v>
      </c>
      <c r="G11" s="147">
        <v>35</v>
      </c>
      <c r="H11" s="147">
        <v>2</v>
      </c>
      <c r="I11" s="141">
        <v>31580</v>
      </c>
      <c r="J11" s="142">
        <v>2775</v>
      </c>
      <c r="K11" s="141">
        <v>46364</v>
      </c>
      <c r="L11" s="142">
        <v>3909</v>
      </c>
      <c r="M11" s="141">
        <v>67614.5</v>
      </c>
      <c r="N11" s="142">
        <v>5697</v>
      </c>
      <c r="O11" s="141">
        <f>I11+K11+M11</f>
        <v>145558.5</v>
      </c>
      <c r="P11" s="142">
        <f>J11+L11+N11</f>
        <v>12381</v>
      </c>
      <c r="Q11" s="133">
        <f t="shared" si="0"/>
        <v>353.74285714285713</v>
      </c>
      <c r="R11" s="134">
        <f t="shared" si="1"/>
        <v>11.756602859219772</v>
      </c>
      <c r="S11" s="141">
        <v>240885.5</v>
      </c>
      <c r="T11" s="135">
        <f>IF(S11&lt;&gt;0,-(S11-O11)/S11,"")</f>
        <v>-0.39573573336709766</v>
      </c>
      <c r="U11" s="148">
        <v>456535</v>
      </c>
      <c r="V11" s="136">
        <v>39866</v>
      </c>
      <c r="W11" s="187">
        <f>U11/V11</f>
        <v>11.451738323383335</v>
      </c>
      <c r="X11" s="8"/>
    </row>
    <row r="12" spans="1:24" s="10" customFormat="1" ht="18">
      <c r="A12" s="113">
        <v>8</v>
      </c>
      <c r="B12" s="188" t="s">
        <v>112</v>
      </c>
      <c r="C12" s="127">
        <v>39395</v>
      </c>
      <c r="D12" s="146" t="s">
        <v>58</v>
      </c>
      <c r="E12" s="126" t="s">
        <v>2</v>
      </c>
      <c r="F12" s="128">
        <v>56</v>
      </c>
      <c r="G12" s="128">
        <v>56</v>
      </c>
      <c r="H12" s="128">
        <v>2</v>
      </c>
      <c r="I12" s="129">
        <v>21576</v>
      </c>
      <c r="J12" s="130">
        <v>2259</v>
      </c>
      <c r="K12" s="129">
        <v>43343</v>
      </c>
      <c r="L12" s="130">
        <v>4641</v>
      </c>
      <c r="M12" s="129">
        <v>46383</v>
      </c>
      <c r="N12" s="130">
        <v>4790</v>
      </c>
      <c r="O12" s="131">
        <f>+I12+K12+M12</f>
        <v>111302</v>
      </c>
      <c r="P12" s="132">
        <f>+J12+L12+N12</f>
        <v>11690</v>
      </c>
      <c r="Q12" s="133">
        <f t="shared" si="0"/>
        <v>208.75</v>
      </c>
      <c r="R12" s="134">
        <f t="shared" si="1"/>
        <v>9.521129170230967</v>
      </c>
      <c r="S12" s="129">
        <v>199118</v>
      </c>
      <c r="T12" s="135">
        <f>IF(S12&lt;&gt;0,-(S12-O12)/S12,"")</f>
        <v>-0.44102491989674464</v>
      </c>
      <c r="U12" s="129">
        <v>367897</v>
      </c>
      <c r="V12" s="130">
        <v>39906</v>
      </c>
      <c r="W12" s="187">
        <f>U12/V12</f>
        <v>9.219089861173758</v>
      </c>
      <c r="X12" s="11"/>
    </row>
    <row r="13" spans="1:24" s="10" customFormat="1" ht="18">
      <c r="A13" s="113">
        <v>9</v>
      </c>
      <c r="B13" s="188" t="s">
        <v>130</v>
      </c>
      <c r="C13" s="127">
        <v>39402</v>
      </c>
      <c r="D13" s="146" t="s">
        <v>58</v>
      </c>
      <c r="E13" s="126" t="s">
        <v>59</v>
      </c>
      <c r="F13" s="128">
        <v>20</v>
      </c>
      <c r="G13" s="128">
        <v>20</v>
      </c>
      <c r="H13" s="128">
        <v>1</v>
      </c>
      <c r="I13" s="129">
        <v>22222</v>
      </c>
      <c r="J13" s="130">
        <v>1918</v>
      </c>
      <c r="K13" s="129">
        <v>33345</v>
      </c>
      <c r="L13" s="130">
        <v>2776</v>
      </c>
      <c r="M13" s="129">
        <v>50170</v>
      </c>
      <c r="N13" s="130">
        <v>4136</v>
      </c>
      <c r="O13" s="131">
        <f>+I13+K13+M13</f>
        <v>105737</v>
      </c>
      <c r="P13" s="132">
        <f>+J13+L13+N13</f>
        <v>8830</v>
      </c>
      <c r="Q13" s="133">
        <f t="shared" si="0"/>
        <v>441.5</v>
      </c>
      <c r="R13" s="134">
        <f t="shared" si="1"/>
        <v>11.974745186862966</v>
      </c>
      <c r="S13" s="129"/>
      <c r="T13" s="135"/>
      <c r="U13" s="129">
        <v>114033</v>
      </c>
      <c r="V13" s="130">
        <v>9532</v>
      </c>
      <c r="W13" s="187">
        <f>U13/V13</f>
        <v>11.963176668065463</v>
      </c>
      <c r="X13" s="8"/>
    </row>
    <row r="14" spans="1:24" s="10" customFormat="1" ht="18">
      <c r="A14" s="113">
        <v>10</v>
      </c>
      <c r="B14" s="188" t="s">
        <v>110</v>
      </c>
      <c r="C14" s="127">
        <v>39381</v>
      </c>
      <c r="D14" s="126" t="s">
        <v>79</v>
      </c>
      <c r="E14" s="126" t="s">
        <v>86</v>
      </c>
      <c r="F14" s="128">
        <v>91</v>
      </c>
      <c r="G14" s="128">
        <v>82</v>
      </c>
      <c r="H14" s="128">
        <v>4</v>
      </c>
      <c r="I14" s="129">
        <v>20623</v>
      </c>
      <c r="J14" s="130">
        <v>2598</v>
      </c>
      <c r="K14" s="129">
        <v>35434</v>
      </c>
      <c r="L14" s="130">
        <v>4288</v>
      </c>
      <c r="M14" s="129">
        <v>46130.5</v>
      </c>
      <c r="N14" s="130">
        <v>5389</v>
      </c>
      <c r="O14" s="131">
        <f>I14+K14+M14</f>
        <v>102187.5</v>
      </c>
      <c r="P14" s="132">
        <f>J14+L14+N14</f>
        <v>12275</v>
      </c>
      <c r="Q14" s="133">
        <f t="shared" si="0"/>
        <v>149.6951219512195</v>
      </c>
      <c r="R14" s="134">
        <f t="shared" si="1"/>
        <v>8.324847250509166</v>
      </c>
      <c r="S14" s="129">
        <v>314519</v>
      </c>
      <c r="T14" s="135">
        <f aca="true" t="shared" si="2" ref="T14:T45">IF(S14&lt;&gt;0,-(S14-O14)/S14,"")</f>
        <v>-0.6750991196080364</v>
      </c>
      <c r="U14" s="131">
        <f>964543+666618+447582+102187.5</f>
        <v>2180930.5</v>
      </c>
      <c r="V14" s="136">
        <f>104009+73251+49929+12275</f>
        <v>239464</v>
      </c>
      <c r="W14" s="189">
        <f>IF(U14&lt;&gt;0,U14/V14,"")</f>
        <v>9.10755061303578</v>
      </c>
      <c r="X14" s="8"/>
    </row>
    <row r="15" spans="1:24" s="10" customFormat="1" ht="18">
      <c r="A15" s="113">
        <v>11</v>
      </c>
      <c r="B15" s="184" t="s">
        <v>96</v>
      </c>
      <c r="C15" s="138">
        <v>39388</v>
      </c>
      <c r="D15" s="139" t="s">
        <v>67</v>
      </c>
      <c r="E15" s="139" t="s">
        <v>5</v>
      </c>
      <c r="F15" s="140">
        <v>60</v>
      </c>
      <c r="G15" s="140">
        <v>59</v>
      </c>
      <c r="H15" s="140">
        <v>3</v>
      </c>
      <c r="I15" s="141">
        <v>13065</v>
      </c>
      <c r="J15" s="142">
        <v>1347</v>
      </c>
      <c r="K15" s="141">
        <v>19131</v>
      </c>
      <c r="L15" s="142">
        <v>1934</v>
      </c>
      <c r="M15" s="141">
        <v>30609</v>
      </c>
      <c r="N15" s="142">
        <v>3094</v>
      </c>
      <c r="O15" s="143">
        <f>+M15+K15+I15</f>
        <v>62805</v>
      </c>
      <c r="P15" s="144">
        <f>+N15+L15+J15</f>
        <v>6375</v>
      </c>
      <c r="Q15" s="144">
        <f aca="true" t="shared" si="3" ref="Q15:Q21">+P15/G15</f>
        <v>108.05084745762711</v>
      </c>
      <c r="R15" s="145">
        <f aca="true" t="shared" si="4" ref="R15:R21">+O15/P15</f>
        <v>9.851764705882353</v>
      </c>
      <c r="S15" s="141">
        <v>137295</v>
      </c>
      <c r="T15" s="135">
        <f t="shared" si="2"/>
        <v>-0.5425543537637932</v>
      </c>
      <c r="U15" s="141">
        <v>526365</v>
      </c>
      <c r="V15" s="142">
        <v>52405</v>
      </c>
      <c r="W15" s="185">
        <f>+U15/V15</f>
        <v>10.044175174124607</v>
      </c>
      <c r="X15" s="8"/>
    </row>
    <row r="16" spans="1:24" s="10" customFormat="1" ht="18">
      <c r="A16" s="113">
        <v>12</v>
      </c>
      <c r="B16" s="190" t="s">
        <v>113</v>
      </c>
      <c r="C16" s="127">
        <v>39395</v>
      </c>
      <c r="D16" s="149" t="s">
        <v>71</v>
      </c>
      <c r="E16" s="149" t="s">
        <v>131</v>
      </c>
      <c r="F16" s="150">
        <v>20</v>
      </c>
      <c r="G16" s="150">
        <v>23</v>
      </c>
      <c r="H16" s="150">
        <v>2</v>
      </c>
      <c r="I16" s="151">
        <v>11004.5</v>
      </c>
      <c r="J16" s="152">
        <v>1248</v>
      </c>
      <c r="K16" s="151">
        <v>16133.5</v>
      </c>
      <c r="L16" s="152">
        <v>1879</v>
      </c>
      <c r="M16" s="151">
        <v>22204.5</v>
      </c>
      <c r="N16" s="152">
        <v>2353</v>
      </c>
      <c r="O16" s="151">
        <f>I16+K16+M16</f>
        <v>49342.5</v>
      </c>
      <c r="P16" s="152">
        <f>J16+L16+N16</f>
        <v>5480</v>
      </c>
      <c r="Q16" s="152">
        <f t="shared" si="3"/>
        <v>238.2608695652174</v>
      </c>
      <c r="R16" s="153">
        <f t="shared" si="4"/>
        <v>9.004105839416058</v>
      </c>
      <c r="S16" s="151">
        <v>99805.5</v>
      </c>
      <c r="T16" s="135">
        <f t="shared" si="2"/>
        <v>-0.505613418098201</v>
      </c>
      <c r="U16" s="151">
        <v>199385.5</v>
      </c>
      <c r="V16" s="152">
        <v>22687</v>
      </c>
      <c r="W16" s="191">
        <f>U16/V16</f>
        <v>8.788535284524176</v>
      </c>
      <c r="X16" s="8"/>
    </row>
    <row r="17" spans="1:24" s="10" customFormat="1" ht="18">
      <c r="A17" s="113">
        <v>13</v>
      </c>
      <c r="B17" s="190" t="s">
        <v>99</v>
      </c>
      <c r="C17" s="127">
        <v>39157</v>
      </c>
      <c r="D17" s="149" t="s">
        <v>71</v>
      </c>
      <c r="E17" s="149" t="s">
        <v>100</v>
      </c>
      <c r="F17" s="150">
        <v>91</v>
      </c>
      <c r="G17" s="150">
        <v>33</v>
      </c>
      <c r="H17" s="150">
        <v>31</v>
      </c>
      <c r="I17" s="151">
        <v>6633</v>
      </c>
      <c r="J17" s="152">
        <v>858</v>
      </c>
      <c r="K17" s="151">
        <v>12939</v>
      </c>
      <c r="L17" s="152">
        <v>1736</v>
      </c>
      <c r="M17" s="151">
        <v>17354</v>
      </c>
      <c r="N17" s="152">
        <v>2242</v>
      </c>
      <c r="O17" s="151">
        <f>I17+K17+M17</f>
        <v>36926</v>
      </c>
      <c r="P17" s="152">
        <f>J17+L17+N17</f>
        <v>4836</v>
      </c>
      <c r="Q17" s="152">
        <f t="shared" si="3"/>
        <v>146.54545454545453</v>
      </c>
      <c r="R17" s="153">
        <f t="shared" si="4"/>
        <v>7.6356492969396195</v>
      </c>
      <c r="S17" s="151">
        <v>107634</v>
      </c>
      <c r="T17" s="135">
        <f t="shared" si="2"/>
        <v>-0.6569299663675047</v>
      </c>
      <c r="U17" s="151">
        <v>4480869</v>
      </c>
      <c r="V17" s="152">
        <v>581869</v>
      </c>
      <c r="W17" s="191">
        <f>U17/V17</f>
        <v>7.70082097516795</v>
      </c>
      <c r="X17" s="8"/>
    </row>
    <row r="18" spans="1:24" s="10" customFormat="1" ht="18">
      <c r="A18" s="113">
        <v>14</v>
      </c>
      <c r="B18" s="190" t="s">
        <v>101</v>
      </c>
      <c r="C18" s="127">
        <v>39374</v>
      </c>
      <c r="D18" s="149" t="s">
        <v>70</v>
      </c>
      <c r="E18" s="154" t="s">
        <v>102</v>
      </c>
      <c r="F18" s="155">
        <v>37</v>
      </c>
      <c r="G18" s="155">
        <v>37</v>
      </c>
      <c r="H18" s="155">
        <v>5</v>
      </c>
      <c r="I18" s="129">
        <v>5385</v>
      </c>
      <c r="J18" s="130">
        <v>934</v>
      </c>
      <c r="K18" s="129">
        <v>9399</v>
      </c>
      <c r="L18" s="130">
        <v>1651</v>
      </c>
      <c r="M18" s="129">
        <v>12973</v>
      </c>
      <c r="N18" s="130">
        <v>2185</v>
      </c>
      <c r="O18" s="131">
        <f>+I18+K18+M18</f>
        <v>27757</v>
      </c>
      <c r="P18" s="132">
        <f>+J18+L18+N18</f>
        <v>4770</v>
      </c>
      <c r="Q18" s="142">
        <f t="shared" si="3"/>
        <v>128.9189189189189</v>
      </c>
      <c r="R18" s="156">
        <f t="shared" si="4"/>
        <v>5.819077568134172</v>
      </c>
      <c r="S18" s="129">
        <v>45483</v>
      </c>
      <c r="T18" s="135">
        <f t="shared" si="2"/>
        <v>-0.3897280302530616</v>
      </c>
      <c r="U18" s="129">
        <v>763009</v>
      </c>
      <c r="V18" s="130">
        <v>87769</v>
      </c>
      <c r="W18" s="189">
        <f>U18/V18</f>
        <v>8.693376932629972</v>
      </c>
      <c r="X18" s="8"/>
    </row>
    <row r="19" spans="1:24" s="10" customFormat="1" ht="18">
      <c r="A19" s="113">
        <v>15</v>
      </c>
      <c r="B19" s="190" t="s">
        <v>114</v>
      </c>
      <c r="C19" s="127">
        <v>39395</v>
      </c>
      <c r="D19" s="139" t="s">
        <v>4</v>
      </c>
      <c r="E19" s="154" t="s">
        <v>78</v>
      </c>
      <c r="F19" s="157">
        <v>57</v>
      </c>
      <c r="G19" s="157">
        <v>57</v>
      </c>
      <c r="H19" s="157">
        <v>2</v>
      </c>
      <c r="I19" s="141">
        <v>4902.5</v>
      </c>
      <c r="J19" s="142">
        <v>807</v>
      </c>
      <c r="K19" s="141">
        <v>8495</v>
      </c>
      <c r="L19" s="142">
        <v>1220</v>
      </c>
      <c r="M19" s="141">
        <v>13860.5</v>
      </c>
      <c r="N19" s="142">
        <v>1984</v>
      </c>
      <c r="O19" s="141">
        <f>SUM(I19+K19+M19)</f>
        <v>27258</v>
      </c>
      <c r="P19" s="142">
        <f>J19+L19+N19</f>
        <v>4011</v>
      </c>
      <c r="Q19" s="142">
        <f t="shared" si="3"/>
        <v>70.36842105263158</v>
      </c>
      <c r="R19" s="156">
        <f t="shared" si="4"/>
        <v>6.795811518324608</v>
      </c>
      <c r="S19" s="141"/>
      <c r="T19" s="135">
        <f t="shared" si="2"/>
      </c>
      <c r="U19" s="141">
        <v>88449.5</v>
      </c>
      <c r="V19" s="142">
        <v>13287</v>
      </c>
      <c r="W19" s="192">
        <f>U19/V19</f>
        <v>6.656845036501844</v>
      </c>
      <c r="X19" s="8"/>
    </row>
    <row r="20" spans="1:24" s="10" customFormat="1" ht="18">
      <c r="A20" s="113">
        <v>16</v>
      </c>
      <c r="B20" s="184" t="s">
        <v>87</v>
      </c>
      <c r="C20" s="138">
        <v>39381</v>
      </c>
      <c r="D20" s="139" t="s">
        <v>67</v>
      </c>
      <c r="E20" s="139" t="s">
        <v>5</v>
      </c>
      <c r="F20" s="140">
        <v>45</v>
      </c>
      <c r="G20" s="140">
        <v>43</v>
      </c>
      <c r="H20" s="140">
        <v>4</v>
      </c>
      <c r="I20" s="141">
        <v>5618</v>
      </c>
      <c r="J20" s="142">
        <v>820</v>
      </c>
      <c r="K20" s="141">
        <v>8894</v>
      </c>
      <c r="L20" s="142">
        <v>1307</v>
      </c>
      <c r="M20" s="141">
        <v>11339</v>
      </c>
      <c r="N20" s="142">
        <v>1609</v>
      </c>
      <c r="O20" s="143">
        <f>+M20+K20+I20</f>
        <v>25851</v>
      </c>
      <c r="P20" s="144">
        <f>+N20+L20+J20</f>
        <v>3736</v>
      </c>
      <c r="Q20" s="144">
        <f t="shared" si="3"/>
        <v>86.88372093023256</v>
      </c>
      <c r="R20" s="145">
        <f t="shared" si="4"/>
        <v>6.919432548179872</v>
      </c>
      <c r="S20" s="141">
        <v>91180</v>
      </c>
      <c r="T20" s="135">
        <f t="shared" si="2"/>
        <v>-0.7164838780434306</v>
      </c>
      <c r="U20" s="141">
        <v>607616</v>
      </c>
      <c r="V20" s="142">
        <v>60668</v>
      </c>
      <c r="W20" s="185">
        <f>+U20/V20</f>
        <v>10.015428232346542</v>
      </c>
      <c r="X20" s="8"/>
    </row>
    <row r="21" spans="1:24" s="10" customFormat="1" ht="18">
      <c r="A21" s="113">
        <v>17</v>
      </c>
      <c r="B21" s="186" t="s">
        <v>88</v>
      </c>
      <c r="C21" s="138">
        <v>39381</v>
      </c>
      <c r="D21" s="149" t="s">
        <v>24</v>
      </c>
      <c r="E21" s="139" t="s">
        <v>89</v>
      </c>
      <c r="F21" s="147">
        <v>11</v>
      </c>
      <c r="G21" s="147">
        <v>9</v>
      </c>
      <c r="H21" s="147">
        <v>4</v>
      </c>
      <c r="I21" s="141">
        <v>3101.5</v>
      </c>
      <c r="J21" s="142">
        <v>357</v>
      </c>
      <c r="K21" s="141">
        <v>4941.5</v>
      </c>
      <c r="L21" s="142">
        <v>571</v>
      </c>
      <c r="M21" s="141">
        <v>5573.5</v>
      </c>
      <c r="N21" s="142">
        <v>637</v>
      </c>
      <c r="O21" s="141">
        <f>I21+K21+M21</f>
        <v>13616.5</v>
      </c>
      <c r="P21" s="142">
        <f>J21+L21+N21</f>
        <v>1565</v>
      </c>
      <c r="Q21" s="142">
        <f t="shared" si="3"/>
        <v>173.88888888888889</v>
      </c>
      <c r="R21" s="156">
        <f t="shared" si="4"/>
        <v>8.700638977635784</v>
      </c>
      <c r="S21" s="141">
        <v>18544.5</v>
      </c>
      <c r="T21" s="135">
        <f t="shared" si="2"/>
        <v>-0.26573916794736985</v>
      </c>
      <c r="U21" s="148">
        <v>175090.7</v>
      </c>
      <c r="V21" s="136">
        <v>17761</v>
      </c>
      <c r="W21" s="192">
        <f>U21/V21</f>
        <v>9.858155509261866</v>
      </c>
      <c r="X21" s="8"/>
    </row>
    <row r="22" spans="1:24" s="10" customFormat="1" ht="18">
      <c r="A22" s="113">
        <v>18</v>
      </c>
      <c r="B22" s="188" t="s">
        <v>45</v>
      </c>
      <c r="C22" s="127">
        <v>39374</v>
      </c>
      <c r="D22" s="146" t="s">
        <v>58</v>
      </c>
      <c r="E22" s="126" t="s">
        <v>59</v>
      </c>
      <c r="F22" s="128">
        <v>49</v>
      </c>
      <c r="G22" s="128">
        <v>26</v>
      </c>
      <c r="H22" s="128">
        <v>5</v>
      </c>
      <c r="I22" s="129">
        <v>3141</v>
      </c>
      <c r="J22" s="130">
        <v>550</v>
      </c>
      <c r="K22" s="129">
        <v>4177</v>
      </c>
      <c r="L22" s="130">
        <v>773</v>
      </c>
      <c r="M22" s="129">
        <v>4987</v>
      </c>
      <c r="N22" s="130">
        <v>901</v>
      </c>
      <c r="O22" s="131">
        <f>+I22+K22+M22</f>
        <v>12305</v>
      </c>
      <c r="P22" s="132">
        <f>+J22+L22+N22</f>
        <v>2224</v>
      </c>
      <c r="Q22" s="133">
        <f>IF(O22&lt;&gt;0,P22/G22,"")</f>
        <v>85.53846153846153</v>
      </c>
      <c r="R22" s="134">
        <f>IF(O22&lt;&gt;0,O22/P22,"")</f>
        <v>5.532823741007194</v>
      </c>
      <c r="S22" s="129">
        <v>26522</v>
      </c>
      <c r="T22" s="135">
        <f t="shared" si="2"/>
        <v>-0.5360455470929795</v>
      </c>
      <c r="U22" s="129">
        <v>769727</v>
      </c>
      <c r="V22" s="130">
        <v>81825</v>
      </c>
      <c r="W22" s="187">
        <f>U22/V22</f>
        <v>9.406990528567064</v>
      </c>
      <c r="X22" s="8"/>
    </row>
    <row r="23" spans="1:24" s="10" customFormat="1" ht="18">
      <c r="A23" s="113">
        <v>19</v>
      </c>
      <c r="B23" s="193" t="s">
        <v>103</v>
      </c>
      <c r="C23" s="159">
        <v>39388</v>
      </c>
      <c r="D23" s="158" t="s">
        <v>6</v>
      </c>
      <c r="E23" s="158" t="s">
        <v>104</v>
      </c>
      <c r="F23" s="160">
        <v>70</v>
      </c>
      <c r="G23" s="161">
        <v>59</v>
      </c>
      <c r="H23" s="161">
        <v>3</v>
      </c>
      <c r="I23" s="162">
        <v>2092.5</v>
      </c>
      <c r="J23" s="163">
        <v>348</v>
      </c>
      <c r="K23" s="162">
        <v>4011.5</v>
      </c>
      <c r="L23" s="163">
        <v>686</v>
      </c>
      <c r="M23" s="162">
        <v>5061</v>
      </c>
      <c r="N23" s="163">
        <v>801</v>
      </c>
      <c r="O23" s="162">
        <f>M23+K23+I23</f>
        <v>11165</v>
      </c>
      <c r="P23" s="163">
        <f>+J23+L23+N23</f>
        <v>1835</v>
      </c>
      <c r="Q23" s="163">
        <f>P23/G23</f>
        <v>31.10169491525424</v>
      </c>
      <c r="R23" s="164">
        <f>O23/P23</f>
        <v>6.084468664850136</v>
      </c>
      <c r="S23" s="162">
        <v>39870</v>
      </c>
      <c r="T23" s="135">
        <f t="shared" si="2"/>
        <v>-0.7199648858791071</v>
      </c>
      <c r="U23" s="162">
        <v>165358</v>
      </c>
      <c r="V23" s="163">
        <v>22437</v>
      </c>
      <c r="W23" s="194">
        <f>+U23/V23</f>
        <v>7.369880108748942</v>
      </c>
      <c r="X23" s="8"/>
    </row>
    <row r="24" spans="1:24" s="10" customFormat="1" ht="18">
      <c r="A24" s="113">
        <v>20</v>
      </c>
      <c r="B24" s="190" t="s">
        <v>132</v>
      </c>
      <c r="C24" s="127">
        <v>39388</v>
      </c>
      <c r="D24" s="139" t="s">
        <v>4</v>
      </c>
      <c r="E24" s="154" t="s">
        <v>78</v>
      </c>
      <c r="F24" s="157">
        <v>17</v>
      </c>
      <c r="G24" s="157">
        <v>10</v>
      </c>
      <c r="H24" s="157">
        <v>3</v>
      </c>
      <c r="I24" s="141">
        <v>1029</v>
      </c>
      <c r="J24" s="142">
        <v>117</v>
      </c>
      <c r="K24" s="141">
        <v>2838.5</v>
      </c>
      <c r="L24" s="142">
        <v>315</v>
      </c>
      <c r="M24" s="141">
        <v>3943</v>
      </c>
      <c r="N24" s="142">
        <v>439</v>
      </c>
      <c r="O24" s="141">
        <f>SUM(I24+K24+M24)</f>
        <v>7810.5</v>
      </c>
      <c r="P24" s="142">
        <f>J24+L24+N24</f>
        <v>871</v>
      </c>
      <c r="Q24" s="142">
        <f>+P24/G24</f>
        <v>87.1</v>
      </c>
      <c r="R24" s="156">
        <f>+O24/P24</f>
        <v>8.967278989667049</v>
      </c>
      <c r="S24" s="141"/>
      <c r="T24" s="135">
        <f t="shared" si="2"/>
      </c>
      <c r="U24" s="141">
        <v>104523</v>
      </c>
      <c r="V24" s="142">
        <v>9606</v>
      </c>
      <c r="W24" s="192">
        <f>U24/V24</f>
        <v>10.88101186758276</v>
      </c>
      <c r="X24" s="8"/>
    </row>
    <row r="25" spans="1:24" s="10" customFormat="1" ht="18">
      <c r="A25" s="113">
        <v>21</v>
      </c>
      <c r="B25" s="193" t="s">
        <v>41</v>
      </c>
      <c r="C25" s="159">
        <v>39367</v>
      </c>
      <c r="D25" s="158" t="s">
        <v>6</v>
      </c>
      <c r="E25" s="165" t="s">
        <v>133</v>
      </c>
      <c r="F25" s="160">
        <v>148</v>
      </c>
      <c r="G25" s="161">
        <v>16</v>
      </c>
      <c r="H25" s="161">
        <v>6</v>
      </c>
      <c r="I25" s="162">
        <v>1503</v>
      </c>
      <c r="J25" s="163">
        <v>246</v>
      </c>
      <c r="K25" s="162">
        <v>2205.5</v>
      </c>
      <c r="L25" s="163">
        <v>382</v>
      </c>
      <c r="M25" s="162">
        <v>2229.5</v>
      </c>
      <c r="N25" s="163">
        <v>376</v>
      </c>
      <c r="O25" s="162">
        <f>M25+K25+I25</f>
        <v>5938</v>
      </c>
      <c r="P25" s="163">
        <f>+J25+L25+N25</f>
        <v>1004</v>
      </c>
      <c r="Q25" s="163">
        <f>P25/G25</f>
        <v>62.75</v>
      </c>
      <c r="R25" s="164">
        <f>O25/P25</f>
        <v>5.914342629482071</v>
      </c>
      <c r="S25" s="162">
        <v>23260.5</v>
      </c>
      <c r="T25" s="135">
        <f t="shared" si="2"/>
        <v>-0.7447174394359537</v>
      </c>
      <c r="U25" s="162">
        <v>1130152.72</v>
      </c>
      <c r="V25" s="163">
        <v>157663</v>
      </c>
      <c r="W25" s="194">
        <f>+U25/V25</f>
        <v>7.168154354541015</v>
      </c>
      <c r="X25" s="8"/>
    </row>
    <row r="26" spans="1:25" s="10" customFormat="1" ht="18">
      <c r="A26" s="113">
        <v>22</v>
      </c>
      <c r="B26" s="188" t="s">
        <v>47</v>
      </c>
      <c r="C26" s="127">
        <v>39374</v>
      </c>
      <c r="D26" s="126" t="s">
        <v>79</v>
      </c>
      <c r="E26" s="126" t="s">
        <v>48</v>
      </c>
      <c r="F26" s="128">
        <v>86</v>
      </c>
      <c r="G26" s="128">
        <v>21</v>
      </c>
      <c r="H26" s="128">
        <v>5</v>
      </c>
      <c r="I26" s="129">
        <v>1530</v>
      </c>
      <c r="J26" s="130">
        <v>300</v>
      </c>
      <c r="K26" s="129">
        <v>1815</v>
      </c>
      <c r="L26" s="130">
        <v>355</v>
      </c>
      <c r="M26" s="129">
        <v>2161</v>
      </c>
      <c r="N26" s="130">
        <v>418</v>
      </c>
      <c r="O26" s="131">
        <f>I26+K26+M26</f>
        <v>5506</v>
      </c>
      <c r="P26" s="132">
        <f>J26+L26+N26</f>
        <v>1073</v>
      </c>
      <c r="Q26" s="133">
        <f>IF(O26&lt;&gt;0,P26/G26,"")</f>
        <v>51.095238095238095</v>
      </c>
      <c r="R26" s="134">
        <f>IF(O26&lt;&gt;0,O26/P26,"")</f>
        <v>5.131407269338304</v>
      </c>
      <c r="S26" s="129">
        <v>12528.5</v>
      </c>
      <c r="T26" s="135">
        <f t="shared" si="2"/>
        <v>-0.5605220098176158</v>
      </c>
      <c r="U26" s="131">
        <f>185051.5+84231+27379+18729.5+5506</f>
        <v>320897</v>
      </c>
      <c r="V26" s="136">
        <f>23718+11537+4227+3218+1073</f>
        <v>43773</v>
      </c>
      <c r="W26" s="189">
        <f>IF(U26&lt;&gt;0,U26/V26,"")</f>
        <v>7.330934594384666</v>
      </c>
      <c r="X26" s="8"/>
      <c r="Y26" s="8"/>
    </row>
    <row r="27" spans="1:25" s="10" customFormat="1" ht="18">
      <c r="A27" s="113">
        <v>23</v>
      </c>
      <c r="B27" s="190" t="s">
        <v>97</v>
      </c>
      <c r="C27" s="127">
        <v>39388</v>
      </c>
      <c r="D27" s="149" t="s">
        <v>70</v>
      </c>
      <c r="E27" s="154" t="s">
        <v>98</v>
      </c>
      <c r="F27" s="155">
        <v>52</v>
      </c>
      <c r="G27" s="155">
        <v>18</v>
      </c>
      <c r="H27" s="155">
        <v>3</v>
      </c>
      <c r="I27" s="129">
        <v>1383</v>
      </c>
      <c r="J27" s="130">
        <v>145</v>
      </c>
      <c r="K27" s="129">
        <v>1471</v>
      </c>
      <c r="L27" s="130">
        <v>160</v>
      </c>
      <c r="M27" s="129">
        <v>2106</v>
      </c>
      <c r="N27" s="130">
        <v>245</v>
      </c>
      <c r="O27" s="131">
        <f>+I27+K27+M27</f>
        <v>4960</v>
      </c>
      <c r="P27" s="132">
        <f>+J27+L27+N27</f>
        <v>550</v>
      </c>
      <c r="Q27" s="142">
        <f>+P27/G27</f>
        <v>30.555555555555557</v>
      </c>
      <c r="R27" s="156">
        <f>+O27/P27</f>
        <v>9.018181818181818</v>
      </c>
      <c r="S27" s="129">
        <v>95858</v>
      </c>
      <c r="T27" s="135">
        <f t="shared" si="2"/>
        <v>-0.9482567965115066</v>
      </c>
      <c r="U27" s="129">
        <v>333932</v>
      </c>
      <c r="V27" s="130">
        <v>34783</v>
      </c>
      <c r="W27" s="189">
        <f>U27/V27</f>
        <v>9.600436995083806</v>
      </c>
      <c r="X27" s="8"/>
      <c r="Y27" s="8"/>
    </row>
    <row r="28" spans="1:25" s="10" customFormat="1" ht="18">
      <c r="A28" s="113">
        <v>24</v>
      </c>
      <c r="B28" s="186" t="s">
        <v>46</v>
      </c>
      <c r="C28" s="138">
        <v>39374</v>
      </c>
      <c r="D28" s="139" t="s">
        <v>18</v>
      </c>
      <c r="E28" s="139" t="s">
        <v>18</v>
      </c>
      <c r="F28" s="147">
        <v>39</v>
      </c>
      <c r="G28" s="147">
        <v>11</v>
      </c>
      <c r="H28" s="147">
        <v>5</v>
      </c>
      <c r="I28" s="141">
        <v>749.5</v>
      </c>
      <c r="J28" s="142">
        <v>111</v>
      </c>
      <c r="K28" s="141">
        <v>1025</v>
      </c>
      <c r="L28" s="142">
        <v>125</v>
      </c>
      <c r="M28" s="141">
        <v>1920</v>
      </c>
      <c r="N28" s="142">
        <v>252</v>
      </c>
      <c r="O28" s="141">
        <f>I28+K28+M28</f>
        <v>3694.5</v>
      </c>
      <c r="P28" s="142">
        <f>J28+L28+N28</f>
        <v>488</v>
      </c>
      <c r="Q28" s="133">
        <f>IF(O28&lt;&gt;0,P28/G28,"")</f>
        <v>44.36363636363637</v>
      </c>
      <c r="R28" s="134">
        <f>IF(O28&lt;&gt;0,O28/P28,"")</f>
        <v>7.570696721311475</v>
      </c>
      <c r="S28" s="141">
        <v>17249.5</v>
      </c>
      <c r="T28" s="135">
        <f t="shared" si="2"/>
        <v>-0.7858198788370677</v>
      </c>
      <c r="U28" s="148">
        <v>421044</v>
      </c>
      <c r="V28" s="136">
        <v>43434</v>
      </c>
      <c r="W28" s="187">
        <f>U28/V28</f>
        <v>9.693880370216881</v>
      </c>
      <c r="X28" s="8"/>
      <c r="Y28" s="8"/>
    </row>
    <row r="29" spans="1:25" s="10" customFormat="1" ht="18">
      <c r="A29" s="113">
        <v>25</v>
      </c>
      <c r="B29" s="184" t="s">
        <v>9</v>
      </c>
      <c r="C29" s="138">
        <v>39318</v>
      </c>
      <c r="D29" s="139" t="s">
        <v>67</v>
      </c>
      <c r="E29" s="139" t="s">
        <v>68</v>
      </c>
      <c r="F29" s="140">
        <v>116</v>
      </c>
      <c r="G29" s="140">
        <v>14</v>
      </c>
      <c r="H29" s="140">
        <v>13</v>
      </c>
      <c r="I29" s="141">
        <v>910</v>
      </c>
      <c r="J29" s="142">
        <v>246</v>
      </c>
      <c r="K29" s="141">
        <v>1151</v>
      </c>
      <c r="L29" s="142">
        <v>230</v>
      </c>
      <c r="M29" s="141">
        <v>1200</v>
      </c>
      <c r="N29" s="142">
        <v>238</v>
      </c>
      <c r="O29" s="143">
        <f>+M29+K29+I29</f>
        <v>3261</v>
      </c>
      <c r="P29" s="144">
        <f>+N29+L29+J29</f>
        <v>714</v>
      </c>
      <c r="Q29" s="144">
        <f>+P29/G29</f>
        <v>51</v>
      </c>
      <c r="R29" s="145">
        <f>+O29/P29</f>
        <v>4.567226890756302</v>
      </c>
      <c r="S29" s="141">
        <v>38041</v>
      </c>
      <c r="T29" s="135">
        <f t="shared" si="2"/>
        <v>-0.9142767014536947</v>
      </c>
      <c r="U29" s="141">
        <v>2631366</v>
      </c>
      <c r="V29" s="142">
        <v>325910</v>
      </c>
      <c r="W29" s="185">
        <f>+U29/V29</f>
        <v>8.073903838483016</v>
      </c>
      <c r="X29" s="8"/>
      <c r="Y29" s="8"/>
    </row>
    <row r="30" spans="1:25" s="10" customFormat="1" ht="18">
      <c r="A30" s="113">
        <v>26</v>
      </c>
      <c r="B30" s="188" t="s">
        <v>42</v>
      </c>
      <c r="C30" s="127">
        <v>39367</v>
      </c>
      <c r="D30" s="146" t="s">
        <v>58</v>
      </c>
      <c r="E30" s="126" t="s">
        <v>7</v>
      </c>
      <c r="F30" s="128">
        <v>65</v>
      </c>
      <c r="G30" s="128">
        <v>8</v>
      </c>
      <c r="H30" s="128">
        <v>6</v>
      </c>
      <c r="I30" s="129">
        <v>1337</v>
      </c>
      <c r="J30" s="130">
        <v>523</v>
      </c>
      <c r="K30" s="129">
        <v>671</v>
      </c>
      <c r="L30" s="130">
        <v>121</v>
      </c>
      <c r="M30" s="129">
        <v>1223</v>
      </c>
      <c r="N30" s="130">
        <v>207</v>
      </c>
      <c r="O30" s="131">
        <f>+I30+K30+M30</f>
        <v>3231</v>
      </c>
      <c r="P30" s="132">
        <f>+J30+L30+N30</f>
        <v>851</v>
      </c>
      <c r="Q30" s="133">
        <f>IF(O30&lt;&gt;0,P30/G30,"")</f>
        <v>106.375</v>
      </c>
      <c r="R30" s="134">
        <f>IF(O30&lt;&gt;0,O30/P30,"")</f>
        <v>3.796709753231492</v>
      </c>
      <c r="S30" s="129">
        <v>10330</v>
      </c>
      <c r="T30" s="135">
        <f t="shared" si="2"/>
        <v>-0.6872216844143272</v>
      </c>
      <c r="U30" s="129">
        <v>449123</v>
      </c>
      <c r="V30" s="130">
        <v>50832</v>
      </c>
      <c r="W30" s="187">
        <f>U30/V30</f>
        <v>8.835438306578533</v>
      </c>
      <c r="X30" s="8"/>
      <c r="Y30" s="8"/>
    </row>
    <row r="31" spans="1:25" s="10" customFormat="1" ht="18">
      <c r="A31" s="113">
        <v>27</v>
      </c>
      <c r="B31" s="188" t="s">
        <v>36</v>
      </c>
      <c r="C31" s="127">
        <v>39360</v>
      </c>
      <c r="D31" s="126" t="s">
        <v>79</v>
      </c>
      <c r="E31" s="126" t="s">
        <v>10</v>
      </c>
      <c r="F31" s="128">
        <v>116</v>
      </c>
      <c r="G31" s="128">
        <v>10</v>
      </c>
      <c r="H31" s="128">
        <v>7</v>
      </c>
      <c r="I31" s="129">
        <v>894.5</v>
      </c>
      <c r="J31" s="130">
        <v>268</v>
      </c>
      <c r="K31" s="129">
        <v>930.5</v>
      </c>
      <c r="L31" s="130">
        <v>218</v>
      </c>
      <c r="M31" s="129">
        <v>1221.5</v>
      </c>
      <c r="N31" s="130">
        <v>235</v>
      </c>
      <c r="O31" s="131">
        <f>I31+K31+M31</f>
        <v>3046.5</v>
      </c>
      <c r="P31" s="132">
        <f>J31+L31+N31</f>
        <v>721</v>
      </c>
      <c r="Q31" s="133">
        <f>IF(O31&lt;&gt;0,P31/G31,"")</f>
        <v>72.1</v>
      </c>
      <c r="R31" s="134">
        <f>IF(O31&lt;&gt;0,O31/P31,"")</f>
        <v>4.225381414701803</v>
      </c>
      <c r="S31" s="129">
        <v>9833.5</v>
      </c>
      <c r="T31" s="135">
        <f t="shared" si="2"/>
        <v>-0.690191691666243</v>
      </c>
      <c r="U31" s="131">
        <f>373787+510358+125428+40861+10428.5+13276.5+3046.5</f>
        <v>1077185.5</v>
      </c>
      <c r="V31" s="136">
        <f>44941+63729+16985+6326+1619+2580+721</f>
        <v>136901</v>
      </c>
      <c r="W31" s="189">
        <f>IF(U31&lt;&gt;0,U31/V31,"")</f>
        <v>7.868353773895004</v>
      </c>
      <c r="X31" s="8"/>
      <c r="Y31" s="8"/>
    </row>
    <row r="32" spans="1:25" s="10" customFormat="1" ht="18">
      <c r="A32" s="113">
        <v>28</v>
      </c>
      <c r="B32" s="184" t="s">
        <v>40</v>
      </c>
      <c r="C32" s="138">
        <v>39367</v>
      </c>
      <c r="D32" s="139" t="s">
        <v>67</v>
      </c>
      <c r="E32" s="139" t="s">
        <v>5</v>
      </c>
      <c r="F32" s="140">
        <v>135</v>
      </c>
      <c r="G32" s="140">
        <v>10</v>
      </c>
      <c r="H32" s="140">
        <v>6</v>
      </c>
      <c r="I32" s="141">
        <v>971</v>
      </c>
      <c r="J32" s="142">
        <v>336</v>
      </c>
      <c r="K32" s="141">
        <v>923</v>
      </c>
      <c r="L32" s="142">
        <v>311</v>
      </c>
      <c r="M32" s="141">
        <v>1126</v>
      </c>
      <c r="N32" s="142">
        <v>380</v>
      </c>
      <c r="O32" s="143">
        <f>+M32+K32+I32</f>
        <v>3020</v>
      </c>
      <c r="P32" s="144">
        <f>+N32+L32+J32</f>
        <v>1027</v>
      </c>
      <c r="Q32" s="144">
        <f>+P32/G32</f>
        <v>102.7</v>
      </c>
      <c r="R32" s="145">
        <f>+O32/P32</f>
        <v>2.940603700097371</v>
      </c>
      <c r="S32" s="141">
        <v>12246</v>
      </c>
      <c r="T32" s="135">
        <f t="shared" si="2"/>
        <v>-0.7533888616691164</v>
      </c>
      <c r="U32" s="141">
        <v>1505598</v>
      </c>
      <c r="V32" s="142">
        <v>173845</v>
      </c>
      <c r="W32" s="185">
        <f>+U32/V32</f>
        <v>8.660576950731974</v>
      </c>
      <c r="X32" s="8"/>
      <c r="Y32" s="8"/>
    </row>
    <row r="33" spans="1:25" s="10" customFormat="1" ht="18">
      <c r="A33" s="113">
        <v>29</v>
      </c>
      <c r="B33" s="188">
        <v>1408</v>
      </c>
      <c r="C33" s="127">
        <v>39353</v>
      </c>
      <c r="D33" s="146" t="s">
        <v>58</v>
      </c>
      <c r="E33" s="126" t="s">
        <v>72</v>
      </c>
      <c r="F33" s="128">
        <v>70</v>
      </c>
      <c r="G33" s="128">
        <v>8</v>
      </c>
      <c r="H33" s="128">
        <v>8</v>
      </c>
      <c r="I33" s="129">
        <v>761</v>
      </c>
      <c r="J33" s="130">
        <v>152</v>
      </c>
      <c r="K33" s="129">
        <v>1265</v>
      </c>
      <c r="L33" s="130">
        <v>257</v>
      </c>
      <c r="M33" s="129">
        <v>959</v>
      </c>
      <c r="N33" s="130">
        <v>194</v>
      </c>
      <c r="O33" s="131">
        <f>+I33+K33+M33</f>
        <v>2985</v>
      </c>
      <c r="P33" s="132">
        <f>+J33+L33+N33</f>
        <v>603</v>
      </c>
      <c r="Q33" s="133">
        <f>IF(O33&lt;&gt;0,P33/G33,"")</f>
        <v>75.375</v>
      </c>
      <c r="R33" s="134">
        <f>IF(O33&lt;&gt;0,O33/P33,"")</f>
        <v>4.9502487562189055</v>
      </c>
      <c r="S33" s="129">
        <v>15037</v>
      </c>
      <c r="T33" s="135">
        <f t="shared" si="2"/>
        <v>-0.8014896588415242</v>
      </c>
      <c r="U33" s="129">
        <v>1403950</v>
      </c>
      <c r="V33" s="130">
        <v>167514</v>
      </c>
      <c r="W33" s="187">
        <f aca="true" t="shared" si="5" ref="W33:W39">U33/V33</f>
        <v>8.381090535716417</v>
      </c>
      <c r="X33" s="8"/>
      <c r="Y33" s="8"/>
    </row>
    <row r="34" spans="1:25" s="10" customFormat="1" ht="18">
      <c r="A34" s="113">
        <v>30</v>
      </c>
      <c r="B34" s="186" t="s">
        <v>23</v>
      </c>
      <c r="C34" s="138">
        <v>39353</v>
      </c>
      <c r="D34" s="149" t="s">
        <v>24</v>
      </c>
      <c r="E34" s="139" t="s">
        <v>25</v>
      </c>
      <c r="F34" s="147">
        <v>11</v>
      </c>
      <c r="G34" s="147">
        <v>4</v>
      </c>
      <c r="H34" s="147">
        <v>8</v>
      </c>
      <c r="I34" s="129">
        <v>379</v>
      </c>
      <c r="J34" s="130">
        <v>51</v>
      </c>
      <c r="K34" s="129">
        <v>1099</v>
      </c>
      <c r="L34" s="130">
        <v>131</v>
      </c>
      <c r="M34" s="129">
        <v>997</v>
      </c>
      <c r="N34" s="130">
        <v>122</v>
      </c>
      <c r="O34" s="131">
        <f>I34+K34+M34</f>
        <v>2475</v>
      </c>
      <c r="P34" s="132">
        <f>J34+L34+N34</f>
        <v>304</v>
      </c>
      <c r="Q34" s="142">
        <f>+P34/G34</f>
        <v>76</v>
      </c>
      <c r="R34" s="156">
        <f>+O34/P34</f>
        <v>8.141447368421053</v>
      </c>
      <c r="S34" s="141">
        <v>426</v>
      </c>
      <c r="T34" s="135">
        <f t="shared" si="2"/>
        <v>4.809859154929577</v>
      </c>
      <c r="U34" s="148">
        <v>88629.5</v>
      </c>
      <c r="V34" s="136">
        <v>8406</v>
      </c>
      <c r="W34" s="192">
        <f t="shared" si="5"/>
        <v>10.543599809659767</v>
      </c>
      <c r="X34" s="8"/>
      <c r="Y34" s="8"/>
    </row>
    <row r="35" spans="1:25" s="10" customFormat="1" ht="18">
      <c r="A35" s="113">
        <v>31</v>
      </c>
      <c r="B35" s="186" t="s">
        <v>105</v>
      </c>
      <c r="C35" s="138">
        <v>39388</v>
      </c>
      <c r="D35" s="139" t="s">
        <v>77</v>
      </c>
      <c r="E35" s="139" t="s">
        <v>106</v>
      </c>
      <c r="F35" s="147">
        <v>22</v>
      </c>
      <c r="G35" s="147">
        <v>11</v>
      </c>
      <c r="H35" s="147">
        <v>3</v>
      </c>
      <c r="I35" s="141">
        <v>294.5</v>
      </c>
      <c r="J35" s="142">
        <v>32</v>
      </c>
      <c r="K35" s="141">
        <v>870</v>
      </c>
      <c r="L35" s="142">
        <v>105</v>
      </c>
      <c r="M35" s="141">
        <v>1169</v>
      </c>
      <c r="N35" s="142">
        <v>134</v>
      </c>
      <c r="O35" s="141">
        <f>SUM(I35+K35+M35)</f>
        <v>2333.5</v>
      </c>
      <c r="P35" s="142">
        <f>SUM(J35+L35+N35)</f>
        <v>271</v>
      </c>
      <c r="Q35" s="133">
        <f>IF(O35&lt;&gt;0,P35/G35,"")</f>
        <v>24.636363636363637</v>
      </c>
      <c r="R35" s="134">
        <f>IF(O35&lt;&gt;0,O35/P35,"")</f>
        <v>8.61070110701107</v>
      </c>
      <c r="S35" s="141">
        <v>7535.5</v>
      </c>
      <c r="T35" s="135">
        <f t="shared" si="2"/>
        <v>-0.690332426514498</v>
      </c>
      <c r="U35" s="141">
        <v>45781</v>
      </c>
      <c r="V35" s="142">
        <v>4826</v>
      </c>
      <c r="W35" s="187">
        <f t="shared" si="5"/>
        <v>9.486324077911314</v>
      </c>
      <c r="X35" s="8"/>
      <c r="Y35" s="8"/>
    </row>
    <row r="36" spans="1:25" s="10" customFormat="1" ht="18">
      <c r="A36" s="113">
        <v>32</v>
      </c>
      <c r="B36" s="195" t="s">
        <v>51</v>
      </c>
      <c r="C36" s="127">
        <v>39304</v>
      </c>
      <c r="D36" s="146" t="s">
        <v>58</v>
      </c>
      <c r="E36" s="126" t="s">
        <v>59</v>
      </c>
      <c r="F36" s="128">
        <v>165</v>
      </c>
      <c r="G36" s="128">
        <v>5</v>
      </c>
      <c r="H36" s="128">
        <v>15</v>
      </c>
      <c r="I36" s="129">
        <v>361</v>
      </c>
      <c r="J36" s="130">
        <v>27</v>
      </c>
      <c r="K36" s="129">
        <v>735</v>
      </c>
      <c r="L36" s="130">
        <v>51</v>
      </c>
      <c r="M36" s="129">
        <v>1055</v>
      </c>
      <c r="N36" s="130">
        <v>73</v>
      </c>
      <c r="O36" s="131">
        <f>+I36+K36+M36</f>
        <v>2151</v>
      </c>
      <c r="P36" s="132">
        <f>+J36+L36+N36</f>
        <v>151</v>
      </c>
      <c r="Q36" s="133">
        <f>IF(O36&lt;&gt;0,P36/G36,"")</f>
        <v>30.2</v>
      </c>
      <c r="R36" s="134">
        <f>IF(O36&lt;&gt;0,O36/P36,"")</f>
        <v>14.245033112582782</v>
      </c>
      <c r="S36" s="129">
        <v>3462</v>
      </c>
      <c r="T36" s="135">
        <f t="shared" si="2"/>
        <v>-0.378682842287695</v>
      </c>
      <c r="U36" s="129">
        <v>5137341</v>
      </c>
      <c r="V36" s="130">
        <v>682081</v>
      </c>
      <c r="W36" s="187">
        <f t="shared" si="5"/>
        <v>7.5318635176760536</v>
      </c>
      <c r="X36" s="8"/>
      <c r="Y36" s="8"/>
    </row>
    <row r="37" spans="1:25" s="10" customFormat="1" ht="18">
      <c r="A37" s="113">
        <v>33</v>
      </c>
      <c r="B37" s="186" t="s">
        <v>134</v>
      </c>
      <c r="C37" s="127">
        <v>39066</v>
      </c>
      <c r="D37" s="146" t="s">
        <v>77</v>
      </c>
      <c r="E37" s="139" t="s">
        <v>135</v>
      </c>
      <c r="F37" s="147">
        <v>42</v>
      </c>
      <c r="G37" s="147">
        <v>1</v>
      </c>
      <c r="H37" s="147">
        <v>24</v>
      </c>
      <c r="I37" s="141">
        <v>600</v>
      </c>
      <c r="J37" s="142">
        <v>150</v>
      </c>
      <c r="K37" s="141">
        <v>613.5</v>
      </c>
      <c r="L37" s="142">
        <v>154</v>
      </c>
      <c r="M37" s="141">
        <v>800</v>
      </c>
      <c r="N37" s="142">
        <v>200</v>
      </c>
      <c r="O37" s="141">
        <f>I37+K37+M37</f>
        <v>2013.5</v>
      </c>
      <c r="P37" s="142">
        <f>J37+L37+N37</f>
        <v>504</v>
      </c>
      <c r="Q37" s="133">
        <f>IF(O37&lt;&gt;0,P37/G37,"")</f>
        <v>504</v>
      </c>
      <c r="R37" s="134">
        <f>IF(O37&lt;&gt;0,O37/P37,"")</f>
        <v>3.9950396825396823</v>
      </c>
      <c r="S37" s="141"/>
      <c r="T37" s="135">
        <f t="shared" si="2"/>
      </c>
      <c r="U37" s="148">
        <v>416870</v>
      </c>
      <c r="V37" s="136">
        <v>58687</v>
      </c>
      <c r="W37" s="187">
        <f t="shared" si="5"/>
        <v>7.103276705232846</v>
      </c>
      <c r="X37" s="8"/>
      <c r="Y37" s="8"/>
    </row>
    <row r="38" spans="1:25" s="10" customFormat="1" ht="18">
      <c r="A38" s="113">
        <v>34</v>
      </c>
      <c r="B38" s="190" t="s">
        <v>28</v>
      </c>
      <c r="C38" s="127">
        <v>39353</v>
      </c>
      <c r="D38" s="149" t="s">
        <v>70</v>
      </c>
      <c r="E38" s="149" t="s">
        <v>107</v>
      </c>
      <c r="F38" s="155">
        <v>1</v>
      </c>
      <c r="G38" s="155">
        <v>1</v>
      </c>
      <c r="H38" s="155">
        <v>8</v>
      </c>
      <c r="I38" s="129">
        <v>200</v>
      </c>
      <c r="J38" s="130">
        <v>19</v>
      </c>
      <c r="K38" s="129">
        <v>542</v>
      </c>
      <c r="L38" s="130">
        <v>52</v>
      </c>
      <c r="M38" s="129">
        <v>1179</v>
      </c>
      <c r="N38" s="130">
        <v>112</v>
      </c>
      <c r="O38" s="131">
        <f>+I38+K38+M38</f>
        <v>1921</v>
      </c>
      <c r="P38" s="132">
        <f>+J38+L38+N38</f>
        <v>183</v>
      </c>
      <c r="Q38" s="142">
        <f>+P38/G38</f>
        <v>183</v>
      </c>
      <c r="R38" s="156">
        <f>+O38/P38</f>
        <v>10.497267759562842</v>
      </c>
      <c r="S38" s="129">
        <v>3129</v>
      </c>
      <c r="T38" s="135">
        <f t="shared" si="2"/>
        <v>-0.38606583573026526</v>
      </c>
      <c r="U38" s="129">
        <v>30491</v>
      </c>
      <c r="V38" s="130">
        <v>2601</v>
      </c>
      <c r="W38" s="189">
        <f t="shared" si="5"/>
        <v>11.722798923490965</v>
      </c>
      <c r="X38" s="8"/>
      <c r="Y38" s="8"/>
    </row>
    <row r="39" spans="1:25" s="10" customFormat="1" ht="18">
      <c r="A39" s="113">
        <v>35</v>
      </c>
      <c r="B39" s="188" t="s">
        <v>92</v>
      </c>
      <c r="C39" s="127">
        <v>39381</v>
      </c>
      <c r="D39" s="149" t="s">
        <v>24</v>
      </c>
      <c r="E39" s="126" t="s">
        <v>93</v>
      </c>
      <c r="F39" s="128">
        <v>2</v>
      </c>
      <c r="G39" s="128">
        <v>2</v>
      </c>
      <c r="H39" s="128">
        <v>4</v>
      </c>
      <c r="I39" s="129">
        <v>392</v>
      </c>
      <c r="J39" s="130">
        <v>79</v>
      </c>
      <c r="K39" s="129">
        <v>539</v>
      </c>
      <c r="L39" s="130">
        <v>112</v>
      </c>
      <c r="M39" s="129">
        <v>885</v>
      </c>
      <c r="N39" s="130">
        <v>166</v>
      </c>
      <c r="O39" s="131">
        <f>I39+K39+M39</f>
        <v>1816</v>
      </c>
      <c r="P39" s="132">
        <f>J39+L39+N39</f>
        <v>357</v>
      </c>
      <c r="Q39" s="142">
        <f>+P39/G39</f>
        <v>178.5</v>
      </c>
      <c r="R39" s="156">
        <f>+O39/P39</f>
        <v>5.086834733893557</v>
      </c>
      <c r="S39" s="141">
        <v>1098</v>
      </c>
      <c r="T39" s="135">
        <f t="shared" si="2"/>
        <v>0.6539162112932605</v>
      </c>
      <c r="U39" s="148">
        <v>25875</v>
      </c>
      <c r="V39" s="136">
        <v>3239</v>
      </c>
      <c r="W39" s="192">
        <f t="shared" si="5"/>
        <v>7.98857672121025</v>
      </c>
      <c r="X39" s="8"/>
      <c r="Y39" s="8"/>
    </row>
    <row r="40" spans="1:25" s="10" customFormat="1" ht="18">
      <c r="A40" s="113">
        <v>36</v>
      </c>
      <c r="B40" s="186" t="s">
        <v>17</v>
      </c>
      <c r="C40" s="159">
        <v>39339</v>
      </c>
      <c r="D40" s="158" t="s">
        <v>6</v>
      </c>
      <c r="E40" s="158" t="s">
        <v>136</v>
      </c>
      <c r="F40" s="160">
        <v>79</v>
      </c>
      <c r="G40" s="161">
        <v>13</v>
      </c>
      <c r="H40" s="161">
        <v>10</v>
      </c>
      <c r="I40" s="162">
        <v>554</v>
      </c>
      <c r="J40" s="163">
        <v>139</v>
      </c>
      <c r="K40" s="162">
        <v>549</v>
      </c>
      <c r="L40" s="163">
        <v>90</v>
      </c>
      <c r="M40" s="162">
        <v>672</v>
      </c>
      <c r="N40" s="163">
        <v>112</v>
      </c>
      <c r="O40" s="162">
        <f>+M40+K40+I40</f>
        <v>1775</v>
      </c>
      <c r="P40" s="163">
        <f>N40+L40+J40</f>
        <v>341</v>
      </c>
      <c r="Q40" s="163">
        <f>P40/G40</f>
        <v>26.23076923076923</v>
      </c>
      <c r="R40" s="164">
        <f>O40/P40</f>
        <v>5.205278592375366</v>
      </c>
      <c r="S40" s="162">
        <v>3738</v>
      </c>
      <c r="T40" s="135">
        <f t="shared" si="2"/>
        <v>-0.5251471375066881</v>
      </c>
      <c r="U40" s="162">
        <v>291090</v>
      </c>
      <c r="V40" s="163">
        <v>44114</v>
      </c>
      <c r="W40" s="194">
        <f>+U40/V40</f>
        <v>6.5985854830666</v>
      </c>
      <c r="X40" s="8"/>
      <c r="Y40" s="8"/>
    </row>
    <row r="41" spans="1:25" s="10" customFormat="1" ht="18">
      <c r="A41" s="113">
        <v>37</v>
      </c>
      <c r="B41" s="188" t="s">
        <v>35</v>
      </c>
      <c r="C41" s="127">
        <v>39360</v>
      </c>
      <c r="D41" s="146" t="s">
        <v>58</v>
      </c>
      <c r="E41" s="126" t="s">
        <v>59</v>
      </c>
      <c r="F41" s="128">
        <v>73</v>
      </c>
      <c r="G41" s="128">
        <v>6</v>
      </c>
      <c r="H41" s="128">
        <v>7</v>
      </c>
      <c r="I41" s="129">
        <v>342</v>
      </c>
      <c r="J41" s="130">
        <v>56</v>
      </c>
      <c r="K41" s="129">
        <v>531</v>
      </c>
      <c r="L41" s="130">
        <v>107</v>
      </c>
      <c r="M41" s="129">
        <v>871</v>
      </c>
      <c r="N41" s="130">
        <v>146</v>
      </c>
      <c r="O41" s="131">
        <f>+I41+K41+M41</f>
        <v>1744</v>
      </c>
      <c r="P41" s="132">
        <f>+J41+L41+N41</f>
        <v>309</v>
      </c>
      <c r="Q41" s="133">
        <f>IF(O41&lt;&gt;0,P41/G41,"")</f>
        <v>51.5</v>
      </c>
      <c r="R41" s="134">
        <f>IF(O41&lt;&gt;0,O41/P41,"")</f>
        <v>5.644012944983818</v>
      </c>
      <c r="S41" s="129">
        <v>9586</v>
      </c>
      <c r="T41" s="135">
        <f t="shared" si="2"/>
        <v>-0.8180680158564574</v>
      </c>
      <c r="U41" s="129">
        <v>897318</v>
      </c>
      <c r="V41" s="130">
        <v>98239</v>
      </c>
      <c r="W41" s="187">
        <f>U41/V41</f>
        <v>9.134030273109458</v>
      </c>
      <c r="X41" s="8"/>
      <c r="Y41" s="8"/>
    </row>
    <row r="42" spans="1:25" s="10" customFormat="1" ht="18">
      <c r="A42" s="113">
        <v>38</v>
      </c>
      <c r="B42" s="188" t="s">
        <v>13</v>
      </c>
      <c r="C42" s="127">
        <v>39339</v>
      </c>
      <c r="D42" s="146" t="s">
        <v>58</v>
      </c>
      <c r="E42" s="126" t="s">
        <v>59</v>
      </c>
      <c r="F42" s="128">
        <v>45</v>
      </c>
      <c r="G42" s="128">
        <v>3</v>
      </c>
      <c r="H42" s="128">
        <v>10</v>
      </c>
      <c r="I42" s="129">
        <v>574</v>
      </c>
      <c r="J42" s="130">
        <v>130</v>
      </c>
      <c r="K42" s="129">
        <v>464</v>
      </c>
      <c r="L42" s="130">
        <v>126</v>
      </c>
      <c r="M42" s="129">
        <v>654</v>
      </c>
      <c r="N42" s="130">
        <v>142</v>
      </c>
      <c r="O42" s="131">
        <f>+I42+K42+M42</f>
        <v>1692</v>
      </c>
      <c r="P42" s="132">
        <f>+J42+L42+N42</f>
        <v>398</v>
      </c>
      <c r="Q42" s="133">
        <f>IF(O42&lt;&gt;0,P42/G42,"")</f>
        <v>132.66666666666666</v>
      </c>
      <c r="R42" s="134">
        <f>IF(O42&lt;&gt;0,O42/P42,"")</f>
        <v>4.251256281407035</v>
      </c>
      <c r="S42" s="129">
        <v>1116</v>
      </c>
      <c r="T42" s="135">
        <f t="shared" si="2"/>
        <v>0.5161290322580645</v>
      </c>
      <c r="U42" s="129">
        <v>529309</v>
      </c>
      <c r="V42" s="130">
        <v>56793</v>
      </c>
      <c r="W42" s="187">
        <f>U42/V42</f>
        <v>9.31996901026535</v>
      </c>
      <c r="X42" s="8"/>
      <c r="Y42" s="8"/>
    </row>
    <row r="43" spans="1:25" s="10" customFormat="1" ht="18">
      <c r="A43" s="113">
        <v>39</v>
      </c>
      <c r="B43" s="190" t="s">
        <v>49</v>
      </c>
      <c r="C43" s="127">
        <v>39374</v>
      </c>
      <c r="D43" s="139" t="s">
        <v>4</v>
      </c>
      <c r="E43" s="154" t="s">
        <v>78</v>
      </c>
      <c r="F43" s="157">
        <v>38</v>
      </c>
      <c r="G43" s="157">
        <v>8</v>
      </c>
      <c r="H43" s="157">
        <v>5</v>
      </c>
      <c r="I43" s="141">
        <v>281.72</v>
      </c>
      <c r="J43" s="142">
        <v>56</v>
      </c>
      <c r="K43" s="141">
        <v>506.72</v>
      </c>
      <c r="L43" s="142">
        <v>98</v>
      </c>
      <c r="M43" s="141">
        <v>557.72</v>
      </c>
      <c r="N43" s="142">
        <v>104</v>
      </c>
      <c r="O43" s="141">
        <f>SUM(I43+K43+M43)</f>
        <v>1346.16</v>
      </c>
      <c r="P43" s="142">
        <f>J43+L43+N43</f>
        <v>258</v>
      </c>
      <c r="Q43" s="142">
        <f>+P43/G43</f>
        <v>32.25</v>
      </c>
      <c r="R43" s="156">
        <f>+O43/P43</f>
        <v>5.217674418604651</v>
      </c>
      <c r="S43" s="141"/>
      <c r="T43" s="135">
        <f t="shared" si="2"/>
      </c>
      <c r="U43" s="141">
        <v>129014.16</v>
      </c>
      <c r="V43" s="142">
        <v>15634</v>
      </c>
      <c r="W43" s="192">
        <f>U43/V43</f>
        <v>8.252152999872074</v>
      </c>
      <c r="X43" s="8"/>
      <c r="Y43" s="8"/>
    </row>
    <row r="44" spans="1:25" s="10" customFormat="1" ht="18">
      <c r="A44" s="113">
        <v>40</v>
      </c>
      <c r="B44" s="186" t="s">
        <v>66</v>
      </c>
      <c r="C44" s="138">
        <v>39248</v>
      </c>
      <c r="D44" s="139" t="s">
        <v>67</v>
      </c>
      <c r="E44" s="139" t="s">
        <v>76</v>
      </c>
      <c r="F44" s="140">
        <v>160</v>
      </c>
      <c r="G44" s="140">
        <v>3</v>
      </c>
      <c r="H44" s="140">
        <v>23</v>
      </c>
      <c r="I44" s="141">
        <v>185</v>
      </c>
      <c r="J44" s="142">
        <v>54</v>
      </c>
      <c r="K44" s="141">
        <v>460</v>
      </c>
      <c r="L44" s="142">
        <v>107</v>
      </c>
      <c r="M44" s="141">
        <v>641</v>
      </c>
      <c r="N44" s="142">
        <v>140</v>
      </c>
      <c r="O44" s="143">
        <f>+M44+K44+I44</f>
        <v>1286</v>
      </c>
      <c r="P44" s="144">
        <f>+N44+L44+J44</f>
        <v>301</v>
      </c>
      <c r="Q44" s="144">
        <f>+P44/G44</f>
        <v>100.33333333333333</v>
      </c>
      <c r="R44" s="145">
        <f>+O44/P44</f>
        <v>4.2724252491694354</v>
      </c>
      <c r="S44" s="141">
        <v>66</v>
      </c>
      <c r="T44" s="135">
        <f t="shared" si="2"/>
        <v>18.484848484848484</v>
      </c>
      <c r="U44" s="141">
        <v>4874682</v>
      </c>
      <c r="V44" s="142">
        <v>660701</v>
      </c>
      <c r="W44" s="185">
        <f>+U44/V44</f>
        <v>7.3780454396164075</v>
      </c>
      <c r="X44" s="8"/>
      <c r="Y44" s="8"/>
    </row>
    <row r="45" spans="1:25" s="10" customFormat="1" ht="18">
      <c r="A45" s="113">
        <v>41</v>
      </c>
      <c r="B45" s="195" t="s">
        <v>26</v>
      </c>
      <c r="C45" s="127">
        <v>39332</v>
      </c>
      <c r="D45" s="149" t="s">
        <v>24</v>
      </c>
      <c r="E45" s="154" t="s">
        <v>27</v>
      </c>
      <c r="F45" s="155">
        <v>23</v>
      </c>
      <c r="G45" s="155">
        <v>3</v>
      </c>
      <c r="H45" s="155">
        <v>11</v>
      </c>
      <c r="I45" s="129">
        <v>293</v>
      </c>
      <c r="J45" s="130">
        <v>71</v>
      </c>
      <c r="K45" s="129">
        <v>568</v>
      </c>
      <c r="L45" s="130">
        <v>128</v>
      </c>
      <c r="M45" s="129">
        <v>418</v>
      </c>
      <c r="N45" s="130">
        <v>98</v>
      </c>
      <c r="O45" s="131">
        <f>I45+K45+M45</f>
        <v>1279</v>
      </c>
      <c r="P45" s="132">
        <f>J45+L45+N45</f>
        <v>297</v>
      </c>
      <c r="Q45" s="142">
        <f>+P45/G45</f>
        <v>99</v>
      </c>
      <c r="R45" s="156">
        <f>+O45/P45</f>
        <v>4.306397306397306</v>
      </c>
      <c r="S45" s="141">
        <v>2509</v>
      </c>
      <c r="T45" s="135">
        <f t="shared" si="2"/>
        <v>-0.49023515344758867</v>
      </c>
      <c r="U45" s="148">
        <v>235799</v>
      </c>
      <c r="V45" s="136">
        <v>26661</v>
      </c>
      <c r="W45" s="192">
        <f aca="true" t="shared" si="6" ref="W45:W51">U45/V45</f>
        <v>8.844341922658565</v>
      </c>
      <c r="X45" s="8"/>
      <c r="Y45" s="8"/>
    </row>
    <row r="46" spans="1:25" s="10" customFormat="1" ht="18">
      <c r="A46" s="113">
        <v>42</v>
      </c>
      <c r="B46" s="188" t="s">
        <v>38</v>
      </c>
      <c r="C46" s="166">
        <v>39360</v>
      </c>
      <c r="D46" s="167" t="s">
        <v>91</v>
      </c>
      <c r="E46" s="167" t="s">
        <v>39</v>
      </c>
      <c r="F46" s="150">
        <v>27</v>
      </c>
      <c r="G46" s="150">
        <v>6</v>
      </c>
      <c r="H46" s="150">
        <v>7</v>
      </c>
      <c r="I46" s="151">
        <v>118</v>
      </c>
      <c r="J46" s="152">
        <v>29</v>
      </c>
      <c r="K46" s="151">
        <v>463</v>
      </c>
      <c r="L46" s="152">
        <v>102</v>
      </c>
      <c r="M46" s="151">
        <v>578</v>
      </c>
      <c r="N46" s="152">
        <v>116</v>
      </c>
      <c r="O46" s="151">
        <f>M46+K46+I46</f>
        <v>1159</v>
      </c>
      <c r="P46" s="152">
        <f>J46+L46+N46</f>
        <v>247</v>
      </c>
      <c r="Q46" s="152">
        <f>P46/G46</f>
        <v>41.166666666666664</v>
      </c>
      <c r="R46" s="153">
        <f>O46/P46</f>
        <v>4.6923076923076925</v>
      </c>
      <c r="S46" s="168">
        <v>7246</v>
      </c>
      <c r="T46" s="135">
        <f aca="true" t="shared" si="7" ref="T46:T77">IF(S46&lt;&gt;0,-(S46-O46)/S46,"")</f>
        <v>-0.8400496825834943</v>
      </c>
      <c r="U46" s="151">
        <v>239429</v>
      </c>
      <c r="V46" s="152">
        <v>28806</v>
      </c>
      <c r="W46" s="191">
        <f t="shared" si="6"/>
        <v>8.311775324585156</v>
      </c>
      <c r="X46" s="8"/>
      <c r="Y46" s="8"/>
    </row>
    <row r="47" spans="1:25" s="10" customFormat="1" ht="18">
      <c r="A47" s="113">
        <v>43</v>
      </c>
      <c r="B47" s="188" t="s">
        <v>15</v>
      </c>
      <c r="C47" s="166">
        <v>39339</v>
      </c>
      <c r="D47" s="167" t="s">
        <v>91</v>
      </c>
      <c r="E47" s="167" t="s">
        <v>16</v>
      </c>
      <c r="F47" s="150">
        <v>25</v>
      </c>
      <c r="G47" s="150">
        <v>2</v>
      </c>
      <c r="H47" s="150">
        <v>10</v>
      </c>
      <c r="I47" s="151">
        <v>333</v>
      </c>
      <c r="J47" s="152">
        <v>67</v>
      </c>
      <c r="K47" s="151">
        <v>368</v>
      </c>
      <c r="L47" s="152">
        <v>74</v>
      </c>
      <c r="M47" s="151">
        <v>393</v>
      </c>
      <c r="N47" s="152">
        <v>79</v>
      </c>
      <c r="O47" s="151">
        <f>M47+K47+I47</f>
        <v>1094</v>
      </c>
      <c r="P47" s="152">
        <f>J47+L47+N47</f>
        <v>220</v>
      </c>
      <c r="Q47" s="152">
        <f>P47/G47</f>
        <v>110</v>
      </c>
      <c r="R47" s="153">
        <f>O47/P47</f>
        <v>4.972727272727273</v>
      </c>
      <c r="S47" s="168">
        <v>400</v>
      </c>
      <c r="T47" s="135">
        <f t="shared" si="7"/>
        <v>1.735</v>
      </c>
      <c r="U47" s="151">
        <v>276770</v>
      </c>
      <c r="V47" s="152">
        <v>28486</v>
      </c>
      <c r="W47" s="191">
        <f t="shared" si="6"/>
        <v>9.716000842519133</v>
      </c>
      <c r="X47" s="8"/>
      <c r="Y47" s="8"/>
    </row>
    <row r="48" spans="1:25" s="10" customFormat="1" ht="18">
      <c r="A48" s="113">
        <v>44</v>
      </c>
      <c r="B48" s="190" t="s">
        <v>43</v>
      </c>
      <c r="C48" s="127">
        <v>39367</v>
      </c>
      <c r="D48" s="149" t="s">
        <v>71</v>
      </c>
      <c r="E48" s="149" t="s">
        <v>90</v>
      </c>
      <c r="F48" s="150">
        <v>30</v>
      </c>
      <c r="G48" s="150">
        <v>8</v>
      </c>
      <c r="H48" s="150">
        <v>6</v>
      </c>
      <c r="I48" s="151">
        <v>257</v>
      </c>
      <c r="J48" s="152">
        <v>74</v>
      </c>
      <c r="K48" s="151">
        <v>415.5</v>
      </c>
      <c r="L48" s="152">
        <v>109</v>
      </c>
      <c r="M48" s="151">
        <v>406.5</v>
      </c>
      <c r="N48" s="152">
        <v>111</v>
      </c>
      <c r="O48" s="151">
        <f>I48+K48+M48</f>
        <v>1079</v>
      </c>
      <c r="P48" s="152">
        <f>J48+L48+N48</f>
        <v>294</v>
      </c>
      <c r="Q48" s="152">
        <f>+P48/G48</f>
        <v>36.75</v>
      </c>
      <c r="R48" s="153">
        <f>+O48/P48</f>
        <v>3.6700680272108843</v>
      </c>
      <c r="S48" s="151">
        <v>3175</v>
      </c>
      <c r="T48" s="135">
        <f t="shared" si="7"/>
        <v>-0.6601574803149606</v>
      </c>
      <c r="U48" s="151">
        <v>154398.5</v>
      </c>
      <c r="V48" s="152">
        <v>20819</v>
      </c>
      <c r="W48" s="191">
        <f t="shared" si="6"/>
        <v>7.4162303664921465</v>
      </c>
      <c r="X48" s="8"/>
      <c r="Y48" s="8"/>
    </row>
    <row r="49" spans="1:25" s="10" customFormat="1" ht="18">
      <c r="A49" s="113">
        <v>45</v>
      </c>
      <c r="B49" s="190" t="s">
        <v>115</v>
      </c>
      <c r="C49" s="127">
        <v>39269</v>
      </c>
      <c r="D49" s="139" t="s">
        <v>4</v>
      </c>
      <c r="E49" s="139" t="s">
        <v>4</v>
      </c>
      <c r="F49" s="157">
        <v>10</v>
      </c>
      <c r="G49" s="157">
        <v>3</v>
      </c>
      <c r="H49" s="157">
        <v>19</v>
      </c>
      <c r="I49" s="141">
        <v>200</v>
      </c>
      <c r="J49" s="142">
        <v>37</v>
      </c>
      <c r="K49" s="141">
        <v>387</v>
      </c>
      <c r="L49" s="142">
        <v>74</v>
      </c>
      <c r="M49" s="141">
        <v>483</v>
      </c>
      <c r="N49" s="142">
        <v>85</v>
      </c>
      <c r="O49" s="141">
        <f>I49+K49+M49</f>
        <v>1070</v>
      </c>
      <c r="P49" s="142">
        <f>J49+L49+N49</f>
        <v>196</v>
      </c>
      <c r="Q49" s="142">
        <f>+P49/G49</f>
        <v>65.33333333333333</v>
      </c>
      <c r="R49" s="156">
        <f>+O49/P49</f>
        <v>5.459183673469388</v>
      </c>
      <c r="S49" s="141"/>
      <c r="T49" s="135">
        <f t="shared" si="7"/>
      </c>
      <c r="U49" s="141">
        <v>198200.19</v>
      </c>
      <c r="V49" s="142">
        <v>29469</v>
      </c>
      <c r="W49" s="192">
        <f t="shared" si="6"/>
        <v>6.72571821235875</v>
      </c>
      <c r="X49" s="8"/>
      <c r="Y49" s="8"/>
    </row>
    <row r="50" spans="1:25" s="10" customFormat="1" ht="18">
      <c r="A50" s="113">
        <v>46</v>
      </c>
      <c r="B50" s="188" t="s">
        <v>8</v>
      </c>
      <c r="C50" s="127">
        <v>39297</v>
      </c>
      <c r="D50" s="146" t="s">
        <v>58</v>
      </c>
      <c r="E50" s="126" t="s">
        <v>2</v>
      </c>
      <c r="F50" s="128">
        <v>51</v>
      </c>
      <c r="G50" s="128">
        <v>6</v>
      </c>
      <c r="H50" s="128">
        <v>16</v>
      </c>
      <c r="I50" s="129">
        <v>52</v>
      </c>
      <c r="J50" s="130">
        <v>10</v>
      </c>
      <c r="K50" s="129">
        <v>415</v>
      </c>
      <c r="L50" s="130">
        <v>81</v>
      </c>
      <c r="M50" s="129">
        <v>329</v>
      </c>
      <c r="N50" s="130">
        <v>62</v>
      </c>
      <c r="O50" s="131">
        <f>+I50+K50+M50</f>
        <v>796</v>
      </c>
      <c r="P50" s="132">
        <f>+J50+L50+N50</f>
        <v>153</v>
      </c>
      <c r="Q50" s="133">
        <f>IF(O50&lt;&gt;0,P50/G50,"")</f>
        <v>25.5</v>
      </c>
      <c r="R50" s="134">
        <f>IF(O50&lt;&gt;0,O50/P50,"")</f>
        <v>5.2026143790849675</v>
      </c>
      <c r="S50" s="129">
        <v>3671</v>
      </c>
      <c r="T50" s="135">
        <f t="shared" si="7"/>
        <v>-0.7831653500408609</v>
      </c>
      <c r="U50" s="129">
        <v>718541</v>
      </c>
      <c r="V50" s="130">
        <v>90587</v>
      </c>
      <c r="W50" s="187">
        <f t="shared" si="6"/>
        <v>7.9320542682724895</v>
      </c>
      <c r="X50" s="8"/>
      <c r="Y50" s="8"/>
    </row>
    <row r="51" spans="1:25" s="10" customFormat="1" ht="18">
      <c r="A51" s="113">
        <v>47</v>
      </c>
      <c r="B51" s="186" t="s">
        <v>116</v>
      </c>
      <c r="C51" s="138">
        <v>39395</v>
      </c>
      <c r="D51" s="149" t="s">
        <v>24</v>
      </c>
      <c r="E51" s="139" t="s">
        <v>117</v>
      </c>
      <c r="F51" s="147">
        <v>5</v>
      </c>
      <c r="G51" s="147">
        <v>5</v>
      </c>
      <c r="H51" s="147">
        <v>2</v>
      </c>
      <c r="I51" s="129">
        <v>89.5</v>
      </c>
      <c r="J51" s="130">
        <v>12</v>
      </c>
      <c r="K51" s="129">
        <v>249.5</v>
      </c>
      <c r="L51" s="130">
        <v>30</v>
      </c>
      <c r="M51" s="129">
        <v>376.5</v>
      </c>
      <c r="N51" s="130">
        <v>47</v>
      </c>
      <c r="O51" s="131">
        <f>I51+K51+M51</f>
        <v>715.5</v>
      </c>
      <c r="P51" s="132">
        <f>J51+L51+N51</f>
        <v>89</v>
      </c>
      <c r="Q51" s="142">
        <f>+P51/G51</f>
        <v>17.8</v>
      </c>
      <c r="R51" s="156">
        <f>+O51/P51</f>
        <v>8.039325842696629</v>
      </c>
      <c r="S51" s="141">
        <v>792</v>
      </c>
      <c r="T51" s="135">
        <f t="shared" si="7"/>
        <v>-0.09659090909090909</v>
      </c>
      <c r="U51" s="148">
        <v>2053</v>
      </c>
      <c r="V51" s="136">
        <v>258</v>
      </c>
      <c r="W51" s="192">
        <f t="shared" si="6"/>
        <v>7.957364341085271</v>
      </c>
      <c r="X51" s="8"/>
      <c r="Y51" s="8"/>
    </row>
    <row r="52" spans="1:25" s="10" customFormat="1" ht="18">
      <c r="A52" s="113">
        <v>48</v>
      </c>
      <c r="B52" s="196" t="s">
        <v>37</v>
      </c>
      <c r="C52" s="159">
        <v>39360</v>
      </c>
      <c r="D52" s="158" t="s">
        <v>6</v>
      </c>
      <c r="E52" s="165" t="s">
        <v>133</v>
      </c>
      <c r="F52" s="160">
        <v>71</v>
      </c>
      <c r="G52" s="161">
        <v>12</v>
      </c>
      <c r="H52" s="161">
        <v>7</v>
      </c>
      <c r="I52" s="162">
        <v>184</v>
      </c>
      <c r="J52" s="163">
        <v>32</v>
      </c>
      <c r="K52" s="162">
        <v>320.5</v>
      </c>
      <c r="L52" s="163">
        <v>78</v>
      </c>
      <c r="M52" s="162">
        <v>161</v>
      </c>
      <c r="N52" s="163">
        <v>37</v>
      </c>
      <c r="O52" s="162">
        <f>M52+K52+I52</f>
        <v>665.5</v>
      </c>
      <c r="P52" s="163">
        <f>+J52+L52+N52</f>
        <v>147</v>
      </c>
      <c r="Q52" s="163">
        <f>P52/G52</f>
        <v>12.25</v>
      </c>
      <c r="R52" s="164">
        <f>O52/P52</f>
        <v>4.5272108843537415</v>
      </c>
      <c r="S52" s="162">
        <v>7895.5</v>
      </c>
      <c r="T52" s="135">
        <f t="shared" si="7"/>
        <v>-0.9157114812234818</v>
      </c>
      <c r="U52" s="162">
        <v>328651</v>
      </c>
      <c r="V52" s="163">
        <v>51720</v>
      </c>
      <c r="W52" s="194">
        <f>+U52/V52</f>
        <v>6.354427687548338</v>
      </c>
      <c r="X52" s="8"/>
      <c r="Y52" s="8"/>
    </row>
    <row r="53" spans="1:25" s="10" customFormat="1" ht="18">
      <c r="A53" s="113">
        <v>49</v>
      </c>
      <c r="B53" s="188" t="s">
        <v>19</v>
      </c>
      <c r="C53" s="127">
        <v>39346</v>
      </c>
      <c r="D53" s="146" t="s">
        <v>58</v>
      </c>
      <c r="E53" s="126" t="s">
        <v>72</v>
      </c>
      <c r="F53" s="128">
        <v>66</v>
      </c>
      <c r="G53" s="128">
        <v>2</v>
      </c>
      <c r="H53" s="128">
        <v>9</v>
      </c>
      <c r="I53" s="129">
        <v>144</v>
      </c>
      <c r="J53" s="130">
        <v>28</v>
      </c>
      <c r="K53" s="129">
        <v>264</v>
      </c>
      <c r="L53" s="130">
        <v>51</v>
      </c>
      <c r="M53" s="129">
        <v>254</v>
      </c>
      <c r="N53" s="130">
        <v>48</v>
      </c>
      <c r="O53" s="131">
        <f>+I53+K53+M53</f>
        <v>662</v>
      </c>
      <c r="P53" s="132">
        <f>+J53+L53+N53</f>
        <v>127</v>
      </c>
      <c r="Q53" s="133">
        <f>IF(O53&lt;&gt;0,P53/G53,"")</f>
        <v>63.5</v>
      </c>
      <c r="R53" s="134">
        <f>IF(O53&lt;&gt;0,O53/P53,"")</f>
        <v>5.21259842519685</v>
      </c>
      <c r="S53" s="129">
        <v>2074</v>
      </c>
      <c r="T53" s="135">
        <f t="shared" si="7"/>
        <v>-0.6808100289296046</v>
      </c>
      <c r="U53" s="129">
        <v>434062</v>
      </c>
      <c r="V53" s="130">
        <v>50596</v>
      </c>
      <c r="W53" s="187">
        <f>U53/V53</f>
        <v>8.578978575381454</v>
      </c>
      <c r="X53" s="8"/>
      <c r="Y53" s="8"/>
    </row>
    <row r="54" spans="1:25" s="10" customFormat="1" ht="18">
      <c r="A54" s="113">
        <v>50</v>
      </c>
      <c r="B54" s="188" t="s">
        <v>11</v>
      </c>
      <c r="C54" s="127">
        <v>39332</v>
      </c>
      <c r="D54" s="146" t="s">
        <v>58</v>
      </c>
      <c r="E54" s="126" t="s">
        <v>59</v>
      </c>
      <c r="F54" s="128">
        <v>61</v>
      </c>
      <c r="G54" s="128">
        <v>3</v>
      </c>
      <c r="H54" s="128">
        <v>11</v>
      </c>
      <c r="I54" s="129">
        <v>144</v>
      </c>
      <c r="J54" s="130">
        <v>26</v>
      </c>
      <c r="K54" s="129">
        <v>215</v>
      </c>
      <c r="L54" s="130">
        <v>40</v>
      </c>
      <c r="M54" s="129">
        <v>186</v>
      </c>
      <c r="N54" s="130">
        <v>34</v>
      </c>
      <c r="O54" s="131">
        <f>+I54+K54+M54</f>
        <v>545</v>
      </c>
      <c r="P54" s="132">
        <f>+J54+L54+N54</f>
        <v>100</v>
      </c>
      <c r="Q54" s="133">
        <f>IF(O54&lt;&gt;0,P54/G54,"")</f>
        <v>33.333333333333336</v>
      </c>
      <c r="R54" s="134">
        <f>IF(O54&lt;&gt;0,O54/P54,"")</f>
        <v>5.45</v>
      </c>
      <c r="S54" s="129">
        <v>1356</v>
      </c>
      <c r="T54" s="135">
        <f t="shared" si="7"/>
        <v>-0.5980825958702065</v>
      </c>
      <c r="U54" s="129">
        <v>1122746</v>
      </c>
      <c r="V54" s="130">
        <v>117670</v>
      </c>
      <c r="W54" s="187">
        <f>U54/V54</f>
        <v>9.541480411319792</v>
      </c>
      <c r="X54" s="8"/>
      <c r="Y54" s="8"/>
    </row>
    <row r="55" spans="1:25" s="10" customFormat="1" ht="18">
      <c r="A55" s="113">
        <v>51</v>
      </c>
      <c r="B55" s="186" t="s">
        <v>137</v>
      </c>
      <c r="C55" s="138">
        <v>39227</v>
      </c>
      <c r="D55" s="139" t="s">
        <v>67</v>
      </c>
      <c r="E55" s="126" t="s">
        <v>68</v>
      </c>
      <c r="F55" s="140">
        <v>216</v>
      </c>
      <c r="G55" s="140">
        <v>1</v>
      </c>
      <c r="H55" s="140">
        <v>26</v>
      </c>
      <c r="I55" s="141">
        <v>165</v>
      </c>
      <c r="J55" s="142">
        <v>50</v>
      </c>
      <c r="K55" s="141">
        <v>165</v>
      </c>
      <c r="L55" s="142">
        <v>50</v>
      </c>
      <c r="M55" s="141">
        <v>165</v>
      </c>
      <c r="N55" s="142">
        <v>50</v>
      </c>
      <c r="O55" s="143">
        <f>+M55+K55+I55</f>
        <v>495</v>
      </c>
      <c r="P55" s="144">
        <f>+N55+L55+J55</f>
        <v>150</v>
      </c>
      <c r="Q55" s="144">
        <f>+P55/G55</f>
        <v>150</v>
      </c>
      <c r="R55" s="145">
        <f>+O55/P55</f>
        <v>3.3</v>
      </c>
      <c r="S55" s="141">
        <v>0</v>
      </c>
      <c r="T55" s="135">
        <f t="shared" si="7"/>
      </c>
      <c r="U55" s="141">
        <v>7400224</v>
      </c>
      <c r="V55" s="142">
        <v>969914</v>
      </c>
      <c r="W55" s="185">
        <f>+U55/V55</f>
        <v>7.629773361349563</v>
      </c>
      <c r="X55" s="8"/>
      <c r="Y55" s="8"/>
    </row>
    <row r="56" spans="1:25" s="10" customFormat="1" ht="18">
      <c r="A56" s="113">
        <v>52</v>
      </c>
      <c r="B56" s="188" t="s">
        <v>32</v>
      </c>
      <c r="C56" s="127">
        <v>39220</v>
      </c>
      <c r="D56" s="149" t="s">
        <v>24</v>
      </c>
      <c r="E56" s="126" t="s">
        <v>27</v>
      </c>
      <c r="F56" s="128">
        <v>88</v>
      </c>
      <c r="G56" s="128">
        <v>3</v>
      </c>
      <c r="H56" s="128">
        <v>26</v>
      </c>
      <c r="I56" s="129">
        <v>32</v>
      </c>
      <c r="J56" s="130">
        <v>8</v>
      </c>
      <c r="K56" s="129">
        <v>105</v>
      </c>
      <c r="L56" s="130">
        <v>24</v>
      </c>
      <c r="M56" s="129">
        <v>299</v>
      </c>
      <c r="N56" s="130">
        <v>62</v>
      </c>
      <c r="O56" s="131">
        <f>I56+K56+M56</f>
        <v>436</v>
      </c>
      <c r="P56" s="132">
        <f>J56+L56+N56</f>
        <v>94</v>
      </c>
      <c r="Q56" s="142">
        <f>+P56/G56</f>
        <v>31.333333333333332</v>
      </c>
      <c r="R56" s="156">
        <f>+O56/P56</f>
        <v>4.638297872340425</v>
      </c>
      <c r="S56" s="141">
        <v>732</v>
      </c>
      <c r="T56" s="135">
        <f t="shared" si="7"/>
        <v>-0.40437158469945356</v>
      </c>
      <c r="U56" s="148">
        <v>582537</v>
      </c>
      <c r="V56" s="136">
        <v>85644</v>
      </c>
      <c r="W56" s="192">
        <f>U56/V56</f>
        <v>6.801842510858904</v>
      </c>
      <c r="X56" s="8"/>
      <c r="Y56" s="8"/>
    </row>
    <row r="57" spans="1:25" s="10" customFormat="1" ht="18">
      <c r="A57" s="113">
        <v>53</v>
      </c>
      <c r="B57" s="188" t="s">
        <v>138</v>
      </c>
      <c r="C57" s="166">
        <v>39353</v>
      </c>
      <c r="D57" s="167" t="s">
        <v>91</v>
      </c>
      <c r="E57" s="167" t="s">
        <v>139</v>
      </c>
      <c r="F57" s="150">
        <v>10</v>
      </c>
      <c r="G57" s="150">
        <v>2</v>
      </c>
      <c r="H57" s="150">
        <v>8</v>
      </c>
      <c r="I57" s="151">
        <v>160</v>
      </c>
      <c r="J57" s="152">
        <v>31</v>
      </c>
      <c r="K57" s="151">
        <v>136</v>
      </c>
      <c r="L57" s="152">
        <v>27</v>
      </c>
      <c r="M57" s="151">
        <v>136</v>
      </c>
      <c r="N57" s="152">
        <v>27</v>
      </c>
      <c r="O57" s="151">
        <f>M57+K57+I57</f>
        <v>432</v>
      </c>
      <c r="P57" s="152">
        <f>J57+L57+N57</f>
        <v>85</v>
      </c>
      <c r="Q57" s="152">
        <f>P57/G57</f>
        <v>42.5</v>
      </c>
      <c r="R57" s="153">
        <f>O57/P57</f>
        <v>5.08235294117647</v>
      </c>
      <c r="S57" s="151">
        <v>293</v>
      </c>
      <c r="T57" s="135">
        <f t="shared" si="7"/>
        <v>0.47440273037542663</v>
      </c>
      <c r="U57" s="151">
        <v>56605</v>
      </c>
      <c r="V57" s="152">
        <v>5851</v>
      </c>
      <c r="W57" s="191">
        <f>U57/V57</f>
        <v>9.674414629977782</v>
      </c>
      <c r="X57" s="8"/>
      <c r="Y57" s="8"/>
    </row>
    <row r="58" spans="1:25" s="10" customFormat="1" ht="18">
      <c r="A58" s="113">
        <v>54</v>
      </c>
      <c r="B58" s="186" t="s">
        <v>140</v>
      </c>
      <c r="C58" s="166">
        <v>38849</v>
      </c>
      <c r="D58" s="146" t="s">
        <v>77</v>
      </c>
      <c r="E58" s="139" t="s">
        <v>1</v>
      </c>
      <c r="F58" s="147">
        <v>51</v>
      </c>
      <c r="G58" s="147">
        <v>1</v>
      </c>
      <c r="H58" s="147">
        <v>20</v>
      </c>
      <c r="I58" s="141">
        <v>146</v>
      </c>
      <c r="J58" s="142">
        <v>35</v>
      </c>
      <c r="K58" s="141">
        <v>148</v>
      </c>
      <c r="L58" s="142">
        <v>37</v>
      </c>
      <c r="M58" s="141">
        <v>120</v>
      </c>
      <c r="N58" s="142">
        <v>29</v>
      </c>
      <c r="O58" s="141">
        <f>I58+K58+M58</f>
        <v>414</v>
      </c>
      <c r="P58" s="142">
        <f>J58+L58+N58</f>
        <v>101</v>
      </c>
      <c r="Q58" s="133">
        <f>IF(O58&lt;&gt;0,P58/G58,"")</f>
        <v>101</v>
      </c>
      <c r="R58" s="134">
        <f>IF(O58&lt;&gt;0,O58/P58,"")</f>
        <v>4.099009900990099</v>
      </c>
      <c r="S58" s="141">
        <v>99</v>
      </c>
      <c r="T58" s="135">
        <f t="shared" si="7"/>
        <v>3.1818181818181817</v>
      </c>
      <c r="U58" s="148">
        <v>491003.5</v>
      </c>
      <c r="V58" s="136">
        <v>72322</v>
      </c>
      <c r="W58" s="187">
        <f>U58/V58</f>
        <v>6.789130555017837</v>
      </c>
      <c r="X58" s="8"/>
      <c r="Y58" s="8"/>
    </row>
    <row r="59" spans="1:25" s="10" customFormat="1" ht="18">
      <c r="A59" s="113">
        <v>55</v>
      </c>
      <c r="B59" s="197" t="s">
        <v>119</v>
      </c>
      <c r="C59" s="166">
        <v>39150</v>
      </c>
      <c r="D59" s="169" t="s">
        <v>91</v>
      </c>
      <c r="E59" s="169" t="s">
        <v>141</v>
      </c>
      <c r="F59" s="150">
        <v>10</v>
      </c>
      <c r="G59" s="150">
        <v>1</v>
      </c>
      <c r="H59" s="150">
        <v>25</v>
      </c>
      <c r="I59" s="151">
        <v>136</v>
      </c>
      <c r="J59" s="152">
        <v>27</v>
      </c>
      <c r="K59" s="151">
        <v>136</v>
      </c>
      <c r="L59" s="152">
        <v>27</v>
      </c>
      <c r="M59" s="151">
        <v>136</v>
      </c>
      <c r="N59" s="152">
        <v>27</v>
      </c>
      <c r="O59" s="151">
        <f>M59+K59+I59</f>
        <v>408</v>
      </c>
      <c r="P59" s="152">
        <f>N59+L59+J59</f>
        <v>81</v>
      </c>
      <c r="Q59" s="152">
        <f>P59/G59</f>
        <v>81</v>
      </c>
      <c r="R59" s="153">
        <f>O59/P59</f>
        <v>5.037037037037037</v>
      </c>
      <c r="S59" s="151">
        <v>408</v>
      </c>
      <c r="T59" s="135">
        <f t="shared" si="7"/>
        <v>0</v>
      </c>
      <c r="U59" s="151">
        <v>225451</v>
      </c>
      <c r="V59" s="152">
        <v>25463</v>
      </c>
      <c r="W59" s="191">
        <f>U59/V59</f>
        <v>8.854062757726897</v>
      </c>
      <c r="X59" s="8"/>
      <c r="Y59" s="8"/>
    </row>
    <row r="60" spans="1:25" s="10" customFormat="1" ht="18">
      <c r="A60" s="113">
        <v>56</v>
      </c>
      <c r="B60" s="184" t="s">
        <v>12</v>
      </c>
      <c r="C60" s="138">
        <v>39332</v>
      </c>
      <c r="D60" s="139" t="s">
        <v>67</v>
      </c>
      <c r="E60" s="139" t="s">
        <v>5</v>
      </c>
      <c r="F60" s="140">
        <v>112</v>
      </c>
      <c r="G60" s="140">
        <v>1</v>
      </c>
      <c r="H60" s="140">
        <v>11</v>
      </c>
      <c r="I60" s="141">
        <v>28</v>
      </c>
      <c r="J60" s="142">
        <v>5</v>
      </c>
      <c r="K60" s="141">
        <v>263</v>
      </c>
      <c r="L60" s="142">
        <v>59</v>
      </c>
      <c r="M60" s="141">
        <v>66</v>
      </c>
      <c r="N60" s="142">
        <v>12</v>
      </c>
      <c r="O60" s="143">
        <f>+M60+K60+I60</f>
        <v>357</v>
      </c>
      <c r="P60" s="144">
        <f>+N60+L60+J60</f>
        <v>76</v>
      </c>
      <c r="Q60" s="144">
        <f>+P60/G60</f>
        <v>76</v>
      </c>
      <c r="R60" s="145">
        <f>+O60/P60</f>
        <v>4.697368421052632</v>
      </c>
      <c r="S60" s="141">
        <v>1020</v>
      </c>
      <c r="T60" s="135">
        <f t="shared" si="7"/>
        <v>-0.65</v>
      </c>
      <c r="U60" s="141">
        <v>1047233</v>
      </c>
      <c r="V60" s="142">
        <v>125290</v>
      </c>
      <c r="W60" s="185">
        <f>+U60/V60</f>
        <v>8.358472344161544</v>
      </c>
      <c r="X60" s="8"/>
      <c r="Y60" s="8"/>
    </row>
    <row r="61" spans="1:25" s="10" customFormat="1" ht="18">
      <c r="A61" s="113">
        <v>57</v>
      </c>
      <c r="B61" s="188" t="s">
        <v>44</v>
      </c>
      <c r="C61" s="166">
        <v>39367</v>
      </c>
      <c r="D61" s="146" t="s">
        <v>77</v>
      </c>
      <c r="E61" s="139" t="s">
        <v>1</v>
      </c>
      <c r="F61" s="147">
        <v>45</v>
      </c>
      <c r="G61" s="147">
        <v>1</v>
      </c>
      <c r="H61" s="147">
        <v>6</v>
      </c>
      <c r="I61" s="141">
        <v>21</v>
      </c>
      <c r="J61" s="142">
        <v>4</v>
      </c>
      <c r="K61" s="141">
        <v>152</v>
      </c>
      <c r="L61" s="142">
        <v>30</v>
      </c>
      <c r="M61" s="141">
        <v>146</v>
      </c>
      <c r="N61" s="142">
        <v>26</v>
      </c>
      <c r="O61" s="141">
        <f>I61+K61+M61</f>
        <v>319</v>
      </c>
      <c r="P61" s="142">
        <f>J61+L61+N61</f>
        <v>60</v>
      </c>
      <c r="Q61" s="133">
        <f>IF(O61&lt;&gt;0,P61/G61,"")</f>
        <v>60</v>
      </c>
      <c r="R61" s="134">
        <f>IF(O61&lt;&gt;0,O61/P61,"")</f>
        <v>5.316666666666666</v>
      </c>
      <c r="S61" s="141">
        <v>5157.5</v>
      </c>
      <c r="T61" s="135">
        <f t="shared" si="7"/>
        <v>-0.9381483276781386</v>
      </c>
      <c r="U61" s="148">
        <v>145469</v>
      </c>
      <c r="V61" s="136">
        <v>19225</v>
      </c>
      <c r="W61" s="187">
        <f>U61/V61</f>
        <v>7.566657997399219</v>
      </c>
      <c r="X61" s="8"/>
      <c r="Y61" s="8"/>
    </row>
    <row r="62" spans="1:25" s="10" customFormat="1" ht="18">
      <c r="A62" s="113">
        <v>58</v>
      </c>
      <c r="B62" s="184" t="s">
        <v>14</v>
      </c>
      <c r="C62" s="138">
        <v>39339</v>
      </c>
      <c r="D62" s="139" t="s">
        <v>67</v>
      </c>
      <c r="E62" s="139" t="s">
        <v>118</v>
      </c>
      <c r="F62" s="140">
        <v>71</v>
      </c>
      <c r="G62" s="140">
        <v>2</v>
      </c>
      <c r="H62" s="140">
        <v>10</v>
      </c>
      <c r="I62" s="141">
        <v>26</v>
      </c>
      <c r="J62" s="142">
        <v>5</v>
      </c>
      <c r="K62" s="141">
        <v>142</v>
      </c>
      <c r="L62" s="142">
        <v>28</v>
      </c>
      <c r="M62" s="141">
        <v>127</v>
      </c>
      <c r="N62" s="142">
        <v>25</v>
      </c>
      <c r="O62" s="143">
        <f>+M62+K62+I62</f>
        <v>295</v>
      </c>
      <c r="P62" s="144">
        <f>+N62+L62+J62</f>
        <v>58</v>
      </c>
      <c r="Q62" s="144">
        <f>+P62/G62</f>
        <v>29</v>
      </c>
      <c r="R62" s="145">
        <f>+O62/P62</f>
        <v>5.086206896551724</v>
      </c>
      <c r="S62" s="141">
        <v>750</v>
      </c>
      <c r="T62" s="135">
        <f t="shared" si="7"/>
        <v>-0.6066666666666667</v>
      </c>
      <c r="U62" s="141">
        <v>505805</v>
      </c>
      <c r="V62" s="142">
        <v>55168</v>
      </c>
      <c r="W62" s="185">
        <f>+U62/V62</f>
        <v>9.168449100928074</v>
      </c>
      <c r="X62" s="8"/>
      <c r="Y62" s="8"/>
    </row>
    <row r="63" spans="1:25" s="10" customFormat="1" ht="18">
      <c r="A63" s="113">
        <v>59</v>
      </c>
      <c r="B63" s="198" t="s">
        <v>94</v>
      </c>
      <c r="C63" s="166">
        <v>39094</v>
      </c>
      <c r="D63" s="149" t="s">
        <v>24</v>
      </c>
      <c r="E63" s="167" t="s">
        <v>27</v>
      </c>
      <c r="F63" s="150">
        <v>43</v>
      </c>
      <c r="G63" s="150">
        <v>2</v>
      </c>
      <c r="H63" s="150">
        <v>30</v>
      </c>
      <c r="I63" s="129">
        <v>43</v>
      </c>
      <c r="J63" s="130">
        <v>8</v>
      </c>
      <c r="K63" s="129">
        <v>71</v>
      </c>
      <c r="L63" s="130">
        <v>15</v>
      </c>
      <c r="M63" s="129">
        <v>69</v>
      </c>
      <c r="N63" s="130">
        <v>14</v>
      </c>
      <c r="O63" s="131">
        <f>I63+K63+M63</f>
        <v>183</v>
      </c>
      <c r="P63" s="132">
        <f>J63+L63+N63</f>
        <v>37</v>
      </c>
      <c r="Q63" s="142">
        <f>+P63/G63</f>
        <v>18.5</v>
      </c>
      <c r="R63" s="156">
        <f>+O63/P63</f>
        <v>4.945945945945946</v>
      </c>
      <c r="S63" s="141">
        <v>750</v>
      </c>
      <c r="T63" s="135">
        <f t="shared" si="7"/>
        <v>-0.756</v>
      </c>
      <c r="U63" s="148">
        <v>447920.5</v>
      </c>
      <c r="V63" s="136">
        <v>68734</v>
      </c>
      <c r="W63" s="192">
        <f>U63/V63</f>
        <v>6.516723892105799</v>
      </c>
      <c r="X63" s="8"/>
      <c r="Y63" s="8"/>
    </row>
    <row r="64" spans="1:25" s="10" customFormat="1" ht="18">
      <c r="A64" s="113">
        <v>60</v>
      </c>
      <c r="B64" s="188" t="s">
        <v>142</v>
      </c>
      <c r="C64" s="127">
        <v>39318</v>
      </c>
      <c r="D64" s="126" t="s">
        <v>79</v>
      </c>
      <c r="E64" s="126" t="s">
        <v>143</v>
      </c>
      <c r="F64" s="128">
        <v>56</v>
      </c>
      <c r="G64" s="128">
        <v>1</v>
      </c>
      <c r="H64" s="128">
        <v>13</v>
      </c>
      <c r="I64" s="129">
        <v>18</v>
      </c>
      <c r="J64" s="130">
        <v>3</v>
      </c>
      <c r="K64" s="129">
        <v>108</v>
      </c>
      <c r="L64" s="130">
        <v>18</v>
      </c>
      <c r="M64" s="129">
        <v>42</v>
      </c>
      <c r="N64" s="130">
        <v>7</v>
      </c>
      <c r="O64" s="131">
        <f>I64+K64+M64</f>
        <v>168</v>
      </c>
      <c r="P64" s="132">
        <f>J64+L64+N64</f>
        <v>28</v>
      </c>
      <c r="Q64" s="133">
        <f>IF(O64&lt;&gt;0,P64/G64,"")</f>
        <v>28</v>
      </c>
      <c r="R64" s="134">
        <f>IF(O64&lt;&gt;0,O64/P64,"")</f>
        <v>6</v>
      </c>
      <c r="S64" s="129"/>
      <c r="T64" s="135">
        <f t="shared" si="7"/>
      </c>
      <c r="U64" s="131">
        <f>309840.5+0</f>
        <v>309840.5</v>
      </c>
      <c r="V64" s="136">
        <f>38749+0</f>
        <v>38749</v>
      </c>
      <c r="W64" s="189">
        <f>IF(U64&lt;&gt;0,U64/V64,"")</f>
        <v>7.99609022168314</v>
      </c>
      <c r="X64" s="8"/>
      <c r="Y64" s="8"/>
    </row>
    <row r="65" spans="1:25" s="10" customFormat="1" ht="18">
      <c r="A65" s="113">
        <v>61</v>
      </c>
      <c r="B65" s="193" t="s">
        <v>120</v>
      </c>
      <c r="C65" s="159">
        <v>39283</v>
      </c>
      <c r="D65" s="158" t="s">
        <v>6</v>
      </c>
      <c r="E65" s="158" t="s">
        <v>121</v>
      </c>
      <c r="F65" s="160">
        <v>27</v>
      </c>
      <c r="G65" s="161">
        <v>1</v>
      </c>
      <c r="H65" s="161">
        <v>16</v>
      </c>
      <c r="I65" s="162">
        <v>37</v>
      </c>
      <c r="J65" s="163">
        <v>11</v>
      </c>
      <c r="K65" s="162">
        <v>90</v>
      </c>
      <c r="L65" s="163">
        <v>22</v>
      </c>
      <c r="M65" s="162">
        <v>39</v>
      </c>
      <c r="N65" s="163">
        <v>11</v>
      </c>
      <c r="O65" s="162">
        <f>+M65+K65+I65</f>
        <v>166</v>
      </c>
      <c r="P65" s="163">
        <f>N65+L65+J65</f>
        <v>44</v>
      </c>
      <c r="Q65" s="163">
        <f>P65/G65</f>
        <v>44</v>
      </c>
      <c r="R65" s="164">
        <f>O65/P65</f>
        <v>3.772727272727273</v>
      </c>
      <c r="S65" s="162">
        <v>262</v>
      </c>
      <c r="T65" s="135">
        <f t="shared" si="7"/>
        <v>-0.366412213740458</v>
      </c>
      <c r="U65" s="162">
        <v>197095</v>
      </c>
      <c r="V65" s="163">
        <v>27754</v>
      </c>
      <c r="W65" s="194">
        <f>+U65/V65</f>
        <v>7.101498883043885</v>
      </c>
      <c r="X65" s="8"/>
      <c r="Y65" s="8"/>
    </row>
    <row r="66" spans="1:25" s="10" customFormat="1" ht="18">
      <c r="A66" s="113">
        <v>62</v>
      </c>
      <c r="B66" s="184" t="s">
        <v>34</v>
      </c>
      <c r="C66" s="170">
        <v>39360</v>
      </c>
      <c r="D66" s="139" t="s">
        <v>67</v>
      </c>
      <c r="E66" s="137" t="s">
        <v>76</v>
      </c>
      <c r="F66" s="140">
        <v>112</v>
      </c>
      <c r="G66" s="140">
        <v>1</v>
      </c>
      <c r="H66" s="140">
        <v>7</v>
      </c>
      <c r="I66" s="141">
        <v>10</v>
      </c>
      <c r="J66" s="142">
        <v>2</v>
      </c>
      <c r="K66" s="141">
        <v>46</v>
      </c>
      <c r="L66" s="142">
        <v>9</v>
      </c>
      <c r="M66" s="141">
        <v>98</v>
      </c>
      <c r="N66" s="142">
        <v>19</v>
      </c>
      <c r="O66" s="143">
        <f>+M66+K66+I66</f>
        <v>154</v>
      </c>
      <c r="P66" s="144">
        <f>+N66+L66+J66</f>
        <v>30</v>
      </c>
      <c r="Q66" s="144">
        <f>+P66/G66</f>
        <v>30</v>
      </c>
      <c r="R66" s="145">
        <f>+O66/P66</f>
        <v>5.133333333333334</v>
      </c>
      <c r="S66" s="141">
        <v>2505</v>
      </c>
      <c r="T66" s="135">
        <f t="shared" si="7"/>
        <v>-0.9385229540918164</v>
      </c>
      <c r="U66" s="141">
        <v>1032814</v>
      </c>
      <c r="V66" s="142">
        <v>118050</v>
      </c>
      <c r="W66" s="185">
        <f>+U66/V66</f>
        <v>8.74895383312156</v>
      </c>
      <c r="X66" s="8"/>
      <c r="Y66" s="8"/>
    </row>
    <row r="67" spans="1:25" s="10" customFormat="1" ht="18">
      <c r="A67" s="113">
        <v>63</v>
      </c>
      <c r="B67" s="195" t="s">
        <v>108</v>
      </c>
      <c r="C67" s="127">
        <v>39318</v>
      </c>
      <c r="D67" s="149" t="s">
        <v>24</v>
      </c>
      <c r="E67" s="154" t="s">
        <v>31</v>
      </c>
      <c r="F67" s="155">
        <v>8</v>
      </c>
      <c r="G67" s="155">
        <v>1</v>
      </c>
      <c r="H67" s="155">
        <v>13</v>
      </c>
      <c r="I67" s="129">
        <v>0</v>
      </c>
      <c r="J67" s="130">
        <v>0</v>
      </c>
      <c r="K67" s="129">
        <v>40</v>
      </c>
      <c r="L67" s="130">
        <v>8</v>
      </c>
      <c r="M67" s="129">
        <v>40</v>
      </c>
      <c r="N67" s="130">
        <v>8</v>
      </c>
      <c r="O67" s="131">
        <f aca="true" t="shared" si="8" ref="O67:P72">I67+K67+M67</f>
        <v>80</v>
      </c>
      <c r="P67" s="132">
        <f t="shared" si="8"/>
        <v>16</v>
      </c>
      <c r="Q67" s="142">
        <f>+P67/G67</f>
        <v>16</v>
      </c>
      <c r="R67" s="156">
        <f>+O67/P67</f>
        <v>5</v>
      </c>
      <c r="S67" s="141">
        <v>761.5</v>
      </c>
      <c r="T67" s="135">
        <f t="shared" si="7"/>
        <v>-0.8949441891004596</v>
      </c>
      <c r="U67" s="148">
        <v>133197.5</v>
      </c>
      <c r="V67" s="136">
        <v>14074</v>
      </c>
      <c r="W67" s="192">
        <f>U67/V67</f>
        <v>9.46408270569845</v>
      </c>
      <c r="X67" s="8"/>
      <c r="Y67" s="8"/>
    </row>
    <row r="68" spans="1:25" s="10" customFormat="1" ht="18">
      <c r="A68" s="113">
        <v>64</v>
      </c>
      <c r="B68" s="188" t="s">
        <v>20</v>
      </c>
      <c r="C68" s="127">
        <v>39346</v>
      </c>
      <c r="D68" s="126" t="s">
        <v>79</v>
      </c>
      <c r="E68" s="126" t="s">
        <v>10</v>
      </c>
      <c r="F68" s="128">
        <v>43</v>
      </c>
      <c r="G68" s="128">
        <v>1</v>
      </c>
      <c r="H68" s="128">
        <v>9</v>
      </c>
      <c r="I68" s="129">
        <v>0</v>
      </c>
      <c r="J68" s="130">
        <v>0</v>
      </c>
      <c r="K68" s="129">
        <v>24</v>
      </c>
      <c r="L68" s="130">
        <v>4</v>
      </c>
      <c r="M68" s="129">
        <v>30</v>
      </c>
      <c r="N68" s="130">
        <v>5</v>
      </c>
      <c r="O68" s="131">
        <f t="shared" si="8"/>
        <v>54</v>
      </c>
      <c r="P68" s="132">
        <f t="shared" si="8"/>
        <v>9</v>
      </c>
      <c r="Q68" s="133">
        <f>IF(O68&lt;&gt;0,P68/G68,"")</f>
        <v>9</v>
      </c>
      <c r="R68" s="134">
        <f>IF(O68&lt;&gt;0,O68/P68,"")</f>
        <v>6</v>
      </c>
      <c r="S68" s="129">
        <v>1188</v>
      </c>
      <c r="T68" s="135">
        <f t="shared" si="7"/>
        <v>-0.9545454545454546</v>
      </c>
      <c r="U68" s="131">
        <f>71530.5+23470.5+7486+4054+7721+2599+989+1507+54</f>
        <v>119411</v>
      </c>
      <c r="V68" s="136">
        <f>8297+2978+1360+703+1314+522+184+311+9</f>
        <v>15678</v>
      </c>
      <c r="W68" s="189">
        <f>IF(U68&lt;&gt;0,U68/V68,"")</f>
        <v>7.61646893736446</v>
      </c>
      <c r="X68" s="8"/>
      <c r="Y68" s="8"/>
    </row>
    <row r="69" spans="1:25" s="10" customFormat="1" ht="18">
      <c r="A69" s="113">
        <v>65</v>
      </c>
      <c r="B69" s="195" t="s">
        <v>29</v>
      </c>
      <c r="C69" s="127">
        <v>39290</v>
      </c>
      <c r="D69" s="149" t="s">
        <v>24</v>
      </c>
      <c r="E69" s="154" t="s">
        <v>30</v>
      </c>
      <c r="F69" s="155">
        <v>10</v>
      </c>
      <c r="G69" s="155">
        <v>1</v>
      </c>
      <c r="H69" s="155">
        <v>17</v>
      </c>
      <c r="I69" s="129">
        <v>6</v>
      </c>
      <c r="J69" s="130">
        <v>1</v>
      </c>
      <c r="K69" s="129">
        <v>6</v>
      </c>
      <c r="L69" s="130">
        <v>1</v>
      </c>
      <c r="M69" s="129">
        <v>35</v>
      </c>
      <c r="N69" s="130">
        <v>6</v>
      </c>
      <c r="O69" s="131">
        <f t="shared" si="8"/>
        <v>47</v>
      </c>
      <c r="P69" s="132">
        <f t="shared" si="8"/>
        <v>8</v>
      </c>
      <c r="Q69" s="142">
        <f>+P69/G69</f>
        <v>8</v>
      </c>
      <c r="R69" s="156">
        <f>+O69/P69</f>
        <v>5.875</v>
      </c>
      <c r="S69" s="141">
        <v>91</v>
      </c>
      <c r="T69" s="135">
        <f t="shared" si="7"/>
        <v>-0.4835164835164835</v>
      </c>
      <c r="U69" s="148">
        <v>89976</v>
      </c>
      <c r="V69" s="136">
        <v>11809</v>
      </c>
      <c r="W69" s="192">
        <f>U69/V69</f>
        <v>7.619273435515285</v>
      </c>
      <c r="X69" s="8"/>
      <c r="Y69" s="8"/>
    </row>
    <row r="70" spans="1:25" s="10" customFormat="1" ht="18">
      <c r="A70" s="113">
        <v>66</v>
      </c>
      <c r="B70" s="188" t="s">
        <v>33</v>
      </c>
      <c r="C70" s="127">
        <v>39332</v>
      </c>
      <c r="D70" s="149" t="s">
        <v>24</v>
      </c>
      <c r="E70" s="126" t="s">
        <v>25</v>
      </c>
      <c r="F70" s="128">
        <v>2</v>
      </c>
      <c r="G70" s="128">
        <v>1</v>
      </c>
      <c r="H70" s="128">
        <v>11</v>
      </c>
      <c r="I70" s="129">
        <v>0</v>
      </c>
      <c r="J70" s="130">
        <v>0</v>
      </c>
      <c r="K70" s="129">
        <v>28</v>
      </c>
      <c r="L70" s="130">
        <v>4</v>
      </c>
      <c r="M70" s="129">
        <v>16</v>
      </c>
      <c r="N70" s="130">
        <v>2</v>
      </c>
      <c r="O70" s="131">
        <f t="shared" si="8"/>
        <v>44</v>
      </c>
      <c r="P70" s="132">
        <f t="shared" si="8"/>
        <v>6</v>
      </c>
      <c r="Q70" s="142">
        <f>+P70/G70</f>
        <v>6</v>
      </c>
      <c r="R70" s="156">
        <f>+O70/P70</f>
        <v>7.333333333333333</v>
      </c>
      <c r="S70" s="141">
        <v>622</v>
      </c>
      <c r="T70" s="135">
        <f t="shared" si="7"/>
        <v>-0.9292604501607717</v>
      </c>
      <c r="U70" s="148">
        <v>18930</v>
      </c>
      <c r="V70" s="136">
        <v>2679</v>
      </c>
      <c r="W70" s="192">
        <f>U70/V70</f>
        <v>7.066069428891377</v>
      </c>
      <c r="X70" s="8"/>
      <c r="Y70" s="8"/>
    </row>
    <row r="71" spans="1:25" s="10" customFormat="1" ht="18">
      <c r="A71" s="113">
        <v>67</v>
      </c>
      <c r="B71" s="186" t="s">
        <v>122</v>
      </c>
      <c r="C71" s="138">
        <v>39283</v>
      </c>
      <c r="D71" s="149" t="s">
        <v>24</v>
      </c>
      <c r="E71" s="139" t="s">
        <v>31</v>
      </c>
      <c r="F71" s="147">
        <v>30</v>
      </c>
      <c r="G71" s="147">
        <v>1</v>
      </c>
      <c r="H71" s="147">
        <v>18</v>
      </c>
      <c r="I71" s="129">
        <v>12</v>
      </c>
      <c r="J71" s="130">
        <v>2</v>
      </c>
      <c r="K71" s="129">
        <v>12</v>
      </c>
      <c r="L71" s="130">
        <v>2</v>
      </c>
      <c r="M71" s="129">
        <v>16</v>
      </c>
      <c r="N71" s="130">
        <v>2</v>
      </c>
      <c r="O71" s="131">
        <f t="shared" si="8"/>
        <v>40</v>
      </c>
      <c r="P71" s="132">
        <f t="shared" si="8"/>
        <v>6</v>
      </c>
      <c r="Q71" s="142">
        <f>+P71/G71</f>
        <v>6</v>
      </c>
      <c r="R71" s="156">
        <f>+O71/P71</f>
        <v>6.666666666666667</v>
      </c>
      <c r="S71" s="141">
        <v>40</v>
      </c>
      <c r="T71" s="135">
        <f t="shared" si="7"/>
        <v>0</v>
      </c>
      <c r="U71" s="148">
        <v>115204.5</v>
      </c>
      <c r="V71" s="136">
        <v>17374</v>
      </c>
      <c r="W71" s="192">
        <f>U71/V71</f>
        <v>6.630856452169909</v>
      </c>
      <c r="X71" s="8"/>
      <c r="Y71" s="8"/>
    </row>
    <row r="72" spans="1:25" s="10" customFormat="1" ht="18.75" thickBot="1">
      <c r="A72" s="113">
        <v>68</v>
      </c>
      <c r="B72" s="199" t="s">
        <v>95</v>
      </c>
      <c r="C72" s="200">
        <v>39311</v>
      </c>
      <c r="D72" s="201" t="s">
        <v>24</v>
      </c>
      <c r="E72" s="202" t="s">
        <v>27</v>
      </c>
      <c r="F72" s="203">
        <v>10</v>
      </c>
      <c r="G72" s="203">
        <v>1</v>
      </c>
      <c r="H72" s="203">
        <v>13</v>
      </c>
      <c r="I72" s="204">
        <v>0</v>
      </c>
      <c r="J72" s="205">
        <v>0</v>
      </c>
      <c r="K72" s="204">
        <v>0</v>
      </c>
      <c r="L72" s="205">
        <v>0</v>
      </c>
      <c r="M72" s="204">
        <v>36</v>
      </c>
      <c r="N72" s="205">
        <v>6</v>
      </c>
      <c r="O72" s="206">
        <f t="shared" si="8"/>
        <v>36</v>
      </c>
      <c r="P72" s="207">
        <f t="shared" si="8"/>
        <v>6</v>
      </c>
      <c r="Q72" s="208">
        <f>+P72/G72</f>
        <v>6</v>
      </c>
      <c r="R72" s="209">
        <f>+O72/P72</f>
        <v>6</v>
      </c>
      <c r="S72" s="210">
        <v>68</v>
      </c>
      <c r="T72" s="211">
        <f t="shared" si="7"/>
        <v>-0.47058823529411764</v>
      </c>
      <c r="U72" s="212">
        <v>53488</v>
      </c>
      <c r="V72" s="213">
        <v>6467</v>
      </c>
      <c r="W72" s="214">
        <f>U72/V72</f>
        <v>8.27091387041905</v>
      </c>
      <c r="X72" s="8"/>
      <c r="Y72" s="8"/>
    </row>
    <row r="73" spans="1:28" s="93" customFormat="1" ht="15">
      <c r="A73" s="62"/>
      <c r="B73" s="245" t="s">
        <v>75</v>
      </c>
      <c r="C73" s="246"/>
      <c r="D73" s="247"/>
      <c r="E73" s="247"/>
      <c r="F73" s="114">
        <f>SUM(F5:F72)</f>
        <v>4121</v>
      </c>
      <c r="G73" s="114">
        <f>SUM(G5:G72)</f>
        <v>1484</v>
      </c>
      <c r="H73" s="115"/>
      <c r="I73" s="116"/>
      <c r="J73" s="117"/>
      <c r="K73" s="116"/>
      <c r="L73" s="117"/>
      <c r="M73" s="116"/>
      <c r="N73" s="117"/>
      <c r="O73" s="116">
        <f>SUM(O5:O72)</f>
        <v>3900347.16</v>
      </c>
      <c r="P73" s="117">
        <f>SUM(P5:P72)</f>
        <v>446307</v>
      </c>
      <c r="Q73" s="117">
        <f>O73/G73</f>
        <v>2628.2662803234502</v>
      </c>
      <c r="R73" s="118">
        <f>O73/P73</f>
        <v>8.739157485766524</v>
      </c>
      <c r="S73" s="116"/>
      <c r="T73" s="119"/>
      <c r="U73" s="116"/>
      <c r="V73" s="117"/>
      <c r="W73" s="118"/>
      <c r="AB73" s="93" t="s">
        <v>84</v>
      </c>
    </row>
    <row r="74" spans="1:24" s="51" customFormat="1" ht="18">
      <c r="A74" s="40"/>
      <c r="B74" s="65"/>
      <c r="C74" s="63"/>
      <c r="F74" s="81"/>
      <c r="G74" s="42"/>
      <c r="H74" s="41"/>
      <c r="I74" s="68"/>
      <c r="J74" s="45"/>
      <c r="K74" s="68"/>
      <c r="L74" s="45"/>
      <c r="M74" s="68"/>
      <c r="N74" s="45"/>
      <c r="O74" s="68"/>
      <c r="P74" s="45"/>
      <c r="Q74" s="45"/>
      <c r="R74" s="46"/>
      <c r="S74" s="74"/>
      <c r="T74" s="48"/>
      <c r="U74" s="74"/>
      <c r="V74" s="45"/>
      <c r="W74" s="46"/>
      <c r="X74" s="50"/>
    </row>
    <row r="75" spans="1:24" s="9" customFormat="1" ht="18">
      <c r="A75" s="94"/>
      <c r="B75" s="66"/>
      <c r="C75" s="60"/>
      <c r="D75" s="243"/>
      <c r="E75" s="244"/>
      <c r="F75" s="244"/>
      <c r="G75" s="244"/>
      <c r="H75" s="95"/>
      <c r="I75" s="96"/>
      <c r="J75" s="97"/>
      <c r="K75" s="96"/>
      <c r="L75" s="97"/>
      <c r="M75" s="96"/>
      <c r="N75" s="97"/>
      <c r="O75" s="71"/>
      <c r="P75" s="98"/>
      <c r="Q75" s="97"/>
      <c r="R75" s="99"/>
      <c r="S75" s="252" t="s">
        <v>0</v>
      </c>
      <c r="T75" s="252"/>
      <c r="U75" s="252"/>
      <c r="V75" s="252"/>
      <c r="W75" s="252"/>
      <c r="X75" s="8"/>
    </row>
    <row r="76" spans="1:24" s="9" customFormat="1" ht="18">
      <c r="A76" s="94"/>
      <c r="B76" s="66"/>
      <c r="C76" s="60"/>
      <c r="D76" s="83"/>
      <c r="E76" s="84"/>
      <c r="F76" s="80"/>
      <c r="G76" s="80"/>
      <c r="H76" s="95"/>
      <c r="I76" s="96"/>
      <c r="J76" s="97"/>
      <c r="K76" s="96"/>
      <c r="L76" s="97"/>
      <c r="M76" s="96"/>
      <c r="N76" s="97"/>
      <c r="O76" s="71"/>
      <c r="P76" s="98"/>
      <c r="Q76" s="97"/>
      <c r="R76" s="99"/>
      <c r="S76" s="252"/>
      <c r="T76" s="252"/>
      <c r="U76" s="252"/>
      <c r="V76" s="252"/>
      <c r="W76" s="252"/>
      <c r="X76" s="8"/>
    </row>
    <row r="77" spans="1:24" s="9" customFormat="1" ht="18">
      <c r="A77" s="94"/>
      <c r="B77" s="66"/>
      <c r="C77" s="100"/>
      <c r="F77" s="95"/>
      <c r="G77" s="95"/>
      <c r="H77" s="95"/>
      <c r="I77" s="96"/>
      <c r="J77" s="97"/>
      <c r="K77" s="96"/>
      <c r="L77" s="97"/>
      <c r="M77" s="96"/>
      <c r="N77" s="97"/>
      <c r="O77" s="71"/>
      <c r="P77" s="98"/>
      <c r="Q77" s="97"/>
      <c r="R77" s="99"/>
      <c r="S77" s="252"/>
      <c r="T77" s="252"/>
      <c r="U77" s="252"/>
      <c r="V77" s="252"/>
      <c r="W77" s="252"/>
      <c r="X77" s="8"/>
    </row>
    <row r="78" spans="1:24" s="9" customFormat="1" ht="18" customHeight="1">
      <c r="A78" s="94"/>
      <c r="B78" s="66"/>
      <c r="C78" s="100"/>
      <c r="F78" s="95"/>
      <c r="G78" s="95"/>
      <c r="H78" s="95"/>
      <c r="I78" s="96"/>
      <c r="J78" s="97"/>
      <c r="K78" s="96"/>
      <c r="L78" s="97"/>
      <c r="M78" s="96"/>
      <c r="N78" s="97"/>
      <c r="O78" s="71"/>
      <c r="P78" s="98"/>
      <c r="Q78" s="97"/>
      <c r="R78" s="99"/>
      <c r="S78" s="251" t="s">
        <v>21</v>
      </c>
      <c r="T78" s="251"/>
      <c r="U78" s="251"/>
      <c r="V78" s="251"/>
      <c r="W78" s="251"/>
      <c r="X78" s="8"/>
    </row>
    <row r="79" spans="1:24" s="9" customFormat="1" ht="18">
      <c r="A79" s="94"/>
      <c r="B79" s="66"/>
      <c r="C79" s="100"/>
      <c r="F79" s="95"/>
      <c r="G79" s="95"/>
      <c r="H79" s="95"/>
      <c r="I79" s="96"/>
      <c r="J79" s="97"/>
      <c r="K79" s="96"/>
      <c r="L79" s="97"/>
      <c r="M79" s="96"/>
      <c r="N79" s="97"/>
      <c r="O79" s="71"/>
      <c r="P79" s="98"/>
      <c r="Q79" s="97"/>
      <c r="R79" s="99"/>
      <c r="S79" s="251"/>
      <c r="T79" s="251"/>
      <c r="U79" s="251"/>
      <c r="V79" s="251"/>
      <c r="W79" s="251"/>
      <c r="X79" s="8"/>
    </row>
    <row r="80" spans="1:24" s="9" customFormat="1" ht="18">
      <c r="A80" s="94"/>
      <c r="B80" s="66"/>
      <c r="C80" s="100"/>
      <c r="F80" s="95"/>
      <c r="G80" s="95"/>
      <c r="H80" s="95"/>
      <c r="I80" s="96"/>
      <c r="J80" s="97"/>
      <c r="K80" s="96"/>
      <c r="L80" s="97"/>
      <c r="M80" s="96"/>
      <c r="N80" s="97"/>
      <c r="O80" s="71"/>
      <c r="P80" s="98"/>
      <c r="Q80" s="97"/>
      <c r="R80" s="99"/>
      <c r="S80" s="251"/>
      <c r="T80" s="251"/>
      <c r="U80" s="251"/>
      <c r="V80" s="251"/>
      <c r="W80" s="251"/>
      <c r="X80" s="8"/>
    </row>
    <row r="81" spans="1:24" s="9" customFormat="1" ht="18">
      <c r="A81" s="94"/>
      <c r="B81" s="66"/>
      <c r="C81" s="100"/>
      <c r="F81" s="95"/>
      <c r="G81" s="95"/>
      <c r="H81" s="95"/>
      <c r="I81" s="96"/>
      <c r="J81" s="97"/>
      <c r="K81" s="96"/>
      <c r="L81" s="97"/>
      <c r="M81" s="96"/>
      <c r="N81" s="97"/>
      <c r="O81" s="71"/>
      <c r="P81" s="98"/>
      <c r="Q81" s="97"/>
      <c r="R81" s="99"/>
      <c r="S81" s="251" t="s">
        <v>123</v>
      </c>
      <c r="T81" s="251"/>
      <c r="U81" s="251"/>
      <c r="V81" s="251"/>
      <c r="W81" s="251"/>
      <c r="X81" s="8"/>
    </row>
    <row r="82" spans="1:24" s="9" customFormat="1" ht="18">
      <c r="A82" s="94"/>
      <c r="B82" s="66"/>
      <c r="C82" s="100"/>
      <c r="F82" s="95"/>
      <c r="G82" s="95"/>
      <c r="H82" s="95"/>
      <c r="I82" s="96"/>
      <c r="J82" s="97"/>
      <c r="K82" s="96"/>
      <c r="L82" s="97"/>
      <c r="M82" s="96"/>
      <c r="N82" s="97"/>
      <c r="O82" s="71"/>
      <c r="P82" s="98"/>
      <c r="Q82" s="97"/>
      <c r="R82" s="99"/>
      <c r="S82" s="251"/>
      <c r="T82" s="251"/>
      <c r="U82" s="251"/>
      <c r="V82" s="251"/>
      <c r="W82" s="251"/>
      <c r="X82" s="8"/>
    </row>
    <row r="83" spans="1:24" s="9" customFormat="1" ht="18">
      <c r="A83" s="94"/>
      <c r="B83" s="66"/>
      <c r="C83" s="100"/>
      <c r="F83" s="95"/>
      <c r="G83" s="95"/>
      <c r="H83" s="95"/>
      <c r="I83" s="96"/>
      <c r="J83" s="97"/>
      <c r="K83" s="96"/>
      <c r="L83" s="97"/>
      <c r="M83" s="96"/>
      <c r="N83" s="97"/>
      <c r="O83" s="71"/>
      <c r="P83" s="98"/>
      <c r="Q83" s="97"/>
      <c r="R83" s="99"/>
      <c r="S83" s="251"/>
      <c r="T83" s="251"/>
      <c r="U83" s="251"/>
      <c r="V83" s="251"/>
      <c r="W83" s="251"/>
      <c r="X83" s="8"/>
    </row>
    <row r="84" spans="1:24" s="9" customFormat="1" ht="18">
      <c r="A84" s="94"/>
      <c r="B84" s="66"/>
      <c r="C84" s="100"/>
      <c r="F84" s="95"/>
      <c r="G84" s="95"/>
      <c r="H84" s="95"/>
      <c r="I84" s="96"/>
      <c r="J84" s="97"/>
      <c r="K84" s="96"/>
      <c r="L84" s="97"/>
      <c r="M84" s="96"/>
      <c r="N84" s="97"/>
      <c r="O84" s="71"/>
      <c r="P84" s="248" t="s">
        <v>69</v>
      </c>
      <c r="Q84" s="249"/>
      <c r="R84" s="249"/>
      <c r="S84" s="249"/>
      <c r="T84" s="249"/>
      <c r="U84" s="249"/>
      <c r="V84" s="249"/>
      <c r="W84" s="249"/>
      <c r="X84" s="8"/>
    </row>
    <row r="85" spans="1:24" s="9" customFormat="1" ht="18">
      <c r="A85" s="94"/>
      <c r="B85" s="66"/>
      <c r="C85" s="100"/>
      <c r="F85" s="95"/>
      <c r="G85" s="95"/>
      <c r="H85" s="95"/>
      <c r="I85" s="96"/>
      <c r="J85" s="97"/>
      <c r="K85" s="96"/>
      <c r="L85" s="97"/>
      <c r="M85" s="96"/>
      <c r="N85" s="97"/>
      <c r="O85" s="71"/>
      <c r="P85" s="249"/>
      <c r="Q85" s="249"/>
      <c r="R85" s="249"/>
      <c r="S85" s="249"/>
      <c r="T85" s="249"/>
      <c r="U85" s="249"/>
      <c r="V85" s="249"/>
      <c r="W85" s="249"/>
      <c r="X85" s="8"/>
    </row>
    <row r="86" spans="1:24" s="9" customFormat="1" ht="18">
      <c r="A86" s="94"/>
      <c r="B86" s="66"/>
      <c r="C86" s="100"/>
      <c r="F86" s="95"/>
      <c r="G86" s="95"/>
      <c r="H86" s="95"/>
      <c r="I86" s="96"/>
      <c r="J86" s="97"/>
      <c r="K86" s="96"/>
      <c r="L86" s="97"/>
      <c r="M86" s="96"/>
      <c r="N86" s="97"/>
      <c r="O86" s="71"/>
      <c r="P86" s="249"/>
      <c r="Q86" s="249"/>
      <c r="R86" s="249"/>
      <c r="S86" s="249"/>
      <c r="T86" s="249"/>
      <c r="U86" s="249"/>
      <c r="V86" s="249"/>
      <c r="W86" s="249"/>
      <c r="X86" s="8"/>
    </row>
    <row r="87" spans="1:24" s="9" customFormat="1" ht="18">
      <c r="A87" s="94"/>
      <c r="B87" s="66"/>
      <c r="C87" s="100"/>
      <c r="F87" s="95"/>
      <c r="G87" s="95"/>
      <c r="H87" s="95"/>
      <c r="I87" s="96"/>
      <c r="J87" s="97"/>
      <c r="K87" s="96"/>
      <c r="L87" s="97"/>
      <c r="M87" s="96"/>
      <c r="N87" s="97"/>
      <c r="O87" s="71"/>
      <c r="P87" s="249"/>
      <c r="Q87" s="249"/>
      <c r="R87" s="249"/>
      <c r="S87" s="249"/>
      <c r="T87" s="249"/>
      <c r="U87" s="249"/>
      <c r="V87" s="249"/>
      <c r="W87" s="249"/>
      <c r="X87" s="8"/>
    </row>
    <row r="88" spans="1:24" s="9" customFormat="1" ht="18">
      <c r="A88" s="94"/>
      <c r="B88" s="66"/>
      <c r="C88" s="100"/>
      <c r="F88" s="95"/>
      <c r="G88" s="95"/>
      <c r="H88" s="95"/>
      <c r="I88" s="96"/>
      <c r="J88" s="97"/>
      <c r="K88" s="96"/>
      <c r="L88" s="97"/>
      <c r="M88" s="96"/>
      <c r="N88" s="97"/>
      <c r="O88" s="71"/>
      <c r="P88" s="249"/>
      <c r="Q88" s="249"/>
      <c r="R88" s="249"/>
      <c r="S88" s="249"/>
      <c r="T88" s="249"/>
      <c r="U88" s="249"/>
      <c r="V88" s="249"/>
      <c r="W88" s="249"/>
      <c r="X88" s="8"/>
    </row>
    <row r="89" spans="1:24" s="9" customFormat="1" ht="18">
      <c r="A89" s="94"/>
      <c r="B89" s="66"/>
      <c r="C89" s="100"/>
      <c r="F89" s="95"/>
      <c r="G89" s="101"/>
      <c r="H89" s="101"/>
      <c r="I89" s="102"/>
      <c r="J89" s="103"/>
      <c r="K89" s="102"/>
      <c r="L89" s="103"/>
      <c r="M89" s="102"/>
      <c r="N89" s="103"/>
      <c r="O89" s="71"/>
      <c r="P89" s="249"/>
      <c r="Q89" s="249"/>
      <c r="R89" s="249"/>
      <c r="S89" s="249"/>
      <c r="T89" s="249"/>
      <c r="U89" s="249"/>
      <c r="V89" s="249"/>
      <c r="W89" s="249"/>
      <c r="X89" s="8"/>
    </row>
    <row r="90" spans="1:24" s="9" customFormat="1" ht="18">
      <c r="A90" s="94"/>
      <c r="B90" s="66"/>
      <c r="C90" s="100"/>
      <c r="F90" s="95"/>
      <c r="G90" s="101"/>
      <c r="H90" s="101"/>
      <c r="I90" s="102"/>
      <c r="J90" s="103"/>
      <c r="K90" s="102"/>
      <c r="L90" s="103"/>
      <c r="M90" s="102"/>
      <c r="N90" s="103"/>
      <c r="O90" s="71"/>
      <c r="P90" s="250" t="s">
        <v>73</v>
      </c>
      <c r="Q90" s="249"/>
      <c r="R90" s="249"/>
      <c r="S90" s="249"/>
      <c r="T90" s="249"/>
      <c r="U90" s="249"/>
      <c r="V90" s="249"/>
      <c r="W90" s="249"/>
      <c r="X90" s="8"/>
    </row>
    <row r="91" spans="1:24" s="9" customFormat="1" ht="18">
      <c r="A91" s="94"/>
      <c r="B91" s="66"/>
      <c r="C91" s="100"/>
      <c r="F91" s="95"/>
      <c r="G91" s="101"/>
      <c r="H91" s="101"/>
      <c r="I91" s="102"/>
      <c r="J91" s="103"/>
      <c r="K91" s="102"/>
      <c r="L91" s="103"/>
      <c r="M91" s="102"/>
      <c r="N91" s="103"/>
      <c r="O91" s="71"/>
      <c r="P91" s="249"/>
      <c r="Q91" s="249"/>
      <c r="R91" s="249"/>
      <c r="S91" s="249"/>
      <c r="T91" s="249"/>
      <c r="U91" s="249"/>
      <c r="V91" s="249"/>
      <c r="W91" s="249"/>
      <c r="X91" s="8"/>
    </row>
    <row r="92" spans="1:24" s="9" customFormat="1" ht="18">
      <c r="A92" s="94"/>
      <c r="B92" s="66"/>
      <c r="C92" s="100"/>
      <c r="F92" s="95"/>
      <c r="G92" s="101"/>
      <c r="H92" s="101"/>
      <c r="I92" s="102"/>
      <c r="J92" s="103"/>
      <c r="K92" s="102"/>
      <c r="L92" s="103"/>
      <c r="M92" s="102"/>
      <c r="N92" s="103"/>
      <c r="O92" s="71"/>
      <c r="P92" s="249"/>
      <c r="Q92" s="249"/>
      <c r="R92" s="249"/>
      <c r="S92" s="249"/>
      <c r="T92" s="249"/>
      <c r="U92" s="249"/>
      <c r="V92" s="249"/>
      <c r="W92" s="249"/>
      <c r="X92" s="8"/>
    </row>
    <row r="93" spans="1:24" s="9" customFormat="1" ht="18">
      <c r="A93" s="94"/>
      <c r="B93" s="66"/>
      <c r="C93" s="100"/>
      <c r="F93" s="95"/>
      <c r="G93" s="101"/>
      <c r="H93" s="101"/>
      <c r="I93" s="102"/>
      <c r="J93" s="103"/>
      <c r="K93" s="102"/>
      <c r="L93" s="103"/>
      <c r="M93" s="102"/>
      <c r="N93" s="103"/>
      <c r="O93" s="71"/>
      <c r="P93" s="249"/>
      <c r="Q93" s="249"/>
      <c r="R93" s="249"/>
      <c r="S93" s="249"/>
      <c r="T93" s="249"/>
      <c r="U93" s="249"/>
      <c r="V93" s="249"/>
      <c r="W93" s="249"/>
      <c r="X93" s="8"/>
    </row>
    <row r="94" spans="1:24" s="9" customFormat="1" ht="18">
      <c r="A94" s="94"/>
      <c r="B94" s="66"/>
      <c r="C94" s="100"/>
      <c r="F94" s="95"/>
      <c r="G94" s="101"/>
      <c r="H94" s="101"/>
      <c r="I94" s="102"/>
      <c r="J94" s="103"/>
      <c r="K94" s="102"/>
      <c r="L94" s="103"/>
      <c r="M94" s="102"/>
      <c r="N94" s="103"/>
      <c r="O94" s="71"/>
      <c r="P94" s="249"/>
      <c r="Q94" s="249"/>
      <c r="R94" s="249"/>
      <c r="S94" s="249"/>
      <c r="T94" s="249"/>
      <c r="U94" s="249"/>
      <c r="V94" s="249"/>
      <c r="W94" s="249"/>
      <c r="X94" s="8"/>
    </row>
    <row r="95" spans="16:23" ht="18">
      <c r="P95" s="249"/>
      <c r="Q95" s="249"/>
      <c r="R95" s="249"/>
      <c r="S95" s="249"/>
      <c r="T95" s="249"/>
      <c r="U95" s="249"/>
      <c r="V95" s="249"/>
      <c r="W95" s="249"/>
    </row>
    <row r="96" spans="16:23" ht="18">
      <c r="P96" s="249"/>
      <c r="Q96" s="249"/>
      <c r="R96" s="249"/>
      <c r="S96" s="249"/>
      <c r="T96" s="249"/>
      <c r="U96" s="249"/>
      <c r="V96" s="249"/>
      <c r="W96" s="249"/>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75:G75"/>
    <mergeCell ref="B73:E73"/>
    <mergeCell ref="P84:W89"/>
    <mergeCell ref="P90:W96"/>
    <mergeCell ref="S78:W80"/>
    <mergeCell ref="S75:W77"/>
    <mergeCell ref="S81:W83"/>
  </mergeCells>
  <printOptions/>
  <pageMargins left="0.3" right="0.13" top="1" bottom="1" header="0.5" footer="0.5"/>
  <pageSetup orientation="portrait" paperSize="9" scale="35" r:id="rId2"/>
  <ignoredErrors>
    <ignoredError sqref="X14:X25 X6 X40 X29:X36 X39 X37:X38 X49:X50 X7 X41:X48" unlockedFormula="1"/>
    <ignoredError sqref="X26:X28 X9:X13 X8 W9:W62 W7" formula="1" unlockedFormula="1"/>
    <ignoredError sqref="O7:R70 O6:R6 O71:R71 W63:W70 W8" 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110" zoomScaleNormal="110" zoomScalePageLayoutView="0" workbookViewId="0" topLeftCell="A1">
      <selection activeCell="B3" sqref="B3:B4"/>
    </sheetView>
  </sheetViews>
  <sheetFormatPr defaultColWidth="39.8515625" defaultRowHeight="12.75"/>
  <cols>
    <col min="1" max="1" width="4.57421875" style="30" bestFit="1" customWidth="1"/>
    <col min="2" max="2" width="46.00390625" style="3" customWidth="1"/>
    <col min="3" max="3" width="9.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10.0039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421875" style="12" bestFit="1" customWidth="1"/>
    <col min="22" max="22" width="10.8515625" style="13" bestFit="1" customWidth="1"/>
    <col min="23" max="23" width="7.5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65" t="s">
        <v>74</v>
      </c>
      <c r="B2" s="266"/>
      <c r="C2" s="266"/>
      <c r="D2" s="266"/>
      <c r="E2" s="266"/>
      <c r="F2" s="266"/>
      <c r="G2" s="266"/>
      <c r="H2" s="266"/>
      <c r="I2" s="266"/>
      <c r="J2" s="266"/>
      <c r="K2" s="266"/>
      <c r="L2" s="266"/>
      <c r="M2" s="266"/>
      <c r="N2" s="266"/>
      <c r="O2" s="266"/>
      <c r="P2" s="266"/>
      <c r="Q2" s="266"/>
      <c r="R2" s="266"/>
      <c r="S2" s="266"/>
      <c r="T2" s="266"/>
      <c r="U2" s="266"/>
      <c r="V2" s="266"/>
      <c r="W2" s="266"/>
    </row>
    <row r="3" spans="1:23" s="29" customFormat="1" ht="16.5" customHeight="1">
      <c r="A3" s="31"/>
      <c r="B3" s="267" t="s">
        <v>80</v>
      </c>
      <c r="C3" s="262" t="s">
        <v>61</v>
      </c>
      <c r="D3" s="256" t="s">
        <v>52</v>
      </c>
      <c r="E3" s="256" t="s">
        <v>3</v>
      </c>
      <c r="F3" s="256" t="s">
        <v>62</v>
      </c>
      <c r="G3" s="256" t="s">
        <v>63</v>
      </c>
      <c r="H3" s="256" t="s">
        <v>64</v>
      </c>
      <c r="I3" s="255" t="s">
        <v>53</v>
      </c>
      <c r="J3" s="255"/>
      <c r="K3" s="255" t="s">
        <v>54</v>
      </c>
      <c r="L3" s="255"/>
      <c r="M3" s="255" t="s">
        <v>55</v>
      </c>
      <c r="N3" s="255"/>
      <c r="O3" s="258" t="s">
        <v>65</v>
      </c>
      <c r="P3" s="258"/>
      <c r="Q3" s="258"/>
      <c r="R3" s="258"/>
      <c r="S3" s="255" t="s">
        <v>50</v>
      </c>
      <c r="T3" s="255"/>
      <c r="U3" s="258" t="s">
        <v>81</v>
      </c>
      <c r="V3" s="258"/>
      <c r="W3" s="259"/>
    </row>
    <row r="4" spans="1:23" s="29" customFormat="1" ht="37.5" customHeight="1" thickBot="1">
      <c r="A4" s="55"/>
      <c r="B4" s="268"/>
      <c r="C4" s="263"/>
      <c r="D4" s="264"/>
      <c r="E4" s="264"/>
      <c r="F4" s="257"/>
      <c r="G4" s="257"/>
      <c r="H4" s="257"/>
      <c r="I4" s="67" t="s">
        <v>60</v>
      </c>
      <c r="J4" s="58" t="s">
        <v>57</v>
      </c>
      <c r="K4" s="67" t="s">
        <v>60</v>
      </c>
      <c r="L4" s="58" t="s">
        <v>57</v>
      </c>
      <c r="M4" s="67" t="s">
        <v>60</v>
      </c>
      <c r="N4" s="58" t="s">
        <v>57</v>
      </c>
      <c r="O4" s="70" t="s">
        <v>60</v>
      </c>
      <c r="P4" s="76" t="s">
        <v>57</v>
      </c>
      <c r="Q4" s="76" t="s">
        <v>82</v>
      </c>
      <c r="R4" s="57" t="s">
        <v>83</v>
      </c>
      <c r="S4" s="67" t="s">
        <v>60</v>
      </c>
      <c r="T4" s="56" t="s">
        <v>56</v>
      </c>
      <c r="U4" s="67" t="s">
        <v>60</v>
      </c>
      <c r="V4" s="58" t="s">
        <v>57</v>
      </c>
      <c r="W4" s="59" t="s">
        <v>83</v>
      </c>
    </row>
    <row r="5" spans="1:24" s="6" customFormat="1" ht="15.75" customHeight="1">
      <c r="A5" s="112">
        <v>1</v>
      </c>
      <c r="B5" s="171" t="s">
        <v>124</v>
      </c>
      <c r="C5" s="172">
        <v>39402</v>
      </c>
      <c r="D5" s="173" t="s">
        <v>79</v>
      </c>
      <c r="E5" s="173" t="s">
        <v>125</v>
      </c>
      <c r="F5" s="174">
        <v>163</v>
      </c>
      <c r="G5" s="174">
        <v>200</v>
      </c>
      <c r="H5" s="174">
        <v>1</v>
      </c>
      <c r="I5" s="175">
        <v>224258.5</v>
      </c>
      <c r="J5" s="176">
        <v>28183</v>
      </c>
      <c r="K5" s="175">
        <v>429935</v>
      </c>
      <c r="L5" s="176">
        <v>50380</v>
      </c>
      <c r="M5" s="175">
        <v>679654.5</v>
      </c>
      <c r="N5" s="176">
        <v>79222</v>
      </c>
      <c r="O5" s="177">
        <f>I5+K5+M5</f>
        <v>1333848</v>
      </c>
      <c r="P5" s="178">
        <f>J5+L5+N5</f>
        <v>157785</v>
      </c>
      <c r="Q5" s="179">
        <f>IF(O5&lt;&gt;0,P5/G5,"")</f>
        <v>788.925</v>
      </c>
      <c r="R5" s="180">
        <f>IF(O5&lt;&gt;0,O5/P5,"")</f>
        <v>8.45357923757011</v>
      </c>
      <c r="S5" s="175"/>
      <c r="T5" s="181">
        <f>IF(S5&lt;&gt;0,-(S5-O5)/S5,"")</f>
      </c>
      <c r="U5" s="177">
        <f>1333848+0</f>
        <v>1333848</v>
      </c>
      <c r="V5" s="182">
        <f>157785+0</f>
        <v>157785</v>
      </c>
      <c r="W5" s="183">
        <f>IF(U5&lt;&gt;0,U5/V5,"")</f>
        <v>8.45357923757011</v>
      </c>
      <c r="X5" s="29"/>
    </row>
    <row r="6" spans="1:24" s="6" customFormat="1" ht="15.75" customHeight="1">
      <c r="A6" s="112">
        <v>2</v>
      </c>
      <c r="B6" s="184" t="s">
        <v>126</v>
      </c>
      <c r="C6" s="138">
        <v>39402</v>
      </c>
      <c r="D6" s="139" t="s">
        <v>67</v>
      </c>
      <c r="E6" s="139" t="s">
        <v>118</v>
      </c>
      <c r="F6" s="140">
        <v>130</v>
      </c>
      <c r="G6" s="140">
        <v>130</v>
      </c>
      <c r="H6" s="140">
        <v>1</v>
      </c>
      <c r="I6" s="141">
        <v>72523</v>
      </c>
      <c r="J6" s="142">
        <v>8611</v>
      </c>
      <c r="K6" s="141">
        <v>269841</v>
      </c>
      <c r="L6" s="142">
        <v>29329</v>
      </c>
      <c r="M6" s="141">
        <v>364935</v>
      </c>
      <c r="N6" s="142">
        <v>33156</v>
      </c>
      <c r="O6" s="143">
        <f>+M6+K6+I6</f>
        <v>707299</v>
      </c>
      <c r="P6" s="144">
        <f>+N6+L6+J6</f>
        <v>71096</v>
      </c>
      <c r="Q6" s="144">
        <f>+P6/G6</f>
        <v>546.8923076923077</v>
      </c>
      <c r="R6" s="145">
        <f>+O6/P6</f>
        <v>9.948506245077079</v>
      </c>
      <c r="S6" s="141"/>
      <c r="T6" s="135">
        <f>IF(S6&lt;&gt;0,-(S6-O6)/S6,"")</f>
      </c>
      <c r="U6" s="141">
        <v>707299</v>
      </c>
      <c r="V6" s="142">
        <v>71096</v>
      </c>
      <c r="W6" s="185">
        <f>+U6/V6</f>
        <v>9.948506245077079</v>
      </c>
      <c r="X6" s="29"/>
    </row>
    <row r="7" spans="1:24" s="6" customFormat="1" ht="15.75" customHeight="1">
      <c r="A7" s="125">
        <v>3</v>
      </c>
      <c r="B7" s="226" t="s">
        <v>127</v>
      </c>
      <c r="C7" s="227">
        <v>39394</v>
      </c>
      <c r="D7" s="228" t="s">
        <v>77</v>
      </c>
      <c r="E7" s="229" t="s">
        <v>128</v>
      </c>
      <c r="F7" s="230">
        <v>125</v>
      </c>
      <c r="G7" s="230">
        <v>125</v>
      </c>
      <c r="H7" s="230">
        <v>1</v>
      </c>
      <c r="I7" s="231">
        <v>89877</v>
      </c>
      <c r="J7" s="232">
        <v>12096</v>
      </c>
      <c r="K7" s="231">
        <v>158136.5</v>
      </c>
      <c r="L7" s="232">
        <v>20496</v>
      </c>
      <c r="M7" s="231">
        <v>196391</v>
      </c>
      <c r="N7" s="232">
        <v>24556</v>
      </c>
      <c r="O7" s="231">
        <f>I7+K7+M7</f>
        <v>444404.5</v>
      </c>
      <c r="P7" s="232">
        <f>J7+L7+N7</f>
        <v>57148</v>
      </c>
      <c r="Q7" s="233">
        <f>IF(O7&lt;&gt;0,P7/G7,"")</f>
        <v>457.184</v>
      </c>
      <c r="R7" s="234">
        <f>IF(O7&lt;&gt;0,O7/P7,"")</f>
        <v>7.776378875901169</v>
      </c>
      <c r="S7" s="231"/>
      <c r="T7" s="235">
        <f>IF(S7&lt;&gt;0,-(S7-O7)/S7,"")</f>
      </c>
      <c r="U7" s="236">
        <v>444404.5</v>
      </c>
      <c r="V7" s="237">
        <v>57148</v>
      </c>
      <c r="W7" s="238">
        <f>U7/V7</f>
        <v>7.776378875901169</v>
      </c>
      <c r="X7" s="7"/>
    </row>
    <row r="8" spans="1:25" s="9" customFormat="1" ht="15.75" customHeight="1">
      <c r="A8" s="124">
        <v>4</v>
      </c>
      <c r="B8" s="215" t="s">
        <v>109</v>
      </c>
      <c r="C8" s="216">
        <v>39395</v>
      </c>
      <c r="D8" s="217" t="s">
        <v>67</v>
      </c>
      <c r="E8" s="217" t="s">
        <v>76</v>
      </c>
      <c r="F8" s="218">
        <v>58</v>
      </c>
      <c r="G8" s="218">
        <v>59</v>
      </c>
      <c r="H8" s="218">
        <v>2</v>
      </c>
      <c r="I8" s="219">
        <v>52836</v>
      </c>
      <c r="J8" s="220">
        <v>6108</v>
      </c>
      <c r="K8" s="219">
        <v>80673</v>
      </c>
      <c r="L8" s="220">
        <v>7692</v>
      </c>
      <c r="M8" s="219">
        <v>104618</v>
      </c>
      <c r="N8" s="220">
        <v>9872</v>
      </c>
      <c r="O8" s="221">
        <f>+M8+K8+I8</f>
        <v>238127</v>
      </c>
      <c r="P8" s="222">
        <f>+N8+L8+J8</f>
        <v>23672</v>
      </c>
      <c r="Q8" s="222">
        <f>+P8/G8</f>
        <v>401.22033898305085</v>
      </c>
      <c r="R8" s="223">
        <f>+O8/P8</f>
        <v>10.059437309901995</v>
      </c>
      <c r="S8" s="219">
        <v>354036</v>
      </c>
      <c r="T8" s="224">
        <f>IF(S8&lt;&gt;0,-(S8-O8)/S8,"")</f>
        <v>-0.32739325944254255</v>
      </c>
      <c r="U8" s="219">
        <v>716211</v>
      </c>
      <c r="V8" s="220">
        <v>72125</v>
      </c>
      <c r="W8" s="225">
        <f>+U8/V8</f>
        <v>9.930135181975736</v>
      </c>
      <c r="X8" s="7"/>
      <c r="Y8" s="8"/>
    </row>
    <row r="9" spans="1:24" s="10" customFormat="1" ht="15.75" customHeight="1">
      <c r="A9" s="112">
        <v>5</v>
      </c>
      <c r="B9" s="188" t="s">
        <v>129</v>
      </c>
      <c r="C9" s="127">
        <v>39402</v>
      </c>
      <c r="D9" s="146" t="s">
        <v>58</v>
      </c>
      <c r="E9" s="126" t="s">
        <v>7</v>
      </c>
      <c r="F9" s="128">
        <v>64</v>
      </c>
      <c r="G9" s="128">
        <v>64</v>
      </c>
      <c r="H9" s="128">
        <v>1</v>
      </c>
      <c r="I9" s="129">
        <v>48354</v>
      </c>
      <c r="J9" s="130">
        <v>5272</v>
      </c>
      <c r="K9" s="129">
        <v>69452</v>
      </c>
      <c r="L9" s="130">
        <v>7331</v>
      </c>
      <c r="M9" s="129">
        <v>96089</v>
      </c>
      <c r="N9" s="130">
        <v>9961</v>
      </c>
      <c r="O9" s="131">
        <f>+I9+K9+M9</f>
        <v>213895</v>
      </c>
      <c r="P9" s="132">
        <f>+J9+L9+N9</f>
        <v>22564</v>
      </c>
      <c r="Q9" s="133">
        <f aca="true" t="shared" si="0" ref="Q9:Q14">IF(O9&lt;&gt;0,P9/G9,"")</f>
        <v>352.5625</v>
      </c>
      <c r="R9" s="134">
        <f aca="true" t="shared" si="1" ref="R9:R14">IF(O9&lt;&gt;0,O9/P9,"")</f>
        <v>9.47948058854813</v>
      </c>
      <c r="S9" s="129"/>
      <c r="T9" s="135"/>
      <c r="U9" s="129">
        <v>213895</v>
      </c>
      <c r="V9" s="130">
        <v>22564</v>
      </c>
      <c r="W9" s="187">
        <f>U9/V9</f>
        <v>9.47948058854813</v>
      </c>
      <c r="X9" s="7"/>
    </row>
    <row r="10" spans="1:24" s="10" customFormat="1" ht="15.75" customHeight="1">
      <c r="A10" s="112">
        <v>6</v>
      </c>
      <c r="B10" s="188" t="s">
        <v>85</v>
      </c>
      <c r="C10" s="127">
        <v>39381</v>
      </c>
      <c r="D10" s="146" t="s">
        <v>58</v>
      </c>
      <c r="E10" s="126" t="s">
        <v>7</v>
      </c>
      <c r="F10" s="128">
        <v>144</v>
      </c>
      <c r="G10" s="128">
        <v>111</v>
      </c>
      <c r="H10" s="128">
        <v>4</v>
      </c>
      <c r="I10" s="129">
        <v>32556</v>
      </c>
      <c r="J10" s="130">
        <v>4429</v>
      </c>
      <c r="K10" s="129">
        <v>53735</v>
      </c>
      <c r="L10" s="130">
        <v>7045</v>
      </c>
      <c r="M10" s="129">
        <v>67473</v>
      </c>
      <c r="N10" s="130">
        <v>8516</v>
      </c>
      <c r="O10" s="131">
        <f>+I10+K10+M10</f>
        <v>153764</v>
      </c>
      <c r="P10" s="132">
        <f>+J10+L10+N10</f>
        <v>19990</v>
      </c>
      <c r="Q10" s="133">
        <f t="shared" si="0"/>
        <v>180.0900900900901</v>
      </c>
      <c r="R10" s="134">
        <f t="shared" si="1"/>
        <v>7.692046023011506</v>
      </c>
      <c r="S10" s="129">
        <v>434894</v>
      </c>
      <c r="T10" s="135">
        <f>IF(S10&lt;&gt;0,-(S10-O10)/S10,"")</f>
        <v>-0.6464333837670789</v>
      </c>
      <c r="U10" s="129">
        <v>3703934</v>
      </c>
      <c r="V10" s="130">
        <v>465001</v>
      </c>
      <c r="W10" s="187">
        <f>U10/V10</f>
        <v>7.965432332403586</v>
      </c>
      <c r="X10" s="9"/>
    </row>
    <row r="11" spans="1:24" s="10" customFormat="1" ht="15.75" customHeight="1">
      <c r="A11" s="112">
        <v>7</v>
      </c>
      <c r="B11" s="186" t="s">
        <v>111</v>
      </c>
      <c r="C11" s="127">
        <v>39395</v>
      </c>
      <c r="D11" s="146" t="s">
        <v>77</v>
      </c>
      <c r="E11" s="139" t="s">
        <v>1</v>
      </c>
      <c r="F11" s="147">
        <v>35</v>
      </c>
      <c r="G11" s="147">
        <v>35</v>
      </c>
      <c r="H11" s="147">
        <v>2</v>
      </c>
      <c r="I11" s="141">
        <v>31580</v>
      </c>
      <c r="J11" s="142">
        <v>2775</v>
      </c>
      <c r="K11" s="141">
        <v>46364</v>
      </c>
      <c r="L11" s="142">
        <v>3909</v>
      </c>
      <c r="M11" s="141">
        <v>67614.5</v>
      </c>
      <c r="N11" s="142">
        <v>5697</v>
      </c>
      <c r="O11" s="141">
        <f>I11+K11+M11</f>
        <v>145558.5</v>
      </c>
      <c r="P11" s="142">
        <f>J11+L11+N11</f>
        <v>12381</v>
      </c>
      <c r="Q11" s="133">
        <f t="shared" si="0"/>
        <v>353.74285714285713</v>
      </c>
      <c r="R11" s="134">
        <f t="shared" si="1"/>
        <v>11.756602859219772</v>
      </c>
      <c r="S11" s="141">
        <v>240885.5</v>
      </c>
      <c r="T11" s="135">
        <f>IF(S11&lt;&gt;0,-(S11-O11)/S11,"")</f>
        <v>-0.39573573336709766</v>
      </c>
      <c r="U11" s="148">
        <v>456535</v>
      </c>
      <c r="V11" s="136">
        <v>39866</v>
      </c>
      <c r="W11" s="187">
        <f>U11/V11</f>
        <v>11.451738323383335</v>
      </c>
      <c r="X11" s="8"/>
    </row>
    <row r="12" spans="1:25" s="10" customFormat="1" ht="15.75" customHeight="1">
      <c r="A12" s="112">
        <v>8</v>
      </c>
      <c r="B12" s="188" t="s">
        <v>112</v>
      </c>
      <c r="C12" s="127">
        <v>39395</v>
      </c>
      <c r="D12" s="146" t="s">
        <v>58</v>
      </c>
      <c r="E12" s="126" t="s">
        <v>2</v>
      </c>
      <c r="F12" s="128">
        <v>56</v>
      </c>
      <c r="G12" s="128">
        <v>56</v>
      </c>
      <c r="H12" s="128">
        <v>2</v>
      </c>
      <c r="I12" s="129">
        <v>21576</v>
      </c>
      <c r="J12" s="130">
        <v>2259</v>
      </c>
      <c r="K12" s="129">
        <v>43343</v>
      </c>
      <c r="L12" s="130">
        <v>4641</v>
      </c>
      <c r="M12" s="129">
        <v>46383</v>
      </c>
      <c r="N12" s="130">
        <v>4790</v>
      </c>
      <c r="O12" s="131">
        <f>+I12+K12+M12</f>
        <v>111302</v>
      </c>
      <c r="P12" s="132">
        <f>+J12+L12+N12</f>
        <v>11690</v>
      </c>
      <c r="Q12" s="133">
        <f t="shared" si="0"/>
        <v>208.75</v>
      </c>
      <c r="R12" s="134">
        <f t="shared" si="1"/>
        <v>9.521129170230967</v>
      </c>
      <c r="S12" s="129">
        <v>199118</v>
      </c>
      <c r="T12" s="135">
        <f>IF(S12&lt;&gt;0,-(S12-O12)/S12,"")</f>
        <v>-0.44102491989674464</v>
      </c>
      <c r="U12" s="129">
        <v>367897</v>
      </c>
      <c r="V12" s="130">
        <v>39906</v>
      </c>
      <c r="W12" s="187">
        <f>U12/V12</f>
        <v>9.219089861173758</v>
      </c>
      <c r="X12" s="11"/>
      <c r="Y12" s="8"/>
    </row>
    <row r="13" spans="1:25" s="10" customFormat="1" ht="15.75" customHeight="1">
      <c r="A13" s="112">
        <v>9</v>
      </c>
      <c r="B13" s="188" t="s">
        <v>130</v>
      </c>
      <c r="C13" s="127">
        <v>39402</v>
      </c>
      <c r="D13" s="146" t="s">
        <v>58</v>
      </c>
      <c r="E13" s="126" t="s">
        <v>59</v>
      </c>
      <c r="F13" s="128">
        <v>20</v>
      </c>
      <c r="G13" s="128">
        <v>20</v>
      </c>
      <c r="H13" s="128">
        <v>1</v>
      </c>
      <c r="I13" s="129">
        <v>22222</v>
      </c>
      <c r="J13" s="130">
        <v>1918</v>
      </c>
      <c r="K13" s="129">
        <v>33345</v>
      </c>
      <c r="L13" s="130">
        <v>2776</v>
      </c>
      <c r="M13" s="129">
        <v>50170</v>
      </c>
      <c r="N13" s="130">
        <v>4136</v>
      </c>
      <c r="O13" s="131">
        <f>+I13+K13+M13</f>
        <v>105737</v>
      </c>
      <c r="P13" s="132">
        <f>+J13+L13+N13</f>
        <v>8830</v>
      </c>
      <c r="Q13" s="133">
        <f t="shared" si="0"/>
        <v>441.5</v>
      </c>
      <c r="R13" s="134">
        <f t="shared" si="1"/>
        <v>11.974745186862966</v>
      </c>
      <c r="S13" s="129"/>
      <c r="T13" s="135"/>
      <c r="U13" s="129">
        <v>114033</v>
      </c>
      <c r="V13" s="130">
        <v>9532</v>
      </c>
      <c r="W13" s="187">
        <f>U13/V13</f>
        <v>11.963176668065463</v>
      </c>
      <c r="X13" s="8"/>
      <c r="Y13" s="8"/>
    </row>
    <row r="14" spans="1:25" s="10" customFormat="1" ht="15.75" customHeight="1">
      <c r="A14" s="112">
        <v>10</v>
      </c>
      <c r="B14" s="188" t="s">
        <v>110</v>
      </c>
      <c r="C14" s="127">
        <v>39381</v>
      </c>
      <c r="D14" s="126" t="s">
        <v>79</v>
      </c>
      <c r="E14" s="126" t="s">
        <v>86</v>
      </c>
      <c r="F14" s="128">
        <v>91</v>
      </c>
      <c r="G14" s="128">
        <v>82</v>
      </c>
      <c r="H14" s="128">
        <v>4</v>
      </c>
      <c r="I14" s="129">
        <v>20623</v>
      </c>
      <c r="J14" s="130">
        <v>2598</v>
      </c>
      <c r="K14" s="129">
        <v>35434</v>
      </c>
      <c r="L14" s="130">
        <v>4288</v>
      </c>
      <c r="M14" s="129">
        <v>46130.5</v>
      </c>
      <c r="N14" s="130">
        <v>5389</v>
      </c>
      <c r="O14" s="131">
        <f>I14+K14+M14</f>
        <v>102187.5</v>
      </c>
      <c r="P14" s="132">
        <f>J14+L14+N14</f>
        <v>12275</v>
      </c>
      <c r="Q14" s="133">
        <f t="shared" si="0"/>
        <v>149.6951219512195</v>
      </c>
      <c r="R14" s="134">
        <f t="shared" si="1"/>
        <v>8.324847250509166</v>
      </c>
      <c r="S14" s="129">
        <v>314519</v>
      </c>
      <c r="T14" s="135">
        <f aca="true" t="shared" si="2" ref="T14:T24">IF(S14&lt;&gt;0,-(S14-O14)/S14,"")</f>
        <v>-0.6750991196080364</v>
      </c>
      <c r="U14" s="131">
        <f>964543+666618+447582+102187.5</f>
        <v>2180930.5</v>
      </c>
      <c r="V14" s="136">
        <f>104009+73251+49929+12275</f>
        <v>239464</v>
      </c>
      <c r="W14" s="189">
        <f>IF(U14&lt;&gt;0,U14/V14,"")</f>
        <v>9.10755061303578</v>
      </c>
      <c r="X14" s="8"/>
      <c r="Y14" s="8"/>
    </row>
    <row r="15" spans="1:25" s="10" customFormat="1" ht="15.75" customHeight="1">
      <c r="A15" s="112">
        <v>11</v>
      </c>
      <c r="B15" s="184" t="s">
        <v>96</v>
      </c>
      <c r="C15" s="138">
        <v>39388</v>
      </c>
      <c r="D15" s="139" t="s">
        <v>67</v>
      </c>
      <c r="E15" s="139" t="s">
        <v>5</v>
      </c>
      <c r="F15" s="140">
        <v>60</v>
      </c>
      <c r="G15" s="140">
        <v>59</v>
      </c>
      <c r="H15" s="140">
        <v>3</v>
      </c>
      <c r="I15" s="141">
        <v>13065</v>
      </c>
      <c r="J15" s="142">
        <v>1347</v>
      </c>
      <c r="K15" s="141">
        <v>19131</v>
      </c>
      <c r="L15" s="142">
        <v>1934</v>
      </c>
      <c r="M15" s="141">
        <v>30609</v>
      </c>
      <c r="N15" s="142">
        <v>3094</v>
      </c>
      <c r="O15" s="143">
        <f>+M15+K15+I15</f>
        <v>62805</v>
      </c>
      <c r="P15" s="144">
        <f>+N15+L15+J15</f>
        <v>6375</v>
      </c>
      <c r="Q15" s="144">
        <f aca="true" t="shared" si="3" ref="Q15:Q21">+P15/G15</f>
        <v>108.05084745762711</v>
      </c>
      <c r="R15" s="145">
        <f aca="true" t="shared" si="4" ref="R15:R21">+O15/P15</f>
        <v>9.851764705882353</v>
      </c>
      <c r="S15" s="141">
        <v>137295</v>
      </c>
      <c r="T15" s="135">
        <f t="shared" si="2"/>
        <v>-0.5425543537637932</v>
      </c>
      <c r="U15" s="141">
        <v>526365</v>
      </c>
      <c r="V15" s="142">
        <v>52405</v>
      </c>
      <c r="W15" s="185">
        <f>+U15/V15</f>
        <v>10.044175174124607</v>
      </c>
      <c r="X15" s="8"/>
      <c r="Y15" s="8"/>
    </row>
    <row r="16" spans="1:25" s="10" customFormat="1" ht="15.75" customHeight="1">
      <c r="A16" s="112">
        <v>12</v>
      </c>
      <c r="B16" s="190" t="s">
        <v>113</v>
      </c>
      <c r="C16" s="127">
        <v>39395</v>
      </c>
      <c r="D16" s="149" t="s">
        <v>71</v>
      </c>
      <c r="E16" s="149" t="s">
        <v>131</v>
      </c>
      <c r="F16" s="150">
        <v>20</v>
      </c>
      <c r="G16" s="150">
        <v>23</v>
      </c>
      <c r="H16" s="150">
        <v>2</v>
      </c>
      <c r="I16" s="151">
        <v>11004.5</v>
      </c>
      <c r="J16" s="152">
        <v>1248</v>
      </c>
      <c r="K16" s="151">
        <v>16133.5</v>
      </c>
      <c r="L16" s="152">
        <v>1879</v>
      </c>
      <c r="M16" s="151">
        <v>22204.5</v>
      </c>
      <c r="N16" s="152">
        <v>2353</v>
      </c>
      <c r="O16" s="151">
        <f>I16+K16+M16</f>
        <v>49342.5</v>
      </c>
      <c r="P16" s="152">
        <f>J16+L16+N16</f>
        <v>5480</v>
      </c>
      <c r="Q16" s="152">
        <f t="shared" si="3"/>
        <v>238.2608695652174</v>
      </c>
      <c r="R16" s="153">
        <f t="shared" si="4"/>
        <v>9.004105839416058</v>
      </c>
      <c r="S16" s="151">
        <v>99805.5</v>
      </c>
      <c r="T16" s="135">
        <f t="shared" si="2"/>
        <v>-0.505613418098201</v>
      </c>
      <c r="U16" s="151">
        <v>199385.5</v>
      </c>
      <c r="V16" s="152">
        <v>22687</v>
      </c>
      <c r="W16" s="191">
        <f>U16/V16</f>
        <v>8.788535284524176</v>
      </c>
      <c r="X16" s="8"/>
      <c r="Y16" s="8"/>
    </row>
    <row r="17" spans="1:25" s="10" customFormat="1" ht="15.75" customHeight="1">
      <c r="A17" s="112">
        <v>13</v>
      </c>
      <c r="B17" s="190" t="s">
        <v>99</v>
      </c>
      <c r="C17" s="127">
        <v>39157</v>
      </c>
      <c r="D17" s="149" t="s">
        <v>71</v>
      </c>
      <c r="E17" s="149" t="s">
        <v>100</v>
      </c>
      <c r="F17" s="150">
        <v>91</v>
      </c>
      <c r="G17" s="150">
        <v>33</v>
      </c>
      <c r="H17" s="150">
        <v>31</v>
      </c>
      <c r="I17" s="151">
        <v>6633</v>
      </c>
      <c r="J17" s="152">
        <v>858</v>
      </c>
      <c r="K17" s="151">
        <v>12939</v>
      </c>
      <c r="L17" s="152">
        <v>1736</v>
      </c>
      <c r="M17" s="151">
        <v>17354</v>
      </c>
      <c r="N17" s="152">
        <v>2242</v>
      </c>
      <c r="O17" s="151">
        <f>I17+K17+M17</f>
        <v>36926</v>
      </c>
      <c r="P17" s="152">
        <f>J17+L17+N17</f>
        <v>4836</v>
      </c>
      <c r="Q17" s="152">
        <f t="shared" si="3"/>
        <v>146.54545454545453</v>
      </c>
      <c r="R17" s="153">
        <f t="shared" si="4"/>
        <v>7.6356492969396195</v>
      </c>
      <c r="S17" s="151">
        <v>107634</v>
      </c>
      <c r="T17" s="135">
        <f t="shared" si="2"/>
        <v>-0.6569299663675047</v>
      </c>
      <c r="U17" s="151">
        <v>4480869</v>
      </c>
      <c r="V17" s="152">
        <v>581869</v>
      </c>
      <c r="W17" s="191">
        <f>U17/V17</f>
        <v>7.70082097516795</v>
      </c>
      <c r="X17" s="8"/>
      <c r="Y17" s="8"/>
    </row>
    <row r="18" spans="1:25" s="10" customFormat="1" ht="15.75" customHeight="1">
      <c r="A18" s="112">
        <v>14</v>
      </c>
      <c r="B18" s="190" t="s">
        <v>101</v>
      </c>
      <c r="C18" s="127">
        <v>39374</v>
      </c>
      <c r="D18" s="149" t="s">
        <v>70</v>
      </c>
      <c r="E18" s="154" t="s">
        <v>102</v>
      </c>
      <c r="F18" s="155">
        <v>37</v>
      </c>
      <c r="G18" s="155">
        <v>37</v>
      </c>
      <c r="H18" s="155">
        <v>5</v>
      </c>
      <c r="I18" s="129">
        <v>5385</v>
      </c>
      <c r="J18" s="130">
        <v>934</v>
      </c>
      <c r="K18" s="129">
        <v>9399</v>
      </c>
      <c r="L18" s="130">
        <v>1651</v>
      </c>
      <c r="M18" s="129">
        <v>12973</v>
      </c>
      <c r="N18" s="130">
        <v>2185</v>
      </c>
      <c r="O18" s="131">
        <f>+I18+K18+M18</f>
        <v>27757</v>
      </c>
      <c r="P18" s="132">
        <f>+J18+L18+N18</f>
        <v>4770</v>
      </c>
      <c r="Q18" s="142">
        <f t="shared" si="3"/>
        <v>128.9189189189189</v>
      </c>
      <c r="R18" s="156">
        <f t="shared" si="4"/>
        <v>5.819077568134172</v>
      </c>
      <c r="S18" s="129">
        <v>45483</v>
      </c>
      <c r="T18" s="135">
        <f t="shared" si="2"/>
        <v>-0.3897280302530616</v>
      </c>
      <c r="U18" s="129">
        <v>763009</v>
      </c>
      <c r="V18" s="130">
        <v>87769</v>
      </c>
      <c r="W18" s="189">
        <f>U18/V18</f>
        <v>8.693376932629972</v>
      </c>
      <c r="X18" s="8"/>
      <c r="Y18" s="8"/>
    </row>
    <row r="19" spans="1:25" s="10" customFormat="1" ht="15.75" customHeight="1">
      <c r="A19" s="112">
        <v>15</v>
      </c>
      <c r="B19" s="190" t="s">
        <v>114</v>
      </c>
      <c r="C19" s="127">
        <v>39395</v>
      </c>
      <c r="D19" s="139" t="s">
        <v>4</v>
      </c>
      <c r="E19" s="154" t="s">
        <v>78</v>
      </c>
      <c r="F19" s="157">
        <v>57</v>
      </c>
      <c r="G19" s="157">
        <v>57</v>
      </c>
      <c r="H19" s="157">
        <v>2</v>
      </c>
      <c r="I19" s="141">
        <v>4902.5</v>
      </c>
      <c r="J19" s="142">
        <v>807</v>
      </c>
      <c r="K19" s="141">
        <v>8495</v>
      </c>
      <c r="L19" s="142">
        <v>1220</v>
      </c>
      <c r="M19" s="141">
        <v>13860.5</v>
      </c>
      <c r="N19" s="142">
        <v>1984</v>
      </c>
      <c r="O19" s="141">
        <f>SUM(I19+K19+M19)</f>
        <v>27258</v>
      </c>
      <c r="P19" s="142">
        <f>J19+L19+N19</f>
        <v>4011</v>
      </c>
      <c r="Q19" s="142">
        <f t="shared" si="3"/>
        <v>70.36842105263158</v>
      </c>
      <c r="R19" s="156">
        <f t="shared" si="4"/>
        <v>6.795811518324608</v>
      </c>
      <c r="S19" s="141"/>
      <c r="T19" s="135">
        <f t="shared" si="2"/>
      </c>
      <c r="U19" s="141">
        <v>88449.5</v>
      </c>
      <c r="V19" s="142">
        <v>13287</v>
      </c>
      <c r="W19" s="192">
        <f>U19/V19</f>
        <v>6.656845036501844</v>
      </c>
      <c r="X19" s="8"/>
      <c r="Y19" s="8"/>
    </row>
    <row r="20" spans="1:25" s="10" customFormat="1" ht="15.75" customHeight="1">
      <c r="A20" s="112">
        <v>16</v>
      </c>
      <c r="B20" s="184" t="s">
        <v>87</v>
      </c>
      <c r="C20" s="138">
        <v>39381</v>
      </c>
      <c r="D20" s="139" t="s">
        <v>67</v>
      </c>
      <c r="E20" s="139" t="s">
        <v>5</v>
      </c>
      <c r="F20" s="140">
        <v>45</v>
      </c>
      <c r="G20" s="140">
        <v>43</v>
      </c>
      <c r="H20" s="140">
        <v>4</v>
      </c>
      <c r="I20" s="141">
        <v>5618</v>
      </c>
      <c r="J20" s="142">
        <v>820</v>
      </c>
      <c r="K20" s="141">
        <v>8894</v>
      </c>
      <c r="L20" s="142">
        <v>1307</v>
      </c>
      <c r="M20" s="141">
        <v>11339</v>
      </c>
      <c r="N20" s="142">
        <v>1609</v>
      </c>
      <c r="O20" s="143">
        <f>+M20+K20+I20</f>
        <v>25851</v>
      </c>
      <c r="P20" s="144">
        <f>+N20+L20+J20</f>
        <v>3736</v>
      </c>
      <c r="Q20" s="144">
        <f t="shared" si="3"/>
        <v>86.88372093023256</v>
      </c>
      <c r="R20" s="145">
        <f t="shared" si="4"/>
        <v>6.919432548179872</v>
      </c>
      <c r="S20" s="141">
        <v>91180</v>
      </c>
      <c r="T20" s="135">
        <f t="shared" si="2"/>
        <v>-0.7164838780434306</v>
      </c>
      <c r="U20" s="141">
        <v>607616</v>
      </c>
      <c r="V20" s="142">
        <v>60668</v>
      </c>
      <c r="W20" s="185">
        <f>+U20/V20</f>
        <v>10.015428232346542</v>
      </c>
      <c r="X20" s="8"/>
      <c r="Y20" s="8"/>
    </row>
    <row r="21" spans="1:24" s="10" customFormat="1" ht="15.75" customHeight="1">
      <c r="A21" s="112">
        <v>17</v>
      </c>
      <c r="B21" s="186" t="s">
        <v>88</v>
      </c>
      <c r="C21" s="138">
        <v>39381</v>
      </c>
      <c r="D21" s="149" t="s">
        <v>24</v>
      </c>
      <c r="E21" s="139" t="s">
        <v>89</v>
      </c>
      <c r="F21" s="147">
        <v>11</v>
      </c>
      <c r="G21" s="147">
        <v>9</v>
      </c>
      <c r="H21" s="147">
        <v>4</v>
      </c>
      <c r="I21" s="141">
        <v>3101.5</v>
      </c>
      <c r="J21" s="142">
        <v>357</v>
      </c>
      <c r="K21" s="141">
        <v>4941.5</v>
      </c>
      <c r="L21" s="142">
        <v>571</v>
      </c>
      <c r="M21" s="141">
        <v>5573.5</v>
      </c>
      <c r="N21" s="142">
        <v>637</v>
      </c>
      <c r="O21" s="141">
        <f>I21+K21+M21</f>
        <v>13616.5</v>
      </c>
      <c r="P21" s="142">
        <f>J21+L21+N21</f>
        <v>1565</v>
      </c>
      <c r="Q21" s="142">
        <f t="shared" si="3"/>
        <v>173.88888888888889</v>
      </c>
      <c r="R21" s="156">
        <f t="shared" si="4"/>
        <v>8.700638977635784</v>
      </c>
      <c r="S21" s="141">
        <v>18544.5</v>
      </c>
      <c r="T21" s="135">
        <f t="shared" si="2"/>
        <v>-0.26573916794736985</v>
      </c>
      <c r="U21" s="148">
        <v>175090.7</v>
      </c>
      <c r="V21" s="136">
        <v>17761</v>
      </c>
      <c r="W21" s="192">
        <f>U21/V21</f>
        <v>9.858155509261866</v>
      </c>
      <c r="X21" s="8"/>
    </row>
    <row r="22" spans="1:24" s="10" customFormat="1" ht="15.75" customHeight="1">
      <c r="A22" s="112">
        <v>18</v>
      </c>
      <c r="B22" s="188" t="s">
        <v>45</v>
      </c>
      <c r="C22" s="127">
        <v>39374</v>
      </c>
      <c r="D22" s="146" t="s">
        <v>58</v>
      </c>
      <c r="E22" s="126" t="s">
        <v>59</v>
      </c>
      <c r="F22" s="128">
        <v>49</v>
      </c>
      <c r="G22" s="128">
        <v>26</v>
      </c>
      <c r="H22" s="128">
        <v>5</v>
      </c>
      <c r="I22" s="129">
        <v>3141</v>
      </c>
      <c r="J22" s="130">
        <v>550</v>
      </c>
      <c r="K22" s="129">
        <v>4177</v>
      </c>
      <c r="L22" s="130">
        <v>773</v>
      </c>
      <c r="M22" s="129">
        <v>4987</v>
      </c>
      <c r="N22" s="130">
        <v>901</v>
      </c>
      <c r="O22" s="131">
        <f>+I22+K22+M22</f>
        <v>12305</v>
      </c>
      <c r="P22" s="132">
        <f>+J22+L22+N22</f>
        <v>2224</v>
      </c>
      <c r="Q22" s="133">
        <f>IF(O22&lt;&gt;0,P22/G22,"")</f>
        <v>85.53846153846153</v>
      </c>
      <c r="R22" s="134">
        <f>IF(O22&lt;&gt;0,O22/P22,"")</f>
        <v>5.532823741007194</v>
      </c>
      <c r="S22" s="129">
        <v>26522</v>
      </c>
      <c r="T22" s="135">
        <f t="shared" si="2"/>
        <v>-0.5360455470929795</v>
      </c>
      <c r="U22" s="129">
        <v>769727</v>
      </c>
      <c r="V22" s="130">
        <v>81825</v>
      </c>
      <c r="W22" s="187">
        <f>U22/V22</f>
        <v>9.406990528567064</v>
      </c>
      <c r="X22" s="8"/>
    </row>
    <row r="23" spans="1:24" s="10" customFormat="1" ht="15.75" customHeight="1">
      <c r="A23" s="112">
        <v>19</v>
      </c>
      <c r="B23" s="193" t="s">
        <v>103</v>
      </c>
      <c r="C23" s="159">
        <v>39388</v>
      </c>
      <c r="D23" s="158" t="s">
        <v>6</v>
      </c>
      <c r="E23" s="158" t="s">
        <v>104</v>
      </c>
      <c r="F23" s="160">
        <v>70</v>
      </c>
      <c r="G23" s="161">
        <v>59</v>
      </c>
      <c r="H23" s="161">
        <v>3</v>
      </c>
      <c r="I23" s="162">
        <v>2092.5</v>
      </c>
      <c r="J23" s="163">
        <v>348</v>
      </c>
      <c r="K23" s="162">
        <v>4011.5</v>
      </c>
      <c r="L23" s="163">
        <v>686</v>
      </c>
      <c r="M23" s="162">
        <v>5061</v>
      </c>
      <c r="N23" s="163">
        <v>801</v>
      </c>
      <c r="O23" s="162">
        <f>M23+K23+I23</f>
        <v>11165</v>
      </c>
      <c r="P23" s="163">
        <f>+J23+L23+N23</f>
        <v>1835</v>
      </c>
      <c r="Q23" s="163">
        <f>P23/G23</f>
        <v>31.10169491525424</v>
      </c>
      <c r="R23" s="164">
        <f>O23/P23</f>
        <v>6.084468664850136</v>
      </c>
      <c r="S23" s="162">
        <v>39870</v>
      </c>
      <c r="T23" s="135">
        <f t="shared" si="2"/>
        <v>-0.7199648858791071</v>
      </c>
      <c r="U23" s="162">
        <v>165358</v>
      </c>
      <c r="V23" s="163">
        <v>22437</v>
      </c>
      <c r="W23" s="194">
        <f>+U23/V23</f>
        <v>7.369880108748942</v>
      </c>
      <c r="X23" s="8"/>
    </row>
    <row r="24" spans="1:24" s="10" customFormat="1" ht="18.75" thickBot="1">
      <c r="A24" s="112">
        <v>20</v>
      </c>
      <c r="B24" s="239" t="s">
        <v>132</v>
      </c>
      <c r="C24" s="240">
        <v>39388</v>
      </c>
      <c r="D24" s="202" t="s">
        <v>4</v>
      </c>
      <c r="E24" s="241" t="s">
        <v>78</v>
      </c>
      <c r="F24" s="242">
        <v>17</v>
      </c>
      <c r="G24" s="242">
        <v>10</v>
      </c>
      <c r="H24" s="242">
        <v>3</v>
      </c>
      <c r="I24" s="210">
        <v>1029</v>
      </c>
      <c r="J24" s="208">
        <v>117</v>
      </c>
      <c r="K24" s="210">
        <v>2838.5</v>
      </c>
      <c r="L24" s="208">
        <v>315</v>
      </c>
      <c r="M24" s="210">
        <v>3943</v>
      </c>
      <c r="N24" s="208">
        <v>439</v>
      </c>
      <c r="O24" s="210">
        <f>SUM(I24+K24+M24)</f>
        <v>7810.5</v>
      </c>
      <c r="P24" s="208">
        <f>J24+L24+N24</f>
        <v>871</v>
      </c>
      <c r="Q24" s="208">
        <f>+P24/G24</f>
        <v>87.1</v>
      </c>
      <c r="R24" s="209">
        <f>+O24/P24</f>
        <v>8.967278989667049</v>
      </c>
      <c r="S24" s="210"/>
      <c r="T24" s="211">
        <f t="shared" si="2"/>
      </c>
      <c r="U24" s="210">
        <v>104523</v>
      </c>
      <c r="V24" s="208">
        <v>9606</v>
      </c>
      <c r="W24" s="214">
        <f>U24/V24</f>
        <v>10.88101186758276</v>
      </c>
      <c r="X24" s="8"/>
    </row>
    <row r="25" spans="1:28" s="61" customFormat="1" ht="15">
      <c r="A25" s="62"/>
      <c r="B25" s="245" t="s">
        <v>75</v>
      </c>
      <c r="C25" s="245"/>
      <c r="D25" s="269"/>
      <c r="E25" s="269"/>
      <c r="F25" s="114"/>
      <c r="G25" s="114">
        <f>SUM(G5:G24)</f>
        <v>1238</v>
      </c>
      <c r="H25" s="115"/>
      <c r="I25" s="122"/>
      <c r="J25" s="123"/>
      <c r="K25" s="122"/>
      <c r="L25" s="123"/>
      <c r="M25" s="122"/>
      <c r="N25" s="123"/>
      <c r="O25" s="122">
        <f>SUM(O5:O24)</f>
        <v>3830959</v>
      </c>
      <c r="P25" s="123">
        <f>SUM(P5:P24)</f>
        <v>433134</v>
      </c>
      <c r="Q25" s="123">
        <f>O25/G25</f>
        <v>3094.4741518578353</v>
      </c>
      <c r="R25" s="118">
        <f>O25/P25</f>
        <v>8.844743197255353</v>
      </c>
      <c r="S25" s="122"/>
      <c r="T25" s="119"/>
      <c r="U25" s="122"/>
      <c r="V25" s="123"/>
      <c r="W25" s="118"/>
      <c r="AB25" s="61" t="s">
        <v>84</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43"/>
      <c r="E27" s="244"/>
      <c r="F27" s="244"/>
      <c r="G27" s="244"/>
      <c r="H27" s="34"/>
      <c r="I27" s="35"/>
      <c r="K27" s="35"/>
      <c r="M27" s="35"/>
      <c r="O27" s="36"/>
      <c r="R27" s="37"/>
      <c r="S27" s="272" t="s">
        <v>0</v>
      </c>
      <c r="T27" s="272"/>
      <c r="U27" s="272"/>
      <c r="V27" s="272"/>
      <c r="W27" s="272"/>
      <c r="X27" s="38"/>
    </row>
    <row r="28" spans="1:24" s="33" customFormat="1" ht="18">
      <c r="A28" s="32"/>
      <c r="B28" s="9"/>
      <c r="C28" s="52"/>
      <c r="D28" s="53"/>
      <c r="E28" s="54"/>
      <c r="F28" s="54"/>
      <c r="G28" s="80"/>
      <c r="H28" s="34"/>
      <c r="M28" s="35"/>
      <c r="O28" s="36"/>
      <c r="R28" s="37"/>
      <c r="S28" s="272"/>
      <c r="T28" s="272"/>
      <c r="U28" s="272"/>
      <c r="V28" s="272"/>
      <c r="W28" s="272"/>
      <c r="X28" s="38"/>
    </row>
    <row r="29" spans="1:24" s="33" customFormat="1" ht="18">
      <c r="A29" s="32"/>
      <c r="G29" s="34"/>
      <c r="H29" s="34"/>
      <c r="M29" s="35"/>
      <c r="O29" s="36"/>
      <c r="R29" s="37"/>
      <c r="S29" s="272"/>
      <c r="T29" s="272"/>
      <c r="U29" s="272"/>
      <c r="V29" s="272"/>
      <c r="W29" s="272"/>
      <c r="X29" s="38"/>
    </row>
    <row r="30" spans="1:24" s="33" customFormat="1" ht="18" customHeight="1">
      <c r="A30" s="32"/>
      <c r="C30" s="34"/>
      <c r="E30" s="39"/>
      <c r="F30" s="34"/>
      <c r="G30" s="34"/>
      <c r="H30" s="34"/>
      <c r="I30" s="35"/>
      <c r="K30" s="35"/>
      <c r="M30" s="35"/>
      <c r="O30" s="36"/>
      <c r="S30" s="273" t="s">
        <v>22</v>
      </c>
      <c r="T30" s="273"/>
      <c r="U30" s="273"/>
      <c r="V30" s="273"/>
      <c r="W30" s="273"/>
      <c r="X30" s="38"/>
    </row>
    <row r="31" spans="1:24" s="33" customFormat="1" ht="18.75" customHeight="1">
      <c r="A31" s="32"/>
      <c r="C31" s="34"/>
      <c r="E31" s="39"/>
      <c r="F31" s="34"/>
      <c r="G31" s="34"/>
      <c r="H31" s="34"/>
      <c r="I31" s="35"/>
      <c r="K31" s="35"/>
      <c r="M31" s="35"/>
      <c r="O31" s="36"/>
      <c r="S31" s="273"/>
      <c r="T31" s="273"/>
      <c r="U31" s="273"/>
      <c r="V31" s="273"/>
      <c r="W31" s="273"/>
      <c r="X31" s="38"/>
    </row>
    <row r="32" spans="1:24" s="33" customFormat="1" ht="36" customHeight="1">
      <c r="A32" s="32"/>
      <c r="C32" s="34"/>
      <c r="E32" s="39"/>
      <c r="F32" s="34"/>
      <c r="G32" s="34"/>
      <c r="H32" s="34"/>
      <c r="I32" s="35"/>
      <c r="K32" s="35"/>
      <c r="M32" s="35"/>
      <c r="O32" s="36"/>
      <c r="S32" s="273"/>
      <c r="T32" s="273"/>
      <c r="U32" s="273"/>
      <c r="V32" s="273"/>
      <c r="W32" s="273"/>
      <c r="X32" s="38"/>
    </row>
    <row r="33" spans="1:24" s="33" customFormat="1" ht="30" customHeight="1">
      <c r="A33" s="32"/>
      <c r="C33" s="34"/>
      <c r="E33" s="39"/>
      <c r="F33" s="34"/>
      <c r="G33" s="34"/>
      <c r="H33" s="34"/>
      <c r="I33" s="35"/>
      <c r="K33" s="35"/>
      <c r="M33" s="35"/>
      <c r="O33" s="36"/>
      <c r="P33" s="248" t="s">
        <v>69</v>
      </c>
      <c r="Q33" s="271"/>
      <c r="R33" s="271"/>
      <c r="S33" s="271"/>
      <c r="T33" s="271"/>
      <c r="U33" s="271"/>
      <c r="V33" s="271"/>
      <c r="W33" s="271"/>
      <c r="X33" s="38"/>
    </row>
    <row r="34" spans="1:24" s="33" customFormat="1" ht="30" customHeight="1">
      <c r="A34" s="32"/>
      <c r="C34" s="34"/>
      <c r="E34" s="39"/>
      <c r="F34" s="34"/>
      <c r="G34" s="34"/>
      <c r="H34" s="34"/>
      <c r="I34" s="35"/>
      <c r="K34" s="35"/>
      <c r="M34" s="35"/>
      <c r="O34" s="36"/>
      <c r="P34" s="271"/>
      <c r="Q34" s="271"/>
      <c r="R34" s="271"/>
      <c r="S34" s="271"/>
      <c r="T34" s="271"/>
      <c r="U34" s="271"/>
      <c r="V34" s="271"/>
      <c r="W34" s="271"/>
      <c r="X34" s="38"/>
    </row>
    <row r="35" spans="1:24" s="33" customFormat="1" ht="30" customHeight="1">
      <c r="A35" s="32"/>
      <c r="C35" s="34"/>
      <c r="E35" s="39"/>
      <c r="F35" s="34"/>
      <c r="G35" s="34"/>
      <c r="H35" s="34"/>
      <c r="I35" s="35"/>
      <c r="K35" s="35"/>
      <c r="M35" s="35"/>
      <c r="O35" s="36"/>
      <c r="P35" s="271"/>
      <c r="Q35" s="271"/>
      <c r="R35" s="271"/>
      <c r="S35" s="271"/>
      <c r="T35" s="271"/>
      <c r="U35" s="271"/>
      <c r="V35" s="271"/>
      <c r="W35" s="271"/>
      <c r="X35" s="38"/>
    </row>
    <row r="36" spans="1:24" s="33" customFormat="1" ht="30" customHeight="1">
      <c r="A36" s="32"/>
      <c r="C36" s="34"/>
      <c r="E36" s="39"/>
      <c r="F36" s="34"/>
      <c r="G36" s="34"/>
      <c r="H36" s="34"/>
      <c r="I36" s="35"/>
      <c r="K36" s="35"/>
      <c r="M36" s="35"/>
      <c r="O36" s="36"/>
      <c r="P36" s="271"/>
      <c r="Q36" s="271"/>
      <c r="R36" s="271"/>
      <c r="S36" s="271"/>
      <c r="T36" s="271"/>
      <c r="U36" s="271"/>
      <c r="V36" s="271"/>
      <c r="W36" s="271"/>
      <c r="X36" s="38"/>
    </row>
    <row r="37" spans="1:24" s="33" customFormat="1" ht="30" customHeight="1">
      <c r="A37" s="32"/>
      <c r="C37" s="34"/>
      <c r="E37" s="39"/>
      <c r="F37" s="34"/>
      <c r="G37" s="34"/>
      <c r="H37" s="34"/>
      <c r="I37" s="35"/>
      <c r="K37" s="35"/>
      <c r="M37" s="35"/>
      <c r="O37" s="36"/>
      <c r="P37" s="271"/>
      <c r="Q37" s="271"/>
      <c r="R37" s="271"/>
      <c r="S37" s="271"/>
      <c r="T37" s="271"/>
      <c r="U37" s="271"/>
      <c r="V37" s="271"/>
      <c r="W37" s="271"/>
      <c r="X37" s="38"/>
    </row>
    <row r="38" spans="1:24" s="33" customFormat="1" ht="30" customHeight="1">
      <c r="A38" s="32"/>
      <c r="C38" s="34"/>
      <c r="E38" s="39"/>
      <c r="F38" s="34"/>
      <c r="G38" s="5"/>
      <c r="H38" s="5"/>
      <c r="I38" s="12"/>
      <c r="J38" s="3"/>
      <c r="K38" s="12"/>
      <c r="L38" s="3"/>
      <c r="M38" s="12"/>
      <c r="N38" s="3"/>
      <c r="O38" s="36"/>
      <c r="P38" s="271"/>
      <c r="Q38" s="271"/>
      <c r="R38" s="271"/>
      <c r="S38" s="271"/>
      <c r="T38" s="271"/>
      <c r="U38" s="271"/>
      <c r="V38" s="271"/>
      <c r="W38" s="271"/>
      <c r="X38" s="38"/>
    </row>
    <row r="39" spans="1:24" s="33" customFormat="1" ht="33" customHeight="1">
      <c r="A39" s="32"/>
      <c r="C39" s="34"/>
      <c r="E39" s="39"/>
      <c r="F39" s="34"/>
      <c r="G39" s="5"/>
      <c r="H39" s="5"/>
      <c r="I39" s="12"/>
      <c r="J39" s="3"/>
      <c r="K39" s="12"/>
      <c r="L39" s="3"/>
      <c r="M39" s="12"/>
      <c r="N39" s="3"/>
      <c r="O39" s="36"/>
      <c r="P39" s="270" t="s">
        <v>73</v>
      </c>
      <c r="Q39" s="271"/>
      <c r="R39" s="271"/>
      <c r="S39" s="271"/>
      <c r="T39" s="271"/>
      <c r="U39" s="271"/>
      <c r="V39" s="271"/>
      <c r="W39" s="271"/>
      <c r="X39" s="38"/>
    </row>
    <row r="40" spans="1:24" s="33" customFormat="1" ht="33" customHeight="1">
      <c r="A40" s="32"/>
      <c r="C40" s="34"/>
      <c r="E40" s="39"/>
      <c r="F40" s="34"/>
      <c r="G40" s="5"/>
      <c r="H40" s="5"/>
      <c r="I40" s="12"/>
      <c r="J40" s="3"/>
      <c r="K40" s="12"/>
      <c r="L40" s="3"/>
      <c r="M40" s="12"/>
      <c r="N40" s="3"/>
      <c r="O40" s="36"/>
      <c r="P40" s="271"/>
      <c r="Q40" s="271"/>
      <c r="R40" s="271"/>
      <c r="S40" s="271"/>
      <c r="T40" s="271"/>
      <c r="U40" s="271"/>
      <c r="V40" s="271"/>
      <c r="W40" s="271"/>
      <c r="X40" s="38"/>
    </row>
    <row r="41" spans="1:24" s="33" customFormat="1" ht="33" customHeight="1">
      <c r="A41" s="32"/>
      <c r="C41" s="34"/>
      <c r="E41" s="39"/>
      <c r="F41" s="34"/>
      <c r="G41" s="5"/>
      <c r="H41" s="5"/>
      <c r="I41" s="12"/>
      <c r="J41" s="3"/>
      <c r="K41" s="12"/>
      <c r="L41" s="3"/>
      <c r="M41" s="12"/>
      <c r="N41" s="3"/>
      <c r="O41" s="36"/>
      <c r="P41" s="271"/>
      <c r="Q41" s="271"/>
      <c r="R41" s="271"/>
      <c r="S41" s="271"/>
      <c r="T41" s="271"/>
      <c r="U41" s="271"/>
      <c r="V41" s="271"/>
      <c r="W41" s="271"/>
      <c r="X41" s="38"/>
    </row>
    <row r="42" spans="1:24" s="33" customFormat="1" ht="33" customHeight="1">
      <c r="A42" s="32"/>
      <c r="C42" s="34"/>
      <c r="E42" s="39"/>
      <c r="F42" s="34"/>
      <c r="G42" s="5"/>
      <c r="H42" s="5"/>
      <c r="I42" s="12"/>
      <c r="J42" s="3"/>
      <c r="K42" s="12"/>
      <c r="L42" s="3"/>
      <c r="M42" s="12"/>
      <c r="N42" s="3"/>
      <c r="O42" s="36"/>
      <c r="P42" s="271"/>
      <c r="Q42" s="271"/>
      <c r="R42" s="271"/>
      <c r="S42" s="271"/>
      <c r="T42" s="271"/>
      <c r="U42" s="271"/>
      <c r="V42" s="271"/>
      <c r="W42" s="271"/>
      <c r="X42" s="38"/>
    </row>
    <row r="43" spans="1:24" s="33" customFormat="1" ht="33" customHeight="1">
      <c r="A43" s="32"/>
      <c r="C43" s="34"/>
      <c r="E43" s="39"/>
      <c r="F43" s="34"/>
      <c r="G43" s="5"/>
      <c r="H43" s="5"/>
      <c r="I43" s="12"/>
      <c r="J43" s="3"/>
      <c r="K43" s="12"/>
      <c r="L43" s="3"/>
      <c r="M43" s="12"/>
      <c r="N43" s="3"/>
      <c r="O43" s="36"/>
      <c r="P43" s="271"/>
      <c r="Q43" s="271"/>
      <c r="R43" s="271"/>
      <c r="S43" s="271"/>
      <c r="T43" s="271"/>
      <c r="U43" s="271"/>
      <c r="V43" s="271"/>
      <c r="W43" s="271"/>
      <c r="X43" s="38"/>
    </row>
    <row r="44" spans="16:23" ht="33" customHeight="1">
      <c r="P44" s="271"/>
      <c r="Q44" s="271"/>
      <c r="R44" s="271"/>
      <c r="S44" s="271"/>
      <c r="T44" s="271"/>
      <c r="U44" s="271"/>
      <c r="V44" s="271"/>
      <c r="W44" s="271"/>
    </row>
    <row r="45" spans="16:23" ht="33" customHeight="1">
      <c r="P45" s="271"/>
      <c r="Q45" s="271"/>
      <c r="R45" s="271"/>
      <c r="S45" s="271"/>
      <c r="T45" s="271"/>
      <c r="U45" s="271"/>
      <c r="V45" s="271"/>
      <c r="W45" s="271"/>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r:id="rId2"/>
  <ignoredErrors>
    <ignoredError sqref="O6:V23 W6" formula="1"/>
    <ignoredError sqref="W7:W23" formula="1" unlockedFormula="1"/>
    <ignoredError sqref="W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2007-11-19T17:58:14Z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