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5" yWindow="540" windowWidth="19320" windowHeight="12120" tabRatio="804" activeTab="0"/>
  </bookViews>
  <sheets>
    <sheet name="Oct 19-21 (we 43)" sheetId="1" r:id="rId1"/>
    <sheet name="Oct 19-21 (TOP 20)" sheetId="2" r:id="rId2"/>
  </sheets>
  <definedNames>
    <definedName name="_xlnm.Print_Area" localSheetId="1">'Oct 19-21 (TOP 20)'!$A$1:$W$45</definedName>
    <definedName name="_xlnm.Print_Area" localSheetId="0">'Oct 19-21 (we 43)'!$A$1:$W$91</definedName>
  </definedNames>
  <calcPr fullCalcOnLoad="1"/>
</workbook>
</file>

<file path=xl/sharedStrings.xml><?xml version="1.0" encoding="utf-8"?>
<sst xmlns="http://schemas.openxmlformats.org/spreadsheetml/2006/main" count="318" uniqueCount="129">
  <si>
    <t>ENERGY-DE YAPIM</t>
  </si>
  <si>
    <t xml:space="preserve">CHANTIER </t>
  </si>
  <si>
    <t>WAR</t>
  </si>
  <si>
    <t>İKLİMLER</t>
  </si>
  <si>
    <t>CO PRODUCTION</t>
  </si>
  <si>
    <t>STAY</t>
  </si>
  <si>
    <t>EUROPA CORP.</t>
  </si>
  <si>
    <t>ZODIAC</t>
  </si>
  <si>
    <t>APOCALYPTO</t>
  </si>
  <si>
    <t>BLACK BOOK</t>
  </si>
  <si>
    <t>DEAD IN 3 DAYS</t>
  </si>
  <si>
    <t xml:space="preserve">QUAND J'ETAIS CHANTEUR </t>
  </si>
  <si>
    <t>EUROPACORP</t>
  </si>
  <si>
    <t>*Sorted according to Weekend Total G.B.O. - Hafta sonu toplam hasılat sütununa göre sıralanmıştır.</t>
  </si>
  <si>
    <t>FOX</t>
  </si>
  <si>
    <t>COLUMBIA</t>
  </si>
  <si>
    <t>Company</t>
  </si>
  <si>
    <t>35 MILIM</t>
  </si>
  <si>
    <t>28 WEEKS LATER</t>
  </si>
  <si>
    <t>UNIVERSAL</t>
  </si>
  <si>
    <t>BESTLINE</t>
  </si>
  <si>
    <t>FIDA</t>
  </si>
  <si>
    <t>NEW FILMS</t>
  </si>
  <si>
    <t>SURF'S UP</t>
  </si>
  <si>
    <t>LA VIE EN ROSE</t>
  </si>
  <si>
    <t>FALL DOWN DEAD</t>
  </si>
  <si>
    <t>EVAN ALMIGHTY!</t>
  </si>
  <si>
    <t>RATATOUILLE</t>
  </si>
  <si>
    <t>4: RISE OF THE SILVER SURFER</t>
  </si>
  <si>
    <t>I WANT CANDY</t>
  </si>
  <si>
    <t>EALING STUDIOS</t>
  </si>
  <si>
    <t>MARSH, THE</t>
  </si>
  <si>
    <t>NEW LINE</t>
  </si>
  <si>
    <t>NO RESERVATIONS</t>
  </si>
  <si>
    <t>I NOW PRONOUNCE YOU CHUCK AND LARRY</t>
  </si>
  <si>
    <t>BRATZ</t>
  </si>
  <si>
    <t>LICENSE TO WED</t>
  </si>
  <si>
    <t>HUNTING PARTY</t>
  </si>
  <si>
    <t>GOYA'S GHOSTS</t>
  </si>
  <si>
    <t>HANWAY</t>
  </si>
  <si>
    <t>WELCOME BACK PINOCCHIO</t>
  </si>
  <si>
    <t>OZEN-UMUT</t>
  </si>
  <si>
    <t>WINTER SOLSTICE</t>
  </si>
  <si>
    <t>KNOCKED UP</t>
  </si>
  <si>
    <t>I KNOW WHO KILLED ME</t>
  </si>
  <si>
    <t>NATIVITY STORY, THE</t>
  </si>
  <si>
    <t>HOSTEL: PART II</t>
  </si>
  <si>
    <t>CUMHURBAŞKANI</t>
  </si>
  <si>
    <t>PLATO</t>
  </si>
  <si>
    <t>YANLIŞ ZAMAN YOLCULARI</t>
  </si>
  <si>
    <t>MEDSER</t>
  </si>
  <si>
    <t>OCEAN'S THIRTEEN</t>
  </si>
  <si>
    <t>NEXT</t>
  </si>
  <si>
    <t>*Bu hafta sonu Avşar Film, Umut Sanat, R Film ve Barbar Film'in dağıtımda filmi yoktur.</t>
  </si>
  <si>
    <t xml:space="preserve">*Bu hafta sonu Avşar Film, Umut Sanat, R Film ve Barbar Film'in dağıtımda filmi yoktur. </t>
  </si>
  <si>
    <t>CORSICAN FILE, THE</t>
  </si>
  <si>
    <t>SPOT</t>
  </si>
  <si>
    <t>INTERVIEW</t>
  </si>
  <si>
    <t>BIR FILM</t>
  </si>
  <si>
    <t>MARS</t>
  </si>
  <si>
    <t xml:space="preserve">HORIZON </t>
  </si>
  <si>
    <t>MICHOU D'AUBER</t>
  </si>
  <si>
    <t>BECOMING JANE</t>
  </si>
  <si>
    <t>TIGLON</t>
  </si>
  <si>
    <t>BORDERTOWN</t>
  </si>
  <si>
    <t>FRITT WILT</t>
  </si>
  <si>
    <t>GOODBYE BAFANA</t>
  </si>
  <si>
    <t>DREAMACHINE</t>
  </si>
  <si>
    <t>AVSAR FILM</t>
  </si>
  <si>
    <t>SEEDS OF DEATH</t>
  </si>
  <si>
    <t>GAUMONT</t>
  </si>
  <si>
    <t>IMPY'S ISLAND</t>
  </si>
  <si>
    <t>FREE ZONE</t>
  </si>
  <si>
    <t>STARDUST</t>
  </si>
  <si>
    <t>BRAVE ONE</t>
  </si>
  <si>
    <t>RUSH HOUR 3</t>
  </si>
  <si>
    <t>BANA ŞANS DİLE</t>
  </si>
  <si>
    <t>CAPTIVITY</t>
  </si>
  <si>
    <t>LIONS GATE</t>
  </si>
  <si>
    <t>Elimize ulaşan en son raporun saati: 17.36</t>
  </si>
  <si>
    <t>BOURNE ULTIMATION</t>
  </si>
  <si>
    <t>AVRUPALI</t>
  </si>
  <si>
    <t>MUHTEŞEM</t>
  </si>
  <si>
    <t>SHOOT'EM UP</t>
  </si>
  <si>
    <t>JANJAN</t>
  </si>
  <si>
    <t>EVENING</t>
  </si>
  <si>
    <t>DAYWATCH</t>
  </si>
  <si>
    <t>INVASION</t>
  </si>
  <si>
    <t>RESIDENT EVIL 3</t>
  </si>
  <si>
    <t>I COULD NEVER BE YOUR WOMAN</t>
  </si>
  <si>
    <t>HALLOWEEN</t>
  </si>
  <si>
    <t>WEINSTEIN CO.</t>
  </si>
  <si>
    <t>SUBURBAN GIRL</t>
  </si>
  <si>
    <t>Last Weekend</t>
  </si>
  <si>
    <t>HARRY POTTER AND THE ORDER OF THE PHOENIX</t>
  </si>
  <si>
    <t>Distributor</t>
  </si>
  <si>
    <t>Friday</t>
  </si>
  <si>
    <t>Saturday</t>
  </si>
  <si>
    <t>Sunday</t>
  </si>
  <si>
    <t>Change</t>
  </si>
  <si>
    <t>Adm.</t>
  </si>
  <si>
    <t>WB</t>
  </si>
  <si>
    <t>WARNER BROS.</t>
  </si>
  <si>
    <t>G.B.O.</t>
  </si>
  <si>
    <t>Release
Date</t>
  </si>
  <si>
    <t># of
Prints</t>
  </si>
  <si>
    <t># of
Screen</t>
  </si>
  <si>
    <t>Weeks in Release</t>
  </si>
  <si>
    <t>Weekend Total</t>
  </si>
  <si>
    <t>SHREK THE THIRD</t>
  </si>
  <si>
    <t>UIP</t>
  </si>
  <si>
    <t>BUENA VISTA</t>
  </si>
  <si>
    <t xml:space="preserve">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t>
  </si>
  <si>
    <t>UNP</t>
  </si>
  <si>
    <t>KENDA</t>
  </si>
  <si>
    <t>FILMPOP</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</si>
  <si>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</si>
  <si>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Weekly Movie Magazine Antrakt Presents - Haftalık Antrakt Sinema Gazetesi Sunar</t>
  </si>
  <si>
    <t>TOTAL</t>
  </si>
  <si>
    <t>PARAMOUNT</t>
  </si>
  <si>
    <t>OZEN</t>
  </si>
  <si>
    <t>D PRODUCTIONS</t>
  </si>
  <si>
    <t>MEDYAVIZYON</t>
  </si>
  <si>
    <t>Title</t>
  </si>
  <si>
    <t>TRANSFORMERS</t>
  </si>
  <si>
    <t>Cumulative</t>
  </si>
  <si>
    <t>Scr.Avg.
(Adm.)</t>
  </si>
  <si>
    <t>Avg.
Ticket</t>
  </si>
  <si>
    <t>.</t>
  </si>
</sst>
</file>

<file path=xl/styles.xml><?xml version="1.0" encoding="utf-8"?>
<styleSheet xmlns="http://schemas.openxmlformats.org/spreadsheetml/2006/main">
  <numFmts count="46">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_-* #,##0.0\ _T_L_-;\-* #,##0.0\ _T_L_-;_-* &quot;-&quot;??\ _T_L_-;_-@_-"/>
    <numFmt numFmtId="181" formatCode="_-* #,##0\ _T_L_-;\-* #,##0\ _T_L_-;_-* &quot;-&quot;??\ _T_L_-;_-@_-"/>
    <numFmt numFmtId="182" formatCode="[$-41F]dd\ mmmm\ yyyy\ dddd"/>
    <numFmt numFmtId="183" formatCode="[$-41F]d\ mmmm\ yy;@"/>
    <numFmt numFmtId="184" formatCode="mm/dd/yy"/>
    <numFmt numFmtId="185" formatCode="#,##0.00\ "/>
    <numFmt numFmtId="186" formatCode="_(* #,##0_);_(* \(#,##0\);_(* &quot;-&quot;??_);_(@_)"/>
    <numFmt numFmtId="187" formatCode="\%\ 0\ "/>
    <numFmt numFmtId="188" formatCode="#,##0\ "/>
    <numFmt numFmtId="189" formatCode="\%\ 0"/>
    <numFmt numFmtId="190" formatCode="dd/mm/yy"/>
    <numFmt numFmtId="191" formatCode="#,##0.00\ \ "/>
    <numFmt numFmtId="192" formatCode="0\ %\ "/>
    <numFmt numFmtId="193" formatCode="0.00\ "/>
    <numFmt numFmtId="194" formatCode="dd/mm/yy;@"/>
    <numFmt numFmtId="195" formatCode="#,##0_-"/>
    <numFmt numFmtId="196" formatCode="#,##0\ \ "/>
    <numFmt numFmtId="197" formatCode="0.0"/>
    <numFmt numFmtId="198" formatCode="#,##0.00\ \ \ "/>
    <numFmt numFmtId="199" formatCode="\%0.00"/>
    <numFmt numFmtId="200" formatCode="#,##0.00\ _T_L"/>
    <numFmt numFmtId="201" formatCode="mmm/yyyy"/>
  </numFmts>
  <fonts count="72">
    <font>
      <sz val="10"/>
      <name val="Arial"/>
      <family val="0"/>
    </font>
    <font>
      <sz val="8"/>
      <name val="Arial"/>
      <family val="0"/>
    </font>
    <font>
      <u val="single"/>
      <sz val="10"/>
      <color indexed="12"/>
      <name val="Arial"/>
      <family val="0"/>
    </font>
    <font>
      <u val="single"/>
      <sz val="10"/>
      <color indexed="36"/>
      <name val="Arial"/>
      <family val="0"/>
    </font>
    <font>
      <sz val="14"/>
      <name val="Impact"/>
      <family val="2"/>
    </font>
    <font>
      <sz val="9"/>
      <name val="Trebuchet MS"/>
      <family val="2"/>
    </font>
    <font>
      <sz val="20"/>
      <name val="Impact"/>
      <family val="2"/>
    </font>
    <font>
      <sz val="14"/>
      <name val="Arial"/>
      <family val="2"/>
    </font>
    <font>
      <i/>
      <sz val="9"/>
      <name val="Arial"/>
      <family val="2"/>
    </font>
    <font>
      <b/>
      <sz val="14"/>
      <name val="Impact"/>
      <family val="2"/>
    </font>
    <font>
      <b/>
      <sz val="14"/>
      <name val="Arial"/>
      <family val="2"/>
    </font>
    <font>
      <b/>
      <i/>
      <sz val="9"/>
      <color indexed="10"/>
      <name val="Arial"/>
      <family val="2"/>
    </font>
    <font>
      <b/>
      <sz val="9"/>
      <name val="Arial"/>
      <family val="2"/>
    </font>
    <font>
      <b/>
      <sz val="12"/>
      <color indexed="9"/>
      <name val="Trebuchet MS"/>
      <family val="2"/>
    </font>
    <font>
      <sz val="12"/>
      <color indexed="9"/>
      <name val="Trebuchet MS"/>
      <family val="2"/>
    </font>
    <font>
      <sz val="12"/>
      <color indexed="9"/>
      <name val="Impact"/>
      <family val="2"/>
    </font>
    <font>
      <sz val="8"/>
      <name val="Trebuchet MS"/>
      <family val="0"/>
    </font>
    <font>
      <b/>
      <sz val="11"/>
      <name val="Century Gothic"/>
      <family val="2"/>
    </font>
    <font>
      <sz val="12"/>
      <name val="Impact"/>
      <family val="2"/>
    </font>
    <font>
      <b/>
      <sz val="14"/>
      <color indexed="18"/>
      <name val="Impact"/>
      <family val="2"/>
    </font>
    <font>
      <b/>
      <sz val="10"/>
      <name val="Arial Narrow"/>
      <family val="2"/>
    </font>
    <font>
      <b/>
      <sz val="10"/>
      <color indexed="9"/>
      <name val="Arial Narrow"/>
      <family val="2"/>
    </font>
    <font>
      <b/>
      <sz val="10"/>
      <color indexed="9"/>
      <name val="Trebuchet MS"/>
      <family val="2"/>
    </font>
    <font>
      <b/>
      <sz val="10"/>
      <color indexed="9"/>
      <name val="Arial"/>
      <family val="0"/>
    </font>
    <font>
      <sz val="20"/>
      <color indexed="57"/>
      <name val="GoudyLight"/>
      <family val="0"/>
    </font>
    <font>
      <sz val="16"/>
      <color indexed="57"/>
      <name val="GoudyLight"/>
      <family val="0"/>
    </font>
    <font>
      <sz val="10"/>
      <name val="Trebuchet MS"/>
      <family val="2"/>
    </font>
    <font>
      <b/>
      <sz val="10"/>
      <name val="Trebuchet MS"/>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22"/>
      <name val="Calibri"/>
      <family val="2"/>
    </font>
    <font>
      <sz val="11"/>
      <color indexed="10"/>
      <name val="Calibri"/>
      <family val="2"/>
    </font>
    <font>
      <i/>
      <sz val="11"/>
      <color indexed="23"/>
      <name val="Calibri"/>
      <family val="2"/>
    </font>
    <font>
      <b/>
      <sz val="11"/>
      <color indexed="8"/>
      <name val="Calibri"/>
      <family val="2"/>
    </font>
    <font>
      <sz val="11"/>
      <color indexed="22"/>
      <name val="Calibri"/>
      <family val="2"/>
    </font>
    <font>
      <sz val="11"/>
      <color indexed="8"/>
      <name val="Calibri"/>
      <family val="2"/>
    </font>
    <font>
      <sz val="40"/>
      <color indexed="9"/>
      <name val="Impact"/>
      <family val="0"/>
    </font>
    <font>
      <sz val="40"/>
      <color indexed="9"/>
      <name val="Arial"/>
      <family val="0"/>
    </font>
    <font>
      <sz val="26"/>
      <color indexed="9"/>
      <name val="Impact"/>
      <family val="0"/>
    </font>
    <font>
      <sz val="20"/>
      <color indexed="9"/>
      <name val="Impact"/>
      <family val="0"/>
    </font>
    <font>
      <sz val="16"/>
      <color indexed="9"/>
      <name val="Impact"/>
      <family val="0"/>
    </font>
    <font>
      <sz val="30"/>
      <color indexed="9"/>
      <name val="Impact"/>
      <family val="0"/>
    </font>
    <font>
      <sz val="30"/>
      <color indexed="9"/>
      <name val="Arial"/>
      <family val="0"/>
    </font>
    <font>
      <sz val="14"/>
      <color indexed="9"/>
      <name val="Impact"/>
      <family val="0"/>
    </font>
    <font>
      <sz val="35"/>
      <color indexed="9"/>
      <name val="Impact"/>
      <family val="0"/>
    </font>
    <font>
      <sz val="35"/>
      <color indexed="9"/>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style="hair"/>
      <right>
        <color indexed="63"/>
      </right>
      <top>
        <color indexed="63"/>
      </top>
      <bottom style="hair"/>
    </border>
    <border>
      <left style="hair"/>
      <right>
        <color indexed="63"/>
      </right>
      <top style="hair"/>
      <bottom style="hair"/>
    </border>
    <border>
      <left style="hair"/>
      <right>
        <color indexed="63"/>
      </right>
      <top style="hair"/>
      <bottom style="thin"/>
    </border>
    <border>
      <left style="medium"/>
      <right>
        <color indexed="63"/>
      </right>
      <top>
        <color indexed="63"/>
      </top>
      <bottom>
        <color indexed="63"/>
      </bottom>
    </border>
    <border>
      <left style="thin"/>
      <right style="thin"/>
      <top style="thin"/>
      <bottom>
        <color indexed="63"/>
      </bottom>
    </border>
    <border>
      <left style="thin"/>
      <right style="medium"/>
      <top style="thin"/>
      <bottom>
        <color indexed="63"/>
      </bottom>
    </border>
    <border>
      <left style="hair"/>
      <right style="hair"/>
      <top style="hair"/>
      <bottom style="hair"/>
    </border>
    <border>
      <left style="hair"/>
      <right style="hair"/>
      <top>
        <color indexed="63"/>
      </top>
      <bottom style="medium"/>
    </border>
    <border>
      <left style="hair"/>
      <right style="medium"/>
      <top>
        <color indexed="63"/>
      </top>
      <bottom style="medium"/>
    </border>
    <border>
      <left style="medium"/>
      <right style="hair"/>
      <top>
        <color indexed="63"/>
      </top>
      <bottom style="medium"/>
    </border>
    <border>
      <left style="hair"/>
      <right style="hair"/>
      <top>
        <color indexed="63"/>
      </top>
      <bottom style="hair"/>
    </border>
    <border>
      <left style="hair"/>
      <right style="hair"/>
      <top style="hair"/>
      <bottom style="thin"/>
    </border>
    <border>
      <left style="medium"/>
      <right style="hair"/>
      <top style="hair"/>
      <bottom style="hair"/>
    </border>
    <border>
      <left style="hair"/>
      <right style="hair"/>
      <top style="medium"/>
      <bottom style="hair"/>
    </border>
    <border>
      <left style="hair"/>
      <right style="hair"/>
      <top style="hair"/>
      <bottom style="medium"/>
    </border>
    <border>
      <left style="medium"/>
      <right style="hair"/>
      <top style="hair"/>
      <bottom style="medium"/>
    </border>
    <border>
      <left style="medium"/>
      <right style="hair"/>
      <top style="medium"/>
      <bottom style="hair"/>
    </border>
    <border>
      <left style="hair"/>
      <right style="medium"/>
      <top style="medium"/>
      <bottom style="hair"/>
    </border>
    <border>
      <left style="hair"/>
      <right style="medium"/>
      <top style="hair"/>
      <bottom style="hair"/>
    </border>
    <border>
      <left style="hair"/>
      <right style="medium"/>
      <top style="hair"/>
      <bottom style="medium"/>
    </border>
    <border>
      <left style="medium"/>
      <right style="hair"/>
      <top>
        <color indexed="63"/>
      </top>
      <bottom style="hair"/>
    </border>
    <border>
      <left style="hair"/>
      <right style="medium"/>
      <top>
        <color indexed="63"/>
      </top>
      <bottom style="hair"/>
    </border>
    <border>
      <left style="medium"/>
      <right style="hair"/>
      <top style="hair"/>
      <bottom style="thin"/>
    </border>
    <border>
      <left style="hair"/>
      <right style="medium"/>
      <top style="hair"/>
      <bottom style="thin"/>
    </border>
    <border>
      <left style="thin"/>
      <right style="thin"/>
      <top style="medium"/>
      <bottom style="thin"/>
    </border>
    <border>
      <left style="thin"/>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hair"/>
      <top>
        <color indexed="63"/>
      </top>
      <bottom style="medium"/>
    </border>
    <border>
      <left style="medium"/>
      <right style="thin"/>
      <top style="medium"/>
      <bottom style="thin"/>
    </border>
    <border>
      <left style="medium"/>
      <right style="thin"/>
      <top style="thin"/>
      <bottom>
        <color indexed="63"/>
      </bottom>
    </border>
    <border>
      <left>
        <color indexed="63"/>
      </left>
      <right style="hair"/>
      <top>
        <color indexed="63"/>
      </top>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0" fillId="0" borderId="0" applyNumberFormat="0" applyFill="0" applyBorder="0" applyAlignment="0" applyProtection="0"/>
    <xf numFmtId="0" fontId="3"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2"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0" borderId="0">
      <alignment/>
      <protection/>
    </xf>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249">
    <xf numFmtId="0" fontId="0" fillId="0" borderId="0" xfId="0" applyAlignment="1">
      <alignment/>
    </xf>
    <xf numFmtId="0" fontId="5" fillId="0" borderId="0" xfId="0" applyFont="1" applyAlignment="1" applyProtection="1">
      <alignment vertical="center"/>
      <protection locked="0"/>
    </xf>
    <xf numFmtId="0" fontId="6" fillId="0" borderId="0" xfId="0" applyFont="1" applyFill="1" applyBorder="1" applyAlignment="1" applyProtection="1">
      <alignment vertical="center"/>
      <protection locked="0"/>
    </xf>
    <xf numFmtId="0" fontId="7" fillId="0" borderId="0" xfId="0" applyFont="1" applyAlignment="1" applyProtection="1">
      <alignment vertical="center"/>
      <protection locked="0"/>
    </xf>
    <xf numFmtId="0" fontId="7" fillId="0" borderId="0" xfId="0" applyFont="1" applyAlignment="1" applyProtection="1">
      <alignment horizontal="left" vertical="center"/>
      <protection locked="0"/>
    </xf>
    <xf numFmtId="0" fontId="7" fillId="0" borderId="0" xfId="0" applyFont="1" applyAlignment="1" applyProtection="1">
      <alignment horizontal="center" vertical="center"/>
      <protection locked="0"/>
    </xf>
    <xf numFmtId="0" fontId="4"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5"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5" fillId="0" borderId="0" xfId="0" applyFont="1" applyFill="1" applyBorder="1" applyAlignment="1" applyProtection="1">
      <alignment vertical="center" wrapText="1"/>
      <protection locked="0"/>
    </xf>
    <xf numFmtId="185" fontId="7" fillId="0" borderId="0" xfId="0" applyNumberFormat="1" applyFont="1" applyAlignment="1" applyProtection="1">
      <alignment vertical="center"/>
      <protection locked="0"/>
    </xf>
    <xf numFmtId="188" fontId="7" fillId="0" borderId="0" xfId="0" applyNumberFormat="1" applyFont="1" applyAlignment="1" applyProtection="1">
      <alignment vertical="center"/>
      <protection locked="0"/>
    </xf>
    <xf numFmtId="185" fontId="10" fillId="0" borderId="0" xfId="0" applyNumberFormat="1" applyFont="1" applyFill="1" applyAlignment="1" applyProtection="1">
      <alignment vertical="center"/>
      <protection locked="0"/>
    </xf>
    <xf numFmtId="185" fontId="7" fillId="0" borderId="0" xfId="0" applyNumberFormat="1" applyFont="1" applyAlignment="1" applyProtection="1">
      <alignment horizontal="right" vertical="center"/>
      <protection locked="0"/>
    </xf>
    <xf numFmtId="193" fontId="7" fillId="0" borderId="0" xfId="0" applyNumberFormat="1" applyFont="1" applyAlignment="1" applyProtection="1">
      <alignment vertical="center"/>
      <protection locked="0"/>
    </xf>
    <xf numFmtId="193" fontId="4" fillId="0" borderId="0" xfId="0" applyNumberFormat="1" applyFont="1" applyFill="1" applyBorder="1" applyAlignment="1" applyProtection="1">
      <alignment horizontal="right" vertical="center"/>
      <protection/>
    </xf>
    <xf numFmtId="188" fontId="18" fillId="0" borderId="0" xfId="0" applyNumberFormat="1" applyFont="1" applyFill="1" applyBorder="1" applyAlignment="1" applyProtection="1">
      <alignment horizontal="right" vertical="center"/>
      <protection/>
    </xf>
    <xf numFmtId="191" fontId="18" fillId="0" borderId="0" xfId="0" applyNumberFormat="1" applyFont="1" applyFill="1" applyBorder="1" applyAlignment="1" applyProtection="1">
      <alignment horizontal="right" vertical="center"/>
      <protection/>
    </xf>
    <xf numFmtId="193" fontId="4" fillId="0" borderId="0" xfId="0" applyNumberFormat="1" applyFont="1" applyFill="1" applyBorder="1" applyAlignment="1" applyProtection="1">
      <alignment vertical="center"/>
      <protection/>
    </xf>
    <xf numFmtId="188" fontId="4" fillId="0" borderId="0" xfId="0" applyNumberFormat="1" applyFont="1" applyFill="1" applyBorder="1" applyAlignment="1" applyProtection="1">
      <alignment horizontal="right" vertical="center"/>
      <protection/>
    </xf>
    <xf numFmtId="188" fontId="9" fillId="0" borderId="0" xfId="0" applyNumberFormat="1" applyFont="1" applyFill="1" applyBorder="1" applyAlignment="1" applyProtection="1">
      <alignment horizontal="right" vertical="center"/>
      <protection/>
    </xf>
    <xf numFmtId="191" fontId="19" fillId="0" borderId="0" xfId="0" applyNumberFormat="1" applyFont="1" applyFill="1" applyBorder="1" applyAlignment="1" applyProtection="1">
      <alignment horizontal="right" vertical="center"/>
      <protection/>
    </xf>
    <xf numFmtId="0" fontId="4"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horizontal="left" vertical="center"/>
      <protection/>
    </xf>
    <xf numFmtId="190" fontId="4" fillId="0" borderId="0" xfId="0" applyNumberFormat="1" applyFont="1" applyFill="1" applyBorder="1" applyAlignment="1" applyProtection="1">
      <alignment horizontal="center" vertical="center"/>
      <protection/>
    </xf>
    <xf numFmtId="179" fontId="4" fillId="0" borderId="0" xfId="42" applyFont="1" applyFill="1" applyBorder="1" applyAlignment="1" applyProtection="1">
      <alignment vertical="center"/>
      <protection/>
    </xf>
    <xf numFmtId="1" fontId="20" fillId="0" borderId="0" xfId="0" applyNumberFormat="1" applyFont="1" applyFill="1" applyBorder="1" applyAlignment="1" applyProtection="1">
      <alignment horizontal="right" vertical="center"/>
      <protection/>
    </xf>
    <xf numFmtId="0" fontId="17" fillId="0" borderId="0" xfId="0" applyFont="1" applyBorder="1" applyAlignment="1" applyProtection="1">
      <alignment horizontal="center" vertical="center"/>
      <protection/>
    </xf>
    <xf numFmtId="0" fontId="20" fillId="0" borderId="0" xfId="0" applyFont="1" applyAlignment="1" applyProtection="1">
      <alignment horizontal="right" vertical="center"/>
      <protection locked="0"/>
    </xf>
    <xf numFmtId="0" fontId="20" fillId="0" borderId="10" xfId="0" applyFont="1" applyBorder="1" applyAlignment="1" applyProtection="1">
      <alignment horizontal="center" vertical="center"/>
      <protection/>
    </xf>
    <xf numFmtId="0" fontId="20" fillId="0" borderId="0" xfId="0" applyFont="1" applyBorder="1" applyAlignment="1" applyProtection="1">
      <alignment horizontal="right" vertical="center"/>
      <protection locked="0"/>
    </xf>
    <xf numFmtId="0" fontId="7" fillId="0" borderId="0" xfId="0" applyFont="1" applyBorder="1" applyAlignment="1" applyProtection="1">
      <alignment vertical="center"/>
      <protection locked="0"/>
    </xf>
    <xf numFmtId="0" fontId="7" fillId="0" borderId="0" xfId="0" applyFont="1" applyBorder="1" applyAlignment="1" applyProtection="1">
      <alignment horizontal="center" vertical="center"/>
      <protection locked="0"/>
    </xf>
    <xf numFmtId="185" fontId="7" fillId="0" borderId="0" xfId="0" applyNumberFormat="1" applyFont="1" applyBorder="1" applyAlignment="1" applyProtection="1">
      <alignment vertical="center"/>
      <protection locked="0"/>
    </xf>
    <xf numFmtId="185" fontId="10" fillId="0" borderId="0" xfId="0" applyNumberFormat="1" applyFont="1" applyFill="1" applyBorder="1" applyAlignment="1" applyProtection="1">
      <alignment vertical="center"/>
      <protection locked="0"/>
    </xf>
    <xf numFmtId="193" fontId="7" fillId="0" borderId="0" xfId="0" applyNumberFormat="1" applyFont="1" applyBorder="1" applyAlignment="1" applyProtection="1">
      <alignment vertical="center"/>
      <protection locked="0"/>
    </xf>
    <xf numFmtId="0" fontId="5" fillId="0" borderId="0" xfId="0" applyFont="1" applyBorder="1" applyAlignment="1" applyProtection="1">
      <alignment vertical="center"/>
      <protection locked="0"/>
    </xf>
    <xf numFmtId="0" fontId="7" fillId="0" borderId="0" xfId="0" applyFont="1" applyBorder="1" applyAlignment="1" applyProtection="1">
      <alignment horizontal="left" vertical="center"/>
      <protection locked="0"/>
    </xf>
    <xf numFmtId="0" fontId="21" fillId="0" borderId="0" xfId="0" applyFont="1" applyFill="1" applyBorder="1" applyAlignment="1" applyProtection="1">
      <alignment horizontal="right" vertical="center"/>
      <protection/>
    </xf>
    <xf numFmtId="0" fontId="13" fillId="0" borderId="0" xfId="0" applyFont="1" applyFill="1" applyBorder="1" applyAlignment="1" applyProtection="1">
      <alignment horizontal="center" vertical="center"/>
      <protection/>
    </xf>
    <xf numFmtId="3" fontId="13" fillId="0" borderId="0" xfId="0" applyNumberFormat="1" applyFont="1" applyFill="1" applyBorder="1" applyAlignment="1" applyProtection="1">
      <alignment horizontal="center" vertical="center"/>
      <protection/>
    </xf>
    <xf numFmtId="185" fontId="13" fillId="0" borderId="0" xfId="0" applyNumberFormat="1" applyFont="1" applyFill="1" applyBorder="1" applyAlignment="1" applyProtection="1">
      <alignment vertical="center"/>
      <protection/>
    </xf>
    <xf numFmtId="188" fontId="13" fillId="0" borderId="0" xfId="0" applyNumberFormat="1" applyFont="1" applyFill="1" applyBorder="1" applyAlignment="1" applyProtection="1">
      <alignment vertical="center"/>
      <protection/>
    </xf>
    <xf numFmtId="188" fontId="13" fillId="0" borderId="0" xfId="0" applyNumberFormat="1" applyFont="1" applyFill="1" applyBorder="1" applyAlignment="1" applyProtection="1">
      <alignment horizontal="right" vertical="center"/>
      <protection/>
    </xf>
    <xf numFmtId="193" fontId="13" fillId="0" borderId="0" xfId="0" applyNumberFormat="1" applyFont="1" applyFill="1" applyBorder="1" applyAlignment="1" applyProtection="1">
      <alignment vertical="center"/>
      <protection/>
    </xf>
    <xf numFmtId="185" fontId="13" fillId="0" borderId="0" xfId="0" applyNumberFormat="1" applyFont="1" applyFill="1" applyBorder="1" applyAlignment="1" applyProtection="1">
      <alignment horizontal="right" vertical="center"/>
      <protection/>
    </xf>
    <xf numFmtId="192" fontId="13" fillId="0" borderId="0" xfId="60" applyNumberFormat="1" applyFont="1" applyFill="1" applyBorder="1" applyAlignment="1" applyProtection="1">
      <alignment vertical="center"/>
      <protection/>
    </xf>
    <xf numFmtId="188" fontId="13" fillId="0" borderId="0" xfId="0" applyNumberFormat="1"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0" fontId="15" fillId="0" borderId="0" xfId="0" applyFont="1" applyFill="1" applyBorder="1" applyAlignment="1" applyProtection="1">
      <alignment vertical="center"/>
      <protection/>
    </xf>
    <xf numFmtId="0" fontId="20" fillId="0" borderId="11" xfId="0" applyFont="1" applyFill="1" applyBorder="1" applyAlignment="1" applyProtection="1">
      <alignment horizontal="right" vertical="center"/>
      <protection/>
    </xf>
    <xf numFmtId="0" fontId="20" fillId="0" borderId="12" xfId="0" applyFont="1" applyFill="1" applyBorder="1" applyAlignment="1" applyProtection="1">
      <alignment horizontal="right" vertical="center"/>
      <protection/>
    </xf>
    <xf numFmtId="0" fontId="20" fillId="0" borderId="13" xfId="0" applyFont="1" applyFill="1" applyBorder="1" applyAlignment="1" applyProtection="1">
      <alignment horizontal="right" vertical="center"/>
      <protection/>
    </xf>
    <xf numFmtId="0" fontId="10" fillId="0" borderId="0" xfId="0" applyFont="1" applyFill="1" applyBorder="1" applyAlignment="1" applyProtection="1">
      <alignment horizontal="center" vertical="center"/>
      <protection locked="0"/>
    </xf>
    <xf numFmtId="0" fontId="12" fillId="0" borderId="0" xfId="0" applyFont="1" applyFill="1" applyBorder="1" applyAlignment="1" applyProtection="1">
      <alignment horizontal="left" vertical="center"/>
      <protection locked="0"/>
    </xf>
    <xf numFmtId="0" fontId="12" fillId="0" borderId="0" xfId="0" applyFont="1" applyFill="1" applyBorder="1" applyAlignment="1">
      <alignment horizontal="left" vertical="center"/>
    </xf>
    <xf numFmtId="0" fontId="21" fillId="0" borderId="14" xfId="0" applyFont="1" applyBorder="1" applyAlignment="1" applyProtection="1">
      <alignment horizontal="center" vertical="center"/>
      <protection/>
    </xf>
    <xf numFmtId="0" fontId="17" fillId="0" borderId="15" xfId="0" applyFont="1" applyBorder="1" applyAlignment="1" applyProtection="1">
      <alignment horizontal="center" wrapText="1"/>
      <protection/>
    </xf>
    <xf numFmtId="193" fontId="17" fillId="0" borderId="15" xfId="0" applyNumberFormat="1" applyFont="1" applyFill="1" applyBorder="1" applyAlignment="1" applyProtection="1">
      <alignment horizontal="center" wrapText="1"/>
      <protection/>
    </xf>
    <xf numFmtId="188" fontId="17" fillId="0" borderId="15" xfId="0" applyNumberFormat="1" applyFont="1" applyBorder="1" applyAlignment="1" applyProtection="1">
      <alignment horizontal="center" wrapText="1"/>
      <protection/>
    </xf>
    <xf numFmtId="193" fontId="17" fillId="0" borderId="16" xfId="0" applyNumberFormat="1" applyFont="1" applyFill="1" applyBorder="1" applyAlignment="1" applyProtection="1">
      <alignment horizontal="center" wrapText="1"/>
      <protection/>
    </xf>
    <xf numFmtId="190" fontId="10" fillId="0" borderId="0" xfId="0" applyNumberFormat="1" applyFont="1" applyFill="1" applyBorder="1" applyAlignment="1" applyProtection="1">
      <alignment horizontal="center" vertical="center"/>
      <protection locked="0"/>
    </xf>
    <xf numFmtId="190" fontId="7" fillId="0" borderId="0" xfId="0" applyNumberFormat="1" applyFont="1" applyBorder="1" applyAlignment="1" applyProtection="1">
      <alignment horizontal="center" vertical="center"/>
      <protection locked="0"/>
    </xf>
    <xf numFmtId="190" fontId="7" fillId="0" borderId="0" xfId="0" applyNumberFormat="1" applyFont="1" applyAlignment="1" applyProtection="1">
      <alignment horizontal="center" vertical="center"/>
      <protection locked="0"/>
    </xf>
    <xf numFmtId="0" fontId="22" fillId="0" borderId="0" xfId="0" applyFont="1" applyBorder="1" applyAlignment="1" applyProtection="1">
      <alignment horizontal="center" vertical="center"/>
      <protection/>
    </xf>
    <xf numFmtId="0" fontId="22" fillId="33" borderId="17" xfId="0" applyFont="1" applyFill="1" applyBorder="1" applyAlignment="1" applyProtection="1">
      <alignment horizontal="center" vertical="center"/>
      <protection/>
    </xf>
    <xf numFmtId="190" fontId="15" fillId="0" borderId="0" xfId="0" applyNumberFormat="1" applyFont="1" applyFill="1" applyBorder="1" applyAlignment="1" applyProtection="1">
      <alignment horizontal="center" vertical="center"/>
      <protection/>
    </xf>
    <xf numFmtId="3" fontId="22" fillId="33" borderId="18" xfId="0" applyNumberFormat="1" applyFont="1" applyFill="1" applyBorder="1" applyAlignment="1" applyProtection="1">
      <alignment horizontal="center" vertical="center"/>
      <protection/>
    </xf>
    <xf numFmtId="0" fontId="22" fillId="33" borderId="18" xfId="0" applyFont="1" applyFill="1" applyBorder="1" applyAlignment="1" applyProtection="1">
      <alignment horizontal="center" vertical="center"/>
      <protection/>
    </xf>
    <xf numFmtId="193" fontId="22" fillId="33" borderId="18" xfId="0" applyNumberFormat="1" applyFont="1" applyFill="1" applyBorder="1" applyAlignment="1" applyProtection="1">
      <alignment horizontal="center" vertical="center"/>
      <protection/>
    </xf>
    <xf numFmtId="192" fontId="22" fillId="33" borderId="18" xfId="60" applyNumberFormat="1" applyFont="1" applyFill="1" applyBorder="1" applyAlignment="1" applyProtection="1">
      <alignment horizontal="center" vertical="center"/>
      <protection/>
    </xf>
    <xf numFmtId="193" fontId="22" fillId="33" borderId="19" xfId="0" applyNumberFormat="1" applyFont="1" applyFill="1" applyBorder="1" applyAlignment="1" applyProtection="1">
      <alignment horizontal="center" vertical="center"/>
      <protection/>
    </xf>
    <xf numFmtId="0" fontId="22" fillId="33" borderId="20" xfId="0" applyFont="1" applyFill="1" applyBorder="1" applyAlignment="1" applyProtection="1">
      <alignment horizontal="center" vertical="center"/>
      <protection/>
    </xf>
    <xf numFmtId="179" fontId="4" fillId="0" borderId="0" xfId="42" applyFont="1" applyFill="1" applyBorder="1" applyAlignment="1" applyProtection="1">
      <alignment horizontal="left" vertical="center"/>
      <protection/>
    </xf>
    <xf numFmtId="0" fontId="15" fillId="0" borderId="0" xfId="0" applyFont="1" applyFill="1" applyBorder="1" applyAlignment="1" applyProtection="1">
      <alignment horizontal="left" vertical="center"/>
      <protection/>
    </xf>
    <xf numFmtId="0" fontId="7" fillId="0" borderId="0" xfId="0" applyFont="1" applyFill="1" applyBorder="1" applyAlignment="1" applyProtection="1">
      <alignment horizontal="left" vertical="center"/>
      <protection locked="0"/>
    </xf>
    <xf numFmtId="191" fontId="17" fillId="0" borderId="15" xfId="0" applyNumberFormat="1" applyFont="1" applyBorder="1" applyAlignment="1" applyProtection="1">
      <alignment horizontal="center" wrapText="1"/>
      <protection/>
    </xf>
    <xf numFmtId="191" fontId="22" fillId="33" borderId="18" xfId="0" applyNumberFormat="1" applyFont="1" applyFill="1" applyBorder="1" applyAlignment="1" applyProtection="1">
      <alignment horizontal="center" vertical="center"/>
      <protection/>
    </xf>
    <xf numFmtId="191" fontId="13" fillId="0" borderId="0" xfId="0" applyNumberFormat="1" applyFont="1" applyFill="1" applyBorder="1" applyAlignment="1" applyProtection="1">
      <alignment vertical="center"/>
      <protection/>
    </xf>
    <xf numFmtId="191" fontId="7" fillId="0" borderId="0" xfId="0" applyNumberFormat="1" applyFont="1" applyBorder="1" applyAlignment="1" applyProtection="1">
      <alignment vertical="center"/>
      <protection locked="0"/>
    </xf>
    <xf numFmtId="191" fontId="7" fillId="0" borderId="0" xfId="0" applyNumberFormat="1" applyFont="1" applyAlignment="1" applyProtection="1">
      <alignment vertical="center"/>
      <protection locked="0"/>
    </xf>
    <xf numFmtId="191" fontId="4" fillId="0" borderId="0" xfId="0" applyNumberFormat="1" applyFont="1" applyFill="1" applyBorder="1" applyAlignment="1" applyProtection="1">
      <alignment horizontal="right" vertical="center"/>
      <protection/>
    </xf>
    <xf numFmtId="191" fontId="17" fillId="0" borderId="15" xfId="0" applyNumberFormat="1" applyFont="1" applyFill="1" applyBorder="1" applyAlignment="1" applyProtection="1">
      <alignment horizontal="center" wrapText="1"/>
      <protection/>
    </xf>
    <xf numFmtId="191" fontId="10" fillId="0" borderId="0" xfId="0" applyNumberFormat="1" applyFont="1" applyFill="1" applyBorder="1" applyAlignment="1" applyProtection="1">
      <alignment vertical="center"/>
      <protection locked="0"/>
    </xf>
    <xf numFmtId="191" fontId="10" fillId="0" borderId="0" xfId="0" applyNumberFormat="1" applyFont="1" applyFill="1" applyAlignment="1" applyProtection="1">
      <alignment vertical="center"/>
      <protection locked="0"/>
    </xf>
    <xf numFmtId="191" fontId="4" fillId="0" borderId="0" xfId="0" applyNumberFormat="1" applyFont="1" applyFill="1" applyBorder="1" applyAlignment="1" applyProtection="1">
      <alignment vertical="center"/>
      <protection locked="0"/>
    </xf>
    <xf numFmtId="191" fontId="13" fillId="0" borderId="0" xfId="0" applyNumberFormat="1" applyFont="1" applyFill="1" applyBorder="1" applyAlignment="1" applyProtection="1">
      <alignment horizontal="right" vertical="center"/>
      <protection/>
    </xf>
    <xf numFmtId="191" fontId="7" fillId="0" borderId="0" xfId="0" applyNumberFormat="1" applyFont="1" applyAlignment="1" applyProtection="1">
      <alignment horizontal="right" vertical="center"/>
      <protection locked="0"/>
    </xf>
    <xf numFmtId="188" fontId="22" fillId="33" borderId="18" xfId="0" applyNumberFormat="1" applyFont="1" applyFill="1" applyBorder="1" applyAlignment="1" applyProtection="1">
      <alignment horizontal="right" vertical="center"/>
      <protection/>
    </xf>
    <xf numFmtId="188" fontId="7" fillId="0" borderId="0" xfId="0" applyNumberFormat="1" applyFont="1" applyBorder="1" applyAlignment="1" applyProtection="1">
      <alignment horizontal="right" vertical="center"/>
      <protection locked="0"/>
    </xf>
    <xf numFmtId="188" fontId="7" fillId="0" borderId="0" xfId="0" applyNumberFormat="1" applyFont="1" applyAlignment="1" applyProtection="1">
      <alignment horizontal="right" vertical="center"/>
      <protection locked="0"/>
    </xf>
    <xf numFmtId="188" fontId="4" fillId="0" borderId="0" xfId="0" applyNumberFormat="1" applyFont="1" applyFill="1" applyBorder="1" applyAlignment="1" applyProtection="1">
      <alignment horizontal="right" vertical="center"/>
      <protection locked="0"/>
    </xf>
    <xf numFmtId="188" fontId="17" fillId="0" borderId="15" xfId="0" applyNumberFormat="1" applyFont="1" applyFill="1" applyBorder="1" applyAlignment="1" applyProtection="1">
      <alignment horizontal="center" wrapText="1"/>
      <protection/>
    </xf>
    <xf numFmtId="193" fontId="4" fillId="0" borderId="0" xfId="0" applyNumberFormat="1" applyFont="1" applyFill="1" applyBorder="1" applyAlignment="1" applyProtection="1">
      <alignment vertical="center"/>
      <protection locked="0"/>
    </xf>
    <xf numFmtId="191" fontId="9" fillId="0" borderId="0" xfId="0" applyNumberFormat="1" applyFont="1" applyFill="1" applyBorder="1" applyAlignment="1" applyProtection="1">
      <alignment horizontal="right" vertical="center"/>
      <protection/>
    </xf>
    <xf numFmtId="188" fontId="9" fillId="0" borderId="0" xfId="0" applyNumberFormat="1" applyFont="1" applyFill="1" applyBorder="1" applyAlignment="1" applyProtection="1">
      <alignment horizontal="right" vertical="center"/>
      <protection locked="0"/>
    </xf>
    <xf numFmtId="188" fontId="10" fillId="0" borderId="0" xfId="0" applyNumberFormat="1" applyFont="1" applyBorder="1" applyAlignment="1" applyProtection="1">
      <alignment horizontal="right" vertical="center"/>
      <protection locked="0"/>
    </xf>
    <xf numFmtId="188" fontId="10" fillId="0" borderId="0" xfId="0" applyNumberFormat="1" applyFont="1" applyAlignment="1" applyProtection="1">
      <alignment horizontal="right" vertical="center"/>
      <protection locked="0"/>
    </xf>
    <xf numFmtId="0" fontId="12" fillId="0" borderId="0" xfId="0" applyFont="1" applyFill="1" applyBorder="1" applyAlignment="1">
      <alignment horizontal="center" vertical="center"/>
    </xf>
    <xf numFmtId="0" fontId="15" fillId="0" borderId="0" xfId="0" applyFont="1" applyFill="1" applyBorder="1" applyAlignment="1" applyProtection="1">
      <alignment horizontal="center" vertical="center"/>
      <protection/>
    </xf>
    <xf numFmtId="0" fontId="20" fillId="0" borderId="0" xfId="0" applyFont="1" applyFill="1" applyBorder="1" applyAlignment="1" applyProtection="1">
      <alignment horizontal="right" vertical="center"/>
      <protection/>
    </xf>
    <xf numFmtId="3" fontId="22" fillId="33" borderId="21" xfId="0" applyNumberFormat="1" applyFont="1" applyFill="1" applyBorder="1" applyAlignment="1" applyProtection="1">
      <alignment horizontal="center" vertical="center"/>
      <protection/>
    </xf>
    <xf numFmtId="0" fontId="22" fillId="33" borderId="21" xfId="0" applyFont="1" applyFill="1" applyBorder="1" applyAlignment="1" applyProtection="1">
      <alignment horizontal="center" vertical="center"/>
      <protection/>
    </xf>
    <xf numFmtId="185" fontId="22" fillId="33" borderId="21" xfId="0" applyNumberFormat="1" applyFont="1" applyFill="1" applyBorder="1" applyAlignment="1" applyProtection="1">
      <alignment horizontal="center" vertical="center"/>
      <protection/>
    </xf>
    <xf numFmtId="188" fontId="22" fillId="33" borderId="21" xfId="0" applyNumberFormat="1" applyFont="1" applyFill="1" applyBorder="1" applyAlignment="1" applyProtection="1">
      <alignment horizontal="center" vertical="center"/>
      <protection/>
    </xf>
    <xf numFmtId="193" fontId="22" fillId="33" borderId="21" xfId="0" applyNumberFormat="1" applyFont="1" applyFill="1" applyBorder="1" applyAlignment="1" applyProtection="1">
      <alignment horizontal="center" vertical="center"/>
      <protection/>
    </xf>
    <xf numFmtId="192" fontId="22" fillId="33" borderId="21" xfId="60" applyNumberFormat="1"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0" fontId="12" fillId="0" borderId="0" xfId="0" applyFont="1" applyFill="1" applyBorder="1" applyAlignment="1" applyProtection="1">
      <alignment vertical="center"/>
      <protection locked="0"/>
    </xf>
    <xf numFmtId="0" fontId="12" fillId="0" borderId="0" xfId="0" applyFont="1" applyFill="1" applyBorder="1" applyAlignment="1">
      <alignment vertical="center"/>
    </xf>
    <xf numFmtId="191" fontId="17" fillId="0" borderId="15" xfId="0" applyNumberFormat="1" applyFont="1" applyBorder="1" applyAlignment="1" applyProtection="1">
      <alignment horizontal="center" vertical="center" wrapText="1"/>
      <protection/>
    </xf>
    <xf numFmtId="188" fontId="17" fillId="0" borderId="15" xfId="0" applyNumberFormat="1" applyFont="1" applyBorder="1" applyAlignment="1" applyProtection="1">
      <alignment horizontal="center" vertical="center" wrapText="1"/>
      <protection/>
    </xf>
    <xf numFmtId="191" fontId="17" fillId="0" borderId="15" xfId="0" applyNumberFormat="1" applyFont="1" applyFill="1" applyBorder="1" applyAlignment="1" applyProtection="1">
      <alignment horizontal="center" vertical="center" wrapText="1"/>
      <protection/>
    </xf>
    <xf numFmtId="188" fontId="17" fillId="0" borderId="15" xfId="0" applyNumberFormat="1" applyFont="1" applyFill="1" applyBorder="1" applyAlignment="1" applyProtection="1">
      <alignment horizontal="center" vertical="center" wrapText="1"/>
      <protection/>
    </xf>
    <xf numFmtId="193" fontId="17" fillId="0" borderId="15" xfId="0" applyNumberFormat="1" applyFont="1" applyFill="1" applyBorder="1" applyAlignment="1" applyProtection="1">
      <alignment horizontal="center" vertical="center" wrapText="1"/>
      <protection/>
    </xf>
    <xf numFmtId="0" fontId="17" fillId="0" borderId="15" xfId="0" applyFont="1" applyBorder="1" applyAlignment="1" applyProtection="1">
      <alignment horizontal="center" vertical="center" wrapText="1"/>
      <protection/>
    </xf>
    <xf numFmtId="193" fontId="17" fillId="0" borderId="16" xfId="0" applyNumberFormat="1" applyFont="1" applyFill="1" applyBorder="1" applyAlignment="1" applyProtection="1">
      <alignment horizontal="center" vertical="center" wrapText="1"/>
      <protection/>
    </xf>
    <xf numFmtId="190" fontId="26" fillId="0" borderId="17" xfId="0" applyNumberFormat="1" applyFont="1" applyFill="1" applyBorder="1" applyAlignment="1" applyProtection="1">
      <alignment horizontal="center" vertical="center"/>
      <protection locked="0"/>
    </xf>
    <xf numFmtId="190" fontId="26" fillId="0" borderId="17" xfId="0" applyNumberFormat="1" applyFont="1" applyFill="1" applyBorder="1" applyAlignment="1">
      <alignment horizontal="center" vertical="center"/>
    </xf>
    <xf numFmtId="0" fontId="26" fillId="0" borderId="17" xfId="0" applyNumberFormat="1" applyFont="1" applyFill="1" applyBorder="1" applyAlignment="1" applyProtection="1">
      <alignment horizontal="center" vertical="center"/>
      <protection locked="0"/>
    </xf>
    <xf numFmtId="0" fontId="26" fillId="0" borderId="17" xfId="0" applyNumberFormat="1" applyFont="1" applyFill="1" applyBorder="1" applyAlignment="1">
      <alignment horizontal="center" vertical="center"/>
    </xf>
    <xf numFmtId="190" fontId="26" fillId="0" borderId="17" xfId="57" applyNumberFormat="1" applyFont="1" applyFill="1" applyBorder="1" applyAlignment="1" applyProtection="1">
      <alignment horizontal="center" vertical="center"/>
      <protection/>
    </xf>
    <xf numFmtId="0" fontId="26" fillId="0" borderId="17" xfId="57" applyNumberFormat="1" applyFont="1" applyFill="1" applyBorder="1" applyAlignment="1" applyProtection="1">
      <alignment horizontal="center" vertical="center"/>
      <protection/>
    </xf>
    <xf numFmtId="190" fontId="26" fillId="0" borderId="22" xfId="0" applyNumberFormat="1" applyFont="1" applyFill="1" applyBorder="1" applyAlignment="1" applyProtection="1">
      <alignment horizontal="center" vertical="center"/>
      <protection locked="0"/>
    </xf>
    <xf numFmtId="0" fontId="26" fillId="0" borderId="17" xfId="0" applyNumberFormat="1" applyFont="1" applyFill="1" applyBorder="1" applyAlignment="1">
      <alignment horizontal="left" vertical="center"/>
    </xf>
    <xf numFmtId="0" fontId="26" fillId="0" borderId="17" xfId="0" applyNumberFormat="1" applyFont="1" applyFill="1" applyBorder="1" applyAlignment="1" applyProtection="1">
      <alignment horizontal="left" vertical="center"/>
      <protection locked="0"/>
    </xf>
    <xf numFmtId="0" fontId="26" fillId="0" borderId="23" xfId="0" applyNumberFormat="1" applyFont="1" applyFill="1" applyBorder="1" applyAlignment="1" applyProtection="1">
      <alignment horizontal="left" vertical="center"/>
      <protection locked="0"/>
    </xf>
    <xf numFmtId="0" fontId="26" fillId="0" borderId="23" xfId="0" applyNumberFormat="1" applyFont="1" applyFill="1" applyBorder="1" applyAlignment="1">
      <alignment horizontal="left" vertical="center"/>
    </xf>
    <xf numFmtId="192" fontId="26" fillId="0" borderId="17" xfId="60" applyNumberFormat="1" applyFont="1" applyFill="1" applyBorder="1" applyAlignment="1" applyProtection="1">
      <alignment vertical="center"/>
      <protection/>
    </xf>
    <xf numFmtId="192" fontId="26" fillId="0" borderId="24" xfId="60" applyNumberFormat="1" applyFont="1" applyFill="1" applyBorder="1" applyAlignment="1" applyProtection="1">
      <alignment vertical="center"/>
      <protection/>
    </xf>
    <xf numFmtId="192" fontId="26" fillId="0" borderId="25" xfId="60" applyNumberFormat="1" applyFont="1" applyFill="1" applyBorder="1" applyAlignment="1" applyProtection="1">
      <alignment vertical="center"/>
      <protection/>
    </xf>
    <xf numFmtId="192" fontId="26" fillId="0" borderId="21" xfId="60" applyNumberFormat="1" applyFont="1" applyFill="1" applyBorder="1" applyAlignment="1" applyProtection="1">
      <alignment vertical="center"/>
      <protection/>
    </xf>
    <xf numFmtId="192" fontId="26" fillId="0" borderId="22" xfId="60" applyNumberFormat="1" applyFont="1" applyFill="1" applyBorder="1" applyAlignment="1" applyProtection="1">
      <alignment vertical="center"/>
      <protection/>
    </xf>
    <xf numFmtId="190" fontId="26" fillId="0" borderId="25" xfId="0" applyNumberFormat="1" applyFont="1" applyFill="1" applyBorder="1" applyAlignment="1" applyProtection="1">
      <alignment horizontal="center" vertical="center"/>
      <protection locked="0"/>
    </xf>
    <xf numFmtId="0" fontId="26" fillId="0" borderId="26" xfId="0" applyNumberFormat="1" applyFont="1" applyFill="1" applyBorder="1" applyAlignment="1" applyProtection="1">
      <alignment horizontal="left" vertical="center"/>
      <protection locked="0"/>
    </xf>
    <xf numFmtId="185" fontId="26" fillId="0" borderId="17" xfId="42" applyNumberFormat="1" applyFont="1" applyFill="1" applyBorder="1" applyAlignment="1" applyProtection="1">
      <alignment vertical="center"/>
      <protection locked="0"/>
    </xf>
    <xf numFmtId="188" fontId="26" fillId="0" borderId="17" xfId="42" applyNumberFormat="1" applyFont="1" applyFill="1" applyBorder="1" applyAlignment="1" applyProtection="1">
      <alignment vertical="center"/>
      <protection locked="0"/>
    </xf>
    <xf numFmtId="185" fontId="27" fillId="0" borderId="17" xfId="42" applyNumberFormat="1" applyFont="1" applyFill="1" applyBorder="1" applyAlignment="1" applyProtection="1">
      <alignment vertical="center"/>
      <protection/>
    </xf>
    <xf numFmtId="188" fontId="27" fillId="0" borderId="17" xfId="42" applyNumberFormat="1" applyFont="1" applyFill="1" applyBorder="1" applyAlignment="1" applyProtection="1">
      <alignment vertical="center"/>
      <protection/>
    </xf>
    <xf numFmtId="188" fontId="26" fillId="0" borderId="17" xfId="60" applyNumberFormat="1" applyFont="1" applyFill="1" applyBorder="1" applyAlignment="1" applyProtection="1">
      <alignment vertical="center"/>
      <protection/>
    </xf>
    <xf numFmtId="193" fontId="26" fillId="0" borderId="17" xfId="60" applyNumberFormat="1" applyFont="1" applyFill="1" applyBorder="1" applyAlignment="1" applyProtection="1">
      <alignment vertical="center"/>
      <protection/>
    </xf>
    <xf numFmtId="185" fontId="26" fillId="0" borderId="17" xfId="42" applyNumberFormat="1" applyFont="1" applyFill="1" applyBorder="1" applyAlignment="1">
      <alignment vertical="center"/>
    </xf>
    <xf numFmtId="188" fontId="26" fillId="0" borderId="17" xfId="42" applyNumberFormat="1" applyFont="1" applyFill="1" applyBorder="1" applyAlignment="1">
      <alignment vertical="center"/>
    </xf>
    <xf numFmtId="185" fontId="27" fillId="0" borderId="17" xfId="42" applyNumberFormat="1" applyFont="1" applyFill="1" applyBorder="1" applyAlignment="1">
      <alignment vertical="center"/>
    </xf>
    <xf numFmtId="188" fontId="27" fillId="0" borderId="17" xfId="42" applyNumberFormat="1" applyFont="1" applyFill="1" applyBorder="1" applyAlignment="1">
      <alignment vertical="center"/>
    </xf>
    <xf numFmtId="193" fontId="26" fillId="0" borderId="17" xfId="42" applyNumberFormat="1" applyFont="1" applyFill="1" applyBorder="1" applyAlignment="1">
      <alignment vertical="center"/>
    </xf>
    <xf numFmtId="0" fontId="26" fillId="0" borderId="17" xfId="57" applyNumberFormat="1" applyFont="1" applyFill="1" applyBorder="1" applyAlignment="1" applyProtection="1">
      <alignment horizontal="left" vertical="center"/>
      <protection/>
    </xf>
    <xf numFmtId="185" fontId="26" fillId="0" borderId="17" xfId="57" applyNumberFormat="1" applyFont="1" applyFill="1" applyBorder="1" applyAlignment="1" applyProtection="1">
      <alignment vertical="center"/>
      <protection/>
    </xf>
    <xf numFmtId="188" fontId="26" fillId="0" borderId="17" xfId="57" applyNumberFormat="1" applyFont="1" applyFill="1" applyBorder="1" applyAlignment="1" applyProtection="1">
      <alignment vertical="center"/>
      <protection/>
    </xf>
    <xf numFmtId="185" fontId="27" fillId="0" borderId="17" xfId="57" applyNumberFormat="1" applyFont="1" applyFill="1" applyBorder="1" applyAlignment="1" applyProtection="1">
      <alignment vertical="center"/>
      <protection/>
    </xf>
    <xf numFmtId="188" fontId="27" fillId="0" borderId="17" xfId="57" applyNumberFormat="1" applyFont="1" applyFill="1" applyBorder="1" applyAlignment="1" applyProtection="1">
      <alignment vertical="center"/>
      <protection/>
    </xf>
    <xf numFmtId="193" fontId="26" fillId="0" borderId="17" xfId="57" applyNumberFormat="1" applyFont="1" applyFill="1" applyBorder="1" applyAlignment="1" applyProtection="1">
      <alignment vertical="center"/>
      <protection/>
    </xf>
    <xf numFmtId="185" fontId="26" fillId="0" borderId="17" xfId="0" applyNumberFormat="1" applyFont="1" applyFill="1" applyBorder="1" applyAlignment="1">
      <alignment vertical="center"/>
    </xf>
    <xf numFmtId="188" fontId="26" fillId="0" borderId="17" xfId="0" applyNumberFormat="1" applyFont="1" applyFill="1" applyBorder="1" applyAlignment="1">
      <alignment vertical="center"/>
    </xf>
    <xf numFmtId="185" fontId="26" fillId="0" borderId="17" xfId="42" applyNumberFormat="1" applyFont="1" applyFill="1" applyBorder="1" applyAlignment="1" applyProtection="1">
      <alignment vertical="center"/>
      <protection/>
    </xf>
    <xf numFmtId="0" fontId="26" fillId="0" borderId="17" xfId="0" applyNumberFormat="1" applyFont="1" applyFill="1" applyBorder="1" applyAlignment="1" applyProtection="1">
      <alignment horizontal="left" vertical="center"/>
      <protection/>
    </xf>
    <xf numFmtId="0" fontId="26" fillId="0" borderId="17" xfId="0" applyNumberFormat="1" applyFont="1" applyFill="1" applyBorder="1" applyAlignment="1" applyProtection="1">
      <alignment horizontal="center" vertical="center"/>
      <protection/>
    </xf>
    <xf numFmtId="185" fontId="26" fillId="0" borderId="17" xfId="0" applyNumberFormat="1" applyFont="1" applyFill="1" applyBorder="1" applyAlignment="1" applyProtection="1">
      <alignment vertical="center"/>
      <protection/>
    </xf>
    <xf numFmtId="188" fontId="26" fillId="0" borderId="17" xfId="0" applyNumberFormat="1" applyFont="1" applyFill="1" applyBorder="1" applyAlignment="1" applyProtection="1">
      <alignment vertical="center"/>
      <protection/>
    </xf>
    <xf numFmtId="185" fontId="27" fillId="0" borderId="17" xfId="0" applyNumberFormat="1" applyFont="1" applyFill="1" applyBorder="1" applyAlignment="1" applyProtection="1">
      <alignment vertical="center"/>
      <protection/>
    </xf>
    <xf numFmtId="188" fontId="27" fillId="0" borderId="17" xfId="0" applyNumberFormat="1" applyFont="1" applyFill="1" applyBorder="1" applyAlignment="1" applyProtection="1">
      <alignment vertical="center"/>
      <protection/>
    </xf>
    <xf numFmtId="193" fontId="26" fillId="0" borderId="17" xfId="0" applyNumberFormat="1" applyFont="1" applyFill="1" applyBorder="1" applyAlignment="1" applyProtection="1">
      <alignment vertical="center"/>
      <protection/>
    </xf>
    <xf numFmtId="190" fontId="26" fillId="0" borderId="17" xfId="0" applyNumberFormat="1" applyFont="1" applyFill="1" applyBorder="1" applyAlignment="1" applyProtection="1">
      <alignment horizontal="center" vertical="center"/>
      <protection/>
    </xf>
    <xf numFmtId="185" fontId="26" fillId="0" borderId="17" xfId="0" applyNumberFormat="1" applyFont="1" applyFill="1" applyBorder="1" applyAlignment="1" applyProtection="1">
      <alignment vertical="center"/>
      <protection locked="0"/>
    </xf>
    <xf numFmtId="0" fontId="26" fillId="0" borderId="27" xfId="0" applyNumberFormat="1" applyFont="1" applyFill="1" applyBorder="1" applyAlignment="1" applyProtection="1">
      <alignment horizontal="left" vertical="center"/>
      <protection locked="0"/>
    </xf>
    <xf numFmtId="190" fontId="26" fillId="0" borderId="24" xfId="0" applyNumberFormat="1" applyFont="1" applyFill="1" applyBorder="1" applyAlignment="1" applyProtection="1">
      <alignment horizontal="center" vertical="center"/>
      <protection locked="0"/>
    </xf>
    <xf numFmtId="0" fontId="26" fillId="0" borderId="24" xfId="0" applyNumberFormat="1" applyFont="1" applyFill="1" applyBorder="1" applyAlignment="1" applyProtection="1">
      <alignment horizontal="left" vertical="center"/>
      <protection locked="0"/>
    </xf>
    <xf numFmtId="0" fontId="26" fillId="0" borderId="24" xfId="0" applyNumberFormat="1" applyFont="1" applyFill="1" applyBorder="1" applyAlignment="1" applyProtection="1">
      <alignment horizontal="center" vertical="center"/>
      <protection locked="0"/>
    </xf>
    <xf numFmtId="185" fontId="26" fillId="0" borderId="24" xfId="42" applyNumberFormat="1" applyFont="1" applyFill="1" applyBorder="1" applyAlignment="1" applyProtection="1">
      <alignment vertical="center"/>
      <protection locked="0"/>
    </xf>
    <xf numFmtId="188" fontId="26" fillId="0" borderId="24" xfId="42" applyNumberFormat="1" applyFont="1" applyFill="1" applyBorder="1" applyAlignment="1" applyProtection="1">
      <alignment vertical="center"/>
      <protection locked="0"/>
    </xf>
    <xf numFmtId="185" fontId="27" fillId="0" borderId="24" xfId="42" applyNumberFormat="1" applyFont="1" applyFill="1" applyBorder="1" applyAlignment="1" applyProtection="1">
      <alignment vertical="center"/>
      <protection/>
    </xf>
    <xf numFmtId="188" fontId="27" fillId="0" borderId="24" xfId="42" applyNumberFormat="1" applyFont="1" applyFill="1" applyBorder="1" applyAlignment="1" applyProtection="1">
      <alignment vertical="center"/>
      <protection/>
    </xf>
    <xf numFmtId="188" fontId="26" fillId="0" borderId="24" xfId="60" applyNumberFormat="1" applyFont="1" applyFill="1" applyBorder="1" applyAlignment="1" applyProtection="1">
      <alignment vertical="center"/>
      <protection/>
    </xf>
    <xf numFmtId="193" fontId="26" fillId="0" borderId="24" xfId="60" applyNumberFormat="1" applyFont="1" applyFill="1" applyBorder="1" applyAlignment="1" applyProtection="1">
      <alignment vertical="center"/>
      <protection/>
    </xf>
    <xf numFmtId="193" fontId="26" fillId="0" borderId="28" xfId="42" applyNumberFormat="1" applyFont="1" applyFill="1" applyBorder="1" applyAlignment="1" applyProtection="1">
      <alignment vertical="center"/>
      <protection locked="0"/>
    </xf>
    <xf numFmtId="193" fontId="26" fillId="0" borderId="29" xfId="42" applyNumberFormat="1" applyFont="1" applyFill="1" applyBorder="1" applyAlignment="1" applyProtection="1">
      <alignment vertical="center"/>
      <protection locked="0"/>
    </xf>
    <xf numFmtId="193" fontId="26" fillId="0" borderId="29" xfId="57" applyNumberFormat="1" applyFont="1" applyFill="1" applyBorder="1" applyAlignment="1" applyProtection="1">
      <alignment vertical="center"/>
      <protection/>
    </xf>
    <xf numFmtId="193" fontId="26" fillId="0" borderId="29" xfId="60" applyNumberFormat="1" applyFont="1" applyFill="1" applyBorder="1" applyAlignment="1" applyProtection="1">
      <alignment vertical="center"/>
      <protection/>
    </xf>
    <xf numFmtId="0" fontId="26" fillId="0" borderId="23" xfId="57" applyNumberFormat="1" applyFont="1" applyFill="1" applyBorder="1" applyAlignment="1" applyProtection="1" quotePrefix="1">
      <alignment horizontal="left" vertical="center"/>
      <protection/>
    </xf>
    <xf numFmtId="0" fontId="26" fillId="0" borderId="26" xfId="0" applyNumberFormat="1" applyFont="1" applyFill="1" applyBorder="1" applyAlignment="1">
      <alignment horizontal="left" vertical="center"/>
    </xf>
    <xf numFmtId="190" fontId="26" fillId="0" borderId="25" xfId="0" applyNumberFormat="1" applyFont="1" applyFill="1" applyBorder="1" applyAlignment="1">
      <alignment horizontal="center" vertical="center"/>
    </xf>
    <xf numFmtId="0" fontId="26" fillId="0" borderId="25" xfId="0" applyNumberFormat="1" applyFont="1" applyFill="1" applyBorder="1" applyAlignment="1">
      <alignment horizontal="left" vertical="center"/>
    </xf>
    <xf numFmtId="0" fontId="26" fillId="0" borderId="25" xfId="0" applyNumberFormat="1" applyFont="1" applyFill="1" applyBorder="1" applyAlignment="1">
      <alignment horizontal="center" vertical="center"/>
    </xf>
    <xf numFmtId="185" fontId="26" fillId="0" borderId="25" xfId="42" applyNumberFormat="1" applyFont="1" applyFill="1" applyBorder="1" applyAlignment="1">
      <alignment vertical="center"/>
    </xf>
    <xf numFmtId="188" fontId="26" fillId="0" borderId="25" xfId="42" applyNumberFormat="1" applyFont="1" applyFill="1" applyBorder="1" applyAlignment="1">
      <alignment vertical="center"/>
    </xf>
    <xf numFmtId="185" fontId="27" fillId="0" borderId="25" xfId="42" applyNumberFormat="1" applyFont="1" applyFill="1" applyBorder="1" applyAlignment="1">
      <alignment vertical="center"/>
    </xf>
    <xf numFmtId="188" fontId="27" fillId="0" borderId="25" xfId="42" applyNumberFormat="1" applyFont="1" applyFill="1" applyBorder="1" applyAlignment="1">
      <alignment vertical="center"/>
    </xf>
    <xf numFmtId="193" fontId="26" fillId="0" borderId="25" xfId="42" applyNumberFormat="1" applyFont="1" applyFill="1" applyBorder="1" applyAlignment="1">
      <alignment vertical="center"/>
    </xf>
    <xf numFmtId="193" fontId="26" fillId="0" borderId="30" xfId="42" applyNumberFormat="1" applyFont="1" applyFill="1" applyBorder="1" applyAlignment="1" applyProtection="1">
      <alignment vertical="center"/>
      <protection locked="0"/>
    </xf>
    <xf numFmtId="0" fontId="26" fillId="0" borderId="31" xfId="57" applyNumberFormat="1" applyFont="1" applyFill="1" applyBorder="1" applyAlignment="1" applyProtection="1">
      <alignment horizontal="left" vertical="center"/>
      <protection/>
    </xf>
    <xf numFmtId="190" fontId="26" fillId="0" borderId="21" xfId="57" applyNumberFormat="1" applyFont="1" applyFill="1" applyBorder="1" applyAlignment="1" applyProtection="1">
      <alignment horizontal="center" vertical="center"/>
      <protection/>
    </xf>
    <xf numFmtId="0" fontId="26" fillId="0" borderId="21" xfId="57" applyNumberFormat="1" applyFont="1" applyFill="1" applyBorder="1" applyAlignment="1" applyProtection="1">
      <alignment horizontal="left" vertical="center"/>
      <protection/>
    </xf>
    <xf numFmtId="0" fontId="26" fillId="0" borderId="21" xfId="57" applyNumberFormat="1" applyFont="1" applyFill="1" applyBorder="1" applyAlignment="1" applyProtection="1">
      <alignment horizontal="center" vertical="center"/>
      <protection/>
    </xf>
    <xf numFmtId="185" fontId="26" fillId="0" borderId="21" xfId="57" applyNumberFormat="1" applyFont="1" applyFill="1" applyBorder="1" applyAlignment="1" applyProtection="1">
      <alignment vertical="center"/>
      <protection/>
    </xf>
    <xf numFmtId="188" fontId="26" fillId="0" borderId="21" xfId="57" applyNumberFormat="1" applyFont="1" applyFill="1" applyBorder="1" applyAlignment="1" applyProtection="1">
      <alignment vertical="center"/>
      <protection/>
    </xf>
    <xf numFmtId="185" fontId="27" fillId="0" borderId="21" xfId="57" applyNumberFormat="1" applyFont="1" applyFill="1" applyBorder="1" applyAlignment="1" applyProtection="1">
      <alignment vertical="center"/>
      <protection/>
    </xf>
    <xf numFmtId="188" fontId="27" fillId="0" borderId="21" xfId="57" applyNumberFormat="1" applyFont="1" applyFill="1" applyBorder="1" applyAlignment="1" applyProtection="1">
      <alignment vertical="center"/>
      <protection/>
    </xf>
    <xf numFmtId="193" fontId="26" fillId="0" borderId="21" xfId="57" applyNumberFormat="1" applyFont="1" applyFill="1" applyBorder="1" applyAlignment="1" applyProtection="1">
      <alignment vertical="center"/>
      <protection/>
    </xf>
    <xf numFmtId="193" fontId="26" fillId="0" borderId="32" xfId="57" applyNumberFormat="1" applyFont="1" applyFill="1" applyBorder="1" applyAlignment="1" applyProtection="1">
      <alignment vertical="center"/>
      <protection/>
    </xf>
    <xf numFmtId="0" fontId="26" fillId="0" borderId="33" xfId="0" applyNumberFormat="1" applyFont="1" applyFill="1" applyBorder="1" applyAlignment="1" applyProtection="1">
      <alignment horizontal="left" vertical="center"/>
      <protection locked="0"/>
    </xf>
    <xf numFmtId="0" fontId="26" fillId="0" borderId="22" xfId="0" applyNumberFormat="1" applyFont="1" applyFill="1" applyBorder="1" applyAlignment="1" applyProtection="1">
      <alignment horizontal="left" vertical="center"/>
      <protection locked="0"/>
    </xf>
    <xf numFmtId="0" fontId="26" fillId="0" borderId="22" xfId="0" applyNumberFormat="1" applyFont="1" applyFill="1" applyBorder="1" applyAlignment="1" applyProtection="1">
      <alignment horizontal="center" vertical="center"/>
      <protection locked="0"/>
    </xf>
    <xf numFmtId="185" fontId="26" fillId="0" borderId="22" xfId="42" applyNumberFormat="1" applyFont="1" applyFill="1" applyBorder="1" applyAlignment="1" applyProtection="1">
      <alignment vertical="center"/>
      <protection locked="0"/>
    </xf>
    <xf numFmtId="188" fontId="26" fillId="0" borderId="22" xfId="42" applyNumberFormat="1" applyFont="1" applyFill="1" applyBorder="1" applyAlignment="1" applyProtection="1">
      <alignment vertical="center"/>
      <protection locked="0"/>
    </xf>
    <xf numFmtId="185" fontId="27" fillId="0" borderId="22" xfId="42" applyNumberFormat="1" applyFont="1" applyFill="1" applyBorder="1" applyAlignment="1" applyProtection="1">
      <alignment vertical="center"/>
      <protection/>
    </xf>
    <xf numFmtId="188" fontId="27" fillId="0" borderId="22" xfId="42" applyNumberFormat="1" applyFont="1" applyFill="1" applyBorder="1" applyAlignment="1" applyProtection="1">
      <alignment vertical="center"/>
      <protection/>
    </xf>
    <xf numFmtId="188" fontId="26" fillId="0" borderId="22" xfId="42" applyNumberFormat="1" applyFont="1" applyFill="1" applyBorder="1" applyAlignment="1">
      <alignment vertical="center"/>
    </xf>
    <xf numFmtId="193" fontId="26" fillId="0" borderId="22" xfId="42" applyNumberFormat="1" applyFont="1" applyFill="1" applyBorder="1" applyAlignment="1">
      <alignment vertical="center"/>
    </xf>
    <xf numFmtId="193" fontId="26" fillId="0" borderId="34" xfId="42" applyNumberFormat="1" applyFont="1" applyFill="1" applyBorder="1" applyAlignment="1" applyProtection="1">
      <alignment vertical="center"/>
      <protection locked="0"/>
    </xf>
    <xf numFmtId="0" fontId="26" fillId="0" borderId="25" xfId="0" applyNumberFormat="1" applyFont="1" applyFill="1" applyBorder="1" applyAlignment="1" applyProtection="1">
      <alignment horizontal="left" vertical="center"/>
      <protection locked="0"/>
    </xf>
    <xf numFmtId="0" fontId="26" fillId="0" borderId="25" xfId="0" applyNumberFormat="1" applyFont="1" applyFill="1" applyBorder="1" applyAlignment="1" applyProtection="1">
      <alignment horizontal="center" vertical="center"/>
      <protection locked="0"/>
    </xf>
    <xf numFmtId="185" fontId="26" fillId="0" borderId="25" xfId="42" applyNumberFormat="1" applyFont="1" applyFill="1" applyBorder="1" applyAlignment="1" applyProtection="1">
      <alignment vertical="center"/>
      <protection locked="0"/>
    </xf>
    <xf numFmtId="188" fontId="26" fillId="0" borderId="25" xfId="42" applyNumberFormat="1" applyFont="1" applyFill="1" applyBorder="1" applyAlignment="1" applyProtection="1">
      <alignment vertical="center"/>
      <protection locked="0"/>
    </xf>
    <xf numFmtId="185" fontId="27" fillId="0" borderId="25" xfId="42" applyNumberFormat="1" applyFont="1" applyFill="1" applyBorder="1" applyAlignment="1" applyProtection="1">
      <alignment vertical="center"/>
      <protection/>
    </xf>
    <xf numFmtId="188" fontId="27" fillId="0" borderId="25" xfId="42" applyNumberFormat="1" applyFont="1" applyFill="1" applyBorder="1" applyAlignment="1" applyProtection="1">
      <alignment vertical="center"/>
      <protection/>
    </xf>
    <xf numFmtId="188" fontId="26" fillId="0" borderId="25" xfId="60" applyNumberFormat="1" applyFont="1" applyFill="1" applyBorder="1" applyAlignment="1" applyProtection="1">
      <alignment vertical="center"/>
      <protection/>
    </xf>
    <xf numFmtId="193" fontId="26" fillId="0" borderId="25" xfId="60" applyNumberFormat="1" applyFont="1" applyFill="1" applyBorder="1" applyAlignment="1" applyProtection="1">
      <alignment vertical="center"/>
      <protection/>
    </xf>
    <xf numFmtId="0" fontId="17" fillId="0" borderId="35" xfId="0" applyFont="1" applyFill="1" applyBorder="1" applyAlignment="1" applyProtection="1">
      <alignment horizontal="center" vertical="center" wrapText="1"/>
      <protection/>
    </xf>
    <xf numFmtId="0" fontId="17" fillId="0" borderId="15" xfId="0" applyFont="1" applyFill="1" applyBorder="1" applyAlignment="1" applyProtection="1">
      <alignment horizontal="center" vertical="center"/>
      <protection/>
    </xf>
    <xf numFmtId="185" fontId="17" fillId="0" borderId="35" xfId="0" applyNumberFormat="1" applyFont="1" applyFill="1" applyBorder="1" applyAlignment="1" applyProtection="1">
      <alignment horizontal="center" vertical="center" wrapText="1"/>
      <protection/>
    </xf>
    <xf numFmtId="193" fontId="17" fillId="0" borderId="35" xfId="0" applyNumberFormat="1" applyFont="1" applyFill="1" applyBorder="1" applyAlignment="1" applyProtection="1">
      <alignment horizontal="center" vertical="center" wrapText="1"/>
      <protection/>
    </xf>
    <xf numFmtId="0" fontId="24" fillId="33" borderId="0" xfId="0" applyFont="1" applyFill="1" applyBorder="1" applyAlignment="1" applyProtection="1">
      <alignment horizontal="center" vertical="center"/>
      <protection/>
    </xf>
    <xf numFmtId="0" fontId="0" fillId="0" borderId="0" xfId="0" applyAlignment="1">
      <alignment/>
    </xf>
    <xf numFmtId="0" fontId="17" fillId="0" borderId="15" xfId="0" applyFont="1" applyFill="1" applyBorder="1" applyAlignment="1" applyProtection="1">
      <alignment horizontal="center" vertical="center" wrapText="1"/>
      <protection/>
    </xf>
    <xf numFmtId="193" fontId="17" fillId="0" borderId="36" xfId="0" applyNumberFormat="1" applyFont="1" applyFill="1" applyBorder="1" applyAlignment="1" applyProtection="1">
      <alignment horizontal="center" vertical="center" wrapText="1"/>
      <protection/>
    </xf>
    <xf numFmtId="179" fontId="17" fillId="0" borderId="35" xfId="42" applyFont="1" applyFill="1" applyBorder="1" applyAlignment="1" applyProtection="1">
      <alignment horizontal="center" vertical="center"/>
      <protection/>
    </xf>
    <xf numFmtId="179" fontId="17" fillId="0" borderId="15" xfId="42" applyFont="1" applyFill="1" applyBorder="1" applyAlignment="1" applyProtection="1">
      <alignment horizontal="center" vertical="center"/>
      <protection/>
    </xf>
    <xf numFmtId="190" fontId="17" fillId="0" borderId="35" xfId="0" applyNumberFormat="1" applyFont="1" applyFill="1" applyBorder="1" applyAlignment="1" applyProtection="1">
      <alignment horizontal="center" vertical="center" wrapText="1"/>
      <protection/>
    </xf>
    <xf numFmtId="190" fontId="17" fillId="0" borderId="15" xfId="0" applyNumberFormat="1" applyFont="1" applyFill="1" applyBorder="1" applyAlignment="1" applyProtection="1">
      <alignment horizontal="center" vertical="center" wrapText="1"/>
      <protection/>
    </xf>
    <xf numFmtId="0" fontId="12" fillId="0" borderId="0" xfId="0" applyFont="1" applyFill="1" applyBorder="1" applyAlignment="1" applyProtection="1">
      <alignment horizontal="left" vertical="center"/>
      <protection locked="0"/>
    </xf>
    <xf numFmtId="0" fontId="12" fillId="0" borderId="0" xfId="0" applyFont="1" applyFill="1" applyBorder="1" applyAlignment="1">
      <alignment horizontal="left" vertical="center"/>
    </xf>
    <xf numFmtId="0" fontId="22" fillId="33" borderId="37" xfId="0" applyFont="1" applyFill="1" applyBorder="1" applyAlignment="1">
      <alignment horizontal="center" vertical="center"/>
    </xf>
    <xf numFmtId="0" fontId="23" fillId="0" borderId="38" xfId="0" applyFont="1"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16" fillId="0" borderId="0" xfId="0" applyNumberFormat="1" applyFont="1" applyFill="1" applyBorder="1" applyAlignment="1" applyProtection="1">
      <alignment horizontal="right" vertical="center" wrapText="1"/>
      <protection locked="0"/>
    </xf>
    <xf numFmtId="0" fontId="0" fillId="0" borderId="0" xfId="0" applyAlignment="1">
      <alignment horizontal="right" vertical="center" wrapText="1"/>
    </xf>
    <xf numFmtId="0" fontId="16" fillId="0" borderId="0" xfId="0" applyFont="1" applyAlignment="1">
      <alignment horizontal="right" vertical="center" wrapText="1"/>
    </xf>
    <xf numFmtId="0" fontId="11" fillId="0" borderId="0" xfId="0" applyFont="1" applyBorder="1" applyAlignment="1" applyProtection="1">
      <alignment horizontal="right" vertical="center" wrapText="1"/>
      <protection locked="0"/>
    </xf>
    <xf numFmtId="193" fontId="8" fillId="0" borderId="0" xfId="0" applyNumberFormat="1" applyFont="1" applyBorder="1" applyAlignment="1" applyProtection="1">
      <alignment horizontal="right" vertical="center" wrapText="1"/>
      <protection locked="0"/>
    </xf>
    <xf numFmtId="0" fontId="25" fillId="33" borderId="0" xfId="0" applyFont="1" applyFill="1" applyBorder="1" applyAlignment="1" applyProtection="1">
      <alignment horizontal="center" vertical="center"/>
      <protection/>
    </xf>
    <xf numFmtId="179" fontId="17" fillId="0" borderId="40" xfId="42" applyFont="1" applyFill="1" applyBorder="1" applyAlignment="1" applyProtection="1">
      <alignment horizontal="center" vertical="center"/>
      <protection/>
    </xf>
    <xf numFmtId="179" fontId="17" fillId="0" borderId="41" xfId="42" applyFont="1" applyFill="1" applyBorder="1" applyAlignment="1" applyProtection="1">
      <alignment horizontal="center" vertical="center"/>
      <protection/>
    </xf>
    <xf numFmtId="0" fontId="22" fillId="33" borderId="11" xfId="0" applyFont="1" applyFill="1" applyBorder="1" applyAlignment="1">
      <alignment horizontal="center" vertical="center"/>
    </xf>
    <xf numFmtId="0" fontId="23" fillId="0" borderId="42" xfId="0" applyFont="1" applyBorder="1" applyAlignment="1">
      <alignment horizontal="center" vertical="center"/>
    </xf>
    <xf numFmtId="0" fontId="22" fillId="33" borderId="21" xfId="0" applyFont="1" applyFill="1" applyBorder="1" applyAlignment="1">
      <alignment horizontal="right" vertical="center"/>
    </xf>
    <xf numFmtId="0" fontId="23" fillId="0" borderId="21" xfId="0" applyFont="1" applyBorder="1" applyAlignment="1">
      <alignment horizontal="righ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ayfa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23</xdr:col>
      <xdr:colOff>0</xdr:colOff>
      <xdr:row>0</xdr:row>
      <xdr:rowOff>0</xdr:rowOff>
    </xdr:to>
    <xdr:sp>
      <xdr:nvSpPr>
        <xdr:cNvPr id="1" name="Text Box 1"/>
        <xdr:cNvSpPr txBox="1">
          <a:spLocks noChangeArrowheads="1"/>
        </xdr:cNvSpPr>
      </xdr:nvSpPr>
      <xdr:spPr>
        <a:xfrm>
          <a:off x="0" y="0"/>
          <a:ext cx="17430750"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476250</xdr:colOff>
      <xdr:row>0</xdr:row>
      <xdr:rowOff>0</xdr:rowOff>
    </xdr:to>
    <xdr:sp fLocksText="0">
      <xdr:nvSpPr>
        <xdr:cNvPr id="2" name="Text Box 2"/>
        <xdr:cNvSpPr txBox="1">
          <a:spLocks noChangeArrowheads="1"/>
        </xdr:cNvSpPr>
      </xdr:nvSpPr>
      <xdr:spPr>
        <a:xfrm>
          <a:off x="14830425" y="0"/>
          <a:ext cx="2581275"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0</xdr:colOff>
      <xdr:row>0</xdr:row>
      <xdr:rowOff>1133475</xdr:rowOff>
    </xdr:to>
    <xdr:sp>
      <xdr:nvSpPr>
        <xdr:cNvPr id="3" name="Text Box 5"/>
        <xdr:cNvSpPr txBox="1">
          <a:spLocks noChangeArrowheads="1"/>
        </xdr:cNvSpPr>
      </xdr:nvSpPr>
      <xdr:spPr>
        <a:xfrm>
          <a:off x="19050" y="38100"/>
          <a:ext cx="17411700" cy="1095375"/>
        </a:xfrm>
        <a:prstGeom prst="rect">
          <a:avLst/>
        </a:prstGeom>
        <a:solidFill>
          <a:srgbClr val="006411"/>
        </a:solidFill>
        <a:ln w="38100" cmpd="dbl">
          <a:noFill/>
        </a:ln>
      </xdr:spPr>
      <xdr:txBody>
        <a:bodyPr vertOverflow="clip" wrap="square" lIns="82296" tIns="64008" rIns="82296" bIns="64008" anchor="ctr"/>
        <a:p>
          <a:pPr algn="ctr">
            <a:defRPr/>
          </a:pPr>
          <a:r>
            <a:rPr lang="en-US" cap="none" sz="4000" b="0" i="0" u="none" baseline="0">
              <a:solidFill>
                <a:srgbClr val="FFFFFF"/>
              </a:solidFill>
              <a:latin typeface="Impact"/>
              <a:ea typeface="Impact"/>
              <a:cs typeface="Impact"/>
            </a:rPr>
            <a:t>TÜRK</a:t>
          </a:r>
          <a:r>
            <a:rPr lang="en-US" cap="none" sz="4000" b="0" i="0" u="none" baseline="0">
              <a:solidFill>
                <a:srgbClr val="FFFFFF"/>
              </a:solidFill>
              <a:latin typeface="Arial"/>
              <a:ea typeface="Arial"/>
              <a:cs typeface="Arial"/>
            </a:rPr>
            <a:t>İ</a:t>
          </a:r>
          <a:r>
            <a:rPr lang="en-US" cap="none" sz="4000" b="0" i="0" u="none" baseline="0">
              <a:solidFill>
                <a:srgbClr val="FFFFFF"/>
              </a:solidFill>
              <a:latin typeface="Impact"/>
              <a:ea typeface="Impact"/>
              <a:cs typeface="Impact"/>
            </a:rPr>
            <a:t>YE'S WEEKEND MARKET DATA    </a:t>
          </a:r>
          <a:r>
            <a:rPr lang="en-US" cap="none" sz="26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WEEKEND BOX OFFICE &amp; ADMISSION REPORT</a:t>
          </a:r>
        </a:p>
      </xdr:txBody>
    </xdr:sp>
    <xdr:clientData/>
  </xdr:twoCellAnchor>
  <xdr:twoCellAnchor>
    <xdr:from>
      <xdr:col>18</xdr:col>
      <xdr:colOff>704850</xdr:colOff>
      <xdr:row>0</xdr:row>
      <xdr:rowOff>390525</xdr:rowOff>
    </xdr:from>
    <xdr:to>
      <xdr:col>22</xdr:col>
      <xdr:colOff>323850</xdr:colOff>
      <xdr:row>0</xdr:row>
      <xdr:rowOff>1076325</xdr:rowOff>
    </xdr:to>
    <xdr:sp fLocksText="0">
      <xdr:nvSpPr>
        <xdr:cNvPr id="4" name="Text Box 6"/>
        <xdr:cNvSpPr txBox="1">
          <a:spLocks noChangeArrowheads="1"/>
        </xdr:cNvSpPr>
      </xdr:nvSpPr>
      <xdr:spPr>
        <a:xfrm>
          <a:off x="14678025" y="390525"/>
          <a:ext cx="2581275" cy="685800"/>
        </a:xfrm>
        <a:prstGeom prst="rect">
          <a:avLst/>
        </a:prstGeom>
        <a:solidFill>
          <a:srgbClr val="006411"/>
        </a:solidFill>
        <a:ln w="9525" cmpd="sng">
          <a:noFill/>
        </a:ln>
      </xdr:spPr>
      <xdr:txBody>
        <a:bodyPr vertOverflow="clip" wrap="square" lIns="0" tIns="41148" rIns="45720" bIns="0"/>
        <a:p>
          <a:pPr algn="r">
            <a:defRPr/>
          </a:pPr>
          <a:r>
            <a:rPr lang="en-US" cap="none" sz="2000" b="0" i="0" u="none" baseline="0">
              <a:solidFill>
                <a:srgbClr val="FFFFFF"/>
              </a:solidFill>
              <a:latin typeface="Impact"/>
              <a:ea typeface="Impact"/>
              <a:cs typeface="Impact"/>
            </a:rPr>
            <a:t>WEEKEND: 43
</a:t>
          </a:r>
          <a:r>
            <a:rPr lang="en-US" cap="none" sz="1600" b="0" i="0" u="none" baseline="0">
              <a:solidFill>
                <a:srgbClr val="FFFFFF"/>
              </a:solidFill>
              <a:latin typeface="Impact"/>
              <a:ea typeface="Impact"/>
              <a:cs typeface="Impact"/>
            </a:rPr>
            <a:t>19 - 21 OCT' 2007
</a:t>
          </a:r>
          <a:r>
            <a:rPr lang="en-US" cap="none" sz="1600" b="0" i="0" u="none" baseline="0">
              <a:solidFill>
                <a:srgbClr val="FFFFFF"/>
              </a:solidFill>
              <a:latin typeface="Impact"/>
              <a:ea typeface="Impact"/>
              <a:cs typeface="Impact"/>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24</xdr:col>
      <xdr:colOff>0</xdr:colOff>
      <xdr:row>0</xdr:row>
      <xdr:rowOff>0</xdr:rowOff>
    </xdr:to>
    <xdr:sp>
      <xdr:nvSpPr>
        <xdr:cNvPr id="1" name="Text Box 1"/>
        <xdr:cNvSpPr txBox="1">
          <a:spLocks noChangeArrowheads="1"/>
        </xdr:cNvSpPr>
      </xdr:nvSpPr>
      <xdr:spPr>
        <a:xfrm>
          <a:off x="0" y="0"/>
          <a:ext cx="12649200"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133350</xdr:colOff>
      <xdr:row>0</xdr:row>
      <xdr:rowOff>0</xdr:rowOff>
    </xdr:from>
    <xdr:to>
      <xdr:col>23</xdr:col>
      <xdr:colOff>476250</xdr:colOff>
      <xdr:row>0</xdr:row>
      <xdr:rowOff>0</xdr:rowOff>
    </xdr:to>
    <xdr:sp fLocksText="0">
      <xdr:nvSpPr>
        <xdr:cNvPr id="2" name="Text Box 2"/>
        <xdr:cNvSpPr txBox="1">
          <a:spLocks noChangeArrowheads="1"/>
        </xdr:cNvSpPr>
      </xdr:nvSpPr>
      <xdr:spPr>
        <a:xfrm>
          <a:off x="7896225" y="0"/>
          <a:ext cx="2571750"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23</xdr:col>
      <xdr:colOff>0</xdr:colOff>
      <xdr:row>0</xdr:row>
      <xdr:rowOff>0</xdr:rowOff>
    </xdr:to>
    <xdr:sp>
      <xdr:nvSpPr>
        <xdr:cNvPr id="3" name="Text Box 4"/>
        <xdr:cNvSpPr txBox="1">
          <a:spLocks noChangeArrowheads="1"/>
        </xdr:cNvSpPr>
      </xdr:nvSpPr>
      <xdr:spPr>
        <a:xfrm>
          <a:off x="0" y="0"/>
          <a:ext cx="9991725"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476250</xdr:colOff>
      <xdr:row>0</xdr:row>
      <xdr:rowOff>0</xdr:rowOff>
    </xdr:to>
    <xdr:sp fLocksText="0">
      <xdr:nvSpPr>
        <xdr:cNvPr id="4" name="Text Box 5"/>
        <xdr:cNvSpPr txBox="1">
          <a:spLocks noChangeArrowheads="1"/>
        </xdr:cNvSpPr>
      </xdr:nvSpPr>
      <xdr:spPr>
        <a:xfrm>
          <a:off x="7762875" y="0"/>
          <a:ext cx="2209800"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981075</xdr:rowOff>
    </xdr:to>
    <xdr:sp>
      <xdr:nvSpPr>
        <xdr:cNvPr id="5" name="Text Box 6"/>
        <xdr:cNvSpPr txBox="1">
          <a:spLocks noChangeArrowheads="1"/>
        </xdr:cNvSpPr>
      </xdr:nvSpPr>
      <xdr:spPr>
        <a:xfrm>
          <a:off x="19050" y="38100"/>
          <a:ext cx="9982200" cy="942975"/>
        </a:xfrm>
        <a:prstGeom prst="rect">
          <a:avLst/>
        </a:prstGeom>
        <a:solidFill>
          <a:srgbClr val="003366"/>
        </a:solidFill>
        <a:ln w="38100" cmpd="dbl">
          <a:noFill/>
        </a:ln>
      </xdr:spPr>
      <xdr:txBody>
        <a:bodyPr vertOverflow="clip" wrap="square" lIns="64008" tIns="45720" rIns="64008" bIns="45720"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20</xdr:col>
      <xdr:colOff>342900</xdr:colOff>
      <xdr:row>0</xdr:row>
      <xdr:rowOff>409575</xdr:rowOff>
    </xdr:from>
    <xdr:to>
      <xdr:col>22</xdr:col>
      <xdr:colOff>381000</xdr:colOff>
      <xdr:row>0</xdr:row>
      <xdr:rowOff>904875</xdr:rowOff>
    </xdr:to>
    <xdr:sp fLocksText="0">
      <xdr:nvSpPr>
        <xdr:cNvPr id="6" name="Text Box 7"/>
        <xdr:cNvSpPr txBox="1">
          <a:spLocks noChangeArrowheads="1"/>
        </xdr:cNvSpPr>
      </xdr:nvSpPr>
      <xdr:spPr>
        <a:xfrm>
          <a:off x="8105775" y="409575"/>
          <a:ext cx="1771650" cy="49530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23</xdr:col>
      <xdr:colOff>0</xdr:colOff>
      <xdr:row>0</xdr:row>
      <xdr:rowOff>0</xdr:rowOff>
    </xdr:to>
    <xdr:sp>
      <xdr:nvSpPr>
        <xdr:cNvPr id="7" name="Text Box 8"/>
        <xdr:cNvSpPr txBox="1">
          <a:spLocks noChangeArrowheads="1"/>
        </xdr:cNvSpPr>
      </xdr:nvSpPr>
      <xdr:spPr>
        <a:xfrm>
          <a:off x="0" y="0"/>
          <a:ext cx="9991725"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476250</xdr:colOff>
      <xdr:row>0</xdr:row>
      <xdr:rowOff>0</xdr:rowOff>
    </xdr:to>
    <xdr:sp fLocksText="0">
      <xdr:nvSpPr>
        <xdr:cNvPr id="8" name="Text Box 9"/>
        <xdr:cNvSpPr txBox="1">
          <a:spLocks noChangeArrowheads="1"/>
        </xdr:cNvSpPr>
      </xdr:nvSpPr>
      <xdr:spPr>
        <a:xfrm>
          <a:off x="7762875" y="0"/>
          <a:ext cx="2209800"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1076325</xdr:rowOff>
    </xdr:to>
    <xdr:sp>
      <xdr:nvSpPr>
        <xdr:cNvPr id="9" name="Text Box 10"/>
        <xdr:cNvSpPr txBox="1">
          <a:spLocks noChangeArrowheads="1"/>
        </xdr:cNvSpPr>
      </xdr:nvSpPr>
      <xdr:spPr>
        <a:xfrm>
          <a:off x="19050" y="38100"/>
          <a:ext cx="9982200" cy="1038225"/>
        </a:xfrm>
        <a:prstGeom prst="rect">
          <a:avLst/>
        </a:prstGeom>
        <a:solidFill>
          <a:srgbClr val="006411"/>
        </a:solidFill>
        <a:ln w="38100" cmpd="dbl">
          <a:noFill/>
        </a:ln>
      </xdr:spPr>
      <xdr:txBody>
        <a:bodyPr vertOverflow="clip" wrap="square" lIns="73152" tIns="64008" rIns="73152" bIns="64008" anchor="ctr"/>
        <a:p>
          <a:pPr algn="ctr">
            <a:defRPr/>
          </a:pPr>
          <a:r>
            <a:rPr lang="en-US" cap="none" sz="3500" b="0" i="0" u="none" baseline="0">
              <a:solidFill>
                <a:srgbClr val="FFFFFF"/>
              </a:solidFill>
              <a:latin typeface="Impact"/>
              <a:ea typeface="Impact"/>
              <a:cs typeface="Impact"/>
            </a:rPr>
            <a:t>TÜRK</a:t>
          </a:r>
          <a:r>
            <a:rPr lang="en-US" cap="none" sz="3500" b="0" i="0" u="none" baseline="0">
              <a:solidFill>
                <a:srgbClr val="FFFFFF"/>
              </a:solidFill>
              <a:latin typeface="Arial"/>
              <a:ea typeface="Arial"/>
              <a:cs typeface="Arial"/>
            </a:rPr>
            <a:t>İ</a:t>
          </a:r>
          <a:r>
            <a:rPr lang="en-US" cap="none" sz="3500" b="0" i="0" u="none" baseline="0">
              <a:solidFill>
                <a:srgbClr val="FFFFFF"/>
              </a:solidFill>
              <a:latin typeface="Impact"/>
              <a:ea typeface="Impact"/>
              <a:cs typeface="Impact"/>
            </a:rPr>
            <a:t>YE'S WEEKEND MARKET DATA </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WEEKEND BOX OFFICE &amp; ADMISSION REPORT</a:t>
          </a:r>
        </a:p>
      </xdr:txBody>
    </xdr:sp>
    <xdr:clientData/>
  </xdr:twoCellAnchor>
  <xdr:twoCellAnchor>
    <xdr:from>
      <xdr:col>20</xdr:col>
      <xdr:colOff>390525</xdr:colOff>
      <xdr:row>0</xdr:row>
      <xdr:rowOff>390525</xdr:rowOff>
    </xdr:from>
    <xdr:to>
      <xdr:col>22</xdr:col>
      <xdr:colOff>409575</xdr:colOff>
      <xdr:row>0</xdr:row>
      <xdr:rowOff>1038225</xdr:rowOff>
    </xdr:to>
    <xdr:sp fLocksText="0">
      <xdr:nvSpPr>
        <xdr:cNvPr id="10" name="Text Box 11"/>
        <xdr:cNvSpPr txBox="1">
          <a:spLocks noChangeArrowheads="1"/>
        </xdr:cNvSpPr>
      </xdr:nvSpPr>
      <xdr:spPr>
        <a:xfrm>
          <a:off x="8153400" y="390525"/>
          <a:ext cx="1752600" cy="647700"/>
        </a:xfrm>
        <a:prstGeom prst="rect">
          <a:avLst/>
        </a:prstGeom>
        <a:no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
</a:t>
          </a:r>
          <a:r>
            <a:rPr lang="en-US" cap="none" sz="1200" b="0" i="0" u="none" baseline="0">
              <a:solidFill>
                <a:srgbClr val="FFFFFF"/>
              </a:solidFill>
              <a:latin typeface="Impact"/>
              <a:ea typeface="Impact"/>
              <a:cs typeface="Impact"/>
            </a:rPr>
            <a:t>WEEKEND: 43
</a:t>
          </a:r>
          <a:r>
            <a:rPr lang="en-US" cap="none" sz="1200" b="0" i="0" u="none" baseline="0">
              <a:solidFill>
                <a:srgbClr val="FFFFFF"/>
              </a:solidFill>
              <a:latin typeface="Impact"/>
              <a:ea typeface="Impact"/>
              <a:cs typeface="Impact"/>
            </a:rPr>
            <a:t>19 - 21 OCT' 2007</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AB91"/>
  <sheetViews>
    <sheetView tabSelected="1" zoomScale="60" zoomScaleNormal="60" zoomScalePageLayoutView="0" workbookViewId="0" topLeftCell="A1">
      <selection activeCell="X12" sqref="X12"/>
    </sheetView>
  </sheetViews>
  <sheetFormatPr defaultColWidth="39.8515625" defaultRowHeight="12.75"/>
  <cols>
    <col min="1" max="1" width="3.28125" style="30" bestFit="1" customWidth="1"/>
    <col min="2" max="2" width="46.8515625" style="4" bestFit="1" customWidth="1"/>
    <col min="3" max="3" width="9.7109375" style="65" bestFit="1" customWidth="1"/>
    <col min="4" max="4" width="13.8515625" style="3" bestFit="1" customWidth="1"/>
    <col min="5" max="5" width="16.00390625" style="3" bestFit="1" customWidth="1"/>
    <col min="6" max="6" width="7.140625" style="5" bestFit="1" customWidth="1"/>
    <col min="7" max="7" width="8.7109375" style="5" bestFit="1" customWidth="1"/>
    <col min="8" max="8" width="8.00390625" style="5" customWidth="1"/>
    <col min="9" max="9" width="10.8515625" style="82" bestFit="1" customWidth="1"/>
    <col min="10" max="10" width="7.421875" style="92" bestFit="1" customWidth="1"/>
    <col min="11" max="11" width="10.8515625" style="82" bestFit="1" customWidth="1"/>
    <col min="12" max="12" width="7.421875" style="92" bestFit="1" customWidth="1"/>
    <col min="13" max="13" width="10.8515625" style="82" bestFit="1" customWidth="1"/>
    <col min="14" max="14" width="7.421875" style="92" bestFit="1" customWidth="1"/>
    <col min="15" max="15" width="13.140625" style="86" bestFit="1" customWidth="1"/>
    <col min="16" max="16" width="10.28125" style="99" bestFit="1" customWidth="1"/>
    <col min="17" max="17" width="10.28125" style="92" bestFit="1" customWidth="1"/>
    <col min="18" max="18" width="7.421875" style="16" bestFit="1" customWidth="1"/>
    <col min="19" max="19" width="10.8515625" style="89" bestFit="1" customWidth="1"/>
    <col min="20" max="20" width="10.00390625" style="3" bestFit="1" customWidth="1"/>
    <col min="21" max="21" width="13.8515625" style="82" bestFit="1" customWidth="1"/>
    <col min="22" max="22" width="9.7109375" style="92" bestFit="1" customWidth="1"/>
    <col min="23" max="23" width="7.421875" style="16" bestFit="1" customWidth="1"/>
    <col min="24" max="24" width="39.8515625" style="1" customWidth="1"/>
    <col min="25" max="27" width="39.8515625" style="3" customWidth="1"/>
    <col min="28" max="28" width="2.28125" style="3" bestFit="1" customWidth="1"/>
    <col min="29" max="16384" width="39.8515625" style="3" customWidth="1"/>
  </cols>
  <sheetData>
    <row r="1" spans="1:23" s="10" customFormat="1" ht="99" customHeight="1">
      <c r="A1" s="28"/>
      <c r="B1" s="75"/>
      <c r="C1" s="26"/>
      <c r="D1" s="109"/>
      <c r="E1" s="109"/>
      <c r="F1" s="24"/>
      <c r="G1" s="24"/>
      <c r="H1" s="24"/>
      <c r="I1" s="23"/>
      <c r="J1" s="22"/>
      <c r="K1" s="83"/>
      <c r="L1" s="21"/>
      <c r="M1" s="19"/>
      <c r="N1" s="18"/>
      <c r="O1" s="96"/>
      <c r="P1" s="97"/>
      <c r="Q1" s="93"/>
      <c r="R1" s="95"/>
      <c r="S1" s="87"/>
      <c r="U1" s="87"/>
      <c r="V1" s="93"/>
      <c r="W1" s="95"/>
    </row>
    <row r="2" spans="1:23" s="2" customFormat="1" ht="27.75" thickBot="1">
      <c r="A2" s="223" t="s">
        <v>117</v>
      </c>
      <c r="B2" s="224"/>
      <c r="C2" s="224"/>
      <c r="D2" s="224"/>
      <c r="E2" s="224"/>
      <c r="F2" s="224"/>
      <c r="G2" s="224"/>
      <c r="H2" s="224"/>
      <c r="I2" s="224"/>
      <c r="J2" s="224"/>
      <c r="K2" s="224"/>
      <c r="L2" s="224"/>
      <c r="M2" s="224"/>
      <c r="N2" s="224"/>
      <c r="O2" s="224"/>
      <c r="P2" s="224"/>
      <c r="Q2" s="224"/>
      <c r="R2" s="224"/>
      <c r="S2" s="224"/>
      <c r="T2" s="224"/>
      <c r="U2" s="224"/>
      <c r="V2" s="224"/>
      <c r="W2" s="224"/>
    </row>
    <row r="3" spans="1:23" s="29" customFormat="1" ht="20.25" customHeight="1">
      <c r="A3" s="31"/>
      <c r="B3" s="227" t="s">
        <v>123</v>
      </c>
      <c r="C3" s="229" t="s">
        <v>104</v>
      </c>
      <c r="D3" s="219" t="s">
        <v>95</v>
      </c>
      <c r="E3" s="219" t="s">
        <v>16</v>
      </c>
      <c r="F3" s="219" t="s">
        <v>105</v>
      </c>
      <c r="G3" s="219" t="s">
        <v>106</v>
      </c>
      <c r="H3" s="219" t="s">
        <v>107</v>
      </c>
      <c r="I3" s="221" t="s">
        <v>96</v>
      </c>
      <c r="J3" s="221"/>
      <c r="K3" s="221" t="s">
        <v>97</v>
      </c>
      <c r="L3" s="221"/>
      <c r="M3" s="221" t="s">
        <v>98</v>
      </c>
      <c r="N3" s="221"/>
      <c r="O3" s="222" t="s">
        <v>108</v>
      </c>
      <c r="P3" s="222"/>
      <c r="Q3" s="222"/>
      <c r="R3" s="222"/>
      <c r="S3" s="221" t="s">
        <v>93</v>
      </c>
      <c r="T3" s="221"/>
      <c r="U3" s="222" t="s">
        <v>125</v>
      </c>
      <c r="V3" s="222"/>
      <c r="W3" s="226"/>
    </row>
    <row r="4" spans="1:23" s="29" customFormat="1" ht="52.5" customHeight="1" thickBot="1">
      <c r="A4" s="58"/>
      <c r="B4" s="228"/>
      <c r="C4" s="230"/>
      <c r="D4" s="220"/>
      <c r="E4" s="220"/>
      <c r="F4" s="225"/>
      <c r="G4" s="225"/>
      <c r="H4" s="225"/>
      <c r="I4" s="112" t="s">
        <v>103</v>
      </c>
      <c r="J4" s="113" t="s">
        <v>100</v>
      </c>
      <c r="K4" s="112" t="s">
        <v>103</v>
      </c>
      <c r="L4" s="113" t="s">
        <v>100</v>
      </c>
      <c r="M4" s="112" t="s">
        <v>103</v>
      </c>
      <c r="N4" s="113" t="s">
        <v>100</v>
      </c>
      <c r="O4" s="114" t="s">
        <v>103</v>
      </c>
      <c r="P4" s="115" t="s">
        <v>100</v>
      </c>
      <c r="Q4" s="115" t="s">
        <v>126</v>
      </c>
      <c r="R4" s="116" t="s">
        <v>127</v>
      </c>
      <c r="S4" s="112" t="s">
        <v>103</v>
      </c>
      <c r="T4" s="117" t="s">
        <v>99</v>
      </c>
      <c r="U4" s="112" t="s">
        <v>103</v>
      </c>
      <c r="V4" s="113" t="s">
        <v>100</v>
      </c>
      <c r="W4" s="118" t="s">
        <v>127</v>
      </c>
    </row>
    <row r="5" spans="1:23" s="29" customFormat="1" ht="15">
      <c r="A5" s="53">
        <v>1</v>
      </c>
      <c r="B5" s="166" t="s">
        <v>87</v>
      </c>
      <c r="C5" s="167">
        <v>39374</v>
      </c>
      <c r="D5" s="168" t="s">
        <v>101</v>
      </c>
      <c r="E5" s="168" t="s">
        <v>102</v>
      </c>
      <c r="F5" s="169">
        <v>49</v>
      </c>
      <c r="G5" s="169">
        <v>49</v>
      </c>
      <c r="H5" s="169">
        <v>1</v>
      </c>
      <c r="I5" s="170">
        <v>52842</v>
      </c>
      <c r="J5" s="171">
        <v>5336</v>
      </c>
      <c r="K5" s="170">
        <v>109518</v>
      </c>
      <c r="L5" s="171">
        <v>10334</v>
      </c>
      <c r="M5" s="170">
        <v>117912</v>
      </c>
      <c r="N5" s="171">
        <v>11229</v>
      </c>
      <c r="O5" s="172">
        <f>+I5+K5+M5</f>
        <v>280272</v>
      </c>
      <c r="P5" s="173">
        <f>+J5+L5+N5</f>
        <v>26899</v>
      </c>
      <c r="Q5" s="174">
        <f>IF(O5&lt;&gt;0,P5/G5,"")</f>
        <v>548.9591836734694</v>
      </c>
      <c r="R5" s="175">
        <f>IF(O5&lt;&gt;0,O5/P5,"")</f>
        <v>10.41942079631213</v>
      </c>
      <c r="S5" s="170"/>
      <c r="T5" s="131"/>
      <c r="U5" s="170">
        <v>280272</v>
      </c>
      <c r="V5" s="171">
        <v>26899</v>
      </c>
      <c r="W5" s="176">
        <f>U5/V5</f>
        <v>10.41942079631213</v>
      </c>
    </row>
    <row r="6" spans="1:23" s="29" customFormat="1" ht="15">
      <c r="A6" s="53">
        <v>2</v>
      </c>
      <c r="B6" s="129" t="s">
        <v>80</v>
      </c>
      <c r="C6" s="120">
        <v>39367</v>
      </c>
      <c r="D6" s="126" t="s">
        <v>110</v>
      </c>
      <c r="E6" s="126" t="s">
        <v>19</v>
      </c>
      <c r="F6" s="122">
        <v>135</v>
      </c>
      <c r="G6" s="122">
        <v>136</v>
      </c>
      <c r="H6" s="122">
        <v>2</v>
      </c>
      <c r="I6" s="143">
        <v>58665</v>
      </c>
      <c r="J6" s="144">
        <v>6270</v>
      </c>
      <c r="K6" s="143">
        <v>110697</v>
      </c>
      <c r="L6" s="144">
        <v>11606</v>
      </c>
      <c r="M6" s="143">
        <v>104033</v>
      </c>
      <c r="N6" s="144">
        <v>11128</v>
      </c>
      <c r="O6" s="145">
        <f>+M6+K6+I6</f>
        <v>273395</v>
      </c>
      <c r="P6" s="146">
        <f>+N6+L6+J6</f>
        <v>29004</v>
      </c>
      <c r="Q6" s="144">
        <f>+P6/G6</f>
        <v>213.26470588235293</v>
      </c>
      <c r="R6" s="147">
        <f>+O6/P6</f>
        <v>9.426113639498</v>
      </c>
      <c r="S6" s="143">
        <v>604642</v>
      </c>
      <c r="T6" s="130">
        <f aca="true" t="shared" si="0" ref="T6:T37">IF(S6&lt;&gt;0,-(S6-O6)/S6,"")</f>
        <v>-0.5478398788043173</v>
      </c>
      <c r="U6" s="143">
        <v>1045359</v>
      </c>
      <c r="V6" s="144">
        <v>114500</v>
      </c>
      <c r="W6" s="177">
        <f>U6/V6</f>
        <v>9.129772925764192</v>
      </c>
    </row>
    <row r="7" spans="1:24" s="6" customFormat="1" ht="18">
      <c r="A7" s="54">
        <v>3</v>
      </c>
      <c r="B7" s="201" t="s">
        <v>88</v>
      </c>
      <c r="C7" s="125">
        <v>39374</v>
      </c>
      <c r="D7" s="202" t="s">
        <v>113</v>
      </c>
      <c r="E7" s="202" t="s">
        <v>19</v>
      </c>
      <c r="F7" s="203">
        <v>37</v>
      </c>
      <c r="G7" s="203">
        <v>37</v>
      </c>
      <c r="H7" s="203">
        <v>1</v>
      </c>
      <c r="I7" s="204">
        <v>60938</v>
      </c>
      <c r="J7" s="205">
        <v>6239</v>
      </c>
      <c r="K7" s="204">
        <v>98276</v>
      </c>
      <c r="L7" s="205">
        <v>9761</v>
      </c>
      <c r="M7" s="204">
        <v>101476</v>
      </c>
      <c r="N7" s="205">
        <v>10256</v>
      </c>
      <c r="O7" s="206">
        <f>+I7+K7+M7</f>
        <v>260690</v>
      </c>
      <c r="P7" s="207">
        <f>+J7+L7+N7</f>
        <v>26256</v>
      </c>
      <c r="Q7" s="208">
        <f>+P7/G7</f>
        <v>709.6216216216217</v>
      </c>
      <c r="R7" s="209">
        <f>+O7/P7</f>
        <v>9.928778184034126</v>
      </c>
      <c r="S7" s="204"/>
      <c r="T7" s="134">
        <f t="shared" si="0"/>
      </c>
      <c r="U7" s="204">
        <v>260689</v>
      </c>
      <c r="V7" s="205">
        <v>26256</v>
      </c>
      <c r="W7" s="210">
        <f>U7/V7</f>
        <v>9.928740097501523</v>
      </c>
      <c r="X7" s="7"/>
    </row>
    <row r="8" spans="1:24" s="6" customFormat="1" ht="18">
      <c r="A8" s="102">
        <v>4</v>
      </c>
      <c r="B8" s="191" t="s">
        <v>81</v>
      </c>
      <c r="C8" s="192">
        <v>39367</v>
      </c>
      <c r="D8" s="193" t="s">
        <v>20</v>
      </c>
      <c r="E8" s="193" t="s">
        <v>82</v>
      </c>
      <c r="F8" s="194">
        <v>148</v>
      </c>
      <c r="G8" s="194">
        <v>151</v>
      </c>
      <c r="H8" s="194">
        <v>2</v>
      </c>
      <c r="I8" s="195">
        <v>23521</v>
      </c>
      <c r="J8" s="196">
        <v>3278</v>
      </c>
      <c r="K8" s="195">
        <v>62403</v>
      </c>
      <c r="L8" s="196">
        <v>8265</v>
      </c>
      <c r="M8" s="195">
        <v>71529</v>
      </c>
      <c r="N8" s="196">
        <v>9015</v>
      </c>
      <c r="O8" s="197">
        <f>M8+K8+I8</f>
        <v>157453</v>
      </c>
      <c r="P8" s="198">
        <f>+J8+L8+N8</f>
        <v>20558</v>
      </c>
      <c r="Q8" s="196">
        <f>P8/G8</f>
        <v>136.1456953642384</v>
      </c>
      <c r="R8" s="199">
        <f>O8/P8</f>
        <v>7.6589648798521255</v>
      </c>
      <c r="S8" s="195">
        <v>558383.5</v>
      </c>
      <c r="T8" s="133">
        <f t="shared" si="0"/>
        <v>-0.7180199629824305</v>
      </c>
      <c r="U8" s="195">
        <v>816270</v>
      </c>
      <c r="V8" s="196">
        <v>106799</v>
      </c>
      <c r="W8" s="200">
        <f>+U8/V8</f>
        <v>7.6430490922199645</v>
      </c>
      <c r="X8" s="7"/>
    </row>
    <row r="9" spans="1:24" s="6" customFormat="1" ht="18">
      <c r="A9" s="52">
        <v>5</v>
      </c>
      <c r="B9" s="129" t="s">
        <v>89</v>
      </c>
      <c r="C9" s="120">
        <v>39374</v>
      </c>
      <c r="D9" s="126" t="s">
        <v>41</v>
      </c>
      <c r="E9" s="126" t="s">
        <v>41</v>
      </c>
      <c r="F9" s="122">
        <v>39</v>
      </c>
      <c r="G9" s="122">
        <v>39</v>
      </c>
      <c r="H9" s="122">
        <v>1</v>
      </c>
      <c r="I9" s="143">
        <v>26373</v>
      </c>
      <c r="J9" s="144">
        <v>2440</v>
      </c>
      <c r="K9" s="143">
        <v>56149</v>
      </c>
      <c r="L9" s="144">
        <v>5029</v>
      </c>
      <c r="M9" s="143">
        <v>61999.5</v>
      </c>
      <c r="N9" s="144">
        <v>5711</v>
      </c>
      <c r="O9" s="145">
        <f>I9+K9+M9</f>
        <v>144521.5</v>
      </c>
      <c r="P9" s="146">
        <f>J9+L9+N9</f>
        <v>13180</v>
      </c>
      <c r="Q9" s="141">
        <f>IF(O9&lt;&gt;0,P9/G9,"")</f>
        <v>337.94871794871796</v>
      </c>
      <c r="R9" s="142">
        <f>IF(O9&lt;&gt;0,O9/P9,"")</f>
        <v>10.965212443095599</v>
      </c>
      <c r="S9" s="143"/>
      <c r="T9" s="130">
        <f t="shared" si="0"/>
      </c>
      <c r="U9" s="154">
        <v>144521.5</v>
      </c>
      <c r="V9" s="155">
        <v>13180</v>
      </c>
      <c r="W9" s="177">
        <f>U9/V9</f>
        <v>10.965212443095599</v>
      </c>
      <c r="X9" s="7"/>
    </row>
    <row r="10" spans="1:25" s="9" customFormat="1" ht="18">
      <c r="A10" s="53">
        <v>6</v>
      </c>
      <c r="B10" s="129" t="s">
        <v>73</v>
      </c>
      <c r="C10" s="120">
        <v>39360</v>
      </c>
      <c r="D10" s="126" t="s">
        <v>110</v>
      </c>
      <c r="E10" s="126" t="s">
        <v>119</v>
      </c>
      <c r="F10" s="122">
        <v>112</v>
      </c>
      <c r="G10" s="122">
        <v>110</v>
      </c>
      <c r="H10" s="122">
        <v>3</v>
      </c>
      <c r="I10" s="143">
        <v>29938</v>
      </c>
      <c r="J10" s="144">
        <v>3257</v>
      </c>
      <c r="K10" s="143">
        <v>58979</v>
      </c>
      <c r="L10" s="144">
        <v>6282</v>
      </c>
      <c r="M10" s="143">
        <v>54306</v>
      </c>
      <c r="N10" s="144">
        <v>5845</v>
      </c>
      <c r="O10" s="145">
        <f>+M10+K10+I10</f>
        <v>143223</v>
      </c>
      <c r="P10" s="146">
        <f>+N10+L10+J10</f>
        <v>15384</v>
      </c>
      <c r="Q10" s="144">
        <f>+P10/G10</f>
        <v>139.85454545454544</v>
      </c>
      <c r="R10" s="147">
        <f>+O10/P10</f>
        <v>9.309867394695788</v>
      </c>
      <c r="S10" s="143">
        <v>278838</v>
      </c>
      <c r="T10" s="130">
        <f t="shared" si="0"/>
        <v>-0.4863576700449723</v>
      </c>
      <c r="U10" s="143">
        <v>907593</v>
      </c>
      <c r="V10" s="144">
        <v>98488</v>
      </c>
      <c r="W10" s="177">
        <f>U10/V10</f>
        <v>9.21526480383397</v>
      </c>
      <c r="Y10" s="8"/>
    </row>
    <row r="11" spans="1:24" s="10" customFormat="1" ht="18">
      <c r="A11" s="52">
        <v>7</v>
      </c>
      <c r="B11" s="128" t="s">
        <v>90</v>
      </c>
      <c r="C11" s="119">
        <v>39374</v>
      </c>
      <c r="D11" s="127" t="s">
        <v>122</v>
      </c>
      <c r="E11" s="127" t="s">
        <v>91</v>
      </c>
      <c r="F11" s="121">
        <v>86</v>
      </c>
      <c r="G11" s="121">
        <v>86</v>
      </c>
      <c r="H11" s="121">
        <v>1</v>
      </c>
      <c r="I11" s="137">
        <v>22324</v>
      </c>
      <c r="J11" s="138">
        <v>2864</v>
      </c>
      <c r="K11" s="137">
        <v>53163</v>
      </c>
      <c r="L11" s="138">
        <v>6519</v>
      </c>
      <c r="M11" s="137">
        <v>57997.5</v>
      </c>
      <c r="N11" s="138">
        <v>7040</v>
      </c>
      <c r="O11" s="139">
        <f>I11+K11+M11</f>
        <v>133484.5</v>
      </c>
      <c r="P11" s="140">
        <f>J11+L11+N11</f>
        <v>16423</v>
      </c>
      <c r="Q11" s="141">
        <f>IF(O11&lt;&gt;0,P11/G11,"")</f>
        <v>190.96511627906978</v>
      </c>
      <c r="R11" s="142">
        <f>IF(O11&lt;&gt;0,O11/P11,"")</f>
        <v>8.127899896486635</v>
      </c>
      <c r="S11" s="137"/>
      <c r="T11" s="130">
        <f t="shared" si="0"/>
      </c>
      <c r="U11" s="156">
        <f>133484.5+0</f>
        <v>133484.5</v>
      </c>
      <c r="V11" s="155">
        <f>16423+0</f>
        <v>16423</v>
      </c>
      <c r="W11" s="179">
        <f>IF(U11&lt;&gt;0,U11/V11,"")</f>
        <v>8.127899896486635</v>
      </c>
      <c r="X11" s="8"/>
    </row>
    <row r="12" spans="1:24" s="10" customFormat="1" ht="18">
      <c r="A12" s="53">
        <v>8</v>
      </c>
      <c r="B12" s="128" t="s">
        <v>75</v>
      </c>
      <c r="C12" s="119">
        <v>39360</v>
      </c>
      <c r="D12" s="127" t="s">
        <v>122</v>
      </c>
      <c r="E12" s="127" t="s">
        <v>32</v>
      </c>
      <c r="F12" s="121">
        <v>116</v>
      </c>
      <c r="G12" s="121">
        <v>114</v>
      </c>
      <c r="H12" s="121">
        <v>3</v>
      </c>
      <c r="I12" s="137">
        <v>15255</v>
      </c>
      <c r="J12" s="138">
        <v>2013</v>
      </c>
      <c r="K12" s="137">
        <v>39960</v>
      </c>
      <c r="L12" s="138">
        <v>5262</v>
      </c>
      <c r="M12" s="137">
        <v>42256.5</v>
      </c>
      <c r="N12" s="138">
        <v>5428</v>
      </c>
      <c r="O12" s="139">
        <f>I12+K12+M12</f>
        <v>97471.5</v>
      </c>
      <c r="P12" s="140">
        <f>J12+L12+N12</f>
        <v>12703</v>
      </c>
      <c r="Q12" s="141">
        <f>IF(O12&lt;&gt;0,P12/G12,"")</f>
        <v>111.4298245614035</v>
      </c>
      <c r="R12" s="142">
        <f>IF(O12&lt;&gt;0,O12/P12,"")</f>
        <v>7.6731087144768955</v>
      </c>
      <c r="S12" s="137">
        <v>438484</v>
      </c>
      <c r="T12" s="130">
        <f t="shared" si="0"/>
        <v>-0.777707966539258</v>
      </c>
      <c r="U12" s="156">
        <f>981616.5+0</f>
        <v>981616.5</v>
      </c>
      <c r="V12" s="155">
        <f>121463+0</f>
        <v>121463</v>
      </c>
      <c r="W12" s="179">
        <f>IF(U12&lt;&gt;0,U12/V12,"")</f>
        <v>8.081609214328644</v>
      </c>
      <c r="X12" s="11"/>
    </row>
    <row r="13" spans="1:24" s="10" customFormat="1" ht="18">
      <c r="A13" s="52">
        <v>9</v>
      </c>
      <c r="B13" s="128" t="s">
        <v>83</v>
      </c>
      <c r="C13" s="119">
        <v>39367</v>
      </c>
      <c r="D13" s="127" t="s">
        <v>101</v>
      </c>
      <c r="E13" s="127" t="s">
        <v>21</v>
      </c>
      <c r="F13" s="121">
        <v>65</v>
      </c>
      <c r="G13" s="121">
        <v>64</v>
      </c>
      <c r="H13" s="121">
        <v>2</v>
      </c>
      <c r="I13" s="137">
        <v>17804</v>
      </c>
      <c r="J13" s="138">
        <v>1915</v>
      </c>
      <c r="K13" s="137">
        <v>30191</v>
      </c>
      <c r="L13" s="138">
        <v>3041</v>
      </c>
      <c r="M13" s="137">
        <v>36983</v>
      </c>
      <c r="N13" s="138">
        <v>3750</v>
      </c>
      <c r="O13" s="139">
        <f aca="true" t="shared" si="1" ref="O13:P15">+I13+K13+M13</f>
        <v>84978</v>
      </c>
      <c r="P13" s="140">
        <f t="shared" si="1"/>
        <v>8706</v>
      </c>
      <c r="Q13" s="141">
        <f>IF(O13&lt;&gt;0,P13/G13,"")</f>
        <v>136.03125</v>
      </c>
      <c r="R13" s="142">
        <f>IF(O13&lt;&gt;0,O13/P13,"")</f>
        <v>9.760854583046175</v>
      </c>
      <c r="S13" s="137">
        <v>188998</v>
      </c>
      <c r="T13" s="130">
        <f t="shared" si="0"/>
        <v>-0.5503761944570842</v>
      </c>
      <c r="U13" s="137">
        <v>330341</v>
      </c>
      <c r="V13" s="138">
        <v>34194</v>
      </c>
      <c r="W13" s="177">
        <f>U13/V13</f>
        <v>9.660788442416798</v>
      </c>
      <c r="X13" s="8"/>
    </row>
    <row r="14" spans="1:24" s="10" customFormat="1" ht="18">
      <c r="A14" s="53">
        <v>10</v>
      </c>
      <c r="B14" s="128" t="s">
        <v>74</v>
      </c>
      <c r="C14" s="119">
        <v>39360</v>
      </c>
      <c r="D14" s="127" t="s">
        <v>101</v>
      </c>
      <c r="E14" s="127" t="s">
        <v>102</v>
      </c>
      <c r="F14" s="121">
        <v>73</v>
      </c>
      <c r="G14" s="121">
        <v>68</v>
      </c>
      <c r="H14" s="121">
        <v>3</v>
      </c>
      <c r="I14" s="137">
        <v>18299</v>
      </c>
      <c r="J14" s="138">
        <v>1818</v>
      </c>
      <c r="K14" s="137">
        <v>33977</v>
      </c>
      <c r="L14" s="138">
        <v>3334</v>
      </c>
      <c r="M14" s="137">
        <v>32395</v>
      </c>
      <c r="N14" s="138">
        <v>3189</v>
      </c>
      <c r="O14" s="139">
        <f t="shared" si="1"/>
        <v>84671</v>
      </c>
      <c r="P14" s="140">
        <f t="shared" si="1"/>
        <v>8341</v>
      </c>
      <c r="Q14" s="141">
        <f>IF(O14&lt;&gt;0,P14/G14,"")</f>
        <v>122.66176470588235</v>
      </c>
      <c r="R14" s="142">
        <f>IF(O14&lt;&gt;0,O14/P14,"")</f>
        <v>10.151180913559525</v>
      </c>
      <c r="S14" s="137">
        <v>251133</v>
      </c>
      <c r="T14" s="130">
        <f t="shared" si="0"/>
        <v>-0.66284399103264</v>
      </c>
      <c r="U14" s="137">
        <v>811925</v>
      </c>
      <c r="V14" s="138">
        <v>83875</v>
      </c>
      <c r="W14" s="177">
        <f>U14/V14</f>
        <v>9.680178837555887</v>
      </c>
      <c r="X14" s="8"/>
    </row>
    <row r="15" spans="1:24" s="10" customFormat="1" ht="18">
      <c r="A15" s="52">
        <v>11</v>
      </c>
      <c r="B15" s="128">
        <v>1408</v>
      </c>
      <c r="C15" s="119">
        <v>39353</v>
      </c>
      <c r="D15" s="127" t="s">
        <v>101</v>
      </c>
      <c r="E15" s="127" t="s">
        <v>115</v>
      </c>
      <c r="F15" s="121">
        <v>70</v>
      </c>
      <c r="G15" s="121">
        <v>52</v>
      </c>
      <c r="H15" s="121">
        <v>4</v>
      </c>
      <c r="I15" s="137">
        <v>11294</v>
      </c>
      <c r="J15" s="138">
        <v>1427</v>
      </c>
      <c r="K15" s="137">
        <v>28693</v>
      </c>
      <c r="L15" s="138">
        <v>3417</v>
      </c>
      <c r="M15" s="137">
        <v>29094</v>
      </c>
      <c r="N15" s="138">
        <v>3506</v>
      </c>
      <c r="O15" s="139">
        <f t="shared" si="1"/>
        <v>69081</v>
      </c>
      <c r="P15" s="140">
        <f t="shared" si="1"/>
        <v>8350</v>
      </c>
      <c r="Q15" s="141">
        <f>IF(O15&lt;&gt;0,P15/G15,"")</f>
        <v>160.57692307692307</v>
      </c>
      <c r="R15" s="142">
        <f>IF(O15&lt;&gt;0,O15/P15,"")</f>
        <v>8.273173652694611</v>
      </c>
      <c r="S15" s="137">
        <v>304666</v>
      </c>
      <c r="T15" s="130">
        <f t="shared" si="0"/>
        <v>-0.7732566154411716</v>
      </c>
      <c r="U15" s="137">
        <v>1280714</v>
      </c>
      <c r="V15" s="138">
        <v>145174</v>
      </c>
      <c r="W15" s="177">
        <f>U15/V15</f>
        <v>8.821924035984406</v>
      </c>
      <c r="X15" s="8"/>
    </row>
    <row r="16" spans="1:24" s="10" customFormat="1" ht="18">
      <c r="A16" s="53">
        <v>12</v>
      </c>
      <c r="B16" s="129" t="s">
        <v>92</v>
      </c>
      <c r="C16" s="120">
        <v>39374</v>
      </c>
      <c r="D16" s="126" t="s">
        <v>17</v>
      </c>
      <c r="E16" s="126" t="s">
        <v>121</v>
      </c>
      <c r="F16" s="122">
        <v>38</v>
      </c>
      <c r="G16" s="122">
        <v>38</v>
      </c>
      <c r="H16" s="122">
        <v>1</v>
      </c>
      <c r="I16" s="143">
        <v>5374.5</v>
      </c>
      <c r="J16" s="144">
        <v>577</v>
      </c>
      <c r="K16" s="143">
        <v>18787</v>
      </c>
      <c r="L16" s="144">
        <v>1916</v>
      </c>
      <c r="M16" s="143">
        <v>20238</v>
      </c>
      <c r="N16" s="144">
        <v>2117</v>
      </c>
      <c r="O16" s="145">
        <f>SUM(I16+K16+M16)</f>
        <v>44399.5</v>
      </c>
      <c r="P16" s="146">
        <f>J16+L16+N16</f>
        <v>4610</v>
      </c>
      <c r="Q16" s="144">
        <f>+P16/G16</f>
        <v>121.3157894736842</v>
      </c>
      <c r="R16" s="147">
        <f>+O16/P16</f>
        <v>9.63112798264642</v>
      </c>
      <c r="S16" s="143"/>
      <c r="T16" s="130">
        <f t="shared" si="0"/>
      </c>
      <c r="U16" s="143">
        <v>44399.5</v>
      </c>
      <c r="V16" s="144">
        <v>4610</v>
      </c>
      <c r="W16" s="177">
        <f>U16/V16</f>
        <v>9.63112798264642</v>
      </c>
      <c r="X16" s="8"/>
    </row>
    <row r="17" spans="1:24" s="10" customFormat="1" ht="18">
      <c r="A17" s="52">
        <v>13</v>
      </c>
      <c r="B17" s="129" t="s">
        <v>85</v>
      </c>
      <c r="C17" s="120">
        <v>39367</v>
      </c>
      <c r="D17" s="126" t="s">
        <v>58</v>
      </c>
      <c r="E17" s="126" t="s">
        <v>63</v>
      </c>
      <c r="F17" s="122">
        <v>21</v>
      </c>
      <c r="G17" s="122">
        <v>20</v>
      </c>
      <c r="H17" s="122">
        <v>2</v>
      </c>
      <c r="I17" s="143">
        <v>5087.5</v>
      </c>
      <c r="J17" s="144">
        <v>490</v>
      </c>
      <c r="K17" s="143">
        <v>11106.5</v>
      </c>
      <c r="L17" s="144">
        <v>996</v>
      </c>
      <c r="M17" s="143">
        <v>10959.5</v>
      </c>
      <c r="N17" s="144">
        <v>963</v>
      </c>
      <c r="O17" s="145">
        <f>I17+K17+M17</f>
        <v>27153.5</v>
      </c>
      <c r="P17" s="146">
        <f>J17+L17+N17</f>
        <v>2449</v>
      </c>
      <c r="Q17" s="144">
        <f>+P17/G17</f>
        <v>122.45</v>
      </c>
      <c r="R17" s="147">
        <f>+O17/P17</f>
        <v>11.08758677011025</v>
      </c>
      <c r="S17" s="143">
        <v>73132.5</v>
      </c>
      <c r="T17" s="130">
        <f t="shared" si="0"/>
        <v>-0.628708166683759</v>
      </c>
      <c r="U17" s="154">
        <v>126843</v>
      </c>
      <c r="V17" s="155">
        <v>11303</v>
      </c>
      <c r="W17" s="177">
        <f>U17/V17</f>
        <v>11.222064938511899</v>
      </c>
      <c r="X17" s="8"/>
    </row>
    <row r="18" spans="1:24" s="10" customFormat="1" ht="18">
      <c r="A18" s="53">
        <v>14</v>
      </c>
      <c r="B18" s="180" t="s">
        <v>76</v>
      </c>
      <c r="C18" s="123">
        <v>39360</v>
      </c>
      <c r="D18" s="148" t="s">
        <v>20</v>
      </c>
      <c r="E18" s="148" t="s">
        <v>82</v>
      </c>
      <c r="F18" s="124">
        <v>71</v>
      </c>
      <c r="G18" s="124">
        <v>70</v>
      </c>
      <c r="H18" s="124">
        <v>3</v>
      </c>
      <c r="I18" s="149">
        <v>4306.5</v>
      </c>
      <c r="J18" s="150">
        <v>704</v>
      </c>
      <c r="K18" s="149">
        <v>9899.5</v>
      </c>
      <c r="L18" s="150">
        <v>1625</v>
      </c>
      <c r="M18" s="149">
        <v>9917</v>
      </c>
      <c r="N18" s="150">
        <v>1569</v>
      </c>
      <c r="O18" s="151">
        <f>M18+K18+I18</f>
        <v>24123</v>
      </c>
      <c r="P18" s="152">
        <f>+J18+L18+N18</f>
        <v>3898</v>
      </c>
      <c r="Q18" s="150">
        <f>P18/G18</f>
        <v>55.68571428571428</v>
      </c>
      <c r="R18" s="153">
        <f>O18/P18</f>
        <v>6.188558234992303</v>
      </c>
      <c r="S18" s="149">
        <v>110712.5</v>
      </c>
      <c r="T18" s="130">
        <f t="shared" si="0"/>
        <v>-0.7821113243761996</v>
      </c>
      <c r="U18" s="149">
        <v>248908</v>
      </c>
      <c r="V18" s="150">
        <v>35917</v>
      </c>
      <c r="W18" s="178">
        <f>+U18/V18</f>
        <v>6.930088815881059</v>
      </c>
      <c r="X18" s="8"/>
    </row>
    <row r="19" spans="1:24" s="10" customFormat="1" ht="18">
      <c r="A19" s="52">
        <v>15</v>
      </c>
      <c r="B19" s="129" t="s">
        <v>27</v>
      </c>
      <c r="C19" s="120">
        <v>39318</v>
      </c>
      <c r="D19" s="126" t="s">
        <v>110</v>
      </c>
      <c r="E19" s="126" t="s">
        <v>111</v>
      </c>
      <c r="F19" s="122">
        <v>116</v>
      </c>
      <c r="G19" s="122">
        <v>38</v>
      </c>
      <c r="H19" s="122">
        <v>9</v>
      </c>
      <c r="I19" s="143">
        <v>1671</v>
      </c>
      <c r="J19" s="144">
        <v>323</v>
      </c>
      <c r="K19" s="143">
        <v>7874</v>
      </c>
      <c r="L19" s="144">
        <v>1205</v>
      </c>
      <c r="M19" s="143">
        <v>8595</v>
      </c>
      <c r="N19" s="144">
        <v>1351</v>
      </c>
      <c r="O19" s="145">
        <f>+M19+K19+I19</f>
        <v>18140</v>
      </c>
      <c r="P19" s="146">
        <f>+N19+L19+J19</f>
        <v>2879</v>
      </c>
      <c r="Q19" s="144">
        <f>+P19/G19</f>
        <v>75.76315789473684</v>
      </c>
      <c r="R19" s="147">
        <f>+O19/P19</f>
        <v>6.300798888502952</v>
      </c>
      <c r="S19" s="143">
        <v>48330</v>
      </c>
      <c r="T19" s="130">
        <f t="shared" si="0"/>
        <v>-0.6246637699151666</v>
      </c>
      <c r="U19" s="143">
        <v>2501538</v>
      </c>
      <c r="V19" s="144">
        <v>306791</v>
      </c>
      <c r="W19" s="177">
        <f aca="true" t="shared" si="2" ref="W19:W24">U19/V19</f>
        <v>8.153883262546815</v>
      </c>
      <c r="X19" s="8"/>
    </row>
    <row r="20" spans="1:24" s="10" customFormat="1" ht="18">
      <c r="A20" s="53">
        <v>16</v>
      </c>
      <c r="B20" s="129" t="s">
        <v>86</v>
      </c>
      <c r="C20" s="120">
        <v>39367</v>
      </c>
      <c r="D20" s="127" t="s">
        <v>120</v>
      </c>
      <c r="E20" s="126" t="s">
        <v>14</v>
      </c>
      <c r="F20" s="122">
        <v>45</v>
      </c>
      <c r="G20" s="122">
        <v>45</v>
      </c>
      <c r="H20" s="122">
        <v>2</v>
      </c>
      <c r="I20" s="143">
        <v>3039</v>
      </c>
      <c r="J20" s="144">
        <v>397</v>
      </c>
      <c r="K20" s="143">
        <v>6359.5</v>
      </c>
      <c r="L20" s="144">
        <v>791</v>
      </c>
      <c r="M20" s="143">
        <v>7095.5</v>
      </c>
      <c r="N20" s="144">
        <v>869</v>
      </c>
      <c r="O20" s="145">
        <f>I20+K20+M20</f>
        <v>16494</v>
      </c>
      <c r="P20" s="146">
        <f>J20+L20+N20</f>
        <v>2057</v>
      </c>
      <c r="Q20" s="141">
        <f>IF(O20&lt;&gt;0,P20/G20,"")</f>
        <v>45.71111111111111</v>
      </c>
      <c r="R20" s="142">
        <f>IF(O20&lt;&gt;0,O20/P20,"")</f>
        <v>8.018473505104522</v>
      </c>
      <c r="S20" s="143">
        <v>72288.5</v>
      </c>
      <c r="T20" s="130">
        <f t="shared" si="0"/>
        <v>-0.7718309274642579</v>
      </c>
      <c r="U20" s="154">
        <v>106031</v>
      </c>
      <c r="V20" s="155">
        <v>12730</v>
      </c>
      <c r="W20" s="177">
        <f t="shared" si="2"/>
        <v>8.329222309505106</v>
      </c>
      <c r="X20" s="8"/>
    </row>
    <row r="21" spans="1:24" s="10" customFormat="1" ht="18">
      <c r="A21" s="52">
        <v>17</v>
      </c>
      <c r="B21" s="128" t="s">
        <v>84</v>
      </c>
      <c r="C21" s="119">
        <v>39367</v>
      </c>
      <c r="D21" s="157" t="s">
        <v>114</v>
      </c>
      <c r="E21" s="157" t="s">
        <v>0</v>
      </c>
      <c r="F21" s="158">
        <v>30</v>
      </c>
      <c r="G21" s="158">
        <v>31</v>
      </c>
      <c r="H21" s="158">
        <v>2</v>
      </c>
      <c r="I21" s="159">
        <v>2483.5</v>
      </c>
      <c r="J21" s="160">
        <v>368</v>
      </c>
      <c r="K21" s="159">
        <v>6577</v>
      </c>
      <c r="L21" s="160">
        <v>872</v>
      </c>
      <c r="M21" s="159">
        <v>6236</v>
      </c>
      <c r="N21" s="160">
        <v>814</v>
      </c>
      <c r="O21" s="161">
        <f>I21+K21+M21</f>
        <v>15296.5</v>
      </c>
      <c r="P21" s="162">
        <f>J21+L21+N21</f>
        <v>2054</v>
      </c>
      <c r="Q21" s="160">
        <f>+P21/G21</f>
        <v>66.25806451612904</v>
      </c>
      <c r="R21" s="163">
        <f>+O21/P21</f>
        <v>7.447176241480039</v>
      </c>
      <c r="S21" s="159">
        <v>89469</v>
      </c>
      <c r="T21" s="130">
        <f t="shared" si="0"/>
        <v>-0.8290301668734422</v>
      </c>
      <c r="U21" s="159">
        <v>125762.5</v>
      </c>
      <c r="V21" s="160">
        <v>15106</v>
      </c>
      <c r="W21" s="177">
        <f t="shared" si="2"/>
        <v>8.325334304249967</v>
      </c>
      <c r="X21" s="8"/>
    </row>
    <row r="22" spans="1:24" s="10" customFormat="1" ht="18">
      <c r="A22" s="53">
        <v>18</v>
      </c>
      <c r="B22" s="128" t="s">
        <v>77</v>
      </c>
      <c r="C22" s="164">
        <v>39360</v>
      </c>
      <c r="D22" s="157" t="s">
        <v>1</v>
      </c>
      <c r="E22" s="157" t="s">
        <v>78</v>
      </c>
      <c r="F22" s="158">
        <v>27</v>
      </c>
      <c r="G22" s="158">
        <v>22</v>
      </c>
      <c r="H22" s="158">
        <v>3</v>
      </c>
      <c r="I22" s="159">
        <v>1811</v>
      </c>
      <c r="J22" s="160">
        <v>320</v>
      </c>
      <c r="K22" s="159">
        <v>4024</v>
      </c>
      <c r="L22" s="160">
        <v>644</v>
      </c>
      <c r="M22" s="159">
        <v>4933</v>
      </c>
      <c r="N22" s="160">
        <v>771</v>
      </c>
      <c r="O22" s="161">
        <f>M22+K22+I22</f>
        <v>10768</v>
      </c>
      <c r="P22" s="162">
        <f>J22+L22+N22</f>
        <v>1735</v>
      </c>
      <c r="Q22" s="160">
        <f>P22/G22</f>
        <v>78.86363636363636</v>
      </c>
      <c r="R22" s="163">
        <f>O22/P22</f>
        <v>6.206340057636887</v>
      </c>
      <c r="S22" s="165">
        <v>83341</v>
      </c>
      <c r="T22" s="130">
        <f t="shared" si="0"/>
        <v>-0.8707958867784164</v>
      </c>
      <c r="U22" s="159">
        <v>208962</v>
      </c>
      <c r="V22" s="160">
        <v>23358</v>
      </c>
      <c r="W22" s="177">
        <f t="shared" si="2"/>
        <v>8.94605702543026</v>
      </c>
      <c r="X22" s="8"/>
    </row>
    <row r="23" spans="1:24" s="10" customFormat="1" ht="18">
      <c r="A23" s="52">
        <v>19</v>
      </c>
      <c r="B23" s="129" t="s">
        <v>43</v>
      </c>
      <c r="C23" s="120">
        <v>39346</v>
      </c>
      <c r="D23" s="126" t="s">
        <v>110</v>
      </c>
      <c r="E23" s="126" t="s">
        <v>19</v>
      </c>
      <c r="F23" s="122">
        <v>58</v>
      </c>
      <c r="G23" s="122">
        <v>30</v>
      </c>
      <c r="H23" s="122">
        <v>5</v>
      </c>
      <c r="I23" s="143">
        <v>2340</v>
      </c>
      <c r="J23" s="144">
        <v>481</v>
      </c>
      <c r="K23" s="143">
        <v>3413</v>
      </c>
      <c r="L23" s="144">
        <v>622</v>
      </c>
      <c r="M23" s="143">
        <v>4746</v>
      </c>
      <c r="N23" s="144">
        <v>847</v>
      </c>
      <c r="O23" s="145">
        <f>+M23+K23+I23</f>
        <v>10499</v>
      </c>
      <c r="P23" s="146">
        <f>+N23+L23+J23</f>
        <v>1950</v>
      </c>
      <c r="Q23" s="144">
        <f>+P23/G23</f>
        <v>65</v>
      </c>
      <c r="R23" s="147">
        <f>+O23/P23</f>
        <v>5.384102564102564</v>
      </c>
      <c r="S23" s="143">
        <v>27492</v>
      </c>
      <c r="T23" s="130">
        <f t="shared" si="0"/>
        <v>-0.6181070856976575</v>
      </c>
      <c r="U23" s="143">
        <v>568287</v>
      </c>
      <c r="V23" s="144">
        <v>62687</v>
      </c>
      <c r="W23" s="177">
        <f t="shared" si="2"/>
        <v>9.065468119386795</v>
      </c>
      <c r="X23" s="8"/>
    </row>
    <row r="24" spans="1:24" s="10" customFormat="1" ht="18">
      <c r="A24" s="53">
        <v>20</v>
      </c>
      <c r="B24" s="128" t="s">
        <v>44</v>
      </c>
      <c r="C24" s="119">
        <v>39346</v>
      </c>
      <c r="D24" s="127" t="s">
        <v>101</v>
      </c>
      <c r="E24" s="127" t="s">
        <v>115</v>
      </c>
      <c r="F24" s="121">
        <v>66</v>
      </c>
      <c r="G24" s="121">
        <v>19</v>
      </c>
      <c r="H24" s="121">
        <v>5</v>
      </c>
      <c r="I24" s="137">
        <v>2192</v>
      </c>
      <c r="J24" s="138">
        <v>365</v>
      </c>
      <c r="K24" s="137">
        <v>4078</v>
      </c>
      <c r="L24" s="138">
        <v>740</v>
      </c>
      <c r="M24" s="137">
        <v>3411</v>
      </c>
      <c r="N24" s="138">
        <v>572</v>
      </c>
      <c r="O24" s="139">
        <f>+I24+K24+M24</f>
        <v>9681</v>
      </c>
      <c r="P24" s="140">
        <f>+J24+L24+N24</f>
        <v>1677</v>
      </c>
      <c r="Q24" s="141">
        <f>IF(O24&lt;&gt;0,P24/G24,"")</f>
        <v>88.26315789473684</v>
      </c>
      <c r="R24" s="142">
        <f>IF(O24&lt;&gt;0,O24/P24,"")</f>
        <v>5.772808586762075</v>
      </c>
      <c r="S24" s="137">
        <v>11499</v>
      </c>
      <c r="T24" s="130">
        <f t="shared" si="0"/>
        <v>-0.15810070440907906</v>
      </c>
      <c r="U24" s="137">
        <v>420035</v>
      </c>
      <c r="V24" s="138">
        <v>48180</v>
      </c>
      <c r="W24" s="177">
        <f t="shared" si="2"/>
        <v>8.718036529680365</v>
      </c>
      <c r="X24" s="8"/>
    </row>
    <row r="25" spans="1:24" s="10" customFormat="1" ht="18">
      <c r="A25" s="52">
        <v>21</v>
      </c>
      <c r="B25" s="129" t="s">
        <v>40</v>
      </c>
      <c r="C25" s="123">
        <v>39339</v>
      </c>
      <c r="D25" s="148" t="s">
        <v>20</v>
      </c>
      <c r="E25" s="148" t="s">
        <v>60</v>
      </c>
      <c r="F25" s="124">
        <v>79</v>
      </c>
      <c r="G25" s="124">
        <v>51</v>
      </c>
      <c r="H25" s="124">
        <v>6</v>
      </c>
      <c r="I25" s="149">
        <v>2735</v>
      </c>
      <c r="J25" s="150">
        <v>631</v>
      </c>
      <c r="K25" s="149">
        <v>3316.5</v>
      </c>
      <c r="L25" s="150">
        <v>699</v>
      </c>
      <c r="M25" s="149">
        <v>3385</v>
      </c>
      <c r="N25" s="150">
        <v>712</v>
      </c>
      <c r="O25" s="151">
        <f>+M25+K25+I25</f>
        <v>9436.5</v>
      </c>
      <c r="P25" s="152">
        <f>N25+L25+J25</f>
        <v>2042</v>
      </c>
      <c r="Q25" s="150">
        <f>P25/G25</f>
        <v>40.03921568627451</v>
      </c>
      <c r="R25" s="153">
        <f>O25/P25</f>
        <v>4.621204701273261</v>
      </c>
      <c r="S25" s="149">
        <v>15014</v>
      </c>
      <c r="T25" s="130">
        <f t="shared" si="0"/>
        <v>-0.37148661249500464</v>
      </c>
      <c r="U25" s="149">
        <v>216792.5</v>
      </c>
      <c r="V25" s="150">
        <v>29677</v>
      </c>
      <c r="W25" s="178">
        <f>+U25/V25</f>
        <v>7.305067897698555</v>
      </c>
      <c r="X25" s="8"/>
    </row>
    <row r="26" spans="1:25" s="10" customFormat="1" ht="18">
      <c r="A26" s="53">
        <v>22</v>
      </c>
      <c r="B26" s="128" t="s">
        <v>2</v>
      </c>
      <c r="C26" s="119">
        <v>39325</v>
      </c>
      <c r="D26" s="127" t="s">
        <v>101</v>
      </c>
      <c r="E26" s="127" t="s">
        <v>21</v>
      </c>
      <c r="F26" s="121">
        <v>66</v>
      </c>
      <c r="G26" s="121">
        <v>20</v>
      </c>
      <c r="H26" s="121">
        <v>8</v>
      </c>
      <c r="I26" s="137">
        <v>1396</v>
      </c>
      <c r="J26" s="138">
        <v>291</v>
      </c>
      <c r="K26" s="137">
        <v>2617</v>
      </c>
      <c r="L26" s="138">
        <v>550</v>
      </c>
      <c r="M26" s="137">
        <v>3010</v>
      </c>
      <c r="N26" s="138">
        <v>615</v>
      </c>
      <c r="O26" s="139">
        <f>+I26+K26+M26</f>
        <v>7023</v>
      </c>
      <c r="P26" s="140">
        <f>+J26+L26+N26</f>
        <v>1456</v>
      </c>
      <c r="Q26" s="141">
        <f>IF(O26&lt;&gt;0,P26/G26,"")</f>
        <v>72.8</v>
      </c>
      <c r="R26" s="142">
        <f>IF(O26&lt;&gt;0,O26/P26,"")</f>
        <v>4.823489010989011</v>
      </c>
      <c r="S26" s="137">
        <v>26644</v>
      </c>
      <c r="T26" s="130">
        <f t="shared" si="0"/>
        <v>-0.7364134514337186</v>
      </c>
      <c r="U26" s="137">
        <v>1263065</v>
      </c>
      <c r="V26" s="138">
        <v>154838</v>
      </c>
      <c r="W26" s="177">
        <f aca="true" t="shared" si="3" ref="W26:W41">U26/V26</f>
        <v>8.157332179439155</v>
      </c>
      <c r="X26" s="8"/>
      <c r="Y26" s="8"/>
    </row>
    <row r="27" spans="1:25" s="10" customFormat="1" ht="18">
      <c r="A27" s="53">
        <v>23</v>
      </c>
      <c r="B27" s="129" t="s">
        <v>55</v>
      </c>
      <c r="C27" s="120">
        <v>39353</v>
      </c>
      <c r="D27" s="127" t="s">
        <v>120</v>
      </c>
      <c r="E27" s="126" t="s">
        <v>56</v>
      </c>
      <c r="F27" s="122">
        <v>40</v>
      </c>
      <c r="G27" s="122">
        <v>26</v>
      </c>
      <c r="H27" s="122">
        <v>4</v>
      </c>
      <c r="I27" s="143">
        <v>1057</v>
      </c>
      <c r="J27" s="144">
        <v>215</v>
      </c>
      <c r="K27" s="143">
        <v>2849</v>
      </c>
      <c r="L27" s="144">
        <v>548</v>
      </c>
      <c r="M27" s="143">
        <v>2362</v>
      </c>
      <c r="N27" s="144">
        <v>466</v>
      </c>
      <c r="O27" s="145">
        <f>I27+K27+M27</f>
        <v>6268</v>
      </c>
      <c r="P27" s="146">
        <f>J27+L27+N27</f>
        <v>1229</v>
      </c>
      <c r="Q27" s="141">
        <f>IF(O27&lt;&gt;0,P27/G27,"")</f>
        <v>47.26923076923077</v>
      </c>
      <c r="R27" s="142">
        <f>IF(O27&lt;&gt;0,O27/P27,"")</f>
        <v>5.1000813669650125</v>
      </c>
      <c r="S27" s="143">
        <v>13790.5</v>
      </c>
      <c r="T27" s="130">
        <f t="shared" si="0"/>
        <v>-0.5454842101446649</v>
      </c>
      <c r="U27" s="154">
        <v>122254</v>
      </c>
      <c r="V27" s="155">
        <v>14799</v>
      </c>
      <c r="W27" s="177">
        <f t="shared" si="3"/>
        <v>8.260963578620178</v>
      </c>
      <c r="X27" s="8"/>
      <c r="Y27" s="8"/>
    </row>
    <row r="28" spans="1:25" s="10" customFormat="1" ht="18">
      <c r="A28" s="52">
        <v>24</v>
      </c>
      <c r="B28" s="128" t="s">
        <v>47</v>
      </c>
      <c r="C28" s="119">
        <v>39346</v>
      </c>
      <c r="D28" s="157" t="s">
        <v>114</v>
      </c>
      <c r="E28" s="157" t="s">
        <v>48</v>
      </c>
      <c r="F28" s="158">
        <v>30</v>
      </c>
      <c r="G28" s="158">
        <v>26</v>
      </c>
      <c r="H28" s="158">
        <v>5</v>
      </c>
      <c r="I28" s="159">
        <v>960</v>
      </c>
      <c r="J28" s="160">
        <v>207</v>
      </c>
      <c r="K28" s="159">
        <v>2158</v>
      </c>
      <c r="L28" s="160">
        <v>465</v>
      </c>
      <c r="M28" s="159">
        <v>1827</v>
      </c>
      <c r="N28" s="160">
        <v>398</v>
      </c>
      <c r="O28" s="161">
        <f>I28+K28+M28</f>
        <v>4945</v>
      </c>
      <c r="P28" s="162">
        <f>J28+L28+N28</f>
        <v>1070</v>
      </c>
      <c r="Q28" s="160">
        <f>+P28/G28</f>
        <v>41.15384615384615</v>
      </c>
      <c r="R28" s="163">
        <f>+O28/P28</f>
        <v>4.621495327102804</v>
      </c>
      <c r="S28" s="159">
        <v>11934</v>
      </c>
      <c r="T28" s="130">
        <f t="shared" si="0"/>
        <v>-0.585637673872968</v>
      </c>
      <c r="U28" s="159">
        <v>82955</v>
      </c>
      <c r="V28" s="160">
        <v>10998</v>
      </c>
      <c r="W28" s="177">
        <f t="shared" si="3"/>
        <v>7.542735042735043</v>
      </c>
      <c r="X28" s="8"/>
      <c r="Y28" s="8"/>
    </row>
    <row r="29" spans="1:25" s="10" customFormat="1" ht="18">
      <c r="A29" s="53">
        <v>25</v>
      </c>
      <c r="B29" s="128" t="s">
        <v>33</v>
      </c>
      <c r="C29" s="119">
        <v>39332</v>
      </c>
      <c r="D29" s="127" t="s">
        <v>101</v>
      </c>
      <c r="E29" s="127" t="s">
        <v>102</v>
      </c>
      <c r="F29" s="121">
        <v>61</v>
      </c>
      <c r="G29" s="121">
        <v>7</v>
      </c>
      <c r="H29" s="121">
        <v>7</v>
      </c>
      <c r="I29" s="137">
        <v>861</v>
      </c>
      <c r="J29" s="138">
        <v>270</v>
      </c>
      <c r="K29" s="137">
        <v>1047</v>
      </c>
      <c r="L29" s="138">
        <v>305</v>
      </c>
      <c r="M29" s="137">
        <v>2996</v>
      </c>
      <c r="N29" s="138">
        <v>511</v>
      </c>
      <c r="O29" s="139">
        <f>+I29+K29+M29</f>
        <v>4904</v>
      </c>
      <c r="P29" s="140">
        <f>+J29+L29+N29</f>
        <v>1086</v>
      </c>
      <c r="Q29" s="141">
        <f>IF(O29&lt;&gt;0,P29/G29,"")</f>
        <v>155.14285714285714</v>
      </c>
      <c r="R29" s="142">
        <f>IF(O29&lt;&gt;0,O29/P29,"")</f>
        <v>4.515653775322283</v>
      </c>
      <c r="S29" s="137">
        <v>7769</v>
      </c>
      <c r="T29" s="130">
        <f t="shared" si="0"/>
        <v>-0.3687733299008881</v>
      </c>
      <c r="U29" s="137">
        <v>1113568</v>
      </c>
      <c r="V29" s="138">
        <v>115181</v>
      </c>
      <c r="W29" s="177">
        <f t="shared" si="3"/>
        <v>9.667983434767887</v>
      </c>
      <c r="X29" s="8"/>
      <c r="Y29" s="8"/>
    </row>
    <row r="30" spans="1:25" s="10" customFormat="1" ht="18">
      <c r="A30" s="52">
        <v>26</v>
      </c>
      <c r="B30" s="128" t="s">
        <v>46</v>
      </c>
      <c r="C30" s="119">
        <v>39318</v>
      </c>
      <c r="D30" s="127" t="s">
        <v>101</v>
      </c>
      <c r="E30" s="127" t="s">
        <v>15</v>
      </c>
      <c r="F30" s="121">
        <v>60</v>
      </c>
      <c r="G30" s="121">
        <v>13</v>
      </c>
      <c r="H30" s="121">
        <v>9</v>
      </c>
      <c r="I30" s="137">
        <v>1132</v>
      </c>
      <c r="J30" s="138">
        <v>220</v>
      </c>
      <c r="K30" s="137">
        <v>2032</v>
      </c>
      <c r="L30" s="138">
        <v>408</v>
      </c>
      <c r="M30" s="137">
        <v>1572</v>
      </c>
      <c r="N30" s="138">
        <v>306</v>
      </c>
      <c r="O30" s="139">
        <f>+I30+K30+M30</f>
        <v>4736</v>
      </c>
      <c r="P30" s="140">
        <f>+J30+L30+N30</f>
        <v>934</v>
      </c>
      <c r="Q30" s="141">
        <f>IF(O30&lt;&gt;0,P30/G30,"")</f>
        <v>71.84615384615384</v>
      </c>
      <c r="R30" s="142">
        <f>IF(O30&lt;&gt;0,O30/P30,"")</f>
        <v>5.070663811563169</v>
      </c>
      <c r="S30" s="137">
        <v>10016</v>
      </c>
      <c r="T30" s="130">
        <f t="shared" si="0"/>
        <v>-0.5271565495207667</v>
      </c>
      <c r="U30" s="137">
        <v>1028328</v>
      </c>
      <c r="V30" s="138">
        <v>128353</v>
      </c>
      <c r="W30" s="177">
        <f t="shared" si="3"/>
        <v>8.011717684822326</v>
      </c>
      <c r="X30" s="8"/>
      <c r="Y30" s="8"/>
    </row>
    <row r="31" spans="1:25" s="10" customFormat="1" ht="18">
      <c r="A31" s="53">
        <v>27</v>
      </c>
      <c r="B31" s="128" t="s">
        <v>38</v>
      </c>
      <c r="C31" s="164">
        <v>39339</v>
      </c>
      <c r="D31" s="157" t="s">
        <v>1</v>
      </c>
      <c r="E31" s="157" t="s">
        <v>39</v>
      </c>
      <c r="F31" s="158">
        <v>25</v>
      </c>
      <c r="G31" s="158">
        <v>6</v>
      </c>
      <c r="H31" s="158">
        <v>6</v>
      </c>
      <c r="I31" s="159">
        <v>729</v>
      </c>
      <c r="J31" s="160">
        <v>110</v>
      </c>
      <c r="K31" s="159">
        <v>1440</v>
      </c>
      <c r="L31" s="160">
        <v>204</v>
      </c>
      <c r="M31" s="159">
        <v>1327</v>
      </c>
      <c r="N31" s="160">
        <v>183</v>
      </c>
      <c r="O31" s="161">
        <f>M31+K31+I31</f>
        <v>3496</v>
      </c>
      <c r="P31" s="162">
        <f>J31+L31+N31</f>
        <v>497</v>
      </c>
      <c r="Q31" s="160">
        <f>P31/G31</f>
        <v>82.83333333333333</v>
      </c>
      <c r="R31" s="163">
        <f>O31/P31</f>
        <v>7.03420523138833</v>
      </c>
      <c r="S31" s="165">
        <v>4981</v>
      </c>
      <c r="T31" s="130">
        <f t="shared" si="0"/>
        <v>-0.29813290503914874</v>
      </c>
      <c r="U31" s="159">
        <v>269121</v>
      </c>
      <c r="V31" s="160">
        <v>27247</v>
      </c>
      <c r="W31" s="177">
        <f t="shared" si="3"/>
        <v>9.87708738576724</v>
      </c>
      <c r="X31" s="8"/>
      <c r="Y31" s="8"/>
    </row>
    <row r="32" spans="1:25" s="10" customFormat="1" ht="18">
      <c r="A32" s="52">
        <v>28</v>
      </c>
      <c r="B32" s="129" t="s">
        <v>31</v>
      </c>
      <c r="C32" s="120">
        <v>39325</v>
      </c>
      <c r="D32" s="126" t="s">
        <v>41</v>
      </c>
      <c r="E32" s="126" t="s">
        <v>41</v>
      </c>
      <c r="F32" s="122">
        <v>41</v>
      </c>
      <c r="G32" s="122">
        <v>10</v>
      </c>
      <c r="H32" s="122">
        <v>8</v>
      </c>
      <c r="I32" s="143">
        <v>564</v>
      </c>
      <c r="J32" s="144">
        <v>111</v>
      </c>
      <c r="K32" s="143">
        <v>1441.5</v>
      </c>
      <c r="L32" s="144">
        <v>282</v>
      </c>
      <c r="M32" s="143">
        <v>1208</v>
      </c>
      <c r="N32" s="144">
        <v>222</v>
      </c>
      <c r="O32" s="145">
        <f>SUM(I32+K32+M32)</f>
        <v>3213.5</v>
      </c>
      <c r="P32" s="146">
        <f>SUM(J32+L32+N32)</f>
        <v>615</v>
      </c>
      <c r="Q32" s="141">
        <f>IF(O32&lt;&gt;0,P32/G32,"")</f>
        <v>61.5</v>
      </c>
      <c r="R32" s="142">
        <f>IF(O32&lt;&gt;0,O32/P32,"")</f>
        <v>5.225203252032521</v>
      </c>
      <c r="S32" s="143">
        <v>17281.5</v>
      </c>
      <c r="T32" s="130">
        <f t="shared" si="0"/>
        <v>-0.8140497063333623</v>
      </c>
      <c r="U32" s="143">
        <v>420397</v>
      </c>
      <c r="V32" s="144">
        <v>57253</v>
      </c>
      <c r="W32" s="177">
        <f t="shared" si="3"/>
        <v>7.342794264056032</v>
      </c>
      <c r="X32" s="8"/>
      <c r="Y32" s="8"/>
    </row>
    <row r="33" spans="1:25" s="10" customFormat="1" ht="18">
      <c r="A33" s="53">
        <v>29</v>
      </c>
      <c r="B33" s="129" t="s">
        <v>34</v>
      </c>
      <c r="C33" s="120">
        <v>39332</v>
      </c>
      <c r="D33" s="126" t="s">
        <v>110</v>
      </c>
      <c r="E33" s="126" t="s">
        <v>19</v>
      </c>
      <c r="F33" s="122">
        <v>112</v>
      </c>
      <c r="G33" s="122">
        <v>9</v>
      </c>
      <c r="H33" s="122">
        <v>7</v>
      </c>
      <c r="I33" s="143">
        <v>545</v>
      </c>
      <c r="J33" s="144">
        <v>122</v>
      </c>
      <c r="K33" s="143">
        <v>1187</v>
      </c>
      <c r="L33" s="144">
        <v>254</v>
      </c>
      <c r="M33" s="143">
        <v>1357</v>
      </c>
      <c r="N33" s="144">
        <v>272</v>
      </c>
      <c r="O33" s="145">
        <f>+M33+K33+I33</f>
        <v>3089</v>
      </c>
      <c r="P33" s="146">
        <f>+N33+L33+J33</f>
        <v>648</v>
      </c>
      <c r="Q33" s="144">
        <f>+P33/G33</f>
        <v>72</v>
      </c>
      <c r="R33" s="147">
        <f>+O33/P33</f>
        <v>4.7669753086419755</v>
      </c>
      <c r="S33" s="143">
        <v>8822</v>
      </c>
      <c r="T33" s="130">
        <f t="shared" si="0"/>
        <v>-0.6498526411244616</v>
      </c>
      <c r="U33" s="143">
        <v>1043248</v>
      </c>
      <c r="V33" s="144">
        <v>124067</v>
      </c>
      <c r="W33" s="177">
        <f t="shared" si="3"/>
        <v>8.408746886762797</v>
      </c>
      <c r="X33" s="8"/>
      <c r="Y33" s="8"/>
    </row>
    <row r="34" spans="1:25" s="10" customFormat="1" ht="18">
      <c r="A34" s="53">
        <v>30</v>
      </c>
      <c r="B34" s="128" t="s">
        <v>94</v>
      </c>
      <c r="C34" s="119">
        <v>39304</v>
      </c>
      <c r="D34" s="127" t="s">
        <v>101</v>
      </c>
      <c r="E34" s="127" t="s">
        <v>102</v>
      </c>
      <c r="F34" s="121">
        <v>165</v>
      </c>
      <c r="G34" s="121">
        <v>11</v>
      </c>
      <c r="H34" s="121">
        <v>11</v>
      </c>
      <c r="I34" s="137">
        <v>363</v>
      </c>
      <c r="J34" s="138">
        <v>69</v>
      </c>
      <c r="K34" s="137">
        <v>1193</v>
      </c>
      <c r="L34" s="138">
        <v>229</v>
      </c>
      <c r="M34" s="137">
        <v>1458</v>
      </c>
      <c r="N34" s="138">
        <v>270</v>
      </c>
      <c r="O34" s="139">
        <f>+I34+K34+M34</f>
        <v>3014</v>
      </c>
      <c r="P34" s="140">
        <f>+J34+L34+N34</f>
        <v>568</v>
      </c>
      <c r="Q34" s="141">
        <f>IF(O34&lt;&gt;0,P34/G34,"")</f>
        <v>51.63636363636363</v>
      </c>
      <c r="R34" s="142">
        <f>IF(O34&lt;&gt;0,O34/P34,"")</f>
        <v>5.306338028169014</v>
      </c>
      <c r="S34" s="137">
        <v>12673</v>
      </c>
      <c r="T34" s="130">
        <f t="shared" si="0"/>
        <v>-0.7621715458060443</v>
      </c>
      <c r="U34" s="137">
        <v>5115717</v>
      </c>
      <c r="V34" s="138">
        <v>678782</v>
      </c>
      <c r="W34" s="177">
        <f t="shared" si="3"/>
        <v>7.536612638520173</v>
      </c>
      <c r="X34" s="8"/>
      <c r="Y34" s="8"/>
    </row>
    <row r="35" spans="1:25" s="10" customFormat="1" ht="18">
      <c r="A35" s="52">
        <v>31</v>
      </c>
      <c r="B35" s="128" t="s">
        <v>71</v>
      </c>
      <c r="C35" s="119">
        <v>39220</v>
      </c>
      <c r="D35" s="127" t="s">
        <v>58</v>
      </c>
      <c r="E35" s="127" t="s">
        <v>63</v>
      </c>
      <c r="F35" s="121">
        <v>88</v>
      </c>
      <c r="G35" s="121">
        <v>4</v>
      </c>
      <c r="H35" s="121">
        <v>22</v>
      </c>
      <c r="I35" s="137">
        <v>568</v>
      </c>
      <c r="J35" s="138">
        <v>142</v>
      </c>
      <c r="K35" s="137">
        <v>1088</v>
      </c>
      <c r="L35" s="138">
        <v>272</v>
      </c>
      <c r="M35" s="137">
        <v>1088</v>
      </c>
      <c r="N35" s="138">
        <v>272</v>
      </c>
      <c r="O35" s="139">
        <f aca="true" t="shared" si="4" ref="O35:P37">I35+K35+M35</f>
        <v>2744</v>
      </c>
      <c r="P35" s="140">
        <f t="shared" si="4"/>
        <v>686</v>
      </c>
      <c r="Q35" s="144">
        <f>+P35/G35</f>
        <v>171.5</v>
      </c>
      <c r="R35" s="147">
        <f>+O35/P35</f>
        <v>4</v>
      </c>
      <c r="S35" s="143">
        <v>94</v>
      </c>
      <c r="T35" s="130">
        <f t="shared" si="0"/>
        <v>28.19148936170213</v>
      </c>
      <c r="U35" s="154">
        <v>572683.5</v>
      </c>
      <c r="V35" s="155">
        <v>83218</v>
      </c>
      <c r="W35" s="177">
        <f t="shared" si="3"/>
        <v>6.881726309211949</v>
      </c>
      <c r="X35" s="8"/>
      <c r="Y35" s="8"/>
    </row>
    <row r="36" spans="1:25" s="10" customFormat="1" ht="18">
      <c r="A36" s="53">
        <v>32</v>
      </c>
      <c r="B36" s="128" t="s">
        <v>62</v>
      </c>
      <c r="C36" s="119">
        <v>39332</v>
      </c>
      <c r="D36" s="127" t="s">
        <v>58</v>
      </c>
      <c r="E36" s="127" t="s">
        <v>63</v>
      </c>
      <c r="F36" s="121">
        <v>23</v>
      </c>
      <c r="G36" s="121">
        <v>8</v>
      </c>
      <c r="H36" s="121">
        <v>7</v>
      </c>
      <c r="I36" s="137">
        <v>492</v>
      </c>
      <c r="J36" s="138">
        <v>100</v>
      </c>
      <c r="K36" s="137">
        <v>1144</v>
      </c>
      <c r="L36" s="138">
        <v>227</v>
      </c>
      <c r="M36" s="137">
        <v>1012</v>
      </c>
      <c r="N36" s="138">
        <v>202</v>
      </c>
      <c r="O36" s="139">
        <f t="shared" si="4"/>
        <v>2648</v>
      </c>
      <c r="P36" s="140">
        <f t="shared" si="4"/>
        <v>529</v>
      </c>
      <c r="Q36" s="144">
        <f>+P36/G36</f>
        <v>66.125</v>
      </c>
      <c r="R36" s="147">
        <f>+O36/P36</f>
        <v>5.005671077504726</v>
      </c>
      <c r="S36" s="143">
        <v>1717</v>
      </c>
      <c r="T36" s="130">
        <f t="shared" si="0"/>
        <v>0.5422248107163657</v>
      </c>
      <c r="U36" s="154">
        <v>225752</v>
      </c>
      <c r="V36" s="155">
        <v>24628</v>
      </c>
      <c r="W36" s="177">
        <f t="shared" si="3"/>
        <v>9.166477180445021</v>
      </c>
      <c r="X36" s="8"/>
      <c r="Y36" s="8"/>
    </row>
    <row r="37" spans="1:25" s="10" customFormat="1" ht="18">
      <c r="A37" s="52">
        <v>33</v>
      </c>
      <c r="B37" s="129" t="s">
        <v>3</v>
      </c>
      <c r="C37" s="120">
        <v>38982</v>
      </c>
      <c r="D37" s="127" t="s">
        <v>120</v>
      </c>
      <c r="E37" s="126" t="s">
        <v>4</v>
      </c>
      <c r="F37" s="122">
        <v>22</v>
      </c>
      <c r="G37" s="122">
        <v>1</v>
      </c>
      <c r="H37" s="122">
        <v>19</v>
      </c>
      <c r="I37" s="143">
        <v>560</v>
      </c>
      <c r="J37" s="144">
        <v>140</v>
      </c>
      <c r="K37" s="143">
        <v>816</v>
      </c>
      <c r="L37" s="144">
        <v>204</v>
      </c>
      <c r="M37" s="143">
        <v>1000</v>
      </c>
      <c r="N37" s="144">
        <v>250</v>
      </c>
      <c r="O37" s="145">
        <f t="shared" si="4"/>
        <v>2376</v>
      </c>
      <c r="P37" s="146">
        <f t="shared" si="4"/>
        <v>594</v>
      </c>
      <c r="Q37" s="141">
        <f>IF(O37&lt;&gt;0,P37/G37,"")</f>
        <v>594</v>
      </c>
      <c r="R37" s="142">
        <f>IF(O37&lt;&gt;0,O37/P37,"")</f>
        <v>4</v>
      </c>
      <c r="S37" s="143"/>
      <c r="T37" s="130">
        <f t="shared" si="0"/>
      </c>
      <c r="U37" s="143">
        <v>245510</v>
      </c>
      <c r="V37" s="144">
        <v>34617</v>
      </c>
      <c r="W37" s="177">
        <f t="shared" si="3"/>
        <v>7.092180142704452</v>
      </c>
      <c r="X37" s="8"/>
      <c r="Y37" s="8"/>
    </row>
    <row r="38" spans="1:25" s="10" customFormat="1" ht="18">
      <c r="A38" s="53">
        <v>34</v>
      </c>
      <c r="B38" s="128" t="s">
        <v>64</v>
      </c>
      <c r="C38" s="119">
        <v>39353</v>
      </c>
      <c r="D38" s="127" t="s">
        <v>113</v>
      </c>
      <c r="E38" s="127" t="s">
        <v>19</v>
      </c>
      <c r="F38" s="121">
        <v>1</v>
      </c>
      <c r="G38" s="121">
        <v>1</v>
      </c>
      <c r="H38" s="121">
        <v>4</v>
      </c>
      <c r="I38" s="137">
        <v>653</v>
      </c>
      <c r="J38" s="138">
        <v>57</v>
      </c>
      <c r="K38" s="137">
        <v>351</v>
      </c>
      <c r="L38" s="138">
        <v>30</v>
      </c>
      <c r="M38" s="137">
        <v>662</v>
      </c>
      <c r="N38" s="138">
        <v>57</v>
      </c>
      <c r="O38" s="139">
        <f>+I38+K38+M38</f>
        <v>1666</v>
      </c>
      <c r="P38" s="140">
        <f>+J38+L38+N38</f>
        <v>144</v>
      </c>
      <c r="Q38" s="144">
        <f>+P38/G38</f>
        <v>144</v>
      </c>
      <c r="R38" s="147">
        <f>+O38/P38</f>
        <v>11.569444444444445</v>
      </c>
      <c r="S38" s="137">
        <v>1061</v>
      </c>
      <c r="T38" s="130">
        <f aca="true" t="shared" si="5" ref="T38:T69">IF(S38&lt;&gt;0,-(S38-O38)/S38,"")</f>
        <v>0.5702167766258247</v>
      </c>
      <c r="U38" s="137">
        <v>19155</v>
      </c>
      <c r="V38" s="138">
        <v>1420</v>
      </c>
      <c r="W38" s="177">
        <f t="shared" si="3"/>
        <v>13.48943661971831</v>
      </c>
      <c r="X38" s="8"/>
      <c r="Y38" s="8"/>
    </row>
    <row r="39" spans="1:25" s="10" customFormat="1" ht="18">
      <c r="A39" s="52">
        <v>35</v>
      </c>
      <c r="B39" s="128" t="s">
        <v>5</v>
      </c>
      <c r="C39" s="119">
        <v>39318</v>
      </c>
      <c r="D39" s="127" t="s">
        <v>58</v>
      </c>
      <c r="E39" s="127" t="s">
        <v>70</v>
      </c>
      <c r="F39" s="121">
        <v>8</v>
      </c>
      <c r="G39" s="121">
        <v>8</v>
      </c>
      <c r="H39" s="121">
        <v>9</v>
      </c>
      <c r="I39" s="137">
        <v>378</v>
      </c>
      <c r="J39" s="138">
        <v>68</v>
      </c>
      <c r="K39" s="137">
        <v>494</v>
      </c>
      <c r="L39" s="138">
        <v>88</v>
      </c>
      <c r="M39" s="137">
        <v>706</v>
      </c>
      <c r="N39" s="138">
        <v>122</v>
      </c>
      <c r="O39" s="139">
        <f>I39+K39+M39</f>
        <v>1578</v>
      </c>
      <c r="P39" s="140">
        <f>J39+L39+N39</f>
        <v>278</v>
      </c>
      <c r="Q39" s="144">
        <f>+P39/G39</f>
        <v>34.75</v>
      </c>
      <c r="R39" s="147">
        <f>+O39/P39</f>
        <v>5.676258992805756</v>
      </c>
      <c r="S39" s="143">
        <v>2978</v>
      </c>
      <c r="T39" s="130">
        <f t="shared" si="5"/>
        <v>-0.47011417058428473</v>
      </c>
      <c r="U39" s="154">
        <v>126368</v>
      </c>
      <c r="V39" s="155">
        <v>12829</v>
      </c>
      <c r="W39" s="177">
        <f t="shared" si="3"/>
        <v>9.850183178735676</v>
      </c>
      <c r="X39" s="8"/>
      <c r="Y39" s="8"/>
    </row>
    <row r="40" spans="1:25" s="10" customFormat="1" ht="18">
      <c r="A40" s="53">
        <v>36</v>
      </c>
      <c r="B40" s="128" t="s">
        <v>36</v>
      </c>
      <c r="C40" s="119">
        <v>39339</v>
      </c>
      <c r="D40" s="127" t="s">
        <v>101</v>
      </c>
      <c r="E40" s="127" t="s">
        <v>102</v>
      </c>
      <c r="F40" s="121">
        <v>45</v>
      </c>
      <c r="G40" s="121">
        <v>7</v>
      </c>
      <c r="H40" s="121">
        <v>6</v>
      </c>
      <c r="I40" s="137">
        <v>302</v>
      </c>
      <c r="J40" s="138">
        <v>67</v>
      </c>
      <c r="K40" s="137">
        <v>620</v>
      </c>
      <c r="L40" s="138">
        <v>135</v>
      </c>
      <c r="M40" s="137">
        <v>560</v>
      </c>
      <c r="N40" s="138">
        <v>109</v>
      </c>
      <c r="O40" s="139">
        <f>+I40+K40+M40</f>
        <v>1482</v>
      </c>
      <c r="P40" s="140">
        <f>+J40+L40+N40</f>
        <v>311</v>
      </c>
      <c r="Q40" s="141">
        <f>IF(O40&lt;&gt;0,P40/G40,"")</f>
        <v>44.42857142857143</v>
      </c>
      <c r="R40" s="142">
        <f>IF(O40&lt;&gt;0,O40/P40,"")</f>
        <v>4.765273311897106</v>
      </c>
      <c r="S40" s="137">
        <v>9548</v>
      </c>
      <c r="T40" s="130">
        <f t="shared" si="5"/>
        <v>-0.8447842480100545</v>
      </c>
      <c r="U40" s="137">
        <v>510633</v>
      </c>
      <c r="V40" s="138">
        <v>53488</v>
      </c>
      <c r="W40" s="177">
        <f t="shared" si="3"/>
        <v>9.546683368232127</v>
      </c>
      <c r="X40" s="8"/>
      <c r="Y40" s="8"/>
    </row>
    <row r="41" spans="1:25" s="10" customFormat="1" ht="18">
      <c r="A41" s="52">
        <v>37</v>
      </c>
      <c r="B41" s="129" t="s">
        <v>57</v>
      </c>
      <c r="C41" s="120">
        <v>39353</v>
      </c>
      <c r="D41" s="126" t="s">
        <v>58</v>
      </c>
      <c r="E41" s="126" t="s">
        <v>59</v>
      </c>
      <c r="F41" s="122">
        <v>11</v>
      </c>
      <c r="G41" s="122">
        <v>6</v>
      </c>
      <c r="H41" s="122">
        <v>4</v>
      </c>
      <c r="I41" s="137">
        <v>185</v>
      </c>
      <c r="J41" s="138">
        <v>28</v>
      </c>
      <c r="K41" s="137">
        <v>701</v>
      </c>
      <c r="L41" s="138">
        <v>109</v>
      </c>
      <c r="M41" s="137">
        <v>554</v>
      </c>
      <c r="N41" s="138">
        <v>81</v>
      </c>
      <c r="O41" s="139">
        <f>I41+K41+M41</f>
        <v>1440</v>
      </c>
      <c r="P41" s="140">
        <f>J41+L41+N41</f>
        <v>218</v>
      </c>
      <c r="Q41" s="144">
        <f>+P41/G41</f>
        <v>36.333333333333336</v>
      </c>
      <c r="R41" s="147">
        <f>+O41/P41</f>
        <v>6.605504587155964</v>
      </c>
      <c r="S41" s="143">
        <v>2203</v>
      </c>
      <c r="T41" s="130">
        <f t="shared" si="5"/>
        <v>-0.3463458919655016</v>
      </c>
      <c r="U41" s="154">
        <v>77120.5</v>
      </c>
      <c r="V41" s="155">
        <v>6618</v>
      </c>
      <c r="W41" s="177">
        <f t="shared" si="3"/>
        <v>11.653142943487458</v>
      </c>
      <c r="X41" s="8"/>
      <c r="Y41" s="8"/>
    </row>
    <row r="42" spans="1:25" s="10" customFormat="1" ht="18">
      <c r="A42" s="53">
        <v>38</v>
      </c>
      <c r="B42" s="128" t="s">
        <v>45</v>
      </c>
      <c r="C42" s="119">
        <v>39346</v>
      </c>
      <c r="D42" s="127" t="s">
        <v>122</v>
      </c>
      <c r="E42" s="127" t="s">
        <v>32</v>
      </c>
      <c r="F42" s="121">
        <v>43</v>
      </c>
      <c r="G42" s="121">
        <v>9</v>
      </c>
      <c r="H42" s="121">
        <v>5</v>
      </c>
      <c r="I42" s="137">
        <v>317</v>
      </c>
      <c r="J42" s="138">
        <v>57</v>
      </c>
      <c r="K42" s="137">
        <v>451</v>
      </c>
      <c r="L42" s="138">
        <v>82</v>
      </c>
      <c r="M42" s="137">
        <v>435</v>
      </c>
      <c r="N42" s="138">
        <v>82</v>
      </c>
      <c r="O42" s="139">
        <f>I42+K42+M42</f>
        <v>1203</v>
      </c>
      <c r="P42" s="140">
        <f>J42+L42+N42</f>
        <v>221</v>
      </c>
      <c r="Q42" s="141">
        <f>IF(O42&lt;&gt;0,P42/G42,"")</f>
        <v>24.555555555555557</v>
      </c>
      <c r="R42" s="142">
        <f>IF(O42&lt;&gt;0,O42/P42,"")</f>
        <v>5.4434389140271495</v>
      </c>
      <c r="S42" s="137">
        <v>2859</v>
      </c>
      <c r="T42" s="130">
        <f t="shared" si="5"/>
        <v>-0.5792235047219307</v>
      </c>
      <c r="U42" s="156">
        <f>107744+0</f>
        <v>107744</v>
      </c>
      <c r="V42" s="155">
        <f>13559+0</f>
        <v>13559</v>
      </c>
      <c r="W42" s="179">
        <f>IF(U42&lt;&gt;0,U42/V42,"")</f>
        <v>7.946308724832215</v>
      </c>
      <c r="X42" s="8"/>
      <c r="Y42" s="8"/>
    </row>
    <row r="43" spans="1:25" s="10" customFormat="1" ht="18">
      <c r="A43" s="52">
        <v>39</v>
      </c>
      <c r="B43" s="129" t="s">
        <v>65</v>
      </c>
      <c r="C43" s="120">
        <v>39269</v>
      </c>
      <c r="D43" s="126" t="s">
        <v>17</v>
      </c>
      <c r="E43" s="126" t="s">
        <v>17</v>
      </c>
      <c r="F43" s="122">
        <v>10</v>
      </c>
      <c r="G43" s="122">
        <v>4</v>
      </c>
      <c r="H43" s="122">
        <v>16</v>
      </c>
      <c r="I43" s="143">
        <v>185</v>
      </c>
      <c r="J43" s="144">
        <v>31</v>
      </c>
      <c r="K43" s="143">
        <v>484</v>
      </c>
      <c r="L43" s="144">
        <v>86</v>
      </c>
      <c r="M43" s="143">
        <v>507</v>
      </c>
      <c r="N43" s="144">
        <v>87</v>
      </c>
      <c r="O43" s="145">
        <f>SUM(I43+K43+M43)</f>
        <v>1176</v>
      </c>
      <c r="P43" s="146">
        <f>J43+L43+N43</f>
        <v>204</v>
      </c>
      <c r="Q43" s="144">
        <f>+P43/G43</f>
        <v>51</v>
      </c>
      <c r="R43" s="147">
        <f>+O43/P43</f>
        <v>5.764705882352941</v>
      </c>
      <c r="S43" s="143"/>
      <c r="T43" s="130">
        <f t="shared" si="5"/>
      </c>
      <c r="U43" s="143">
        <v>194255.19</v>
      </c>
      <c r="V43" s="144">
        <v>28731</v>
      </c>
      <c r="W43" s="177">
        <f aca="true" t="shared" si="6" ref="W43:W59">U43/V43</f>
        <v>6.761170512686645</v>
      </c>
      <c r="X43" s="8"/>
      <c r="Y43" s="8"/>
    </row>
    <row r="44" spans="1:25" s="10" customFormat="1" ht="18">
      <c r="A44" s="53">
        <v>40</v>
      </c>
      <c r="B44" s="128" t="s">
        <v>61</v>
      </c>
      <c r="C44" s="164">
        <v>39353</v>
      </c>
      <c r="D44" s="157" t="s">
        <v>1</v>
      </c>
      <c r="E44" s="157" t="s">
        <v>6</v>
      </c>
      <c r="F44" s="158">
        <v>10</v>
      </c>
      <c r="G44" s="158">
        <v>4</v>
      </c>
      <c r="H44" s="158">
        <v>4</v>
      </c>
      <c r="I44" s="159">
        <v>192</v>
      </c>
      <c r="J44" s="160">
        <v>25</v>
      </c>
      <c r="K44" s="159">
        <v>408</v>
      </c>
      <c r="L44" s="160">
        <v>55</v>
      </c>
      <c r="M44" s="159">
        <v>552</v>
      </c>
      <c r="N44" s="160">
        <v>74</v>
      </c>
      <c r="O44" s="161">
        <f>M44+K44+I44</f>
        <v>1152</v>
      </c>
      <c r="P44" s="162">
        <f>J44+L44+N44</f>
        <v>154</v>
      </c>
      <c r="Q44" s="160">
        <f>P44/G44</f>
        <v>38.5</v>
      </c>
      <c r="R44" s="163">
        <f>O44/P44</f>
        <v>7.48051948051948</v>
      </c>
      <c r="S44" s="159">
        <v>2410</v>
      </c>
      <c r="T44" s="130">
        <f t="shared" si="5"/>
        <v>-0.5219917012448133</v>
      </c>
      <c r="U44" s="159">
        <v>50870</v>
      </c>
      <c r="V44" s="160">
        <v>4903</v>
      </c>
      <c r="W44" s="177">
        <f t="shared" si="6"/>
        <v>10.375280440546604</v>
      </c>
      <c r="X44" s="8"/>
      <c r="Y44" s="8"/>
    </row>
    <row r="45" spans="1:25" s="10" customFormat="1" ht="18">
      <c r="A45" s="52">
        <v>41</v>
      </c>
      <c r="B45" s="129" t="s">
        <v>18</v>
      </c>
      <c r="C45" s="120">
        <v>39276</v>
      </c>
      <c r="D45" s="127" t="s">
        <v>120</v>
      </c>
      <c r="E45" s="126" t="s">
        <v>14</v>
      </c>
      <c r="F45" s="122">
        <v>40</v>
      </c>
      <c r="G45" s="122">
        <v>4</v>
      </c>
      <c r="H45" s="122">
        <v>15</v>
      </c>
      <c r="I45" s="143">
        <v>402</v>
      </c>
      <c r="J45" s="144">
        <v>158</v>
      </c>
      <c r="K45" s="143">
        <v>369</v>
      </c>
      <c r="L45" s="144">
        <v>139</v>
      </c>
      <c r="M45" s="143">
        <v>371.5</v>
      </c>
      <c r="N45" s="144">
        <v>156</v>
      </c>
      <c r="O45" s="145">
        <f>SUM(I45+K45+M45)</f>
        <v>1142.5</v>
      </c>
      <c r="P45" s="146">
        <f>SUM(J45+L45+N45)</f>
        <v>453</v>
      </c>
      <c r="Q45" s="141">
        <f>IF(O45&lt;&gt;0,P45/G45,"")</f>
        <v>113.25</v>
      </c>
      <c r="R45" s="142">
        <f>IF(O45&lt;&gt;0,O45/P45,"")</f>
        <v>2.522075055187638</v>
      </c>
      <c r="S45" s="143">
        <v>3129.5</v>
      </c>
      <c r="T45" s="130">
        <f t="shared" si="5"/>
        <v>-0.634925706981946</v>
      </c>
      <c r="U45" s="154">
        <v>820958.5</v>
      </c>
      <c r="V45" s="155">
        <v>102702</v>
      </c>
      <c r="W45" s="177">
        <f t="shared" si="6"/>
        <v>7.993597982512512</v>
      </c>
      <c r="X45" s="8"/>
      <c r="Y45" s="8"/>
    </row>
    <row r="46" spans="1:25" s="10" customFormat="1" ht="18">
      <c r="A46" s="52">
        <v>42</v>
      </c>
      <c r="B46" s="129" t="s">
        <v>37</v>
      </c>
      <c r="C46" s="120">
        <v>39339</v>
      </c>
      <c r="D46" s="126" t="s">
        <v>110</v>
      </c>
      <c r="E46" s="126" t="s">
        <v>21</v>
      </c>
      <c r="F46" s="122">
        <v>71</v>
      </c>
      <c r="G46" s="122">
        <v>3</v>
      </c>
      <c r="H46" s="122">
        <v>6</v>
      </c>
      <c r="I46" s="143">
        <v>189</v>
      </c>
      <c r="J46" s="144">
        <v>35</v>
      </c>
      <c r="K46" s="143">
        <v>433</v>
      </c>
      <c r="L46" s="144">
        <v>81</v>
      </c>
      <c r="M46" s="143">
        <v>389</v>
      </c>
      <c r="N46" s="144">
        <v>72</v>
      </c>
      <c r="O46" s="145">
        <f>+M46+K46+I46</f>
        <v>1011</v>
      </c>
      <c r="P46" s="146">
        <f>+N46+L46+J46</f>
        <v>188</v>
      </c>
      <c r="Q46" s="144">
        <f>+P46/G46</f>
        <v>62.666666666666664</v>
      </c>
      <c r="R46" s="147">
        <f>+O46/P46</f>
        <v>5.377659574468085</v>
      </c>
      <c r="S46" s="143">
        <v>4825</v>
      </c>
      <c r="T46" s="130">
        <f t="shared" si="5"/>
        <v>-0.7904663212435233</v>
      </c>
      <c r="U46" s="143">
        <v>502794</v>
      </c>
      <c r="V46" s="144">
        <v>54399</v>
      </c>
      <c r="W46" s="177">
        <f t="shared" si="6"/>
        <v>9.242706667401974</v>
      </c>
      <c r="X46" s="8"/>
      <c r="Y46" s="8"/>
    </row>
    <row r="47" spans="1:25" s="10" customFormat="1" ht="18">
      <c r="A47" s="53">
        <v>43</v>
      </c>
      <c r="B47" s="129" t="s">
        <v>109</v>
      </c>
      <c r="C47" s="120">
        <v>39248</v>
      </c>
      <c r="D47" s="126" t="s">
        <v>110</v>
      </c>
      <c r="E47" s="126" t="s">
        <v>119</v>
      </c>
      <c r="F47" s="122">
        <v>160</v>
      </c>
      <c r="G47" s="122">
        <v>5</v>
      </c>
      <c r="H47" s="122">
        <v>7</v>
      </c>
      <c r="I47" s="143">
        <v>194</v>
      </c>
      <c r="J47" s="144">
        <v>55</v>
      </c>
      <c r="K47" s="143">
        <v>438</v>
      </c>
      <c r="L47" s="144">
        <v>92</v>
      </c>
      <c r="M47" s="143">
        <v>366</v>
      </c>
      <c r="N47" s="144">
        <v>80</v>
      </c>
      <c r="O47" s="145">
        <f>+M47+K47+I47</f>
        <v>998</v>
      </c>
      <c r="P47" s="146">
        <f>+N47+L47+J47</f>
        <v>227</v>
      </c>
      <c r="Q47" s="144">
        <f>+P47/G47</f>
        <v>45.4</v>
      </c>
      <c r="R47" s="147">
        <f>+O47/P47</f>
        <v>4.39647577092511</v>
      </c>
      <c r="S47" s="143">
        <v>2037</v>
      </c>
      <c r="T47" s="130">
        <f t="shared" si="5"/>
        <v>-0.5100638193421698</v>
      </c>
      <c r="U47" s="143">
        <v>4871553</v>
      </c>
      <c r="V47" s="144">
        <v>659965</v>
      </c>
      <c r="W47" s="177">
        <f t="shared" si="6"/>
        <v>7.381532353988469</v>
      </c>
      <c r="X47" s="8"/>
      <c r="Y47" s="8"/>
    </row>
    <row r="48" spans="1:25" s="10" customFormat="1" ht="18">
      <c r="A48" s="52">
        <v>44</v>
      </c>
      <c r="B48" s="128" t="s">
        <v>23</v>
      </c>
      <c r="C48" s="119">
        <v>39297</v>
      </c>
      <c r="D48" s="127" t="s">
        <v>101</v>
      </c>
      <c r="E48" s="127" t="s">
        <v>15</v>
      </c>
      <c r="F48" s="121">
        <v>51</v>
      </c>
      <c r="G48" s="121">
        <v>7</v>
      </c>
      <c r="H48" s="121">
        <v>12</v>
      </c>
      <c r="I48" s="137">
        <v>44</v>
      </c>
      <c r="J48" s="138">
        <v>7</v>
      </c>
      <c r="K48" s="137">
        <v>360</v>
      </c>
      <c r="L48" s="138">
        <v>51</v>
      </c>
      <c r="M48" s="137">
        <v>432</v>
      </c>
      <c r="N48" s="138">
        <v>56</v>
      </c>
      <c r="O48" s="139">
        <f>+I48+K48+M48</f>
        <v>836</v>
      </c>
      <c r="P48" s="140">
        <f>+J48+L48+N48</f>
        <v>114</v>
      </c>
      <c r="Q48" s="141">
        <f>IF(O48&lt;&gt;0,P48/G48,"")</f>
        <v>16.285714285714285</v>
      </c>
      <c r="R48" s="142">
        <f>IF(O48&lt;&gt;0,O48/P48,"")</f>
        <v>7.333333333333333</v>
      </c>
      <c r="S48" s="137">
        <v>4957</v>
      </c>
      <c r="T48" s="130">
        <f t="shared" si="5"/>
        <v>-0.8313496066169054</v>
      </c>
      <c r="U48" s="137">
        <v>704162</v>
      </c>
      <c r="V48" s="138">
        <v>87719</v>
      </c>
      <c r="W48" s="177">
        <f t="shared" si="6"/>
        <v>8.027474093411918</v>
      </c>
      <c r="X48" s="8"/>
      <c r="Y48" s="8"/>
    </row>
    <row r="49" spans="1:25" s="10" customFormat="1" ht="18">
      <c r="A49" s="53">
        <v>45</v>
      </c>
      <c r="B49" s="129" t="s">
        <v>28</v>
      </c>
      <c r="C49" s="120">
        <v>39311</v>
      </c>
      <c r="D49" s="127" t="s">
        <v>120</v>
      </c>
      <c r="E49" s="126" t="s">
        <v>14</v>
      </c>
      <c r="F49" s="122">
        <v>51</v>
      </c>
      <c r="G49" s="122">
        <v>4</v>
      </c>
      <c r="H49" s="122">
        <v>10</v>
      </c>
      <c r="I49" s="143">
        <v>179</v>
      </c>
      <c r="J49" s="144">
        <v>48</v>
      </c>
      <c r="K49" s="143">
        <v>263</v>
      </c>
      <c r="L49" s="144">
        <v>59</v>
      </c>
      <c r="M49" s="143">
        <v>158</v>
      </c>
      <c r="N49" s="144">
        <v>35</v>
      </c>
      <c r="O49" s="145">
        <f aca="true" t="shared" si="7" ref="O49:P51">I49+K49+M49</f>
        <v>600</v>
      </c>
      <c r="P49" s="146">
        <f t="shared" si="7"/>
        <v>142</v>
      </c>
      <c r="Q49" s="141">
        <f>IF(O49&lt;&gt;0,P49/G49,"")</f>
        <v>35.5</v>
      </c>
      <c r="R49" s="142">
        <f>IF(O49&lt;&gt;0,O49/P49,"")</f>
        <v>4.225352112676056</v>
      </c>
      <c r="S49" s="143">
        <v>3603.5</v>
      </c>
      <c r="T49" s="130">
        <f t="shared" si="5"/>
        <v>-0.8334952129873734</v>
      </c>
      <c r="U49" s="154">
        <v>711094</v>
      </c>
      <c r="V49" s="155">
        <v>92772</v>
      </c>
      <c r="W49" s="177">
        <f t="shared" si="6"/>
        <v>7.664963566593369</v>
      </c>
      <c r="X49" s="8"/>
      <c r="Y49" s="8"/>
    </row>
    <row r="50" spans="1:25" s="10" customFormat="1" ht="18">
      <c r="A50" s="52">
        <v>46</v>
      </c>
      <c r="B50" s="128" t="s">
        <v>66</v>
      </c>
      <c r="C50" s="119">
        <v>39290</v>
      </c>
      <c r="D50" s="127" t="s">
        <v>58</v>
      </c>
      <c r="E50" s="127" t="s">
        <v>67</v>
      </c>
      <c r="F50" s="121">
        <v>10</v>
      </c>
      <c r="G50" s="121">
        <v>4</v>
      </c>
      <c r="H50" s="121">
        <v>13</v>
      </c>
      <c r="I50" s="137">
        <v>167</v>
      </c>
      <c r="J50" s="138">
        <v>42</v>
      </c>
      <c r="K50" s="137">
        <v>204</v>
      </c>
      <c r="L50" s="138">
        <v>45</v>
      </c>
      <c r="M50" s="137">
        <v>156</v>
      </c>
      <c r="N50" s="138">
        <v>38</v>
      </c>
      <c r="O50" s="139">
        <f t="shared" si="7"/>
        <v>527</v>
      </c>
      <c r="P50" s="140">
        <f t="shared" si="7"/>
        <v>125</v>
      </c>
      <c r="Q50" s="144">
        <f>+P50/G50</f>
        <v>31.25</v>
      </c>
      <c r="R50" s="147">
        <f>+O50/P50</f>
        <v>4.216</v>
      </c>
      <c r="S50" s="143">
        <v>51</v>
      </c>
      <c r="T50" s="130">
        <f t="shared" si="5"/>
        <v>9.333333333333334</v>
      </c>
      <c r="U50" s="154">
        <v>89250</v>
      </c>
      <c r="V50" s="155">
        <v>11685</v>
      </c>
      <c r="W50" s="177">
        <f t="shared" si="6"/>
        <v>7.637997432605905</v>
      </c>
      <c r="X50" s="8"/>
      <c r="Y50" s="8"/>
    </row>
    <row r="51" spans="1:25" s="10" customFormat="1" ht="18">
      <c r="A51" s="53">
        <v>47</v>
      </c>
      <c r="B51" s="128" t="s">
        <v>72</v>
      </c>
      <c r="C51" s="119">
        <v>39332</v>
      </c>
      <c r="D51" s="127" t="s">
        <v>58</v>
      </c>
      <c r="E51" s="127" t="s">
        <v>59</v>
      </c>
      <c r="F51" s="121">
        <v>2</v>
      </c>
      <c r="G51" s="121">
        <v>1</v>
      </c>
      <c r="H51" s="121">
        <v>7</v>
      </c>
      <c r="I51" s="137">
        <v>144</v>
      </c>
      <c r="J51" s="138">
        <v>36</v>
      </c>
      <c r="K51" s="137">
        <v>172</v>
      </c>
      <c r="L51" s="138">
        <v>43</v>
      </c>
      <c r="M51" s="137">
        <v>176</v>
      </c>
      <c r="N51" s="138">
        <v>44</v>
      </c>
      <c r="O51" s="139">
        <f t="shared" si="7"/>
        <v>492</v>
      </c>
      <c r="P51" s="140">
        <f t="shared" si="7"/>
        <v>123</v>
      </c>
      <c r="Q51" s="144">
        <f>+P51/G51</f>
        <v>123</v>
      </c>
      <c r="R51" s="147">
        <f>+O51/P51</f>
        <v>4</v>
      </c>
      <c r="S51" s="143">
        <v>409</v>
      </c>
      <c r="T51" s="130">
        <f t="shared" si="5"/>
        <v>0.20293398533007334</v>
      </c>
      <c r="U51" s="154">
        <v>16931</v>
      </c>
      <c r="V51" s="155">
        <v>2242</v>
      </c>
      <c r="W51" s="177">
        <f t="shared" si="6"/>
        <v>7.551739518287244</v>
      </c>
      <c r="X51" s="8"/>
      <c r="Y51" s="8"/>
    </row>
    <row r="52" spans="1:25" s="10" customFormat="1" ht="18">
      <c r="A52" s="52">
        <v>48</v>
      </c>
      <c r="B52" s="129" t="s">
        <v>124</v>
      </c>
      <c r="C52" s="120">
        <v>39269</v>
      </c>
      <c r="D52" s="126" t="s">
        <v>110</v>
      </c>
      <c r="E52" s="126" t="s">
        <v>119</v>
      </c>
      <c r="F52" s="122">
        <v>156</v>
      </c>
      <c r="G52" s="122">
        <v>2</v>
      </c>
      <c r="H52" s="122">
        <v>16</v>
      </c>
      <c r="I52" s="143">
        <v>109</v>
      </c>
      <c r="J52" s="144">
        <v>23</v>
      </c>
      <c r="K52" s="143">
        <v>164</v>
      </c>
      <c r="L52" s="144">
        <v>36</v>
      </c>
      <c r="M52" s="143">
        <v>181</v>
      </c>
      <c r="N52" s="144">
        <v>39</v>
      </c>
      <c r="O52" s="145">
        <f>+M52+K52+I52</f>
        <v>454</v>
      </c>
      <c r="P52" s="146">
        <f>+N52+L52+J52</f>
        <v>98</v>
      </c>
      <c r="Q52" s="144">
        <f>+P52/G52</f>
        <v>49</v>
      </c>
      <c r="R52" s="147">
        <f>+O52/P52</f>
        <v>4.63265306122449</v>
      </c>
      <c r="S52" s="143">
        <v>480</v>
      </c>
      <c r="T52" s="130">
        <f t="shared" si="5"/>
        <v>-0.05416666666666667</v>
      </c>
      <c r="U52" s="143">
        <v>3226945</v>
      </c>
      <c r="V52" s="144">
        <v>408914</v>
      </c>
      <c r="W52" s="177">
        <f t="shared" si="6"/>
        <v>7.891500413289836</v>
      </c>
      <c r="X52" s="8"/>
      <c r="Y52" s="8"/>
    </row>
    <row r="53" spans="1:25" s="10" customFormat="1" ht="18">
      <c r="A53" s="53">
        <v>49</v>
      </c>
      <c r="B53" s="128" t="s">
        <v>7</v>
      </c>
      <c r="C53" s="119">
        <v>39220</v>
      </c>
      <c r="D53" s="127" t="s">
        <v>101</v>
      </c>
      <c r="E53" s="127" t="s">
        <v>102</v>
      </c>
      <c r="F53" s="121">
        <v>28</v>
      </c>
      <c r="G53" s="121">
        <v>1</v>
      </c>
      <c r="H53" s="121">
        <v>14</v>
      </c>
      <c r="I53" s="137">
        <v>60</v>
      </c>
      <c r="J53" s="138">
        <v>12</v>
      </c>
      <c r="K53" s="137">
        <v>200</v>
      </c>
      <c r="L53" s="138">
        <v>40</v>
      </c>
      <c r="M53" s="137">
        <v>155</v>
      </c>
      <c r="N53" s="138">
        <v>31</v>
      </c>
      <c r="O53" s="139">
        <f>+I53+K53+M53</f>
        <v>415</v>
      </c>
      <c r="P53" s="140">
        <f>+J53+L53+N53</f>
        <v>83</v>
      </c>
      <c r="Q53" s="141">
        <f>IF(O53&lt;&gt;0,P53/G53,"")</f>
        <v>83</v>
      </c>
      <c r="R53" s="142">
        <f>IF(O53&lt;&gt;0,O53/P53,"")</f>
        <v>5</v>
      </c>
      <c r="S53" s="137"/>
      <c r="T53" s="130">
        <f t="shared" si="5"/>
      </c>
      <c r="U53" s="137">
        <v>434688</v>
      </c>
      <c r="V53" s="138">
        <v>47909</v>
      </c>
      <c r="W53" s="177">
        <f t="shared" si="6"/>
        <v>9.073201277421779</v>
      </c>
      <c r="X53" s="8"/>
      <c r="Y53" s="8"/>
    </row>
    <row r="54" spans="1:25" s="10" customFormat="1" ht="18">
      <c r="A54" s="52">
        <v>50</v>
      </c>
      <c r="B54" s="128" t="s">
        <v>35</v>
      </c>
      <c r="C54" s="119">
        <v>39332</v>
      </c>
      <c r="D54" s="127" t="s">
        <v>101</v>
      </c>
      <c r="E54" s="127" t="s">
        <v>21</v>
      </c>
      <c r="F54" s="121">
        <v>58</v>
      </c>
      <c r="G54" s="121">
        <v>1</v>
      </c>
      <c r="H54" s="121">
        <v>7</v>
      </c>
      <c r="I54" s="137">
        <v>136</v>
      </c>
      <c r="J54" s="138">
        <v>19</v>
      </c>
      <c r="K54" s="137">
        <v>79</v>
      </c>
      <c r="L54" s="138">
        <v>10</v>
      </c>
      <c r="M54" s="137">
        <v>89</v>
      </c>
      <c r="N54" s="138">
        <v>11</v>
      </c>
      <c r="O54" s="139">
        <f>+I54+K54+M54</f>
        <v>304</v>
      </c>
      <c r="P54" s="140">
        <f>+J54+L54+N54</f>
        <v>40</v>
      </c>
      <c r="Q54" s="141">
        <f>IF(O54&lt;&gt;0,P54/G54,"")</f>
        <v>40</v>
      </c>
      <c r="R54" s="142">
        <f>IF(O54&lt;&gt;0,O54/P54,"")</f>
        <v>7.6</v>
      </c>
      <c r="S54" s="137">
        <v>3919</v>
      </c>
      <c r="T54" s="130">
        <f t="shared" si="5"/>
        <v>-0.9224291911201837</v>
      </c>
      <c r="U54" s="137">
        <v>252768</v>
      </c>
      <c r="V54" s="138">
        <v>31360</v>
      </c>
      <c r="W54" s="177">
        <f t="shared" si="6"/>
        <v>8.060204081632653</v>
      </c>
      <c r="X54" s="8"/>
      <c r="Y54" s="8"/>
    </row>
    <row r="55" spans="1:25" s="10" customFormat="1" ht="18">
      <c r="A55" s="53">
        <v>51</v>
      </c>
      <c r="B55" s="129" t="s">
        <v>8</v>
      </c>
      <c r="C55" s="120">
        <v>39164</v>
      </c>
      <c r="D55" s="127" t="s">
        <v>120</v>
      </c>
      <c r="E55" s="126" t="s">
        <v>68</v>
      </c>
      <c r="F55" s="122">
        <v>36</v>
      </c>
      <c r="G55" s="122">
        <v>1</v>
      </c>
      <c r="H55" s="122">
        <v>21</v>
      </c>
      <c r="I55" s="143">
        <v>32</v>
      </c>
      <c r="J55" s="144">
        <v>8</v>
      </c>
      <c r="K55" s="143">
        <v>144</v>
      </c>
      <c r="L55" s="144">
        <v>36</v>
      </c>
      <c r="M55" s="143">
        <v>116</v>
      </c>
      <c r="N55" s="144">
        <v>29</v>
      </c>
      <c r="O55" s="145">
        <f>I55+K55+M55</f>
        <v>292</v>
      </c>
      <c r="P55" s="146">
        <f>J55+L55+N55</f>
        <v>73</v>
      </c>
      <c r="Q55" s="141">
        <f>IF(O55&lt;&gt;0,P55/G55,"")</f>
        <v>73</v>
      </c>
      <c r="R55" s="142">
        <f>IF(O55&lt;&gt;0,O55/P55,"")</f>
        <v>4</v>
      </c>
      <c r="S55" s="143"/>
      <c r="T55" s="130">
        <f t="shared" si="5"/>
      </c>
      <c r="U55" s="143">
        <v>1336939.5</v>
      </c>
      <c r="V55" s="144">
        <v>164832</v>
      </c>
      <c r="W55" s="177">
        <f t="shared" si="6"/>
        <v>8.110922029702971</v>
      </c>
      <c r="X55" s="8"/>
      <c r="Y55" s="8"/>
    </row>
    <row r="56" spans="1:25" s="10" customFormat="1" ht="18">
      <c r="A56" s="52">
        <v>52</v>
      </c>
      <c r="B56" s="129" t="s">
        <v>42</v>
      </c>
      <c r="C56" s="120">
        <v>39339</v>
      </c>
      <c r="D56" s="126" t="s">
        <v>17</v>
      </c>
      <c r="E56" s="126" t="s">
        <v>121</v>
      </c>
      <c r="F56" s="122">
        <v>8</v>
      </c>
      <c r="G56" s="122">
        <v>2</v>
      </c>
      <c r="H56" s="122">
        <v>6</v>
      </c>
      <c r="I56" s="143">
        <v>46</v>
      </c>
      <c r="J56" s="144">
        <v>10</v>
      </c>
      <c r="K56" s="143">
        <v>169</v>
      </c>
      <c r="L56" s="144">
        <v>33</v>
      </c>
      <c r="M56" s="143">
        <v>65</v>
      </c>
      <c r="N56" s="144">
        <v>12</v>
      </c>
      <c r="O56" s="145">
        <f>SUM(I56+K56+M56)</f>
        <v>280</v>
      </c>
      <c r="P56" s="146">
        <f>SUM(J56+L56+N56)</f>
        <v>55</v>
      </c>
      <c r="Q56" s="144">
        <f>+P56/G56</f>
        <v>27.5</v>
      </c>
      <c r="R56" s="147">
        <f>+O56/P56</f>
        <v>5.090909090909091</v>
      </c>
      <c r="S56" s="143"/>
      <c r="T56" s="130">
        <f t="shared" si="5"/>
      </c>
      <c r="U56" s="143">
        <v>21539</v>
      </c>
      <c r="V56" s="144">
        <v>2336</v>
      </c>
      <c r="W56" s="177">
        <f t="shared" si="6"/>
        <v>9.220462328767123</v>
      </c>
      <c r="X56" s="8"/>
      <c r="Y56" s="8"/>
    </row>
    <row r="57" spans="1:25" s="10" customFormat="1" ht="18">
      <c r="A57" s="53">
        <v>53</v>
      </c>
      <c r="B57" s="129" t="s">
        <v>9</v>
      </c>
      <c r="C57" s="120">
        <v>39185</v>
      </c>
      <c r="D57" s="126" t="s">
        <v>41</v>
      </c>
      <c r="E57" s="126" t="s">
        <v>41</v>
      </c>
      <c r="F57" s="122">
        <v>32</v>
      </c>
      <c r="G57" s="122">
        <v>1</v>
      </c>
      <c r="H57" s="122">
        <v>18</v>
      </c>
      <c r="I57" s="143">
        <v>75</v>
      </c>
      <c r="J57" s="144">
        <v>25</v>
      </c>
      <c r="K57" s="143">
        <v>66</v>
      </c>
      <c r="L57" s="144">
        <v>22</v>
      </c>
      <c r="M57" s="143">
        <v>60</v>
      </c>
      <c r="N57" s="144">
        <v>20</v>
      </c>
      <c r="O57" s="145">
        <f aca="true" t="shared" si="8" ref="O57:P60">I57+K57+M57</f>
        <v>201</v>
      </c>
      <c r="P57" s="146">
        <f t="shared" si="8"/>
        <v>67</v>
      </c>
      <c r="Q57" s="141">
        <f>IF(O57&lt;&gt;0,P57/G57,"")</f>
        <v>67</v>
      </c>
      <c r="R57" s="142">
        <f>IF(O57&lt;&gt;0,O57/P57,"")</f>
        <v>3</v>
      </c>
      <c r="S57" s="143"/>
      <c r="T57" s="130">
        <f t="shared" si="5"/>
      </c>
      <c r="U57" s="154">
        <v>214095</v>
      </c>
      <c r="V57" s="155">
        <v>26595</v>
      </c>
      <c r="W57" s="177">
        <f t="shared" si="6"/>
        <v>8.050197405527355</v>
      </c>
      <c r="X57" s="8"/>
      <c r="Y57" s="8"/>
    </row>
    <row r="58" spans="1:25" s="10" customFormat="1" ht="18">
      <c r="A58" s="52">
        <v>54</v>
      </c>
      <c r="B58" s="128" t="s">
        <v>10</v>
      </c>
      <c r="C58" s="119">
        <v>39262</v>
      </c>
      <c r="D58" s="127" t="s">
        <v>58</v>
      </c>
      <c r="E58" s="127" t="s">
        <v>67</v>
      </c>
      <c r="F58" s="121">
        <v>21</v>
      </c>
      <c r="G58" s="121">
        <v>1</v>
      </c>
      <c r="H58" s="121">
        <v>16</v>
      </c>
      <c r="I58" s="137">
        <v>52</v>
      </c>
      <c r="J58" s="138">
        <v>13</v>
      </c>
      <c r="K58" s="137">
        <v>40</v>
      </c>
      <c r="L58" s="138">
        <v>10</v>
      </c>
      <c r="M58" s="137">
        <v>101.5</v>
      </c>
      <c r="N58" s="138">
        <v>25</v>
      </c>
      <c r="O58" s="139">
        <f t="shared" si="8"/>
        <v>193.5</v>
      </c>
      <c r="P58" s="140">
        <f t="shared" si="8"/>
        <v>48</v>
      </c>
      <c r="Q58" s="144">
        <f>+P58/G58</f>
        <v>48</v>
      </c>
      <c r="R58" s="147">
        <f>+O58/P58</f>
        <v>4.03125</v>
      </c>
      <c r="S58" s="143"/>
      <c r="T58" s="130">
        <f t="shared" si="5"/>
      </c>
      <c r="U58" s="154">
        <v>189687.9</v>
      </c>
      <c r="V58" s="155">
        <v>28424</v>
      </c>
      <c r="W58" s="177">
        <f t="shared" si="6"/>
        <v>6.673511820996341</v>
      </c>
      <c r="X58" s="8"/>
      <c r="Y58" s="8"/>
    </row>
    <row r="59" spans="1:25" s="10" customFormat="1" ht="18">
      <c r="A59" s="53">
        <v>55</v>
      </c>
      <c r="B59" s="128" t="s">
        <v>69</v>
      </c>
      <c r="C59" s="119">
        <v>39283</v>
      </c>
      <c r="D59" s="127" t="s">
        <v>58</v>
      </c>
      <c r="E59" s="127" t="s">
        <v>70</v>
      </c>
      <c r="F59" s="121">
        <v>30</v>
      </c>
      <c r="G59" s="121">
        <v>1</v>
      </c>
      <c r="H59" s="121">
        <v>14</v>
      </c>
      <c r="I59" s="137">
        <v>48</v>
      </c>
      <c r="J59" s="138">
        <v>7</v>
      </c>
      <c r="K59" s="137">
        <v>90</v>
      </c>
      <c r="L59" s="138">
        <v>15</v>
      </c>
      <c r="M59" s="137">
        <v>40</v>
      </c>
      <c r="N59" s="138">
        <v>6</v>
      </c>
      <c r="O59" s="139">
        <f t="shared" si="8"/>
        <v>178</v>
      </c>
      <c r="P59" s="140">
        <f t="shared" si="8"/>
        <v>28</v>
      </c>
      <c r="Q59" s="144">
        <f>+P59/G59</f>
        <v>28</v>
      </c>
      <c r="R59" s="147">
        <f>+O59/P59</f>
        <v>6.357142857142857</v>
      </c>
      <c r="S59" s="143">
        <v>316</v>
      </c>
      <c r="T59" s="130">
        <f t="shared" si="5"/>
        <v>-0.43670886075949367</v>
      </c>
      <c r="U59" s="154">
        <v>114866.5</v>
      </c>
      <c r="V59" s="155">
        <v>17315</v>
      </c>
      <c r="W59" s="177">
        <f t="shared" si="6"/>
        <v>6.6339301183944555</v>
      </c>
      <c r="X59" s="8"/>
      <c r="Y59" s="8"/>
    </row>
    <row r="60" spans="1:25" s="10" customFormat="1" ht="18">
      <c r="A60" s="52">
        <v>56</v>
      </c>
      <c r="B60" s="128" t="s">
        <v>29</v>
      </c>
      <c r="C60" s="119">
        <v>39318</v>
      </c>
      <c r="D60" s="127" t="s">
        <v>122</v>
      </c>
      <c r="E60" s="127" t="s">
        <v>30</v>
      </c>
      <c r="F60" s="121">
        <v>56</v>
      </c>
      <c r="G60" s="121">
        <v>1</v>
      </c>
      <c r="H60" s="121">
        <v>9</v>
      </c>
      <c r="I60" s="137">
        <v>34</v>
      </c>
      <c r="J60" s="138">
        <v>8</v>
      </c>
      <c r="K60" s="137">
        <v>58</v>
      </c>
      <c r="L60" s="138">
        <v>13</v>
      </c>
      <c r="M60" s="137">
        <v>55</v>
      </c>
      <c r="N60" s="138">
        <v>12</v>
      </c>
      <c r="O60" s="139">
        <f t="shared" si="8"/>
        <v>147</v>
      </c>
      <c r="P60" s="140">
        <f t="shared" si="8"/>
        <v>33</v>
      </c>
      <c r="Q60" s="141">
        <f>IF(O60&lt;&gt;0,P60/G60,"")</f>
        <v>33</v>
      </c>
      <c r="R60" s="142">
        <f>IF(O60&lt;&gt;0,O60/P60,"")</f>
        <v>4.454545454545454</v>
      </c>
      <c r="S60" s="137">
        <v>51</v>
      </c>
      <c r="T60" s="130">
        <f t="shared" si="5"/>
        <v>1.8823529411764706</v>
      </c>
      <c r="U60" s="156">
        <f>309177.5+0</f>
        <v>309177.5</v>
      </c>
      <c r="V60" s="155">
        <f>38629+0</f>
        <v>38629</v>
      </c>
      <c r="W60" s="179">
        <f>IF(U60&lt;&gt;0,U60/V60,"")</f>
        <v>8.003766600222631</v>
      </c>
      <c r="X60" s="8"/>
      <c r="Y60" s="8"/>
    </row>
    <row r="61" spans="1:25" s="10" customFormat="1" ht="18">
      <c r="A61" s="53">
        <v>57</v>
      </c>
      <c r="B61" s="128" t="s">
        <v>11</v>
      </c>
      <c r="C61" s="164">
        <v>39297</v>
      </c>
      <c r="D61" s="157" t="s">
        <v>1</v>
      </c>
      <c r="E61" s="157" t="s">
        <v>12</v>
      </c>
      <c r="F61" s="158">
        <v>10</v>
      </c>
      <c r="G61" s="158">
        <v>1</v>
      </c>
      <c r="H61" s="158">
        <v>10</v>
      </c>
      <c r="I61" s="159">
        <v>24</v>
      </c>
      <c r="J61" s="160">
        <v>3</v>
      </c>
      <c r="K61" s="159">
        <v>26</v>
      </c>
      <c r="L61" s="160">
        <v>3</v>
      </c>
      <c r="M61" s="159">
        <v>24</v>
      </c>
      <c r="N61" s="160">
        <v>3</v>
      </c>
      <c r="O61" s="161">
        <f>M61+K61+I61</f>
        <v>74</v>
      </c>
      <c r="P61" s="162">
        <f>J61+L61+N61</f>
        <v>9</v>
      </c>
      <c r="Q61" s="160">
        <f>P61/G61</f>
        <v>9</v>
      </c>
      <c r="R61" s="163">
        <f>O61/P61</f>
        <v>8.222222222222221</v>
      </c>
      <c r="S61" s="165"/>
      <c r="T61" s="130">
        <f t="shared" si="5"/>
      </c>
      <c r="U61" s="159">
        <v>67501</v>
      </c>
      <c r="V61" s="160">
        <v>6937</v>
      </c>
      <c r="W61" s="177">
        <f>U61/V61</f>
        <v>9.730575176589303</v>
      </c>
      <c r="X61" s="8"/>
      <c r="Y61" s="8"/>
    </row>
    <row r="62" spans="1:25" s="10" customFormat="1" ht="18">
      <c r="A62" s="53">
        <v>58</v>
      </c>
      <c r="B62" s="128" t="s">
        <v>52</v>
      </c>
      <c r="C62" s="164">
        <v>39199</v>
      </c>
      <c r="D62" s="157" t="s">
        <v>1</v>
      </c>
      <c r="E62" s="157" t="s">
        <v>119</v>
      </c>
      <c r="F62" s="158">
        <v>82</v>
      </c>
      <c r="G62" s="158">
        <v>1</v>
      </c>
      <c r="H62" s="158">
        <v>23</v>
      </c>
      <c r="I62" s="159">
        <v>12</v>
      </c>
      <c r="J62" s="160">
        <v>2</v>
      </c>
      <c r="K62" s="159">
        <v>18</v>
      </c>
      <c r="L62" s="160">
        <v>3</v>
      </c>
      <c r="M62" s="159">
        <v>40</v>
      </c>
      <c r="N62" s="160">
        <v>6</v>
      </c>
      <c r="O62" s="161">
        <f>M62+K62+I62</f>
        <v>70</v>
      </c>
      <c r="P62" s="162">
        <f>N62+L62+J62</f>
        <v>11</v>
      </c>
      <c r="Q62" s="160">
        <f>P62/G62</f>
        <v>11</v>
      </c>
      <c r="R62" s="163">
        <f>O62/P62</f>
        <v>6.363636363636363</v>
      </c>
      <c r="S62" s="159">
        <v>94</v>
      </c>
      <c r="T62" s="130">
        <f t="shared" si="5"/>
        <v>-0.2553191489361702</v>
      </c>
      <c r="U62" s="159">
        <v>1340772</v>
      </c>
      <c r="V62" s="160">
        <v>163419</v>
      </c>
      <c r="W62" s="177">
        <f>U62/V62</f>
        <v>8.204504984120573</v>
      </c>
      <c r="X62" s="8"/>
      <c r="Y62" s="8"/>
    </row>
    <row r="63" spans="1:25" s="10" customFormat="1" ht="18">
      <c r="A63" s="52">
        <v>59</v>
      </c>
      <c r="B63" s="129" t="s">
        <v>24</v>
      </c>
      <c r="C63" s="120">
        <v>39290</v>
      </c>
      <c r="D63" s="126" t="s">
        <v>17</v>
      </c>
      <c r="E63" s="126" t="s">
        <v>121</v>
      </c>
      <c r="F63" s="122">
        <v>5</v>
      </c>
      <c r="G63" s="122">
        <v>1</v>
      </c>
      <c r="H63" s="122">
        <v>12</v>
      </c>
      <c r="I63" s="143">
        <v>12</v>
      </c>
      <c r="J63" s="144">
        <v>2</v>
      </c>
      <c r="K63" s="143">
        <v>29</v>
      </c>
      <c r="L63" s="144">
        <v>5</v>
      </c>
      <c r="M63" s="143">
        <v>14</v>
      </c>
      <c r="N63" s="144">
        <v>2</v>
      </c>
      <c r="O63" s="145">
        <f>SUM(I63+K63+M63)</f>
        <v>55</v>
      </c>
      <c r="P63" s="146">
        <f>SUM(J63+L63+N63)</f>
        <v>9</v>
      </c>
      <c r="Q63" s="144">
        <f>+P63/G63</f>
        <v>9</v>
      </c>
      <c r="R63" s="147">
        <f>+O63/P63</f>
        <v>6.111111111111111</v>
      </c>
      <c r="S63" s="143"/>
      <c r="T63" s="130">
        <f t="shared" si="5"/>
      </c>
      <c r="U63" s="143">
        <v>161834.07</v>
      </c>
      <c r="V63" s="144">
        <v>16266</v>
      </c>
      <c r="W63" s="177">
        <f>U63/V63</f>
        <v>9.949223533751384</v>
      </c>
      <c r="X63" s="8"/>
      <c r="Y63" s="8"/>
    </row>
    <row r="64" spans="1:25" s="10" customFormat="1" ht="18">
      <c r="A64" s="53">
        <v>60</v>
      </c>
      <c r="B64" s="128" t="s">
        <v>49</v>
      </c>
      <c r="C64" s="119">
        <v>39346</v>
      </c>
      <c r="D64" s="157" t="s">
        <v>114</v>
      </c>
      <c r="E64" s="157" t="s">
        <v>50</v>
      </c>
      <c r="F64" s="158">
        <v>13</v>
      </c>
      <c r="G64" s="158">
        <v>1</v>
      </c>
      <c r="H64" s="158">
        <v>5</v>
      </c>
      <c r="I64" s="159">
        <v>0</v>
      </c>
      <c r="J64" s="160">
        <v>0</v>
      </c>
      <c r="K64" s="159">
        <v>30</v>
      </c>
      <c r="L64" s="160">
        <v>6</v>
      </c>
      <c r="M64" s="159">
        <v>15</v>
      </c>
      <c r="N64" s="160">
        <v>3</v>
      </c>
      <c r="O64" s="161">
        <f>I64+K64+M64</f>
        <v>45</v>
      </c>
      <c r="P64" s="162">
        <f>J64+L64+N64</f>
        <v>9</v>
      </c>
      <c r="Q64" s="160">
        <f>+P64/G64</f>
        <v>9</v>
      </c>
      <c r="R64" s="163">
        <f>+O64/P64</f>
        <v>5</v>
      </c>
      <c r="S64" s="159">
        <v>263</v>
      </c>
      <c r="T64" s="130">
        <f t="shared" si="5"/>
        <v>-0.8288973384030418</v>
      </c>
      <c r="U64" s="159">
        <v>9956</v>
      </c>
      <c r="V64" s="160">
        <v>1252</v>
      </c>
      <c r="W64" s="177">
        <f>U64/V64</f>
        <v>7.952076677316294</v>
      </c>
      <c r="X64" s="8"/>
      <c r="Y64" s="8"/>
    </row>
    <row r="65" spans="1:25" s="10" customFormat="1" ht="18">
      <c r="A65" s="53">
        <v>61</v>
      </c>
      <c r="B65" s="128" t="s">
        <v>51</v>
      </c>
      <c r="C65" s="119">
        <v>39241</v>
      </c>
      <c r="D65" s="127" t="s">
        <v>101</v>
      </c>
      <c r="E65" s="127" t="s">
        <v>102</v>
      </c>
      <c r="F65" s="121">
        <v>114</v>
      </c>
      <c r="G65" s="121">
        <v>1</v>
      </c>
      <c r="H65" s="121">
        <v>20</v>
      </c>
      <c r="I65" s="137">
        <v>0</v>
      </c>
      <c r="J65" s="138">
        <v>0</v>
      </c>
      <c r="K65" s="137">
        <v>14</v>
      </c>
      <c r="L65" s="138">
        <v>2</v>
      </c>
      <c r="M65" s="137">
        <v>21</v>
      </c>
      <c r="N65" s="138">
        <v>3</v>
      </c>
      <c r="O65" s="139">
        <f>+I65+K65+M65</f>
        <v>35</v>
      </c>
      <c r="P65" s="140">
        <f>+J65+L65+N65</f>
        <v>5</v>
      </c>
      <c r="Q65" s="141">
        <f>IF(O65&lt;&gt;0,P65/G65,"")</f>
        <v>5</v>
      </c>
      <c r="R65" s="142">
        <f>IF(O65&lt;&gt;0,O65/P65,"")</f>
        <v>7</v>
      </c>
      <c r="S65" s="137">
        <v>63</v>
      </c>
      <c r="T65" s="130">
        <f t="shared" si="5"/>
        <v>-0.4444444444444444</v>
      </c>
      <c r="U65" s="137">
        <v>2907247</v>
      </c>
      <c r="V65" s="138">
        <v>340421</v>
      </c>
      <c r="W65" s="177">
        <f>U65/V65</f>
        <v>8.540151753270216</v>
      </c>
      <c r="X65" s="8"/>
      <c r="Y65" s="8"/>
    </row>
    <row r="66" spans="1:25" s="10" customFormat="1" ht="18">
      <c r="A66" s="52">
        <v>62</v>
      </c>
      <c r="B66" s="180" t="s">
        <v>25</v>
      </c>
      <c r="C66" s="123">
        <v>39283</v>
      </c>
      <c r="D66" s="148" t="s">
        <v>20</v>
      </c>
      <c r="E66" s="148" t="s">
        <v>22</v>
      </c>
      <c r="F66" s="124">
        <v>27</v>
      </c>
      <c r="G66" s="124">
        <v>1</v>
      </c>
      <c r="H66" s="124">
        <v>14</v>
      </c>
      <c r="I66" s="149">
        <v>0</v>
      </c>
      <c r="J66" s="150">
        <v>0</v>
      </c>
      <c r="K66" s="149">
        <v>15</v>
      </c>
      <c r="L66" s="150">
        <v>3</v>
      </c>
      <c r="M66" s="149">
        <v>15</v>
      </c>
      <c r="N66" s="150">
        <v>2</v>
      </c>
      <c r="O66" s="151">
        <f>+M66+K66+I66</f>
        <v>30</v>
      </c>
      <c r="P66" s="152">
        <f>+J66+L66+N66</f>
        <v>5</v>
      </c>
      <c r="Q66" s="150">
        <f>P66/G66</f>
        <v>5</v>
      </c>
      <c r="R66" s="153">
        <f>O66/P66</f>
        <v>6</v>
      </c>
      <c r="S66" s="149">
        <v>985.5</v>
      </c>
      <c r="T66" s="130">
        <f t="shared" si="5"/>
        <v>-0.969558599695586</v>
      </c>
      <c r="U66" s="149">
        <v>195797</v>
      </c>
      <c r="V66" s="150">
        <v>27265</v>
      </c>
      <c r="W66" s="178">
        <f>+U66/V66</f>
        <v>7.181258023106547</v>
      </c>
      <c r="X66" s="8"/>
      <c r="Y66" s="8"/>
    </row>
    <row r="67" spans="1:25" s="10" customFormat="1" ht="18.75" thickBot="1">
      <c r="A67" s="53">
        <v>63</v>
      </c>
      <c r="B67" s="181" t="s">
        <v>26</v>
      </c>
      <c r="C67" s="182">
        <v>39311</v>
      </c>
      <c r="D67" s="183" t="s">
        <v>110</v>
      </c>
      <c r="E67" s="183" t="s">
        <v>19</v>
      </c>
      <c r="F67" s="184">
        <v>84</v>
      </c>
      <c r="G67" s="184">
        <v>1</v>
      </c>
      <c r="H67" s="184">
        <v>10</v>
      </c>
      <c r="I67" s="185">
        <v>0</v>
      </c>
      <c r="J67" s="186">
        <v>0</v>
      </c>
      <c r="K67" s="185">
        <v>10</v>
      </c>
      <c r="L67" s="186">
        <v>2</v>
      </c>
      <c r="M67" s="185">
        <v>0</v>
      </c>
      <c r="N67" s="186">
        <v>0</v>
      </c>
      <c r="O67" s="187">
        <f>+M67+K67+I67</f>
        <v>10</v>
      </c>
      <c r="P67" s="188">
        <f>+N67+L67+J67</f>
        <v>2</v>
      </c>
      <c r="Q67" s="186">
        <f>+P67/G67</f>
        <v>2</v>
      </c>
      <c r="R67" s="189">
        <f>+O67/P67</f>
        <v>5</v>
      </c>
      <c r="S67" s="185">
        <v>701</v>
      </c>
      <c r="T67" s="132">
        <f t="shared" si="5"/>
        <v>-0.985734664764622</v>
      </c>
      <c r="U67" s="185">
        <v>775344</v>
      </c>
      <c r="V67" s="186">
        <v>92828</v>
      </c>
      <c r="W67" s="190">
        <f>U67/V67</f>
        <v>8.352479855216098</v>
      </c>
      <c r="X67" s="8"/>
      <c r="Y67" s="8"/>
    </row>
    <row r="68" spans="1:28" s="66" customFormat="1" ht="15.75" thickBot="1">
      <c r="A68" s="74"/>
      <c r="B68" s="233" t="s">
        <v>118</v>
      </c>
      <c r="C68" s="234"/>
      <c r="D68" s="235"/>
      <c r="E68" s="236"/>
      <c r="F68" s="69">
        <f>SUM(F5:F67)</f>
        <v>3487</v>
      </c>
      <c r="G68" s="69">
        <f>SUM(G5:G67)</f>
        <v>1496</v>
      </c>
      <c r="H68" s="70"/>
      <c r="I68" s="79"/>
      <c r="J68" s="90"/>
      <c r="K68" s="79"/>
      <c r="L68" s="90"/>
      <c r="M68" s="79"/>
      <c r="N68" s="90"/>
      <c r="O68" s="79">
        <f>SUM(O5:O67)</f>
        <v>1981775</v>
      </c>
      <c r="P68" s="90">
        <f>SUM(P5:P67)</f>
        <v>224544</v>
      </c>
      <c r="Q68" s="90">
        <f>O68/G68</f>
        <v>1324.715909090909</v>
      </c>
      <c r="R68" s="71">
        <f>O68/P68</f>
        <v>8.825775794499073</v>
      </c>
      <c r="S68" s="79"/>
      <c r="T68" s="72"/>
      <c r="U68" s="79"/>
      <c r="V68" s="90"/>
      <c r="W68" s="73"/>
      <c r="AB68" s="66" t="s">
        <v>128</v>
      </c>
    </row>
    <row r="69" spans="1:24" s="51" customFormat="1" ht="18">
      <c r="A69" s="40"/>
      <c r="B69" s="76"/>
      <c r="C69" s="68"/>
      <c r="F69" s="101"/>
      <c r="G69" s="42"/>
      <c r="H69" s="41"/>
      <c r="I69" s="80"/>
      <c r="J69" s="45"/>
      <c r="K69" s="80"/>
      <c r="L69" s="45"/>
      <c r="M69" s="80"/>
      <c r="N69" s="45"/>
      <c r="O69" s="80"/>
      <c r="P69" s="45"/>
      <c r="Q69" s="45"/>
      <c r="R69" s="46"/>
      <c r="S69" s="88"/>
      <c r="T69" s="48"/>
      <c r="U69" s="88"/>
      <c r="V69" s="45"/>
      <c r="W69" s="46"/>
      <c r="X69" s="50"/>
    </row>
    <row r="70" spans="1:24" s="33" customFormat="1" ht="18">
      <c r="A70" s="32"/>
      <c r="B70" s="77"/>
      <c r="C70" s="63"/>
      <c r="D70" s="231"/>
      <c r="E70" s="232"/>
      <c r="F70" s="232"/>
      <c r="G70" s="232"/>
      <c r="H70" s="34"/>
      <c r="I70" s="81"/>
      <c r="J70" s="91"/>
      <c r="K70" s="81"/>
      <c r="L70" s="91"/>
      <c r="M70" s="81"/>
      <c r="N70" s="91"/>
      <c r="O70" s="85"/>
      <c r="P70" s="98"/>
      <c r="Q70" s="91"/>
      <c r="R70" s="37"/>
      <c r="S70" s="241" t="s">
        <v>13</v>
      </c>
      <c r="T70" s="241"/>
      <c r="U70" s="241"/>
      <c r="V70" s="241"/>
      <c r="W70" s="241"/>
      <c r="X70" s="38"/>
    </row>
    <row r="71" spans="1:24" s="33" customFormat="1" ht="18">
      <c r="A71" s="32"/>
      <c r="B71" s="77"/>
      <c r="C71" s="63"/>
      <c r="D71" s="110"/>
      <c r="E71" s="111"/>
      <c r="F71" s="100"/>
      <c r="G71" s="100"/>
      <c r="H71" s="34"/>
      <c r="I71" s="81"/>
      <c r="J71" s="91"/>
      <c r="K71" s="81"/>
      <c r="L71" s="91"/>
      <c r="M71" s="81"/>
      <c r="N71" s="91"/>
      <c r="O71" s="85"/>
      <c r="P71" s="98"/>
      <c r="Q71" s="91"/>
      <c r="R71" s="37"/>
      <c r="S71" s="241"/>
      <c r="T71" s="241"/>
      <c r="U71" s="241"/>
      <c r="V71" s="241"/>
      <c r="W71" s="241"/>
      <c r="X71" s="38"/>
    </row>
    <row r="72" spans="1:24" s="33" customFormat="1" ht="18">
      <c r="A72" s="32"/>
      <c r="B72" s="39"/>
      <c r="C72" s="64"/>
      <c r="F72" s="34"/>
      <c r="G72" s="34"/>
      <c r="H72" s="34"/>
      <c r="I72" s="81"/>
      <c r="J72" s="91"/>
      <c r="K72" s="81"/>
      <c r="L72" s="91"/>
      <c r="M72" s="81"/>
      <c r="N72" s="91"/>
      <c r="O72" s="85"/>
      <c r="P72" s="98"/>
      <c r="Q72" s="91"/>
      <c r="R72" s="37"/>
      <c r="S72" s="241"/>
      <c r="T72" s="241"/>
      <c r="U72" s="241"/>
      <c r="V72" s="241"/>
      <c r="W72" s="241"/>
      <c r="X72" s="38"/>
    </row>
    <row r="73" spans="1:24" s="33" customFormat="1" ht="18" customHeight="1">
      <c r="A73" s="32"/>
      <c r="B73" s="39"/>
      <c r="C73" s="64"/>
      <c r="F73" s="34"/>
      <c r="G73" s="34"/>
      <c r="H73" s="34"/>
      <c r="I73" s="81"/>
      <c r="J73" s="91"/>
      <c r="K73" s="81"/>
      <c r="L73" s="91"/>
      <c r="M73" s="81"/>
      <c r="N73" s="91"/>
      <c r="O73" s="85"/>
      <c r="P73" s="98"/>
      <c r="Q73" s="91"/>
      <c r="R73" s="37"/>
      <c r="S73" s="240" t="s">
        <v>53</v>
      </c>
      <c r="T73" s="240"/>
      <c r="U73" s="240"/>
      <c r="V73" s="240"/>
      <c r="W73" s="240"/>
      <c r="X73" s="38"/>
    </row>
    <row r="74" spans="1:24" s="33" customFormat="1" ht="18">
      <c r="A74" s="32"/>
      <c r="B74" s="39"/>
      <c r="C74" s="64"/>
      <c r="F74" s="34"/>
      <c r="G74" s="34"/>
      <c r="H74" s="34"/>
      <c r="I74" s="81"/>
      <c r="J74" s="91"/>
      <c r="K74" s="81"/>
      <c r="L74" s="91"/>
      <c r="M74" s="81"/>
      <c r="N74" s="91"/>
      <c r="O74" s="85"/>
      <c r="P74" s="98"/>
      <c r="Q74" s="91"/>
      <c r="R74" s="37"/>
      <c r="S74" s="240"/>
      <c r="T74" s="240"/>
      <c r="U74" s="240"/>
      <c r="V74" s="240"/>
      <c r="W74" s="240"/>
      <c r="X74" s="38"/>
    </row>
    <row r="75" spans="1:24" s="33" customFormat="1" ht="18">
      <c r="A75" s="32"/>
      <c r="B75" s="39"/>
      <c r="C75" s="64"/>
      <c r="F75" s="34"/>
      <c r="G75" s="34"/>
      <c r="H75" s="34"/>
      <c r="I75" s="81"/>
      <c r="J75" s="91"/>
      <c r="K75" s="81"/>
      <c r="L75" s="91"/>
      <c r="M75" s="81"/>
      <c r="N75" s="91"/>
      <c r="O75" s="85"/>
      <c r="P75" s="98"/>
      <c r="Q75" s="91"/>
      <c r="R75" s="37"/>
      <c r="S75" s="240"/>
      <c r="T75" s="240"/>
      <c r="U75" s="240"/>
      <c r="V75" s="240"/>
      <c r="W75" s="240"/>
      <c r="X75" s="38"/>
    </row>
    <row r="76" spans="1:24" s="33" customFormat="1" ht="18">
      <c r="A76" s="32"/>
      <c r="B76" s="39"/>
      <c r="C76" s="64"/>
      <c r="F76" s="34"/>
      <c r="G76" s="34"/>
      <c r="H76" s="34"/>
      <c r="I76" s="81"/>
      <c r="J76" s="91"/>
      <c r="K76" s="81"/>
      <c r="L76" s="91"/>
      <c r="M76" s="81"/>
      <c r="N76" s="91"/>
      <c r="O76" s="85"/>
      <c r="P76" s="98"/>
      <c r="Q76" s="91"/>
      <c r="R76" s="37"/>
      <c r="S76" s="240" t="s">
        <v>79</v>
      </c>
      <c r="T76" s="240"/>
      <c r="U76" s="240"/>
      <c r="V76" s="240"/>
      <c r="W76" s="240"/>
      <c r="X76" s="38"/>
    </row>
    <row r="77" spans="1:24" s="33" customFormat="1" ht="18">
      <c r="A77" s="32"/>
      <c r="B77" s="39"/>
      <c r="C77" s="64"/>
      <c r="F77" s="34"/>
      <c r="G77" s="34"/>
      <c r="H77" s="34"/>
      <c r="I77" s="81"/>
      <c r="J77" s="91"/>
      <c r="K77" s="81"/>
      <c r="L77" s="91"/>
      <c r="M77" s="81"/>
      <c r="N77" s="91"/>
      <c r="O77" s="85"/>
      <c r="P77" s="98"/>
      <c r="Q77" s="91"/>
      <c r="R77" s="37"/>
      <c r="S77" s="240"/>
      <c r="T77" s="240"/>
      <c r="U77" s="240"/>
      <c r="V77" s="240"/>
      <c r="W77" s="240"/>
      <c r="X77" s="38"/>
    </row>
    <row r="78" spans="1:24" s="33" customFormat="1" ht="18">
      <c r="A78" s="32"/>
      <c r="B78" s="39"/>
      <c r="C78" s="64"/>
      <c r="F78" s="34"/>
      <c r="G78" s="34"/>
      <c r="H78" s="34"/>
      <c r="I78" s="81"/>
      <c r="J78" s="91"/>
      <c r="K78" s="81"/>
      <c r="L78" s="91"/>
      <c r="M78" s="81"/>
      <c r="N78" s="91"/>
      <c r="O78" s="85"/>
      <c r="P78" s="98"/>
      <c r="Q78" s="91"/>
      <c r="R78" s="37"/>
      <c r="S78" s="240"/>
      <c r="T78" s="240"/>
      <c r="U78" s="240"/>
      <c r="V78" s="240"/>
      <c r="W78" s="240"/>
      <c r="X78" s="38"/>
    </row>
    <row r="79" spans="1:24" s="33" customFormat="1" ht="18">
      <c r="A79" s="32"/>
      <c r="B79" s="39"/>
      <c r="C79" s="64"/>
      <c r="F79" s="34"/>
      <c r="G79" s="34"/>
      <c r="H79" s="34"/>
      <c r="I79" s="81"/>
      <c r="J79" s="91"/>
      <c r="K79" s="81"/>
      <c r="L79" s="91"/>
      <c r="M79" s="81"/>
      <c r="N79" s="91"/>
      <c r="O79" s="85"/>
      <c r="P79" s="237" t="s">
        <v>112</v>
      </c>
      <c r="Q79" s="238"/>
      <c r="R79" s="238"/>
      <c r="S79" s="238"/>
      <c r="T79" s="238"/>
      <c r="U79" s="238"/>
      <c r="V79" s="238"/>
      <c r="W79" s="238"/>
      <c r="X79" s="38"/>
    </row>
    <row r="80" spans="1:24" s="33" customFormat="1" ht="18">
      <c r="A80" s="32"/>
      <c r="B80" s="39"/>
      <c r="C80" s="64"/>
      <c r="F80" s="34"/>
      <c r="G80" s="34"/>
      <c r="H80" s="34"/>
      <c r="I80" s="81"/>
      <c r="J80" s="91"/>
      <c r="K80" s="81"/>
      <c r="L80" s="91"/>
      <c r="M80" s="81"/>
      <c r="N80" s="91"/>
      <c r="O80" s="85"/>
      <c r="P80" s="238"/>
      <c r="Q80" s="238"/>
      <c r="R80" s="238"/>
      <c r="S80" s="238"/>
      <c r="T80" s="238"/>
      <c r="U80" s="238"/>
      <c r="V80" s="238"/>
      <c r="W80" s="238"/>
      <c r="X80" s="38"/>
    </row>
    <row r="81" spans="1:24" s="33" customFormat="1" ht="18">
      <c r="A81" s="32"/>
      <c r="B81" s="39"/>
      <c r="C81" s="64"/>
      <c r="F81" s="34"/>
      <c r="G81" s="34"/>
      <c r="H81" s="34"/>
      <c r="I81" s="81"/>
      <c r="J81" s="91"/>
      <c r="K81" s="81"/>
      <c r="L81" s="91"/>
      <c r="M81" s="81"/>
      <c r="N81" s="91"/>
      <c r="O81" s="85"/>
      <c r="P81" s="238"/>
      <c r="Q81" s="238"/>
      <c r="R81" s="238"/>
      <c r="S81" s="238"/>
      <c r="T81" s="238"/>
      <c r="U81" s="238"/>
      <c r="V81" s="238"/>
      <c r="W81" s="238"/>
      <c r="X81" s="38"/>
    </row>
    <row r="82" spans="1:24" s="33" customFormat="1" ht="18">
      <c r="A82" s="32"/>
      <c r="B82" s="39"/>
      <c r="C82" s="64"/>
      <c r="F82" s="34"/>
      <c r="G82" s="34"/>
      <c r="H82" s="34"/>
      <c r="I82" s="81"/>
      <c r="J82" s="91"/>
      <c r="K82" s="81"/>
      <c r="L82" s="91"/>
      <c r="M82" s="81"/>
      <c r="N82" s="91"/>
      <c r="O82" s="85"/>
      <c r="P82" s="238"/>
      <c r="Q82" s="238"/>
      <c r="R82" s="238"/>
      <c r="S82" s="238"/>
      <c r="T82" s="238"/>
      <c r="U82" s="238"/>
      <c r="V82" s="238"/>
      <c r="W82" s="238"/>
      <c r="X82" s="38"/>
    </row>
    <row r="83" spans="1:24" s="33" customFormat="1" ht="18">
      <c r="A83" s="32"/>
      <c r="B83" s="39"/>
      <c r="C83" s="64"/>
      <c r="F83" s="34"/>
      <c r="G83" s="34"/>
      <c r="H83" s="34"/>
      <c r="I83" s="81"/>
      <c r="J83" s="91"/>
      <c r="K83" s="81"/>
      <c r="L83" s="91"/>
      <c r="M83" s="81"/>
      <c r="N83" s="91"/>
      <c r="O83" s="85"/>
      <c r="P83" s="238"/>
      <c r="Q83" s="238"/>
      <c r="R83" s="238"/>
      <c r="S83" s="238"/>
      <c r="T83" s="238"/>
      <c r="U83" s="238"/>
      <c r="V83" s="238"/>
      <c r="W83" s="238"/>
      <c r="X83" s="38"/>
    </row>
    <row r="84" spans="1:24" s="33" customFormat="1" ht="18">
      <c r="A84" s="32"/>
      <c r="B84" s="39"/>
      <c r="C84" s="64"/>
      <c r="F84" s="34"/>
      <c r="G84" s="5"/>
      <c r="H84" s="5"/>
      <c r="I84" s="82"/>
      <c r="J84" s="92"/>
      <c r="K84" s="82"/>
      <c r="L84" s="92"/>
      <c r="M84" s="82"/>
      <c r="N84" s="92"/>
      <c r="O84" s="85"/>
      <c r="P84" s="238"/>
      <c r="Q84" s="238"/>
      <c r="R84" s="238"/>
      <c r="S84" s="238"/>
      <c r="T84" s="238"/>
      <c r="U84" s="238"/>
      <c r="V84" s="238"/>
      <c r="W84" s="238"/>
      <c r="X84" s="38"/>
    </row>
    <row r="85" spans="1:24" s="33" customFormat="1" ht="18">
      <c r="A85" s="32"/>
      <c r="B85" s="39"/>
      <c r="C85" s="64"/>
      <c r="F85" s="34"/>
      <c r="G85" s="5"/>
      <c r="H85" s="5"/>
      <c r="I85" s="82"/>
      <c r="J85" s="92"/>
      <c r="K85" s="82"/>
      <c r="L85" s="92"/>
      <c r="M85" s="82"/>
      <c r="N85" s="92"/>
      <c r="O85" s="85"/>
      <c r="P85" s="239" t="s">
        <v>116</v>
      </c>
      <c r="Q85" s="238"/>
      <c r="R85" s="238"/>
      <c r="S85" s="238"/>
      <c r="T85" s="238"/>
      <c r="U85" s="238"/>
      <c r="V85" s="238"/>
      <c r="W85" s="238"/>
      <c r="X85" s="38"/>
    </row>
    <row r="86" spans="1:24" s="33" customFormat="1" ht="18">
      <c r="A86" s="32"/>
      <c r="B86" s="39"/>
      <c r="C86" s="64"/>
      <c r="F86" s="34"/>
      <c r="G86" s="5"/>
      <c r="H86" s="5"/>
      <c r="I86" s="82"/>
      <c r="J86" s="92"/>
      <c r="K86" s="82"/>
      <c r="L86" s="92"/>
      <c r="M86" s="82"/>
      <c r="N86" s="92"/>
      <c r="O86" s="85"/>
      <c r="P86" s="238"/>
      <c r="Q86" s="238"/>
      <c r="R86" s="238"/>
      <c r="S86" s="238"/>
      <c r="T86" s="238"/>
      <c r="U86" s="238"/>
      <c r="V86" s="238"/>
      <c r="W86" s="238"/>
      <c r="X86" s="38"/>
    </row>
    <row r="87" spans="1:24" s="33" customFormat="1" ht="18">
      <c r="A87" s="32"/>
      <c r="B87" s="39"/>
      <c r="C87" s="64"/>
      <c r="F87" s="34"/>
      <c r="G87" s="5"/>
      <c r="H87" s="5"/>
      <c r="I87" s="82"/>
      <c r="J87" s="92"/>
      <c r="K87" s="82"/>
      <c r="L87" s="92"/>
      <c r="M87" s="82"/>
      <c r="N87" s="92"/>
      <c r="O87" s="85"/>
      <c r="P87" s="238"/>
      <c r="Q87" s="238"/>
      <c r="R87" s="238"/>
      <c r="S87" s="238"/>
      <c r="T87" s="238"/>
      <c r="U87" s="238"/>
      <c r="V87" s="238"/>
      <c r="W87" s="238"/>
      <c r="X87" s="38"/>
    </row>
    <row r="88" spans="1:24" s="33" customFormat="1" ht="18">
      <c r="A88" s="32"/>
      <c r="B88" s="39"/>
      <c r="C88" s="64"/>
      <c r="F88" s="34"/>
      <c r="G88" s="5"/>
      <c r="H88" s="5"/>
      <c r="I88" s="82"/>
      <c r="J88" s="92"/>
      <c r="K88" s="82"/>
      <c r="L88" s="92"/>
      <c r="M88" s="82"/>
      <c r="N88" s="92"/>
      <c r="O88" s="85"/>
      <c r="P88" s="238"/>
      <c r="Q88" s="238"/>
      <c r="R88" s="238"/>
      <c r="S88" s="238"/>
      <c r="T88" s="238"/>
      <c r="U88" s="238"/>
      <c r="V88" s="238"/>
      <c r="W88" s="238"/>
      <c r="X88" s="38"/>
    </row>
    <row r="89" spans="1:24" s="33" customFormat="1" ht="18">
      <c r="A89" s="32"/>
      <c r="B89" s="39"/>
      <c r="C89" s="64"/>
      <c r="F89" s="34"/>
      <c r="G89" s="5"/>
      <c r="H89" s="5"/>
      <c r="I89" s="82"/>
      <c r="J89" s="92"/>
      <c r="K89" s="82"/>
      <c r="L89" s="92"/>
      <c r="M89" s="82"/>
      <c r="N89" s="92"/>
      <c r="O89" s="85"/>
      <c r="P89" s="238"/>
      <c r="Q89" s="238"/>
      <c r="R89" s="238"/>
      <c r="S89" s="238"/>
      <c r="T89" s="238"/>
      <c r="U89" s="238"/>
      <c r="V89" s="238"/>
      <c r="W89" s="238"/>
      <c r="X89" s="38"/>
    </row>
    <row r="90" spans="16:23" ht="18">
      <c r="P90" s="238"/>
      <c r="Q90" s="238"/>
      <c r="R90" s="238"/>
      <c r="S90" s="238"/>
      <c r="T90" s="238"/>
      <c r="U90" s="238"/>
      <c r="V90" s="238"/>
      <c r="W90" s="238"/>
    </row>
    <row r="91" spans="16:23" ht="18">
      <c r="P91" s="238"/>
      <c r="Q91" s="238"/>
      <c r="R91" s="238"/>
      <c r="S91" s="238"/>
      <c r="T91" s="238"/>
      <c r="U91" s="238"/>
      <c r="V91" s="238"/>
      <c r="W91" s="238"/>
    </row>
  </sheetData>
  <sheetProtection/>
  <mergeCells count="21">
    <mergeCell ref="P79:W84"/>
    <mergeCell ref="P85:W91"/>
    <mergeCell ref="S73:W75"/>
    <mergeCell ref="S70:W72"/>
    <mergeCell ref="S76:W78"/>
    <mergeCell ref="B3:B4"/>
    <mergeCell ref="C3:C4"/>
    <mergeCell ref="E3:E4"/>
    <mergeCell ref="H3:H4"/>
    <mergeCell ref="D70:G70"/>
    <mergeCell ref="B68:E68"/>
    <mergeCell ref="D3:D4"/>
    <mergeCell ref="M3:N3"/>
    <mergeCell ref="K3:L3"/>
    <mergeCell ref="O3:R3"/>
    <mergeCell ref="A2:W2"/>
    <mergeCell ref="S3:T3"/>
    <mergeCell ref="F3:F4"/>
    <mergeCell ref="I3:J3"/>
    <mergeCell ref="G3:G4"/>
    <mergeCell ref="U3:W3"/>
  </mergeCells>
  <printOptions/>
  <pageMargins left="0.3" right="0.13" top="1" bottom="1" header="0.5" footer="0.5"/>
  <pageSetup orientation="portrait" paperSize="9" scale="35"/>
  <ignoredErrors>
    <ignoredError sqref="X14:X25 X6 X62:X63 X29:X36 X39:X48 X37:X38 X49:X50 X67 X7 W5:W6 W52:W59 W67" unlockedFormula="1"/>
    <ignoredError sqref="X26:X28 X10:X13 X9 X8 W60:W66 T7:V47 W7 W51 W8:W50" formula="1" unlockedFormula="1"/>
    <ignoredError sqref="O6:S47 T6:V6 O56:R57" formula="1"/>
    <ignoredError sqref="T7:V47" emptyCellReference="1" formula="1"/>
    <ignoredError sqref="T48:V51 T53:T66" emptyCellReference="1"/>
    <ignoredError sqref="W7 W51" emptyCellReference="1" unlockedFormula="1"/>
    <ignoredError sqref="W8:W50" emptyCellReference="1" formula="1" unlockedFormula="1"/>
  </ignoredErrors>
  <drawing r:id="rId1"/>
</worksheet>
</file>

<file path=xl/worksheets/sheet2.xml><?xml version="1.0" encoding="utf-8"?>
<worksheet xmlns="http://schemas.openxmlformats.org/spreadsheetml/2006/main" xmlns:r="http://schemas.openxmlformats.org/officeDocument/2006/relationships">
  <dimension ref="A1:AB45"/>
  <sheetViews>
    <sheetView zoomScale="80" zoomScaleNormal="80" zoomScalePageLayoutView="0" workbookViewId="0" topLeftCell="A1">
      <selection activeCell="B3" sqref="B3:B4"/>
    </sheetView>
  </sheetViews>
  <sheetFormatPr defaultColWidth="39.8515625" defaultRowHeight="12.75"/>
  <cols>
    <col min="1" max="1" width="4.421875" style="30" bestFit="1" customWidth="1"/>
    <col min="2" max="2" width="46.00390625" style="3" customWidth="1"/>
    <col min="3" max="3" width="9.421875" style="5" customWidth="1"/>
    <col min="4" max="4" width="14.421875" style="3" bestFit="1" customWidth="1"/>
    <col min="5" max="5" width="18.140625" style="4" hidden="1" customWidth="1"/>
    <col min="6" max="6" width="6.28125" style="5" hidden="1" customWidth="1"/>
    <col min="7" max="7" width="8.421875" style="5" bestFit="1" customWidth="1"/>
    <col min="8" max="8" width="10.421875" style="5" customWidth="1"/>
    <col min="9" max="9" width="11.00390625" style="12" hidden="1" customWidth="1"/>
    <col min="10" max="10" width="7.421875" style="3" hidden="1" customWidth="1"/>
    <col min="11" max="11" width="11.00390625" style="12" hidden="1" customWidth="1"/>
    <col min="12" max="12" width="8.00390625" style="3" hidden="1" customWidth="1"/>
    <col min="13" max="13" width="12.140625" style="12" hidden="1" customWidth="1"/>
    <col min="14" max="14" width="8.00390625" style="3" hidden="1" customWidth="1"/>
    <col min="15" max="15" width="14.140625" style="14" bestFit="1" customWidth="1"/>
    <col min="16" max="16" width="9.140625" style="3" bestFit="1" customWidth="1"/>
    <col min="17" max="17" width="10.7109375" style="3" hidden="1" customWidth="1"/>
    <col min="18" max="18" width="7.7109375" style="16" hidden="1" customWidth="1"/>
    <col min="19" max="19" width="12.140625" style="15" hidden="1" customWidth="1"/>
    <col min="20" max="20" width="10.28125" style="3" hidden="1" customWidth="1"/>
    <col min="21" max="21" width="15.28125" style="12" bestFit="1" customWidth="1"/>
    <col min="22" max="22" width="10.7109375" style="13" bestFit="1" customWidth="1"/>
    <col min="23" max="23" width="7.421875" style="16" bestFit="1" customWidth="1"/>
    <col min="24" max="24" width="39.8515625" style="1" customWidth="1"/>
    <col min="25" max="27" width="39.8515625" style="3" customWidth="1"/>
    <col min="28" max="28" width="2.00390625" style="3" bestFit="1" customWidth="1"/>
    <col min="29" max="16384" width="39.8515625" style="3" customWidth="1"/>
  </cols>
  <sheetData>
    <row r="1" spans="1:15" s="10" customFormat="1" ht="99" customHeight="1">
      <c r="A1" s="28"/>
      <c r="B1" s="27"/>
      <c r="C1" s="26"/>
      <c r="D1" s="25"/>
      <c r="E1" s="25"/>
      <c r="F1" s="24"/>
      <c r="G1" s="24"/>
      <c r="H1" s="24"/>
      <c r="I1" s="23"/>
      <c r="J1" s="22"/>
      <c r="K1" s="21"/>
      <c r="L1" s="20"/>
      <c r="M1" s="19"/>
      <c r="N1" s="18"/>
      <c r="O1" s="17"/>
    </row>
    <row r="2" spans="1:23" s="2" customFormat="1" ht="27.75" thickBot="1">
      <c r="A2" s="242" t="s">
        <v>117</v>
      </c>
      <c r="B2" s="224"/>
      <c r="C2" s="224"/>
      <c r="D2" s="224"/>
      <c r="E2" s="224"/>
      <c r="F2" s="224"/>
      <c r="G2" s="224"/>
      <c r="H2" s="224"/>
      <c r="I2" s="224"/>
      <c r="J2" s="224"/>
      <c r="K2" s="224"/>
      <c r="L2" s="224"/>
      <c r="M2" s="224"/>
      <c r="N2" s="224"/>
      <c r="O2" s="224"/>
      <c r="P2" s="224"/>
      <c r="Q2" s="224"/>
      <c r="R2" s="224"/>
      <c r="S2" s="224"/>
      <c r="T2" s="224"/>
      <c r="U2" s="224"/>
      <c r="V2" s="224"/>
      <c r="W2" s="224"/>
    </row>
    <row r="3" spans="1:23" s="29" customFormat="1" ht="16.5" customHeight="1">
      <c r="A3" s="31"/>
      <c r="B3" s="243" t="s">
        <v>123</v>
      </c>
      <c r="C3" s="229" t="s">
        <v>104</v>
      </c>
      <c r="D3" s="219" t="s">
        <v>95</v>
      </c>
      <c r="E3" s="219" t="s">
        <v>16</v>
      </c>
      <c r="F3" s="219" t="s">
        <v>105</v>
      </c>
      <c r="G3" s="219" t="s">
        <v>106</v>
      </c>
      <c r="H3" s="219" t="s">
        <v>107</v>
      </c>
      <c r="I3" s="221" t="s">
        <v>96</v>
      </c>
      <c r="J3" s="221"/>
      <c r="K3" s="221" t="s">
        <v>97</v>
      </c>
      <c r="L3" s="221"/>
      <c r="M3" s="221" t="s">
        <v>98</v>
      </c>
      <c r="N3" s="221"/>
      <c r="O3" s="222" t="s">
        <v>108</v>
      </c>
      <c r="P3" s="222"/>
      <c r="Q3" s="222"/>
      <c r="R3" s="222"/>
      <c r="S3" s="221" t="s">
        <v>93</v>
      </c>
      <c r="T3" s="221"/>
      <c r="U3" s="222" t="s">
        <v>125</v>
      </c>
      <c r="V3" s="222"/>
      <c r="W3" s="226"/>
    </row>
    <row r="4" spans="1:23" s="29" customFormat="1" ht="37.5" customHeight="1" thickBot="1">
      <c r="A4" s="58"/>
      <c r="B4" s="244"/>
      <c r="C4" s="230"/>
      <c r="D4" s="220"/>
      <c r="E4" s="220"/>
      <c r="F4" s="225"/>
      <c r="G4" s="225"/>
      <c r="H4" s="225"/>
      <c r="I4" s="78" t="s">
        <v>103</v>
      </c>
      <c r="J4" s="61" t="s">
        <v>100</v>
      </c>
      <c r="K4" s="78" t="s">
        <v>103</v>
      </c>
      <c r="L4" s="61" t="s">
        <v>100</v>
      </c>
      <c r="M4" s="78" t="s">
        <v>103</v>
      </c>
      <c r="N4" s="61" t="s">
        <v>100</v>
      </c>
      <c r="O4" s="84" t="s">
        <v>103</v>
      </c>
      <c r="P4" s="94" t="s">
        <v>100</v>
      </c>
      <c r="Q4" s="94" t="s">
        <v>126</v>
      </c>
      <c r="R4" s="60" t="s">
        <v>127</v>
      </c>
      <c r="S4" s="78" t="s">
        <v>103</v>
      </c>
      <c r="T4" s="59" t="s">
        <v>99</v>
      </c>
      <c r="U4" s="78" t="s">
        <v>103</v>
      </c>
      <c r="V4" s="61" t="s">
        <v>100</v>
      </c>
      <c r="W4" s="62" t="s">
        <v>127</v>
      </c>
    </row>
    <row r="5" spans="1:24" s="6" customFormat="1" ht="15.75" customHeight="1">
      <c r="A5" s="53">
        <v>1</v>
      </c>
      <c r="B5" s="166" t="s">
        <v>87</v>
      </c>
      <c r="C5" s="167">
        <v>39374</v>
      </c>
      <c r="D5" s="168" t="s">
        <v>101</v>
      </c>
      <c r="E5" s="168" t="s">
        <v>102</v>
      </c>
      <c r="F5" s="169">
        <v>49</v>
      </c>
      <c r="G5" s="169">
        <v>49</v>
      </c>
      <c r="H5" s="169">
        <v>1</v>
      </c>
      <c r="I5" s="170">
        <v>52842</v>
      </c>
      <c r="J5" s="171">
        <v>5336</v>
      </c>
      <c r="K5" s="170">
        <v>109518</v>
      </c>
      <c r="L5" s="171">
        <v>10334</v>
      </c>
      <c r="M5" s="170">
        <v>117912</v>
      </c>
      <c r="N5" s="171">
        <v>11229</v>
      </c>
      <c r="O5" s="172">
        <f>+I5+K5+M5</f>
        <v>280272</v>
      </c>
      <c r="P5" s="173">
        <f>+J5+L5+N5</f>
        <v>26899</v>
      </c>
      <c r="Q5" s="174">
        <f>IF(O5&lt;&gt;0,P5/G5,"")</f>
        <v>548.9591836734694</v>
      </c>
      <c r="R5" s="175">
        <f>IF(O5&lt;&gt;0,O5/P5,"")</f>
        <v>10.41942079631213</v>
      </c>
      <c r="S5" s="170"/>
      <c r="T5" s="131"/>
      <c r="U5" s="170">
        <v>280272</v>
      </c>
      <c r="V5" s="171">
        <v>26899</v>
      </c>
      <c r="W5" s="176">
        <f>U5/V5</f>
        <v>10.41942079631213</v>
      </c>
      <c r="X5" s="29"/>
    </row>
    <row r="6" spans="1:24" s="6" customFormat="1" ht="15.75" customHeight="1">
      <c r="A6" s="53">
        <v>2</v>
      </c>
      <c r="B6" s="129" t="s">
        <v>80</v>
      </c>
      <c r="C6" s="120">
        <v>39367</v>
      </c>
      <c r="D6" s="126" t="s">
        <v>110</v>
      </c>
      <c r="E6" s="126" t="s">
        <v>19</v>
      </c>
      <c r="F6" s="122">
        <v>135</v>
      </c>
      <c r="G6" s="122">
        <v>136</v>
      </c>
      <c r="H6" s="122">
        <v>2</v>
      </c>
      <c r="I6" s="143">
        <v>58665</v>
      </c>
      <c r="J6" s="144">
        <v>6270</v>
      </c>
      <c r="K6" s="143">
        <v>110697</v>
      </c>
      <c r="L6" s="144">
        <v>11606</v>
      </c>
      <c r="M6" s="143">
        <v>104033</v>
      </c>
      <c r="N6" s="144">
        <v>11128</v>
      </c>
      <c r="O6" s="145">
        <f>+M6+K6+I6</f>
        <v>273395</v>
      </c>
      <c r="P6" s="146">
        <f>+N6+L6+J6</f>
        <v>29004</v>
      </c>
      <c r="Q6" s="144">
        <f>+P6/G6</f>
        <v>213.26470588235293</v>
      </c>
      <c r="R6" s="147">
        <f>+O6/P6</f>
        <v>9.426113639498</v>
      </c>
      <c r="S6" s="143">
        <v>604642</v>
      </c>
      <c r="T6" s="130">
        <f aca="true" t="shared" si="0" ref="T6:T24">IF(S6&lt;&gt;0,-(S6-O6)/S6,"")</f>
        <v>-0.5478398788043173</v>
      </c>
      <c r="U6" s="143">
        <v>1045359</v>
      </c>
      <c r="V6" s="144">
        <v>114500</v>
      </c>
      <c r="W6" s="177">
        <f>U6/V6</f>
        <v>9.129772925764192</v>
      </c>
      <c r="X6" s="29"/>
    </row>
    <row r="7" spans="1:24" s="6" customFormat="1" ht="15.75" customHeight="1">
      <c r="A7" s="54">
        <v>3</v>
      </c>
      <c r="B7" s="201" t="s">
        <v>88</v>
      </c>
      <c r="C7" s="125">
        <v>39374</v>
      </c>
      <c r="D7" s="202" t="s">
        <v>113</v>
      </c>
      <c r="E7" s="202" t="s">
        <v>19</v>
      </c>
      <c r="F7" s="203">
        <v>37</v>
      </c>
      <c r="G7" s="203">
        <v>37</v>
      </c>
      <c r="H7" s="203">
        <v>1</v>
      </c>
      <c r="I7" s="204">
        <v>60938</v>
      </c>
      <c r="J7" s="205">
        <v>6239</v>
      </c>
      <c r="K7" s="204">
        <v>98276</v>
      </c>
      <c r="L7" s="205">
        <v>9761</v>
      </c>
      <c r="M7" s="204">
        <v>101476</v>
      </c>
      <c r="N7" s="205">
        <v>10256</v>
      </c>
      <c r="O7" s="206">
        <f>+I7+K7+M7</f>
        <v>260690</v>
      </c>
      <c r="P7" s="207">
        <f>+J7+L7+N7</f>
        <v>26256</v>
      </c>
      <c r="Q7" s="208">
        <f>+P7/G7</f>
        <v>709.6216216216217</v>
      </c>
      <c r="R7" s="209">
        <f>+O7/P7</f>
        <v>9.928778184034126</v>
      </c>
      <c r="S7" s="204"/>
      <c r="T7" s="134">
        <f t="shared" si="0"/>
      </c>
      <c r="U7" s="204">
        <v>260689</v>
      </c>
      <c r="V7" s="205">
        <v>26256</v>
      </c>
      <c r="W7" s="210">
        <f>U7/V7</f>
        <v>9.928740097501523</v>
      </c>
      <c r="X7" s="7"/>
    </row>
    <row r="8" spans="1:25" s="9" customFormat="1" ht="15.75" customHeight="1">
      <c r="A8" s="52">
        <v>4</v>
      </c>
      <c r="B8" s="191" t="s">
        <v>81</v>
      </c>
      <c r="C8" s="192">
        <v>39367</v>
      </c>
      <c r="D8" s="193" t="s">
        <v>20</v>
      </c>
      <c r="E8" s="193" t="s">
        <v>82</v>
      </c>
      <c r="F8" s="194">
        <v>148</v>
      </c>
      <c r="G8" s="194">
        <v>151</v>
      </c>
      <c r="H8" s="194">
        <v>2</v>
      </c>
      <c r="I8" s="195">
        <v>23521</v>
      </c>
      <c r="J8" s="196">
        <v>3278</v>
      </c>
      <c r="K8" s="195">
        <v>62403</v>
      </c>
      <c r="L8" s="196">
        <v>8265</v>
      </c>
      <c r="M8" s="195">
        <v>71529</v>
      </c>
      <c r="N8" s="196">
        <v>9015</v>
      </c>
      <c r="O8" s="197">
        <f>M8+K8+I8</f>
        <v>157453</v>
      </c>
      <c r="P8" s="198">
        <f>+J8+L8+N8</f>
        <v>20558</v>
      </c>
      <c r="Q8" s="196">
        <f>P8/G8</f>
        <v>136.1456953642384</v>
      </c>
      <c r="R8" s="199">
        <f>O8/P8</f>
        <v>7.6589648798521255</v>
      </c>
      <c r="S8" s="195">
        <v>558383.5</v>
      </c>
      <c r="T8" s="133">
        <f t="shared" si="0"/>
        <v>-0.7180199629824305</v>
      </c>
      <c r="U8" s="195">
        <v>816270</v>
      </c>
      <c r="V8" s="196">
        <v>106799</v>
      </c>
      <c r="W8" s="200">
        <f>+U8/V8</f>
        <v>7.6430490922199645</v>
      </c>
      <c r="X8" s="7"/>
      <c r="Y8" s="8"/>
    </row>
    <row r="9" spans="1:24" s="10" customFormat="1" ht="15.75" customHeight="1">
      <c r="A9" s="53">
        <v>5</v>
      </c>
      <c r="B9" s="129" t="s">
        <v>89</v>
      </c>
      <c r="C9" s="120">
        <v>39374</v>
      </c>
      <c r="D9" s="126" t="s">
        <v>41</v>
      </c>
      <c r="E9" s="126" t="s">
        <v>41</v>
      </c>
      <c r="F9" s="122">
        <v>39</v>
      </c>
      <c r="G9" s="122">
        <v>39</v>
      </c>
      <c r="H9" s="122">
        <v>1</v>
      </c>
      <c r="I9" s="143">
        <v>26373</v>
      </c>
      <c r="J9" s="144">
        <v>2440</v>
      </c>
      <c r="K9" s="143">
        <v>56149</v>
      </c>
      <c r="L9" s="144">
        <v>5029</v>
      </c>
      <c r="M9" s="143">
        <v>61999.5</v>
      </c>
      <c r="N9" s="144">
        <v>5711</v>
      </c>
      <c r="O9" s="145">
        <f>I9+K9+M9</f>
        <v>144521.5</v>
      </c>
      <c r="P9" s="146">
        <f>J9+L9+N9</f>
        <v>13180</v>
      </c>
      <c r="Q9" s="141">
        <f>IF(O9&lt;&gt;0,P9/G9,"")</f>
        <v>337.94871794871796</v>
      </c>
      <c r="R9" s="142">
        <f>IF(O9&lt;&gt;0,O9/P9,"")</f>
        <v>10.965212443095599</v>
      </c>
      <c r="S9" s="143"/>
      <c r="T9" s="130">
        <f t="shared" si="0"/>
      </c>
      <c r="U9" s="154">
        <v>144521.5</v>
      </c>
      <c r="V9" s="155">
        <v>13180</v>
      </c>
      <c r="W9" s="177">
        <f>U9/V9</f>
        <v>10.965212443095599</v>
      </c>
      <c r="X9" s="7"/>
    </row>
    <row r="10" spans="1:24" s="10" customFormat="1" ht="15.75" customHeight="1">
      <c r="A10" s="53">
        <v>6</v>
      </c>
      <c r="B10" s="129" t="s">
        <v>73</v>
      </c>
      <c r="C10" s="120">
        <v>39360</v>
      </c>
      <c r="D10" s="126" t="s">
        <v>110</v>
      </c>
      <c r="E10" s="126" t="s">
        <v>119</v>
      </c>
      <c r="F10" s="122">
        <v>112</v>
      </c>
      <c r="G10" s="122">
        <v>110</v>
      </c>
      <c r="H10" s="122">
        <v>3</v>
      </c>
      <c r="I10" s="143">
        <v>29938</v>
      </c>
      <c r="J10" s="144">
        <v>3257</v>
      </c>
      <c r="K10" s="143">
        <v>58979</v>
      </c>
      <c r="L10" s="144">
        <v>6282</v>
      </c>
      <c r="M10" s="143">
        <v>54306</v>
      </c>
      <c r="N10" s="144">
        <v>5845</v>
      </c>
      <c r="O10" s="145">
        <f>+M10+K10+I10</f>
        <v>143223</v>
      </c>
      <c r="P10" s="146">
        <f>+N10+L10+J10</f>
        <v>15384</v>
      </c>
      <c r="Q10" s="144">
        <f>+P10/G10</f>
        <v>139.85454545454544</v>
      </c>
      <c r="R10" s="147">
        <f>+O10/P10</f>
        <v>9.309867394695788</v>
      </c>
      <c r="S10" s="143">
        <v>278838</v>
      </c>
      <c r="T10" s="130">
        <f t="shared" si="0"/>
        <v>-0.4863576700449723</v>
      </c>
      <c r="U10" s="143">
        <v>907593</v>
      </c>
      <c r="V10" s="144">
        <v>98488</v>
      </c>
      <c r="W10" s="177">
        <f>U10/V10</f>
        <v>9.21526480383397</v>
      </c>
      <c r="X10" s="9"/>
    </row>
    <row r="11" spans="1:24" s="10" customFormat="1" ht="15.75" customHeight="1">
      <c r="A11" s="53">
        <v>7</v>
      </c>
      <c r="B11" s="128" t="s">
        <v>90</v>
      </c>
      <c r="C11" s="119">
        <v>39374</v>
      </c>
      <c r="D11" s="127" t="s">
        <v>122</v>
      </c>
      <c r="E11" s="127" t="s">
        <v>91</v>
      </c>
      <c r="F11" s="121">
        <v>86</v>
      </c>
      <c r="G11" s="121">
        <v>86</v>
      </c>
      <c r="H11" s="121">
        <v>1</v>
      </c>
      <c r="I11" s="137">
        <v>22324</v>
      </c>
      <c r="J11" s="138">
        <v>2864</v>
      </c>
      <c r="K11" s="137">
        <v>53163</v>
      </c>
      <c r="L11" s="138">
        <v>6519</v>
      </c>
      <c r="M11" s="137">
        <v>57997.5</v>
      </c>
      <c r="N11" s="138">
        <v>7040</v>
      </c>
      <c r="O11" s="139">
        <f>I11+K11+M11</f>
        <v>133484.5</v>
      </c>
      <c r="P11" s="140">
        <f>J11+L11+N11</f>
        <v>16423</v>
      </c>
      <c r="Q11" s="141">
        <f>IF(O11&lt;&gt;0,P11/G11,"")</f>
        <v>190.96511627906978</v>
      </c>
      <c r="R11" s="142">
        <f>IF(O11&lt;&gt;0,O11/P11,"")</f>
        <v>8.127899896486635</v>
      </c>
      <c r="S11" s="137"/>
      <c r="T11" s="130">
        <f t="shared" si="0"/>
      </c>
      <c r="U11" s="156">
        <f>133484.5+0</f>
        <v>133484.5</v>
      </c>
      <c r="V11" s="155">
        <f>16423+0</f>
        <v>16423</v>
      </c>
      <c r="W11" s="179">
        <f>IF(U11&lt;&gt;0,U11/V11,"")</f>
        <v>8.127899896486635</v>
      </c>
      <c r="X11" s="8"/>
    </row>
    <row r="12" spans="1:25" s="10" customFormat="1" ht="15.75" customHeight="1">
      <c r="A12" s="53">
        <v>8</v>
      </c>
      <c r="B12" s="128" t="s">
        <v>75</v>
      </c>
      <c r="C12" s="119">
        <v>39360</v>
      </c>
      <c r="D12" s="127" t="s">
        <v>122</v>
      </c>
      <c r="E12" s="127" t="s">
        <v>32</v>
      </c>
      <c r="F12" s="121">
        <v>116</v>
      </c>
      <c r="G12" s="121">
        <v>114</v>
      </c>
      <c r="H12" s="121">
        <v>3</v>
      </c>
      <c r="I12" s="137">
        <v>15255</v>
      </c>
      <c r="J12" s="138">
        <v>2013</v>
      </c>
      <c r="K12" s="137">
        <v>39960</v>
      </c>
      <c r="L12" s="138">
        <v>5262</v>
      </c>
      <c r="M12" s="137">
        <v>42256.5</v>
      </c>
      <c r="N12" s="138">
        <v>5428</v>
      </c>
      <c r="O12" s="139">
        <f>I12+K12+M12</f>
        <v>97471.5</v>
      </c>
      <c r="P12" s="140">
        <f>J12+L12+N12</f>
        <v>12703</v>
      </c>
      <c r="Q12" s="141">
        <f>IF(O12&lt;&gt;0,P12/G12,"")</f>
        <v>111.4298245614035</v>
      </c>
      <c r="R12" s="142">
        <f>IF(O12&lt;&gt;0,O12/P12,"")</f>
        <v>7.6731087144768955</v>
      </c>
      <c r="S12" s="137">
        <v>438484</v>
      </c>
      <c r="T12" s="130">
        <f t="shared" si="0"/>
        <v>-0.777707966539258</v>
      </c>
      <c r="U12" s="156">
        <f>981616.5+0</f>
        <v>981616.5</v>
      </c>
      <c r="V12" s="155">
        <f>121463+0</f>
        <v>121463</v>
      </c>
      <c r="W12" s="179">
        <f>IF(U12&lt;&gt;0,U12/V12,"")</f>
        <v>8.081609214328644</v>
      </c>
      <c r="X12" s="11"/>
      <c r="Y12" s="8"/>
    </row>
    <row r="13" spans="1:25" s="10" customFormat="1" ht="15.75" customHeight="1">
      <c r="A13" s="53">
        <v>9</v>
      </c>
      <c r="B13" s="128" t="s">
        <v>83</v>
      </c>
      <c r="C13" s="119">
        <v>39367</v>
      </c>
      <c r="D13" s="127" t="s">
        <v>101</v>
      </c>
      <c r="E13" s="127" t="s">
        <v>21</v>
      </c>
      <c r="F13" s="121">
        <v>65</v>
      </c>
      <c r="G13" s="121">
        <v>64</v>
      </c>
      <c r="H13" s="121">
        <v>2</v>
      </c>
      <c r="I13" s="137">
        <v>17804</v>
      </c>
      <c r="J13" s="138">
        <v>1915</v>
      </c>
      <c r="K13" s="137">
        <v>30191</v>
      </c>
      <c r="L13" s="138">
        <v>3041</v>
      </c>
      <c r="M13" s="137">
        <v>36983</v>
      </c>
      <c r="N13" s="138">
        <v>3750</v>
      </c>
      <c r="O13" s="139">
        <f aca="true" t="shared" si="1" ref="O13:P15">+I13+K13+M13</f>
        <v>84978</v>
      </c>
      <c r="P13" s="140">
        <f t="shared" si="1"/>
        <v>8706</v>
      </c>
      <c r="Q13" s="141">
        <f>IF(O13&lt;&gt;0,P13/G13,"")</f>
        <v>136.03125</v>
      </c>
      <c r="R13" s="142">
        <f>IF(O13&lt;&gt;0,O13/P13,"")</f>
        <v>9.760854583046175</v>
      </c>
      <c r="S13" s="137">
        <v>188998</v>
      </c>
      <c r="T13" s="130">
        <f t="shared" si="0"/>
        <v>-0.5503761944570842</v>
      </c>
      <c r="U13" s="137">
        <v>330341</v>
      </c>
      <c r="V13" s="138">
        <v>34194</v>
      </c>
      <c r="W13" s="177">
        <f>U13/V13</f>
        <v>9.660788442416798</v>
      </c>
      <c r="X13" s="8"/>
      <c r="Y13" s="8"/>
    </row>
    <row r="14" spans="1:25" s="10" customFormat="1" ht="15.75" customHeight="1">
      <c r="A14" s="53">
        <v>10</v>
      </c>
      <c r="B14" s="128" t="s">
        <v>74</v>
      </c>
      <c r="C14" s="119">
        <v>39360</v>
      </c>
      <c r="D14" s="127" t="s">
        <v>101</v>
      </c>
      <c r="E14" s="127" t="s">
        <v>102</v>
      </c>
      <c r="F14" s="121">
        <v>73</v>
      </c>
      <c r="G14" s="121">
        <v>68</v>
      </c>
      <c r="H14" s="121">
        <v>3</v>
      </c>
      <c r="I14" s="137">
        <v>18299</v>
      </c>
      <c r="J14" s="138">
        <v>1818</v>
      </c>
      <c r="K14" s="137">
        <v>33977</v>
      </c>
      <c r="L14" s="138">
        <v>3334</v>
      </c>
      <c r="M14" s="137">
        <v>32395</v>
      </c>
      <c r="N14" s="138">
        <v>3189</v>
      </c>
      <c r="O14" s="139">
        <f t="shared" si="1"/>
        <v>84671</v>
      </c>
      <c r="P14" s="140">
        <f t="shared" si="1"/>
        <v>8341</v>
      </c>
      <c r="Q14" s="141">
        <f>IF(O14&lt;&gt;0,P14/G14,"")</f>
        <v>122.66176470588235</v>
      </c>
      <c r="R14" s="142">
        <f>IF(O14&lt;&gt;0,O14/P14,"")</f>
        <v>10.151180913559525</v>
      </c>
      <c r="S14" s="137">
        <v>251133</v>
      </c>
      <c r="T14" s="130">
        <f t="shared" si="0"/>
        <v>-0.66284399103264</v>
      </c>
      <c r="U14" s="137">
        <v>811925</v>
      </c>
      <c r="V14" s="138">
        <v>83875</v>
      </c>
      <c r="W14" s="177">
        <f>U14/V14</f>
        <v>9.680178837555887</v>
      </c>
      <c r="X14" s="8"/>
      <c r="Y14" s="8"/>
    </row>
    <row r="15" spans="1:25" s="10" customFormat="1" ht="15.75" customHeight="1">
      <c r="A15" s="53">
        <v>11</v>
      </c>
      <c r="B15" s="128">
        <v>1408</v>
      </c>
      <c r="C15" s="119">
        <v>39353</v>
      </c>
      <c r="D15" s="127" t="s">
        <v>101</v>
      </c>
      <c r="E15" s="127" t="s">
        <v>115</v>
      </c>
      <c r="F15" s="121">
        <v>70</v>
      </c>
      <c r="G15" s="121">
        <v>52</v>
      </c>
      <c r="H15" s="121">
        <v>4</v>
      </c>
      <c r="I15" s="137">
        <v>11294</v>
      </c>
      <c r="J15" s="138">
        <v>1427</v>
      </c>
      <c r="K15" s="137">
        <v>28693</v>
      </c>
      <c r="L15" s="138">
        <v>3417</v>
      </c>
      <c r="M15" s="137">
        <v>29094</v>
      </c>
      <c r="N15" s="138">
        <v>3506</v>
      </c>
      <c r="O15" s="139">
        <f t="shared" si="1"/>
        <v>69081</v>
      </c>
      <c r="P15" s="140">
        <f t="shared" si="1"/>
        <v>8350</v>
      </c>
      <c r="Q15" s="141">
        <f>IF(O15&lt;&gt;0,P15/G15,"")</f>
        <v>160.57692307692307</v>
      </c>
      <c r="R15" s="142">
        <f>IF(O15&lt;&gt;0,O15/P15,"")</f>
        <v>8.273173652694611</v>
      </c>
      <c r="S15" s="137">
        <v>304666</v>
      </c>
      <c r="T15" s="130">
        <f t="shared" si="0"/>
        <v>-0.7732566154411716</v>
      </c>
      <c r="U15" s="137">
        <v>1280714</v>
      </c>
      <c r="V15" s="138">
        <v>145174</v>
      </c>
      <c r="W15" s="177">
        <f>U15/V15</f>
        <v>8.821924035984406</v>
      </c>
      <c r="X15" s="8"/>
      <c r="Y15" s="8"/>
    </row>
    <row r="16" spans="1:25" s="10" customFormat="1" ht="15.75" customHeight="1">
      <c r="A16" s="53">
        <v>12</v>
      </c>
      <c r="B16" s="129" t="s">
        <v>92</v>
      </c>
      <c r="C16" s="120">
        <v>39374</v>
      </c>
      <c r="D16" s="126" t="s">
        <v>17</v>
      </c>
      <c r="E16" s="126" t="s">
        <v>121</v>
      </c>
      <c r="F16" s="122">
        <v>38</v>
      </c>
      <c r="G16" s="122">
        <v>38</v>
      </c>
      <c r="H16" s="122">
        <v>1</v>
      </c>
      <c r="I16" s="143">
        <v>5374.5</v>
      </c>
      <c r="J16" s="144">
        <v>577</v>
      </c>
      <c r="K16" s="143">
        <v>18787</v>
      </c>
      <c r="L16" s="144">
        <v>1916</v>
      </c>
      <c r="M16" s="143">
        <v>20238</v>
      </c>
      <c r="N16" s="144">
        <v>2117</v>
      </c>
      <c r="O16" s="145">
        <f>SUM(I16+K16+M16)</f>
        <v>44399.5</v>
      </c>
      <c r="P16" s="146">
        <f>J16+L16+N16</f>
        <v>4610</v>
      </c>
      <c r="Q16" s="144">
        <f>+P16/G16</f>
        <v>121.3157894736842</v>
      </c>
      <c r="R16" s="147">
        <f>+O16/P16</f>
        <v>9.63112798264642</v>
      </c>
      <c r="S16" s="143"/>
      <c r="T16" s="130">
        <f t="shared" si="0"/>
      </c>
      <c r="U16" s="143">
        <v>44399.5</v>
      </c>
      <c r="V16" s="144">
        <v>4610</v>
      </c>
      <c r="W16" s="177">
        <f>U16/V16</f>
        <v>9.63112798264642</v>
      </c>
      <c r="X16" s="8"/>
      <c r="Y16" s="8"/>
    </row>
    <row r="17" spans="1:25" s="10" customFormat="1" ht="15.75" customHeight="1">
      <c r="A17" s="53">
        <v>13</v>
      </c>
      <c r="B17" s="129" t="s">
        <v>85</v>
      </c>
      <c r="C17" s="120">
        <v>39367</v>
      </c>
      <c r="D17" s="126" t="s">
        <v>58</v>
      </c>
      <c r="E17" s="126" t="s">
        <v>63</v>
      </c>
      <c r="F17" s="122">
        <v>21</v>
      </c>
      <c r="G17" s="122">
        <v>20</v>
      </c>
      <c r="H17" s="122">
        <v>2</v>
      </c>
      <c r="I17" s="143">
        <v>5087.5</v>
      </c>
      <c r="J17" s="144">
        <v>490</v>
      </c>
      <c r="K17" s="143">
        <v>11106.5</v>
      </c>
      <c r="L17" s="144">
        <v>996</v>
      </c>
      <c r="M17" s="143">
        <v>10959.5</v>
      </c>
      <c r="N17" s="144">
        <v>963</v>
      </c>
      <c r="O17" s="145">
        <f>I17+K17+M17</f>
        <v>27153.5</v>
      </c>
      <c r="P17" s="146">
        <f>J17+L17+N17</f>
        <v>2449</v>
      </c>
      <c r="Q17" s="144">
        <f>+P17/G17</f>
        <v>122.45</v>
      </c>
      <c r="R17" s="147">
        <f>+O17/P17</f>
        <v>11.08758677011025</v>
      </c>
      <c r="S17" s="143">
        <v>73132.5</v>
      </c>
      <c r="T17" s="130">
        <f t="shared" si="0"/>
        <v>-0.628708166683759</v>
      </c>
      <c r="U17" s="154">
        <v>126843</v>
      </c>
      <c r="V17" s="155">
        <v>11303</v>
      </c>
      <c r="W17" s="177">
        <f>U17/V17</f>
        <v>11.222064938511899</v>
      </c>
      <c r="X17" s="8"/>
      <c r="Y17" s="8"/>
    </row>
    <row r="18" spans="1:25" s="10" customFormat="1" ht="15.75" customHeight="1">
      <c r="A18" s="53">
        <v>14</v>
      </c>
      <c r="B18" s="180" t="s">
        <v>76</v>
      </c>
      <c r="C18" s="123">
        <v>39360</v>
      </c>
      <c r="D18" s="148" t="s">
        <v>20</v>
      </c>
      <c r="E18" s="148" t="s">
        <v>82</v>
      </c>
      <c r="F18" s="124">
        <v>71</v>
      </c>
      <c r="G18" s="124">
        <v>70</v>
      </c>
      <c r="H18" s="124">
        <v>3</v>
      </c>
      <c r="I18" s="149">
        <v>4306.5</v>
      </c>
      <c r="J18" s="150">
        <v>704</v>
      </c>
      <c r="K18" s="149">
        <v>9899.5</v>
      </c>
      <c r="L18" s="150">
        <v>1625</v>
      </c>
      <c r="M18" s="149">
        <v>9917</v>
      </c>
      <c r="N18" s="150">
        <v>1569</v>
      </c>
      <c r="O18" s="151">
        <f>M18+K18+I18</f>
        <v>24123</v>
      </c>
      <c r="P18" s="152">
        <f>+J18+L18+N18</f>
        <v>3898</v>
      </c>
      <c r="Q18" s="150">
        <f>P18/G18</f>
        <v>55.68571428571428</v>
      </c>
      <c r="R18" s="153">
        <f>O18/P18</f>
        <v>6.188558234992303</v>
      </c>
      <c r="S18" s="149">
        <v>110712.5</v>
      </c>
      <c r="T18" s="130">
        <f t="shared" si="0"/>
        <v>-0.7821113243761996</v>
      </c>
      <c r="U18" s="149">
        <v>248908</v>
      </c>
      <c r="V18" s="150">
        <v>35917</v>
      </c>
      <c r="W18" s="178">
        <f>+U18/V18</f>
        <v>6.930088815881059</v>
      </c>
      <c r="X18" s="8"/>
      <c r="Y18" s="8"/>
    </row>
    <row r="19" spans="1:25" s="10" customFormat="1" ht="15.75" customHeight="1">
      <c r="A19" s="53">
        <v>15</v>
      </c>
      <c r="B19" s="129" t="s">
        <v>27</v>
      </c>
      <c r="C19" s="120">
        <v>39318</v>
      </c>
      <c r="D19" s="126" t="s">
        <v>110</v>
      </c>
      <c r="E19" s="126" t="s">
        <v>111</v>
      </c>
      <c r="F19" s="122">
        <v>116</v>
      </c>
      <c r="G19" s="122">
        <v>38</v>
      </c>
      <c r="H19" s="122">
        <v>9</v>
      </c>
      <c r="I19" s="143">
        <v>1671</v>
      </c>
      <c r="J19" s="144">
        <v>323</v>
      </c>
      <c r="K19" s="143">
        <v>7874</v>
      </c>
      <c r="L19" s="144">
        <v>1205</v>
      </c>
      <c r="M19" s="143">
        <v>8595</v>
      </c>
      <c r="N19" s="144">
        <v>1351</v>
      </c>
      <c r="O19" s="145">
        <f>+M19+K19+I19</f>
        <v>18140</v>
      </c>
      <c r="P19" s="146">
        <f>+N19+L19+J19</f>
        <v>2879</v>
      </c>
      <c r="Q19" s="144">
        <f>+P19/G19</f>
        <v>75.76315789473684</v>
      </c>
      <c r="R19" s="147">
        <f>+O19/P19</f>
        <v>6.300798888502952</v>
      </c>
      <c r="S19" s="143">
        <v>48330</v>
      </c>
      <c r="T19" s="130">
        <f t="shared" si="0"/>
        <v>-0.6246637699151666</v>
      </c>
      <c r="U19" s="143">
        <v>2501538</v>
      </c>
      <c r="V19" s="144">
        <v>306791</v>
      </c>
      <c r="W19" s="177">
        <f aca="true" t="shared" si="2" ref="W19:W24">U19/V19</f>
        <v>8.153883262546815</v>
      </c>
      <c r="X19" s="8"/>
      <c r="Y19" s="8"/>
    </row>
    <row r="20" spans="1:25" s="10" customFormat="1" ht="15.75" customHeight="1">
      <c r="A20" s="53">
        <v>16</v>
      </c>
      <c r="B20" s="129" t="s">
        <v>86</v>
      </c>
      <c r="C20" s="120">
        <v>39367</v>
      </c>
      <c r="D20" s="127" t="s">
        <v>120</v>
      </c>
      <c r="E20" s="126" t="s">
        <v>14</v>
      </c>
      <c r="F20" s="122">
        <v>45</v>
      </c>
      <c r="G20" s="122">
        <v>45</v>
      </c>
      <c r="H20" s="122">
        <v>2</v>
      </c>
      <c r="I20" s="143">
        <v>3039</v>
      </c>
      <c r="J20" s="144">
        <v>397</v>
      </c>
      <c r="K20" s="143">
        <v>6359.5</v>
      </c>
      <c r="L20" s="144">
        <v>791</v>
      </c>
      <c r="M20" s="143">
        <v>7095.5</v>
      </c>
      <c r="N20" s="144">
        <v>869</v>
      </c>
      <c r="O20" s="145">
        <f>I20+K20+M20</f>
        <v>16494</v>
      </c>
      <c r="P20" s="146">
        <f>J20+L20+N20</f>
        <v>2057</v>
      </c>
      <c r="Q20" s="141">
        <f>IF(O20&lt;&gt;0,P20/G20,"")</f>
        <v>45.71111111111111</v>
      </c>
      <c r="R20" s="142">
        <f>IF(O20&lt;&gt;0,O20/P20,"")</f>
        <v>8.018473505104522</v>
      </c>
      <c r="S20" s="143">
        <v>72288.5</v>
      </c>
      <c r="T20" s="130">
        <f t="shared" si="0"/>
        <v>-0.7718309274642579</v>
      </c>
      <c r="U20" s="154">
        <v>106031</v>
      </c>
      <c r="V20" s="155">
        <v>12730</v>
      </c>
      <c r="W20" s="177">
        <f t="shared" si="2"/>
        <v>8.329222309505106</v>
      </c>
      <c r="X20" s="8"/>
      <c r="Y20" s="8"/>
    </row>
    <row r="21" spans="1:24" s="10" customFormat="1" ht="15.75" customHeight="1">
      <c r="A21" s="53">
        <v>17</v>
      </c>
      <c r="B21" s="128" t="s">
        <v>84</v>
      </c>
      <c r="C21" s="119">
        <v>39367</v>
      </c>
      <c r="D21" s="157" t="s">
        <v>114</v>
      </c>
      <c r="E21" s="157" t="s">
        <v>0</v>
      </c>
      <c r="F21" s="158">
        <v>30</v>
      </c>
      <c r="G21" s="158">
        <v>31</v>
      </c>
      <c r="H21" s="158">
        <v>2</v>
      </c>
      <c r="I21" s="159">
        <v>2483.5</v>
      </c>
      <c r="J21" s="160">
        <v>368</v>
      </c>
      <c r="K21" s="159">
        <v>6577</v>
      </c>
      <c r="L21" s="160">
        <v>872</v>
      </c>
      <c r="M21" s="159">
        <v>6236</v>
      </c>
      <c r="N21" s="160">
        <v>814</v>
      </c>
      <c r="O21" s="161">
        <f>I21+K21+M21</f>
        <v>15296.5</v>
      </c>
      <c r="P21" s="162">
        <f>J21+L21+N21</f>
        <v>2054</v>
      </c>
      <c r="Q21" s="160">
        <f>+P21/G21</f>
        <v>66.25806451612904</v>
      </c>
      <c r="R21" s="163">
        <f>+O21/P21</f>
        <v>7.447176241480039</v>
      </c>
      <c r="S21" s="159">
        <v>89469</v>
      </c>
      <c r="T21" s="130">
        <f t="shared" si="0"/>
        <v>-0.8290301668734422</v>
      </c>
      <c r="U21" s="159">
        <v>125762.5</v>
      </c>
      <c r="V21" s="160">
        <v>15106</v>
      </c>
      <c r="W21" s="177">
        <f t="shared" si="2"/>
        <v>8.325334304249967</v>
      </c>
      <c r="X21" s="8"/>
    </row>
    <row r="22" spans="1:24" s="10" customFormat="1" ht="15.75" customHeight="1">
      <c r="A22" s="53">
        <v>18</v>
      </c>
      <c r="B22" s="128" t="s">
        <v>77</v>
      </c>
      <c r="C22" s="164">
        <v>39360</v>
      </c>
      <c r="D22" s="157" t="s">
        <v>1</v>
      </c>
      <c r="E22" s="157" t="s">
        <v>78</v>
      </c>
      <c r="F22" s="158">
        <v>27</v>
      </c>
      <c r="G22" s="158">
        <v>22</v>
      </c>
      <c r="H22" s="158">
        <v>3</v>
      </c>
      <c r="I22" s="159">
        <v>1811</v>
      </c>
      <c r="J22" s="160">
        <v>320</v>
      </c>
      <c r="K22" s="159">
        <v>4024</v>
      </c>
      <c r="L22" s="160">
        <v>644</v>
      </c>
      <c r="M22" s="159">
        <v>4933</v>
      </c>
      <c r="N22" s="160">
        <v>771</v>
      </c>
      <c r="O22" s="161">
        <f>M22+K22+I22</f>
        <v>10768</v>
      </c>
      <c r="P22" s="162">
        <f>J22+L22+N22</f>
        <v>1735</v>
      </c>
      <c r="Q22" s="160">
        <f>P22/G22</f>
        <v>78.86363636363636</v>
      </c>
      <c r="R22" s="163">
        <f>O22/P22</f>
        <v>6.206340057636887</v>
      </c>
      <c r="S22" s="165">
        <v>83341</v>
      </c>
      <c r="T22" s="130">
        <f t="shared" si="0"/>
        <v>-0.8707958867784164</v>
      </c>
      <c r="U22" s="159">
        <v>208962</v>
      </c>
      <c r="V22" s="160">
        <v>23358</v>
      </c>
      <c r="W22" s="177">
        <f t="shared" si="2"/>
        <v>8.94605702543026</v>
      </c>
      <c r="X22" s="8"/>
    </row>
    <row r="23" spans="1:24" s="10" customFormat="1" ht="15.75" customHeight="1">
      <c r="A23" s="53">
        <v>19</v>
      </c>
      <c r="B23" s="129" t="s">
        <v>43</v>
      </c>
      <c r="C23" s="120">
        <v>39346</v>
      </c>
      <c r="D23" s="126" t="s">
        <v>110</v>
      </c>
      <c r="E23" s="126" t="s">
        <v>19</v>
      </c>
      <c r="F23" s="122">
        <v>58</v>
      </c>
      <c r="G23" s="122">
        <v>30</v>
      </c>
      <c r="H23" s="122">
        <v>5</v>
      </c>
      <c r="I23" s="143">
        <v>2340</v>
      </c>
      <c r="J23" s="144">
        <v>481</v>
      </c>
      <c r="K23" s="143">
        <v>3413</v>
      </c>
      <c r="L23" s="144">
        <v>622</v>
      </c>
      <c r="M23" s="143">
        <v>4746</v>
      </c>
      <c r="N23" s="144">
        <v>847</v>
      </c>
      <c r="O23" s="145">
        <f>+M23+K23+I23</f>
        <v>10499</v>
      </c>
      <c r="P23" s="146">
        <f>+N23+L23+J23</f>
        <v>1950</v>
      </c>
      <c r="Q23" s="144">
        <f>+P23/G23</f>
        <v>65</v>
      </c>
      <c r="R23" s="147">
        <f>+O23/P23</f>
        <v>5.384102564102564</v>
      </c>
      <c r="S23" s="143">
        <v>27492</v>
      </c>
      <c r="T23" s="130">
        <f t="shared" si="0"/>
        <v>-0.6181070856976575</v>
      </c>
      <c r="U23" s="143">
        <v>568287</v>
      </c>
      <c r="V23" s="144">
        <v>62687</v>
      </c>
      <c r="W23" s="177">
        <f t="shared" si="2"/>
        <v>9.065468119386795</v>
      </c>
      <c r="X23" s="8"/>
    </row>
    <row r="24" spans="1:24" s="10" customFormat="1" ht="18.75" thickBot="1">
      <c r="A24" s="53">
        <v>20</v>
      </c>
      <c r="B24" s="136" t="s">
        <v>44</v>
      </c>
      <c r="C24" s="135">
        <v>39346</v>
      </c>
      <c r="D24" s="211" t="s">
        <v>101</v>
      </c>
      <c r="E24" s="211" t="s">
        <v>115</v>
      </c>
      <c r="F24" s="212">
        <v>66</v>
      </c>
      <c r="G24" s="212">
        <v>19</v>
      </c>
      <c r="H24" s="212">
        <v>5</v>
      </c>
      <c r="I24" s="213">
        <v>2192</v>
      </c>
      <c r="J24" s="214">
        <v>365</v>
      </c>
      <c r="K24" s="213">
        <v>4078</v>
      </c>
      <c r="L24" s="214">
        <v>740</v>
      </c>
      <c r="M24" s="213">
        <v>3411</v>
      </c>
      <c r="N24" s="214">
        <v>572</v>
      </c>
      <c r="O24" s="215">
        <f>+I24+K24+M24</f>
        <v>9681</v>
      </c>
      <c r="P24" s="216">
        <f>+J24+L24+N24</f>
        <v>1677</v>
      </c>
      <c r="Q24" s="217">
        <f>IF(O24&lt;&gt;0,P24/G24,"")</f>
        <v>88.26315789473684</v>
      </c>
      <c r="R24" s="218">
        <f>IF(O24&lt;&gt;0,O24/P24,"")</f>
        <v>5.772808586762075</v>
      </c>
      <c r="S24" s="213">
        <v>11499</v>
      </c>
      <c r="T24" s="132">
        <f t="shared" si="0"/>
        <v>-0.15810070440907906</v>
      </c>
      <c r="U24" s="213">
        <v>420035</v>
      </c>
      <c r="V24" s="214">
        <v>48180</v>
      </c>
      <c r="W24" s="190">
        <f t="shared" si="2"/>
        <v>8.718036529680365</v>
      </c>
      <c r="X24" s="8"/>
    </row>
    <row r="25" spans="1:28" s="66" customFormat="1" ht="15">
      <c r="A25" s="67"/>
      <c r="B25" s="245" t="s">
        <v>118</v>
      </c>
      <c r="C25" s="246"/>
      <c r="D25" s="247"/>
      <c r="E25" s="248"/>
      <c r="F25" s="103"/>
      <c r="G25" s="103">
        <f>SUM(G5:G24)</f>
        <v>1219</v>
      </c>
      <c r="H25" s="104"/>
      <c r="I25" s="105"/>
      <c r="J25" s="106"/>
      <c r="K25" s="105"/>
      <c r="L25" s="106"/>
      <c r="M25" s="105"/>
      <c r="N25" s="106"/>
      <c r="O25" s="105">
        <f>SUM(O5:O24)</f>
        <v>1905795</v>
      </c>
      <c r="P25" s="106">
        <f>SUM(P5:P24)</f>
        <v>209113</v>
      </c>
      <c r="Q25" s="106">
        <f>O25/G25</f>
        <v>1563.408531583265</v>
      </c>
      <c r="R25" s="107">
        <f>O25/P25</f>
        <v>9.11370885597739</v>
      </c>
      <c r="S25" s="105"/>
      <c r="T25" s="108"/>
      <c r="U25" s="105"/>
      <c r="V25" s="106"/>
      <c r="W25" s="107"/>
      <c r="AB25" s="66" t="s">
        <v>128</v>
      </c>
    </row>
    <row r="26" spans="1:24" s="51" customFormat="1" ht="18">
      <c r="A26" s="40"/>
      <c r="G26" s="42"/>
      <c r="H26" s="41"/>
      <c r="I26" s="43"/>
      <c r="J26" s="44"/>
      <c r="K26" s="43"/>
      <c r="L26" s="44"/>
      <c r="M26" s="43"/>
      <c r="N26" s="44"/>
      <c r="O26" s="43"/>
      <c r="P26" s="44"/>
      <c r="Q26" s="45"/>
      <c r="R26" s="46"/>
      <c r="S26" s="47"/>
      <c r="T26" s="48"/>
      <c r="U26" s="47"/>
      <c r="V26" s="49"/>
      <c r="W26" s="46"/>
      <c r="X26" s="50"/>
    </row>
    <row r="27" spans="1:24" s="33" customFormat="1" ht="18">
      <c r="A27" s="32"/>
      <c r="B27" s="9"/>
      <c r="C27" s="55"/>
      <c r="D27" s="231"/>
      <c r="E27" s="232"/>
      <c r="F27" s="232"/>
      <c r="G27" s="232"/>
      <c r="H27" s="34"/>
      <c r="I27" s="35"/>
      <c r="K27" s="35"/>
      <c r="M27" s="35"/>
      <c r="O27" s="36"/>
      <c r="R27" s="37"/>
      <c r="S27" s="241" t="s">
        <v>13</v>
      </c>
      <c r="T27" s="241"/>
      <c r="U27" s="241"/>
      <c r="V27" s="241"/>
      <c r="W27" s="241"/>
      <c r="X27" s="38"/>
    </row>
    <row r="28" spans="1:24" s="33" customFormat="1" ht="18">
      <c r="A28" s="32"/>
      <c r="B28" s="9"/>
      <c r="C28" s="55"/>
      <c r="D28" s="56"/>
      <c r="E28" s="57"/>
      <c r="F28" s="57"/>
      <c r="G28" s="100"/>
      <c r="H28" s="34"/>
      <c r="M28" s="35"/>
      <c r="O28" s="36"/>
      <c r="R28" s="37"/>
      <c r="S28" s="241"/>
      <c r="T28" s="241"/>
      <c r="U28" s="241"/>
      <c r="V28" s="241"/>
      <c r="W28" s="241"/>
      <c r="X28" s="38"/>
    </row>
    <row r="29" spans="1:24" s="33" customFormat="1" ht="18">
      <c r="A29" s="32"/>
      <c r="G29" s="34"/>
      <c r="H29" s="34"/>
      <c r="M29" s="35"/>
      <c r="O29" s="36"/>
      <c r="R29" s="37"/>
      <c r="S29" s="241"/>
      <c r="T29" s="241"/>
      <c r="U29" s="241"/>
      <c r="V29" s="241"/>
      <c r="W29" s="241"/>
      <c r="X29" s="38"/>
    </row>
    <row r="30" spans="1:24" s="33" customFormat="1" ht="18" customHeight="1">
      <c r="A30" s="32"/>
      <c r="C30" s="34"/>
      <c r="E30" s="39"/>
      <c r="F30" s="34"/>
      <c r="G30" s="34"/>
      <c r="H30" s="34"/>
      <c r="I30" s="35"/>
      <c r="K30" s="35"/>
      <c r="M30" s="35"/>
      <c r="O30" s="36"/>
      <c r="S30" s="240" t="s">
        <v>54</v>
      </c>
      <c r="T30" s="240"/>
      <c r="U30" s="240"/>
      <c r="V30" s="240"/>
      <c r="W30" s="240"/>
      <c r="X30" s="38"/>
    </row>
    <row r="31" spans="1:24" s="33" customFormat="1" ht="18.75" customHeight="1">
      <c r="A31" s="32"/>
      <c r="C31" s="34"/>
      <c r="E31" s="39"/>
      <c r="F31" s="34"/>
      <c r="G31" s="34"/>
      <c r="H31" s="34"/>
      <c r="I31" s="35"/>
      <c r="K31" s="35"/>
      <c r="M31" s="35"/>
      <c r="O31" s="36"/>
      <c r="S31" s="240"/>
      <c r="T31" s="240"/>
      <c r="U31" s="240"/>
      <c r="V31" s="240"/>
      <c r="W31" s="240"/>
      <c r="X31" s="38"/>
    </row>
    <row r="32" spans="1:24" s="33" customFormat="1" ht="36" customHeight="1">
      <c r="A32" s="32"/>
      <c r="C32" s="34"/>
      <c r="E32" s="39"/>
      <c r="F32" s="34"/>
      <c r="G32" s="34"/>
      <c r="H32" s="34"/>
      <c r="I32" s="35"/>
      <c r="K32" s="35"/>
      <c r="M32" s="35"/>
      <c r="O32" s="36"/>
      <c r="S32" s="240"/>
      <c r="T32" s="240"/>
      <c r="U32" s="240"/>
      <c r="V32" s="240"/>
      <c r="W32" s="240"/>
      <c r="X32" s="38"/>
    </row>
    <row r="33" spans="1:24" s="33" customFormat="1" ht="30" customHeight="1">
      <c r="A33" s="32"/>
      <c r="C33" s="34"/>
      <c r="E33" s="39"/>
      <c r="F33" s="34"/>
      <c r="G33" s="34"/>
      <c r="H33" s="34"/>
      <c r="I33" s="35"/>
      <c r="K33" s="35"/>
      <c r="M33" s="35"/>
      <c r="O33" s="36"/>
      <c r="P33" s="237" t="s">
        <v>112</v>
      </c>
      <c r="Q33" s="238"/>
      <c r="R33" s="238"/>
      <c r="S33" s="238"/>
      <c r="T33" s="238"/>
      <c r="U33" s="238"/>
      <c r="V33" s="238"/>
      <c r="W33" s="238"/>
      <c r="X33" s="38"/>
    </row>
    <row r="34" spans="1:24" s="33" customFormat="1" ht="30" customHeight="1">
      <c r="A34" s="32"/>
      <c r="C34" s="34"/>
      <c r="E34" s="39"/>
      <c r="F34" s="34"/>
      <c r="G34" s="34"/>
      <c r="H34" s="34"/>
      <c r="I34" s="35"/>
      <c r="K34" s="35"/>
      <c r="M34" s="35"/>
      <c r="O34" s="36"/>
      <c r="P34" s="238"/>
      <c r="Q34" s="238"/>
      <c r="R34" s="238"/>
      <c r="S34" s="238"/>
      <c r="T34" s="238"/>
      <c r="U34" s="238"/>
      <c r="V34" s="238"/>
      <c r="W34" s="238"/>
      <c r="X34" s="38"/>
    </row>
    <row r="35" spans="1:24" s="33" customFormat="1" ht="30" customHeight="1">
      <c r="A35" s="32"/>
      <c r="C35" s="34"/>
      <c r="E35" s="39"/>
      <c r="F35" s="34"/>
      <c r="G35" s="34"/>
      <c r="H35" s="34"/>
      <c r="I35" s="35"/>
      <c r="K35" s="35"/>
      <c r="M35" s="35"/>
      <c r="O35" s="36"/>
      <c r="P35" s="238"/>
      <c r="Q35" s="238"/>
      <c r="R35" s="238"/>
      <c r="S35" s="238"/>
      <c r="T35" s="238"/>
      <c r="U35" s="238"/>
      <c r="V35" s="238"/>
      <c r="W35" s="238"/>
      <c r="X35" s="38"/>
    </row>
    <row r="36" spans="1:24" s="33" customFormat="1" ht="30" customHeight="1">
      <c r="A36" s="32"/>
      <c r="C36" s="34"/>
      <c r="E36" s="39"/>
      <c r="F36" s="34"/>
      <c r="G36" s="34"/>
      <c r="H36" s="34"/>
      <c r="I36" s="35"/>
      <c r="K36" s="35"/>
      <c r="M36" s="35"/>
      <c r="O36" s="36"/>
      <c r="P36" s="238"/>
      <c r="Q36" s="238"/>
      <c r="R36" s="238"/>
      <c r="S36" s="238"/>
      <c r="T36" s="238"/>
      <c r="U36" s="238"/>
      <c r="V36" s="238"/>
      <c r="W36" s="238"/>
      <c r="X36" s="38"/>
    </row>
    <row r="37" spans="1:24" s="33" customFormat="1" ht="30" customHeight="1">
      <c r="A37" s="32"/>
      <c r="C37" s="34"/>
      <c r="E37" s="39"/>
      <c r="F37" s="34"/>
      <c r="G37" s="34"/>
      <c r="H37" s="34"/>
      <c r="I37" s="35"/>
      <c r="K37" s="35"/>
      <c r="M37" s="35"/>
      <c r="O37" s="36"/>
      <c r="P37" s="238"/>
      <c r="Q37" s="238"/>
      <c r="R37" s="238"/>
      <c r="S37" s="238"/>
      <c r="T37" s="238"/>
      <c r="U37" s="238"/>
      <c r="V37" s="238"/>
      <c r="W37" s="238"/>
      <c r="X37" s="38"/>
    </row>
    <row r="38" spans="1:24" s="33" customFormat="1" ht="30" customHeight="1">
      <c r="A38" s="32"/>
      <c r="C38" s="34"/>
      <c r="E38" s="39"/>
      <c r="F38" s="34"/>
      <c r="G38" s="5"/>
      <c r="H38" s="5"/>
      <c r="I38" s="12"/>
      <c r="J38" s="3"/>
      <c r="K38" s="12"/>
      <c r="L38" s="3"/>
      <c r="M38" s="12"/>
      <c r="N38" s="3"/>
      <c r="O38" s="36"/>
      <c r="P38" s="238"/>
      <c r="Q38" s="238"/>
      <c r="R38" s="238"/>
      <c r="S38" s="238"/>
      <c r="T38" s="238"/>
      <c r="U38" s="238"/>
      <c r="V38" s="238"/>
      <c r="W38" s="238"/>
      <c r="X38" s="38"/>
    </row>
    <row r="39" spans="1:24" s="33" customFormat="1" ht="33" customHeight="1">
      <c r="A39" s="32"/>
      <c r="C39" s="34"/>
      <c r="E39" s="39"/>
      <c r="F39" s="34"/>
      <c r="G39" s="5"/>
      <c r="H39" s="5"/>
      <c r="I39" s="12"/>
      <c r="J39" s="3"/>
      <c r="K39" s="12"/>
      <c r="L39" s="3"/>
      <c r="M39" s="12"/>
      <c r="N39" s="3"/>
      <c r="O39" s="36"/>
      <c r="P39" s="239" t="s">
        <v>116</v>
      </c>
      <c r="Q39" s="238"/>
      <c r="R39" s="238"/>
      <c r="S39" s="238"/>
      <c r="T39" s="238"/>
      <c r="U39" s="238"/>
      <c r="V39" s="238"/>
      <c r="W39" s="238"/>
      <c r="X39" s="38"/>
    </row>
    <row r="40" spans="1:24" s="33" customFormat="1" ht="33" customHeight="1">
      <c r="A40" s="32"/>
      <c r="C40" s="34"/>
      <c r="E40" s="39"/>
      <c r="F40" s="34"/>
      <c r="G40" s="5"/>
      <c r="H40" s="5"/>
      <c r="I40" s="12"/>
      <c r="J40" s="3"/>
      <c r="K40" s="12"/>
      <c r="L40" s="3"/>
      <c r="M40" s="12"/>
      <c r="N40" s="3"/>
      <c r="O40" s="36"/>
      <c r="P40" s="238"/>
      <c r="Q40" s="238"/>
      <c r="R40" s="238"/>
      <c r="S40" s="238"/>
      <c r="T40" s="238"/>
      <c r="U40" s="238"/>
      <c r="V40" s="238"/>
      <c r="W40" s="238"/>
      <c r="X40" s="38"/>
    </row>
    <row r="41" spans="1:24" s="33" customFormat="1" ht="33" customHeight="1">
      <c r="A41" s="32"/>
      <c r="C41" s="34"/>
      <c r="E41" s="39"/>
      <c r="F41" s="34"/>
      <c r="G41" s="5"/>
      <c r="H41" s="5"/>
      <c r="I41" s="12"/>
      <c r="J41" s="3"/>
      <c r="K41" s="12"/>
      <c r="L41" s="3"/>
      <c r="M41" s="12"/>
      <c r="N41" s="3"/>
      <c r="O41" s="36"/>
      <c r="P41" s="238"/>
      <c r="Q41" s="238"/>
      <c r="R41" s="238"/>
      <c r="S41" s="238"/>
      <c r="T41" s="238"/>
      <c r="U41" s="238"/>
      <c r="V41" s="238"/>
      <c r="W41" s="238"/>
      <c r="X41" s="38"/>
    </row>
    <row r="42" spans="1:24" s="33" customFormat="1" ht="33" customHeight="1">
      <c r="A42" s="32"/>
      <c r="C42" s="34"/>
      <c r="E42" s="39"/>
      <c r="F42" s="34"/>
      <c r="G42" s="5"/>
      <c r="H42" s="5"/>
      <c r="I42" s="12"/>
      <c r="J42" s="3"/>
      <c r="K42" s="12"/>
      <c r="L42" s="3"/>
      <c r="M42" s="12"/>
      <c r="N42" s="3"/>
      <c r="O42" s="36"/>
      <c r="P42" s="238"/>
      <c r="Q42" s="238"/>
      <c r="R42" s="238"/>
      <c r="S42" s="238"/>
      <c r="T42" s="238"/>
      <c r="U42" s="238"/>
      <c r="V42" s="238"/>
      <c r="W42" s="238"/>
      <c r="X42" s="38"/>
    </row>
    <row r="43" spans="1:24" s="33" customFormat="1" ht="33" customHeight="1">
      <c r="A43" s="32"/>
      <c r="C43" s="34"/>
      <c r="E43" s="39"/>
      <c r="F43" s="34"/>
      <c r="G43" s="5"/>
      <c r="H43" s="5"/>
      <c r="I43" s="12"/>
      <c r="J43" s="3"/>
      <c r="K43" s="12"/>
      <c r="L43" s="3"/>
      <c r="M43" s="12"/>
      <c r="N43" s="3"/>
      <c r="O43" s="36"/>
      <c r="P43" s="238"/>
      <c r="Q43" s="238"/>
      <c r="R43" s="238"/>
      <c r="S43" s="238"/>
      <c r="T43" s="238"/>
      <c r="U43" s="238"/>
      <c r="V43" s="238"/>
      <c r="W43" s="238"/>
      <c r="X43" s="38"/>
    </row>
    <row r="44" spans="16:23" ht="33" customHeight="1">
      <c r="P44" s="238"/>
      <c r="Q44" s="238"/>
      <c r="R44" s="238"/>
      <c r="S44" s="238"/>
      <c r="T44" s="238"/>
      <c r="U44" s="238"/>
      <c r="V44" s="238"/>
      <c r="W44" s="238"/>
    </row>
    <row r="45" spans="16:23" ht="33" customHeight="1">
      <c r="P45" s="238"/>
      <c r="Q45" s="238"/>
      <c r="R45" s="238"/>
      <c r="S45" s="238"/>
      <c r="T45" s="238"/>
      <c r="U45" s="238"/>
      <c r="V45" s="238"/>
      <c r="W45" s="238"/>
    </row>
  </sheetData>
  <sheetProtection/>
  <mergeCells count="21">
    <mergeCell ref="D3:D4"/>
    <mergeCell ref="E3:E4"/>
    <mergeCell ref="F3:F4"/>
    <mergeCell ref="O3:R3"/>
    <mergeCell ref="S3:T3"/>
    <mergeCell ref="U3:W3"/>
    <mergeCell ref="H3:H4"/>
    <mergeCell ref="G3:G4"/>
    <mergeCell ref="M3:N3"/>
    <mergeCell ref="K3:L3"/>
    <mergeCell ref="I3:J3"/>
    <mergeCell ref="P39:W45"/>
    <mergeCell ref="D27:G27"/>
    <mergeCell ref="S27:W29"/>
    <mergeCell ref="S30:W32"/>
    <mergeCell ref="P33:W38"/>
    <mergeCell ref="A2:W2"/>
    <mergeCell ref="B3:B4"/>
    <mergeCell ref="C3:C4"/>
    <mergeCell ref="B25:C25"/>
    <mergeCell ref="D25:E25"/>
  </mergeCells>
  <printOptions/>
  <pageMargins left="0.17" right="0.12" top="0.82" bottom="0.39" header="0.5" footer="0.32"/>
  <pageSetup orientation="portrait" paperSize="9" scale="70"/>
  <ignoredErrors>
    <ignoredError sqref="W6:W24" formula="1" unlockedFormula="1"/>
    <ignoredError sqref="W5"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Sadi Çilingir</cp:lastModifiedBy>
  <cp:lastPrinted>2007-08-27T17:14:12Z</cp:lastPrinted>
  <dcterms:created xsi:type="dcterms:W3CDTF">2006-03-15T09:07:04Z</dcterms:created>
  <dcterms:modified xsi:type="dcterms:W3CDTF">2007-10-22T22:13:19Z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