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5480" windowHeight="11640" tabRatio="804" activeTab="0"/>
  </bookViews>
  <sheets>
    <sheet name="Oct 12 - 14 (we 42)" sheetId="1" r:id="rId1"/>
    <sheet name="Oct 12 - 14 (TOP 20)" sheetId="2" r:id="rId2"/>
  </sheets>
  <definedNames>
    <definedName name="_xlnm.Print_Area" localSheetId="1">'Oct 12 - 14 (TOP 20)'!$A$1:$W$45</definedName>
    <definedName name="_xlnm.Print_Area" localSheetId="0">'Oct 12 - 14 (we 42)'!$A$1:$W$94</definedName>
  </definedNames>
  <calcPr fullCalcOnLoad="1"/>
</workbook>
</file>

<file path=xl/sharedStrings.xml><?xml version="1.0" encoding="utf-8"?>
<sst xmlns="http://schemas.openxmlformats.org/spreadsheetml/2006/main" count="328" uniqueCount="135">
  <si>
    <t>Last Weekend</t>
  </si>
  <si>
    <t>HARRY POTTER AND THE ORDER OF THE PHOENIX</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</si>
  <si>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</si>
  <si>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</si>
  <si>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</si>
  <si>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</si>
  <si>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</si>
  <si>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</si>
  <si>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</si>
  <si>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</si>
  <si>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</si>
  <si>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</si>
  <si>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</si>
  <si>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</si>
  <si>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</si>
  <si>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</si>
  <si>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</si>
  <si>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</si>
  <si>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</si>
  <si>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</si>
  <si>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</si>
  <si>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</si>
  <si>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</si>
  <si>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</si>
  <si>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</si>
  <si>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</si>
  <si>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</si>
  <si>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</si>
  <si>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</si>
  <si>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</si>
  <si>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</si>
  <si>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</si>
  <si>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</si>
  <si>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</si>
  <si>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Cumulative</t>
  </si>
  <si>
    <t>Scr.Avg.
(Adm.)</t>
  </si>
  <si>
    <t>Avg.
Ticket</t>
  </si>
  <si>
    <t>.</t>
  </si>
  <si>
    <t>*Sorted according to Weekend Total G.B.O. - Hafta sonu toplam hasılat sütununa göre sıralanmıştır.</t>
  </si>
  <si>
    <t>FOX</t>
  </si>
  <si>
    <t>COLUMBIA</t>
  </si>
  <si>
    <t>Company</t>
  </si>
  <si>
    <t>35 MILIM</t>
  </si>
  <si>
    <t>28 WEEKS LATER</t>
  </si>
  <si>
    <t>UNIVERSAL</t>
  </si>
  <si>
    <t>BESTLINE</t>
  </si>
  <si>
    <t>FIDA</t>
  </si>
  <si>
    <t>NEW FILMS</t>
  </si>
  <si>
    <t>SURF'S UP</t>
  </si>
  <si>
    <t>DISTURBIA</t>
  </si>
  <si>
    <t>IT'S A BOY GIRL THING</t>
  </si>
  <si>
    <t>ICON</t>
  </si>
  <si>
    <t>LA VIE EN ROSE</t>
  </si>
  <si>
    <t>FALL DOWN DEAD</t>
  </si>
  <si>
    <t>EUROPA</t>
  </si>
  <si>
    <t>EVAN ALMIGHTY!</t>
  </si>
  <si>
    <t>RATATOUILLE</t>
  </si>
  <si>
    <t>4: RISE OF THE SILVER SURFER</t>
  </si>
  <si>
    <t>I WANT CANDY</t>
  </si>
  <si>
    <t>EALING STUDIOS</t>
  </si>
  <si>
    <t>MARSH, THE</t>
  </si>
  <si>
    <t>NEW LINE</t>
  </si>
  <si>
    <t>NO RESERVATIONS</t>
  </si>
  <si>
    <t>I NOW PRONOUNCE YOU CHUCK AND LARRY</t>
  </si>
  <si>
    <t>BRATZ</t>
  </si>
  <si>
    <t>LICENSE TO WED</t>
  </si>
  <si>
    <t>HUNTING PARTY</t>
  </si>
  <si>
    <t>GOYA'S GHOSTS</t>
  </si>
  <si>
    <t>HANWAY</t>
  </si>
  <si>
    <t>WELCOME BACK PINOCCHIO</t>
  </si>
  <si>
    <t>OZEN-UMUT</t>
  </si>
  <si>
    <t>WINTER SOLSTICE</t>
  </si>
  <si>
    <t>KNOCKED UP</t>
  </si>
  <si>
    <t>I KNOW WHO KILLED ME</t>
  </si>
  <si>
    <t>NATIVITY STORY, THE</t>
  </si>
  <si>
    <t>HOSTEL: PART II</t>
  </si>
  <si>
    <t>CUMHURBAŞKANI</t>
  </si>
  <si>
    <t>PLATO</t>
  </si>
  <si>
    <t>YANLIŞ ZAMAN YOLCULARI</t>
  </si>
  <si>
    <t>MEDSER</t>
  </si>
  <si>
    <t>OCEAN'S THIRTEEN</t>
  </si>
  <si>
    <t>NEXT</t>
  </si>
  <si>
    <t>*Bu hafta sonu Avşar Film, Umut Sanat, R Film ve Barbar Film'in dağıtımda filmi yoktur.</t>
  </si>
  <si>
    <t xml:space="preserve">*Bu hafta sonu Avşar Film, Umut Sanat, R Film ve Barbar Film'in dağıtımda filmi yoktur. </t>
  </si>
  <si>
    <t>CORSICAN FILE, THE</t>
  </si>
  <si>
    <t>SPOT</t>
  </si>
  <si>
    <t>INTERVIEW</t>
  </si>
  <si>
    <t>BIR FILM</t>
  </si>
  <si>
    <t>MARS</t>
  </si>
  <si>
    <t xml:space="preserve">HORIZON </t>
  </si>
  <si>
    <t>MICHOU D'AUBER</t>
  </si>
  <si>
    <t>BECOMING JANE</t>
  </si>
  <si>
    <t>TIGLON</t>
  </si>
  <si>
    <t>BORDERTOWN</t>
  </si>
  <si>
    <t>FRITT WILT</t>
  </si>
  <si>
    <t>GOODBYE BAFANA</t>
  </si>
  <si>
    <t>DREAMACHINE</t>
  </si>
  <si>
    <t>AVSAR FILM</t>
  </si>
  <si>
    <t>OUTLAW</t>
  </si>
  <si>
    <t>SEEDS OF DEATH</t>
  </si>
  <si>
    <t>GAUMONT</t>
  </si>
  <si>
    <t>IMPY'S ISLAND</t>
  </si>
  <si>
    <t>FREE ZONE</t>
  </si>
  <si>
    <t>STARDUST</t>
  </si>
  <si>
    <t>BRAVE ONE</t>
  </si>
  <si>
    <t>RUSH HOUR 3</t>
  </si>
  <si>
    <t>BANA ŞANS DİLE</t>
  </si>
  <si>
    <t>CAPTIVITY</t>
  </si>
  <si>
    <t>LIONS GATE</t>
  </si>
  <si>
    <t>SON OSMANLI "YANDIM ALİ"</t>
  </si>
  <si>
    <t>SLEEPING DOGS LIE</t>
  </si>
  <si>
    <t>BABAM VE OĞLUM</t>
  </si>
  <si>
    <t>18.11 05</t>
  </si>
  <si>
    <t>CENNETİ BEKLERKEN</t>
  </si>
  <si>
    <t>MARATHON</t>
  </si>
  <si>
    <t>MASKELİ BEŞLER I.R.A.K</t>
  </si>
  <si>
    <t>ARZU-FIDA</t>
  </si>
  <si>
    <t>SINAV</t>
  </si>
  <si>
    <t>ONE MISSED CALL FINAL</t>
  </si>
  <si>
    <t>TAXI 4</t>
  </si>
  <si>
    <t>Elimize ulaşan en son raporun saati: 17.36</t>
  </si>
  <si>
    <t>BOURNE ULTIMATION</t>
  </si>
  <si>
    <t>AVRUPALI</t>
  </si>
  <si>
    <t>MUHTEŞEM</t>
  </si>
  <si>
    <t>SHOOT'EM UP</t>
  </si>
  <si>
    <t>JANJAN</t>
  </si>
  <si>
    <t>ENERGY-M POOL</t>
  </si>
  <si>
    <t>EVENING</t>
  </si>
  <si>
    <t>DAYWATCH</t>
  </si>
  <si>
    <t xml:space="preserve">WAR </t>
  </si>
  <si>
    <t>RISE: BLOOD HUNTER</t>
  </si>
  <si>
    <t>BEYNELMİLEL</t>
  </si>
  <si>
    <t>BKM</t>
  </si>
  <si>
    <t>ELEMANTARY PARTICLES</t>
  </si>
  <si>
    <t>ERMAN</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</si>
</sst>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hair"/>
      <right style="hair"/>
      <top style="hair"/>
      <bottom style="thin"/>
    </border>
    <border>
      <left style="medium"/>
      <right style="hair"/>
      <top style="hair"/>
      <bottom style="hair"/>
    </border>
    <border>
      <left style="medium"/>
      <right style="hair"/>
      <top>
        <color indexed="63"/>
      </top>
      <bottom style="hair"/>
    </border>
    <border>
      <left style="medium"/>
      <right style="hair"/>
      <top style="hair"/>
      <bottom style="thin"/>
    </border>
    <border>
      <left style="hair"/>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hair"/>
      <right style="medium"/>
      <top>
        <color indexed="63"/>
      </top>
      <bottom style="hair"/>
    </border>
    <border>
      <left style="hair"/>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6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17" xfId="0" applyFont="1" applyFill="1" applyBorder="1" applyAlignment="1" applyProtection="1">
      <alignment horizontal="center" vertical="center"/>
      <protection locked="0"/>
    </xf>
    <xf numFmtId="0" fontId="26" fillId="0" borderId="17" xfId="0" applyFont="1" applyFill="1" applyBorder="1" applyAlignment="1">
      <alignment horizontal="center" vertical="center"/>
    </xf>
    <xf numFmtId="0" fontId="26" fillId="0" borderId="17" xfId="57" applyFont="1" applyFill="1" applyBorder="1" applyAlignment="1" applyProtection="1">
      <alignment horizontal="center" vertical="center"/>
      <protection/>
    </xf>
    <xf numFmtId="190" fontId="26" fillId="0" borderId="22" xfId="0" applyNumberFormat="1"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7" xfId="0" applyFont="1" applyFill="1" applyBorder="1" applyAlignment="1">
      <alignment horizontal="left" vertical="center"/>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left" vertical="center"/>
      <protection locked="0"/>
    </xf>
    <xf numFmtId="0" fontId="26" fillId="0" borderId="17" xfId="0" applyFont="1" applyFill="1" applyBorder="1" applyAlignment="1" applyProtection="1">
      <alignment horizontal="left" vertical="center"/>
      <protection/>
    </xf>
    <xf numFmtId="0" fontId="26" fillId="0" borderId="17" xfId="57" applyFont="1" applyFill="1" applyBorder="1" applyAlignment="1" applyProtection="1">
      <alignment horizontal="left" vertical="center"/>
      <protection/>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pplyProtection="1">
      <alignment horizontal="left" vertical="center"/>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lignment horizontal="left" vertical="center"/>
    </xf>
    <xf numFmtId="0" fontId="26" fillId="0" borderId="23" xfId="0" applyFont="1" applyFill="1" applyBorder="1" applyAlignment="1" applyProtection="1">
      <alignment horizontal="left" vertical="center"/>
      <protection locked="0"/>
    </xf>
    <xf numFmtId="0" fontId="26" fillId="0" borderId="23" xfId="57" applyFont="1" applyFill="1" applyBorder="1" applyAlignment="1" applyProtection="1">
      <alignment horizontal="left" vertical="center"/>
      <protection/>
    </xf>
    <xf numFmtId="0" fontId="26" fillId="0" borderId="23" xfId="0" applyNumberFormat="1" applyFont="1" applyFill="1" applyBorder="1" applyAlignment="1" applyProtection="1">
      <alignment horizontal="left" vertical="center"/>
      <protection locked="0"/>
    </xf>
    <xf numFmtId="0" fontId="26" fillId="0" borderId="23" xfId="0" applyNumberFormat="1" applyFont="1" applyFill="1" applyBorder="1" applyAlignment="1">
      <alignment horizontal="left" vertical="center"/>
    </xf>
    <xf numFmtId="0" fontId="26" fillId="0" borderId="24"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0" fontId="26" fillId="0" borderId="25" xfId="0" applyFont="1" applyFill="1" applyBorder="1" applyAlignment="1" applyProtection="1">
      <alignment horizontal="left" vertical="center"/>
      <protection locked="0"/>
    </xf>
    <xf numFmtId="0" fontId="26" fillId="0" borderId="26" xfId="0" applyFont="1" applyFill="1" applyBorder="1" applyAlignment="1" applyProtection="1">
      <alignment horizontal="left" vertical="center"/>
      <protection/>
    </xf>
    <xf numFmtId="192" fontId="26" fillId="0" borderId="17" xfId="60" applyNumberFormat="1" applyFont="1" applyFill="1" applyBorder="1" applyAlignment="1" applyProtection="1">
      <alignment vertical="center"/>
      <protection/>
    </xf>
    <xf numFmtId="0" fontId="26" fillId="0" borderId="27" xfId="0" applyFont="1" applyFill="1" applyBorder="1" applyAlignment="1">
      <alignment horizontal="left" vertical="center"/>
    </xf>
    <xf numFmtId="190" fontId="26" fillId="0" borderId="28" xfId="0" applyNumberFormat="1" applyFont="1" applyFill="1" applyBorder="1" applyAlignment="1">
      <alignment horizontal="center" vertical="center"/>
    </xf>
    <xf numFmtId="0" fontId="26" fillId="0" borderId="28" xfId="0" applyFont="1" applyFill="1" applyBorder="1" applyAlignment="1">
      <alignment horizontal="left" vertical="center"/>
    </xf>
    <xf numFmtId="0" fontId="26" fillId="0" borderId="28" xfId="0" applyFont="1" applyFill="1" applyBorder="1" applyAlignment="1">
      <alignment horizontal="center" vertical="center"/>
    </xf>
    <xf numFmtId="192" fontId="26" fillId="0" borderId="28" xfId="60" applyNumberFormat="1" applyFont="1" applyFill="1" applyBorder="1" applyAlignment="1" applyProtection="1">
      <alignment vertical="center"/>
      <protection/>
    </xf>
    <xf numFmtId="0" fontId="26" fillId="0" borderId="23" xfId="57" applyFont="1" applyFill="1" applyBorder="1" applyAlignment="1" applyProtection="1" quotePrefix="1">
      <alignment horizontal="left" vertical="center"/>
      <protection/>
    </xf>
    <xf numFmtId="192" fontId="26" fillId="0" borderId="26"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2" fontId="26" fillId="0" borderId="22" xfId="60" applyNumberFormat="1" applyFont="1" applyFill="1" applyBorder="1" applyAlignment="1" applyProtection="1">
      <alignment vertical="center"/>
      <protection/>
    </xf>
    <xf numFmtId="4" fontId="26" fillId="0" borderId="17" xfId="42" applyNumberFormat="1" applyFont="1" applyFill="1" applyBorder="1" applyAlignment="1">
      <alignment horizontal="right"/>
    </xf>
    <xf numFmtId="3" fontId="26" fillId="0" borderId="17" xfId="42" applyNumberFormat="1" applyFont="1" applyFill="1" applyBorder="1" applyAlignment="1">
      <alignment horizontal="right"/>
    </xf>
    <xf numFmtId="2" fontId="26" fillId="0" borderId="17" xfId="42" applyNumberFormat="1" applyFont="1" applyFill="1" applyBorder="1" applyAlignment="1">
      <alignment horizontal="right"/>
    </xf>
    <xf numFmtId="4" fontId="26" fillId="0" borderId="17" xfId="57" applyNumberFormat="1" applyFont="1" applyFill="1" applyBorder="1" applyAlignment="1" applyProtection="1">
      <alignment horizontal="right" vertical="center"/>
      <protection/>
    </xf>
    <xf numFmtId="3" fontId="26" fillId="0" borderId="17" xfId="57" applyNumberFormat="1" applyFont="1" applyFill="1" applyBorder="1" applyAlignment="1" applyProtection="1">
      <alignment horizontal="right" vertical="center"/>
      <protection/>
    </xf>
    <xf numFmtId="2" fontId="26" fillId="0" borderId="17" xfId="57" applyNumberFormat="1" applyFont="1" applyFill="1" applyBorder="1" applyAlignment="1" applyProtection="1">
      <alignment horizontal="right" vertical="center"/>
      <protection/>
    </xf>
    <xf numFmtId="0" fontId="26" fillId="0" borderId="17" xfId="0" applyFont="1" applyFill="1" applyBorder="1" applyAlignment="1" applyProtection="1">
      <alignment horizontal="left" vertical="center" shrinkToFit="1"/>
      <protection locked="0"/>
    </xf>
    <xf numFmtId="4" fontId="26" fillId="0" borderId="17" xfId="42" applyNumberFormat="1" applyFont="1" applyFill="1" applyBorder="1" applyAlignment="1" applyProtection="1">
      <alignment horizontal="right" vertical="center"/>
      <protection locked="0"/>
    </xf>
    <xf numFmtId="3" fontId="26" fillId="0" borderId="17" xfId="42" applyNumberFormat="1" applyFont="1" applyFill="1" applyBorder="1" applyAlignment="1" applyProtection="1">
      <alignment horizontal="right" vertical="center"/>
      <protection locked="0"/>
    </xf>
    <xf numFmtId="4" fontId="26" fillId="0" borderId="17" xfId="42" applyNumberFormat="1" applyFont="1" applyFill="1" applyBorder="1" applyAlignment="1" applyProtection="1">
      <alignment horizontal="right" vertical="center"/>
      <protection/>
    </xf>
    <xf numFmtId="3" fontId="26" fillId="0" borderId="17" xfId="42" applyNumberFormat="1" applyFont="1" applyFill="1" applyBorder="1" applyAlignment="1" applyProtection="1">
      <alignment horizontal="right" vertical="center"/>
      <protection/>
    </xf>
    <xf numFmtId="3" fontId="26" fillId="0" borderId="17" xfId="60" applyNumberFormat="1" applyFont="1" applyFill="1" applyBorder="1" applyAlignment="1" applyProtection="1">
      <alignment horizontal="right" vertical="center"/>
      <protection/>
    </xf>
    <xf numFmtId="2" fontId="26" fillId="0" borderId="17" xfId="60" applyNumberFormat="1" applyFont="1" applyFill="1" applyBorder="1" applyAlignment="1" applyProtection="1">
      <alignment horizontal="right" vertical="center"/>
      <protection/>
    </xf>
    <xf numFmtId="3" fontId="26" fillId="0" borderId="17" xfId="0" applyNumberFormat="1" applyFont="1" applyFill="1" applyBorder="1" applyAlignment="1">
      <alignment horizontal="right" vertical="center"/>
    </xf>
    <xf numFmtId="0" fontId="26" fillId="0" borderId="17" xfId="0" applyFont="1" applyFill="1" applyBorder="1" applyAlignment="1" applyProtection="1">
      <alignment horizontal="center" vertical="center" wrapText="1"/>
      <protection/>
    </xf>
    <xf numFmtId="4" fontId="26" fillId="0" borderId="17" xfId="0" applyNumberFormat="1" applyFont="1" applyFill="1" applyBorder="1" applyAlignment="1" applyProtection="1">
      <alignment horizontal="right" vertical="center"/>
      <protection/>
    </xf>
    <xf numFmtId="3" fontId="26" fillId="0" borderId="17" xfId="0" applyNumberFormat="1" applyFont="1" applyFill="1" applyBorder="1" applyAlignment="1" applyProtection="1">
      <alignment horizontal="right" vertical="center"/>
      <protection/>
    </xf>
    <xf numFmtId="3" fontId="26" fillId="0" borderId="17" xfId="0" applyNumberFormat="1" applyFont="1" applyFill="1" applyBorder="1" applyAlignment="1" applyProtection="1">
      <alignment horizontal="right" vertical="center" wrapText="1"/>
      <protection/>
    </xf>
    <xf numFmtId="2" fontId="26" fillId="0" borderId="17" xfId="0" applyNumberFormat="1" applyFont="1" applyFill="1" applyBorder="1" applyAlignment="1" applyProtection="1">
      <alignment horizontal="right" vertical="center" wrapText="1"/>
      <protection/>
    </xf>
    <xf numFmtId="190" fontId="26" fillId="0" borderId="17" xfId="0" applyNumberFormat="1" applyFont="1" applyFill="1" applyBorder="1" applyAlignment="1" applyProtection="1">
      <alignment horizontal="center" vertical="center" wrapText="1"/>
      <protection/>
    </xf>
    <xf numFmtId="4" fontId="26" fillId="0" borderId="17" xfId="0" applyNumberFormat="1" applyFont="1" applyFill="1" applyBorder="1" applyAlignment="1" applyProtection="1">
      <alignment horizontal="right" vertical="center"/>
      <protection locked="0"/>
    </xf>
    <xf numFmtId="4" fontId="26" fillId="0" borderId="17" xfId="42" applyNumberFormat="1" applyFont="1" applyFill="1" applyBorder="1" applyAlignment="1">
      <alignment horizontal="right" vertical="center"/>
    </xf>
    <xf numFmtId="3" fontId="26" fillId="0" borderId="17" xfId="42" applyNumberFormat="1" applyFont="1" applyFill="1" applyBorder="1" applyAlignment="1">
      <alignment horizontal="right" vertical="center"/>
    </xf>
    <xf numFmtId="2" fontId="26" fillId="0" borderId="17" xfId="42" applyNumberFormat="1" applyFont="1" applyFill="1" applyBorder="1" applyAlignment="1">
      <alignment horizontal="right" vertical="center"/>
    </xf>
    <xf numFmtId="4" fontId="26" fillId="0" borderId="17" xfId="0" applyNumberFormat="1" applyFont="1" applyFill="1" applyBorder="1" applyAlignment="1">
      <alignment horizontal="right" vertical="center"/>
    </xf>
    <xf numFmtId="0" fontId="26" fillId="0" borderId="17" xfId="0" applyFont="1" applyFill="1" applyBorder="1" applyAlignment="1">
      <alignment horizontal="left"/>
    </xf>
    <xf numFmtId="190" fontId="26" fillId="0" borderId="17" xfId="0" applyNumberFormat="1" applyFont="1" applyFill="1" applyBorder="1" applyAlignment="1">
      <alignment horizontal="center"/>
    </xf>
    <xf numFmtId="0" fontId="26" fillId="0" borderId="17" xfId="0" applyFont="1" applyFill="1" applyBorder="1" applyAlignment="1">
      <alignment horizontal="center"/>
    </xf>
    <xf numFmtId="4" fontId="26" fillId="0" borderId="17" xfId="0" applyNumberFormat="1" applyFont="1" applyFill="1" applyBorder="1" applyAlignment="1">
      <alignment horizontal="right"/>
    </xf>
    <xf numFmtId="3" fontId="26" fillId="0" borderId="17" xfId="0" applyNumberFormat="1" applyFont="1" applyFill="1" applyBorder="1" applyAlignment="1">
      <alignment horizontal="right"/>
    </xf>
    <xf numFmtId="4" fontId="26" fillId="0" borderId="28" xfId="42" applyNumberFormat="1" applyFont="1" applyFill="1" applyBorder="1" applyAlignment="1">
      <alignment horizontal="right"/>
    </xf>
    <xf numFmtId="3" fontId="26" fillId="0" borderId="28" xfId="42" applyNumberFormat="1" applyFont="1" applyFill="1" applyBorder="1" applyAlignment="1">
      <alignment horizontal="right"/>
    </xf>
    <xf numFmtId="2" fontId="26" fillId="0" borderId="28" xfId="42" applyNumberFormat="1" applyFont="1" applyFill="1" applyBorder="1" applyAlignment="1">
      <alignment horizontal="right"/>
    </xf>
    <xf numFmtId="2" fontId="26" fillId="0" borderId="29" xfId="42" applyNumberFormat="1" applyFont="1" applyFill="1" applyBorder="1" applyAlignment="1">
      <alignment horizontal="right"/>
    </xf>
    <xf numFmtId="2" fontId="26" fillId="0" borderId="30" xfId="57" applyNumberFormat="1" applyFont="1" applyFill="1" applyBorder="1" applyAlignment="1" applyProtection="1">
      <alignment horizontal="right" vertical="center"/>
      <protection/>
    </xf>
    <xf numFmtId="2" fontId="26" fillId="0" borderId="30" xfId="60" applyNumberFormat="1" applyFont="1" applyFill="1" applyBorder="1" applyAlignment="1" applyProtection="1">
      <alignment horizontal="right" vertical="center"/>
      <protection/>
    </xf>
    <xf numFmtId="2" fontId="26" fillId="0" borderId="30" xfId="42" applyNumberFormat="1" applyFont="1" applyFill="1" applyBorder="1" applyAlignment="1" applyProtection="1">
      <alignment horizontal="right" vertical="center"/>
      <protection locked="0"/>
    </xf>
    <xf numFmtId="2" fontId="26" fillId="0" borderId="30" xfId="42" applyNumberFormat="1" applyFont="1" applyFill="1" applyBorder="1" applyAlignment="1">
      <alignment horizontal="right"/>
    </xf>
    <xf numFmtId="2" fontId="26" fillId="0" borderId="30" xfId="0" applyNumberFormat="1" applyFont="1" applyFill="1" applyBorder="1" applyAlignment="1" applyProtection="1">
      <alignment horizontal="right" vertical="center" wrapText="1"/>
      <protection/>
    </xf>
    <xf numFmtId="2" fontId="26" fillId="0" borderId="30" xfId="0" applyNumberFormat="1" applyFont="1" applyFill="1" applyBorder="1" applyAlignment="1">
      <alignment horizontal="right" vertical="center"/>
    </xf>
    <xf numFmtId="0" fontId="26" fillId="0" borderId="23" xfId="0" applyFont="1" applyFill="1" applyBorder="1" applyAlignment="1">
      <alignment horizontal="left"/>
    </xf>
    <xf numFmtId="0" fontId="26" fillId="0" borderId="31" xfId="0" applyFont="1" applyFill="1" applyBorder="1" applyAlignment="1" applyProtection="1">
      <alignment horizontal="left" vertical="center"/>
      <protection locked="0"/>
    </xf>
    <xf numFmtId="190" fontId="26" fillId="0" borderId="26" xfId="0" applyNumberFormat="1" applyFont="1" applyFill="1" applyBorder="1" applyAlignment="1" applyProtection="1">
      <alignment horizontal="center" vertical="center"/>
      <protection locked="0"/>
    </xf>
    <xf numFmtId="0" fontId="26" fillId="0" borderId="26" xfId="0" applyFont="1" applyFill="1" applyBorder="1" applyAlignment="1" applyProtection="1">
      <alignment horizontal="left" vertical="center"/>
      <protection locked="0"/>
    </xf>
    <xf numFmtId="0" fontId="26" fillId="0" borderId="26" xfId="0" applyFont="1" applyFill="1" applyBorder="1" applyAlignment="1" applyProtection="1">
      <alignment horizontal="center" vertical="center"/>
      <protection locked="0"/>
    </xf>
    <xf numFmtId="4" fontId="26" fillId="0" borderId="26" xfId="42" applyNumberFormat="1" applyFont="1" applyFill="1" applyBorder="1" applyAlignment="1" applyProtection="1">
      <alignment horizontal="right" vertical="center"/>
      <protection locked="0"/>
    </xf>
    <xf numFmtId="3" fontId="26" fillId="0" borderId="26" xfId="42" applyNumberFormat="1" applyFont="1" applyFill="1" applyBorder="1" applyAlignment="1" applyProtection="1">
      <alignment horizontal="right" vertical="center"/>
      <protection locked="0"/>
    </xf>
    <xf numFmtId="4" fontId="26" fillId="0" borderId="26" xfId="42" applyNumberFormat="1" applyFont="1" applyFill="1" applyBorder="1" applyAlignment="1" applyProtection="1">
      <alignment horizontal="right" vertical="center"/>
      <protection/>
    </xf>
    <xf numFmtId="3" fontId="26" fillId="0" borderId="26" xfId="42" applyNumberFormat="1" applyFont="1" applyFill="1" applyBorder="1" applyAlignment="1" applyProtection="1">
      <alignment horizontal="right" vertical="center"/>
      <protection/>
    </xf>
    <xf numFmtId="3" fontId="26" fillId="0" borderId="26" xfId="0" applyNumberFormat="1" applyFont="1" applyFill="1" applyBorder="1" applyAlignment="1" applyProtection="1">
      <alignment horizontal="right" vertical="center" wrapText="1"/>
      <protection/>
    </xf>
    <xf numFmtId="2" fontId="26" fillId="0" borderId="26" xfId="0" applyNumberFormat="1" applyFont="1" applyFill="1" applyBorder="1" applyAlignment="1" applyProtection="1">
      <alignment horizontal="right" vertical="center" wrapText="1"/>
      <protection/>
    </xf>
    <xf numFmtId="3" fontId="26" fillId="0" borderId="26" xfId="0" applyNumberFormat="1" applyFont="1" applyFill="1" applyBorder="1" applyAlignment="1">
      <alignment horizontal="right" vertical="center"/>
    </xf>
    <xf numFmtId="2" fontId="26" fillId="0" borderId="32" xfId="60" applyNumberFormat="1" applyFont="1" applyFill="1" applyBorder="1" applyAlignment="1" applyProtection="1">
      <alignment horizontal="right" vertical="center"/>
      <protection/>
    </xf>
    <xf numFmtId="4" fontId="26" fillId="0" borderId="21" xfId="42" applyNumberFormat="1" applyFont="1" applyFill="1" applyBorder="1" applyAlignment="1" applyProtection="1">
      <alignment horizontal="right" vertical="center"/>
      <protection locked="0"/>
    </xf>
    <xf numFmtId="3" fontId="26" fillId="0" borderId="21" xfId="42" applyNumberFormat="1" applyFont="1" applyFill="1" applyBorder="1" applyAlignment="1" applyProtection="1">
      <alignment horizontal="right" vertical="center"/>
      <protection locked="0"/>
    </xf>
    <xf numFmtId="4" fontId="26" fillId="0" borderId="21" xfId="42" applyNumberFormat="1" applyFont="1" applyFill="1" applyBorder="1" applyAlignment="1" applyProtection="1">
      <alignment horizontal="right" vertical="center"/>
      <protection/>
    </xf>
    <xf numFmtId="3" fontId="26" fillId="0" borderId="21" xfId="42" applyNumberFormat="1" applyFont="1" applyFill="1" applyBorder="1" applyAlignment="1" applyProtection="1">
      <alignment horizontal="right" vertical="center"/>
      <protection/>
    </xf>
    <xf numFmtId="3" fontId="26" fillId="0" borderId="21" xfId="60" applyNumberFormat="1" applyFont="1" applyFill="1" applyBorder="1" applyAlignment="1" applyProtection="1">
      <alignment horizontal="right" vertical="center"/>
      <protection/>
    </xf>
    <xf numFmtId="2" fontId="26" fillId="0" borderId="21" xfId="60" applyNumberFormat="1" applyFont="1" applyFill="1" applyBorder="1" applyAlignment="1" applyProtection="1">
      <alignment horizontal="right" vertical="center"/>
      <protection/>
    </xf>
    <xf numFmtId="2" fontId="26" fillId="0" borderId="33" xfId="42" applyNumberFormat="1" applyFont="1" applyFill="1" applyBorder="1" applyAlignment="1" applyProtection="1">
      <alignment horizontal="right" vertical="center"/>
      <protection locked="0"/>
    </xf>
    <xf numFmtId="0" fontId="26" fillId="0" borderId="22" xfId="0" applyFont="1" applyFill="1" applyBorder="1" applyAlignment="1" applyProtection="1">
      <alignment horizontal="left" vertical="center" shrinkToFit="1"/>
      <protection locked="0"/>
    </xf>
    <xf numFmtId="4" fontId="26" fillId="0" borderId="22" xfId="42" applyNumberFormat="1" applyFont="1" applyFill="1" applyBorder="1" applyAlignment="1" applyProtection="1">
      <alignment horizontal="right" vertical="center"/>
      <protection locked="0"/>
    </xf>
    <xf numFmtId="3" fontId="26" fillId="0" borderId="22" xfId="42" applyNumberFormat="1" applyFont="1" applyFill="1" applyBorder="1" applyAlignment="1" applyProtection="1">
      <alignment horizontal="right" vertical="center"/>
      <protection locked="0"/>
    </xf>
    <xf numFmtId="4" fontId="26" fillId="0" borderId="22" xfId="42" applyNumberFormat="1" applyFont="1" applyFill="1" applyBorder="1" applyAlignment="1" applyProtection="1">
      <alignment horizontal="right" vertical="center"/>
      <protection/>
    </xf>
    <xf numFmtId="3" fontId="26" fillId="0" borderId="22" xfId="42" applyNumberFormat="1" applyFont="1" applyFill="1" applyBorder="1" applyAlignment="1" applyProtection="1">
      <alignment horizontal="right" vertical="center"/>
      <protection/>
    </xf>
    <xf numFmtId="3" fontId="26" fillId="0" borderId="22" xfId="60" applyNumberFormat="1" applyFont="1" applyFill="1" applyBorder="1" applyAlignment="1" applyProtection="1">
      <alignment horizontal="right" vertical="center"/>
      <protection/>
    </xf>
    <xf numFmtId="2" fontId="26" fillId="0" borderId="22" xfId="60" applyNumberFormat="1" applyFont="1" applyFill="1" applyBorder="1" applyAlignment="1" applyProtection="1">
      <alignment horizontal="right" vertical="center"/>
      <protection/>
    </xf>
    <xf numFmtId="3" fontId="26" fillId="0" borderId="22" xfId="0" applyNumberFormat="1" applyFont="1" applyFill="1" applyBorder="1" applyAlignment="1">
      <alignment horizontal="right" vertical="center"/>
    </xf>
    <xf numFmtId="2" fontId="26" fillId="0" borderId="34" xfId="60" applyNumberFormat="1" applyFont="1" applyFill="1" applyBorder="1" applyAlignment="1" applyProtection="1">
      <alignment horizontal="right" vertical="center"/>
      <protection/>
    </xf>
    <xf numFmtId="0" fontId="26" fillId="0" borderId="31" xfId="0" applyNumberFormat="1" applyFont="1" applyFill="1" applyBorder="1" applyAlignment="1" applyProtection="1">
      <alignment horizontal="left" vertical="center"/>
      <protection locked="0"/>
    </xf>
    <xf numFmtId="0" fontId="26" fillId="0" borderId="26" xfId="0" applyFont="1" applyFill="1" applyBorder="1" applyAlignment="1" applyProtection="1">
      <alignment horizontal="center" vertical="center" wrapText="1"/>
      <protection/>
    </xf>
    <xf numFmtId="4" fontId="26" fillId="0" borderId="26" xfId="0" applyNumberFormat="1" applyFont="1" applyFill="1" applyBorder="1" applyAlignment="1" applyProtection="1">
      <alignment horizontal="right" vertical="center"/>
      <protection/>
    </xf>
    <xf numFmtId="3" fontId="26" fillId="0" borderId="26" xfId="0" applyNumberFormat="1" applyFont="1" applyFill="1" applyBorder="1" applyAlignment="1" applyProtection="1">
      <alignment horizontal="right" vertical="center"/>
      <protection/>
    </xf>
    <xf numFmtId="2" fontId="26" fillId="0" borderId="32"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5" xfId="0" applyFont="1" applyFill="1" applyBorder="1" applyAlignment="1">
      <alignment horizontal="center" vertical="center"/>
    </xf>
    <xf numFmtId="0" fontId="23"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0" borderId="0" xfId="0" applyAlignment="1">
      <alignment/>
    </xf>
    <xf numFmtId="185" fontId="17" fillId="0" borderId="38"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71" fontId="17" fillId="0" borderId="38"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8"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754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154275" y="0"/>
          <a:ext cx="25812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73555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001875" y="390525"/>
          <a:ext cx="258127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42
</a:t>
          </a:r>
          <a:r>
            <a:rPr lang="en-US" cap="none" sz="1600" b="0" i="0" u="none" baseline="0">
              <a:solidFill>
                <a:srgbClr val="FFFFFF"/>
              </a:solidFill>
              <a:latin typeface="Impact"/>
              <a:ea typeface="Impact"/>
              <a:cs typeface="Impact"/>
            </a:rPr>
            <a:t>12 - 14 OCT'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68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15275" y="0"/>
          <a:ext cx="25717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0012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8124825" y="409575"/>
          <a:ext cx="17811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0012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172450" y="390525"/>
          <a:ext cx="17526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42
</a:t>
          </a:r>
          <a:r>
            <a:rPr lang="en-US" cap="none" sz="1200" b="0" i="0" u="none" baseline="0">
              <a:solidFill>
                <a:srgbClr val="FFFFFF"/>
              </a:solidFill>
              <a:latin typeface="Impact"/>
              <a:ea typeface="Impact"/>
              <a:cs typeface="Impact"/>
            </a:rPr>
            <a:t>12 - 14 OCT'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4"/>
  <sheetViews>
    <sheetView tabSelected="1" zoomScale="60" zoomScaleNormal="60" zoomScalePageLayoutView="0" workbookViewId="0" topLeftCell="A1">
      <selection activeCell="B3" sqref="B3:B4"/>
    </sheetView>
  </sheetViews>
  <sheetFormatPr defaultColWidth="39.8515625" defaultRowHeight="12.75"/>
  <cols>
    <col min="1" max="1" width="3.28125" style="30" bestFit="1" customWidth="1"/>
    <col min="2" max="2" width="46.8515625" style="4" bestFit="1" customWidth="1"/>
    <col min="3" max="3" width="9.7109375" style="65" bestFit="1" customWidth="1"/>
    <col min="4" max="4" width="13.8515625" style="3" bestFit="1" customWidth="1"/>
    <col min="5" max="5" width="16.00390625" style="3" bestFit="1" customWidth="1"/>
    <col min="6" max="6" width="7.140625" style="5" bestFit="1" customWidth="1"/>
    <col min="7" max="7" width="8.7109375" style="5" bestFit="1" customWidth="1"/>
    <col min="8" max="8" width="9.7109375" style="5" customWidth="1"/>
    <col min="9" max="9" width="10.8515625" style="82" bestFit="1" customWidth="1"/>
    <col min="10" max="10" width="7.421875" style="92" bestFit="1" customWidth="1"/>
    <col min="11" max="11" width="10.8515625" style="82" bestFit="1" customWidth="1"/>
    <col min="12" max="12" width="7.421875" style="92" bestFit="1" customWidth="1"/>
    <col min="13" max="13" width="10.8515625" style="82" bestFit="1" customWidth="1"/>
    <col min="14" max="14" width="7.421875" style="92" bestFit="1" customWidth="1"/>
    <col min="15" max="15" width="16.28125" style="86" customWidth="1"/>
    <col min="16" max="16" width="10.28125" style="99" bestFit="1" customWidth="1"/>
    <col min="17" max="17" width="10.28125" style="92" bestFit="1" customWidth="1"/>
    <col min="18" max="18" width="7.421875" style="16" bestFit="1" customWidth="1"/>
    <col min="19" max="19" width="10.8515625" style="89" bestFit="1" customWidth="1"/>
    <col min="20" max="20" width="10.00390625" style="3" bestFit="1" customWidth="1"/>
    <col min="21" max="21" width="13.8515625" style="82" bestFit="1" customWidth="1"/>
    <col min="22" max="22" width="9.7109375" style="92" bestFit="1" customWidth="1"/>
    <col min="23" max="23" width="7.421875" style="16" bestFit="1" customWidth="1"/>
    <col min="24" max="24" width="39.8515625" style="1" customWidth="1"/>
    <col min="25" max="27" width="39.8515625" style="3" customWidth="1"/>
    <col min="28" max="28" width="2.281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45" t="s">
        <v>26</v>
      </c>
      <c r="B2" s="246"/>
      <c r="C2" s="246"/>
      <c r="D2" s="246"/>
      <c r="E2" s="246"/>
      <c r="F2" s="246"/>
      <c r="G2" s="246"/>
      <c r="H2" s="246"/>
      <c r="I2" s="246"/>
      <c r="J2" s="246"/>
      <c r="K2" s="246"/>
      <c r="L2" s="246"/>
      <c r="M2" s="246"/>
      <c r="N2" s="246"/>
      <c r="O2" s="246"/>
      <c r="P2" s="246"/>
      <c r="Q2" s="246"/>
      <c r="R2" s="246"/>
      <c r="S2" s="246"/>
      <c r="T2" s="246"/>
      <c r="U2" s="246"/>
      <c r="V2" s="246"/>
      <c r="W2" s="246"/>
    </row>
    <row r="3" spans="1:23" s="29" customFormat="1" ht="20.25" customHeight="1">
      <c r="A3" s="31"/>
      <c r="B3" s="252" t="s">
        <v>32</v>
      </c>
      <c r="C3" s="254" t="s">
        <v>12</v>
      </c>
      <c r="D3" s="248" t="s">
        <v>2</v>
      </c>
      <c r="E3" s="248" t="s">
        <v>41</v>
      </c>
      <c r="F3" s="248" t="s">
        <v>13</v>
      </c>
      <c r="G3" s="248" t="s">
        <v>14</v>
      </c>
      <c r="H3" s="248" t="s">
        <v>15</v>
      </c>
      <c r="I3" s="247" t="s">
        <v>3</v>
      </c>
      <c r="J3" s="247"/>
      <c r="K3" s="247" t="s">
        <v>4</v>
      </c>
      <c r="L3" s="247"/>
      <c r="M3" s="247" t="s">
        <v>5</v>
      </c>
      <c r="N3" s="247"/>
      <c r="O3" s="250" t="s">
        <v>16</v>
      </c>
      <c r="P3" s="250"/>
      <c r="Q3" s="250"/>
      <c r="R3" s="250"/>
      <c r="S3" s="247" t="s">
        <v>0</v>
      </c>
      <c r="T3" s="247"/>
      <c r="U3" s="250" t="s">
        <v>34</v>
      </c>
      <c r="V3" s="250"/>
      <c r="W3" s="251"/>
    </row>
    <row r="4" spans="1:23" s="29" customFormat="1" ht="52.5" customHeight="1" thickBot="1">
      <c r="A4" s="58"/>
      <c r="B4" s="253"/>
      <c r="C4" s="255"/>
      <c r="D4" s="256"/>
      <c r="E4" s="256"/>
      <c r="F4" s="249"/>
      <c r="G4" s="249"/>
      <c r="H4" s="249"/>
      <c r="I4" s="112" t="s">
        <v>11</v>
      </c>
      <c r="J4" s="113" t="s">
        <v>7</v>
      </c>
      <c r="K4" s="112" t="s">
        <v>11</v>
      </c>
      <c r="L4" s="113" t="s">
        <v>7</v>
      </c>
      <c r="M4" s="112" t="s">
        <v>11</v>
      </c>
      <c r="N4" s="113" t="s">
        <v>7</v>
      </c>
      <c r="O4" s="114" t="s">
        <v>11</v>
      </c>
      <c r="P4" s="115" t="s">
        <v>7</v>
      </c>
      <c r="Q4" s="115" t="s">
        <v>35</v>
      </c>
      <c r="R4" s="116" t="s">
        <v>36</v>
      </c>
      <c r="S4" s="112" t="s">
        <v>11</v>
      </c>
      <c r="T4" s="117" t="s">
        <v>6</v>
      </c>
      <c r="U4" s="112" t="s">
        <v>11</v>
      </c>
      <c r="V4" s="113" t="s">
        <v>7</v>
      </c>
      <c r="W4" s="118" t="s">
        <v>36</v>
      </c>
    </row>
    <row r="5" spans="1:23" s="29" customFormat="1" ht="15">
      <c r="A5" s="53">
        <v>1</v>
      </c>
      <c r="B5" s="151" t="s">
        <v>121</v>
      </c>
      <c r="C5" s="152">
        <v>39367</v>
      </c>
      <c r="D5" s="153" t="s">
        <v>19</v>
      </c>
      <c r="E5" s="153" t="s">
        <v>44</v>
      </c>
      <c r="F5" s="154">
        <v>135</v>
      </c>
      <c r="G5" s="154">
        <v>137</v>
      </c>
      <c r="H5" s="154">
        <v>1</v>
      </c>
      <c r="I5" s="190">
        <v>161897</v>
      </c>
      <c r="J5" s="191">
        <v>17939</v>
      </c>
      <c r="K5" s="190">
        <v>208538</v>
      </c>
      <c r="L5" s="191">
        <v>22233</v>
      </c>
      <c r="M5" s="190">
        <v>234207</v>
      </c>
      <c r="N5" s="191">
        <v>24830</v>
      </c>
      <c r="O5" s="190">
        <f>+M5+K5+I5</f>
        <v>604642</v>
      </c>
      <c r="P5" s="191">
        <f>+N5+L5+J5</f>
        <v>65002</v>
      </c>
      <c r="Q5" s="191">
        <f>+P5/G5</f>
        <v>474.46715328467155</v>
      </c>
      <c r="R5" s="192">
        <f>+O5/P5</f>
        <v>9.301898403126058</v>
      </c>
      <c r="S5" s="190"/>
      <c r="T5" s="155">
        <f aca="true" t="shared" si="0" ref="T5:T10">IF(S5&lt;&gt;0,-(S5-O5)/S5,"")</f>
      </c>
      <c r="U5" s="190">
        <v>604642</v>
      </c>
      <c r="V5" s="191">
        <v>65002</v>
      </c>
      <c r="W5" s="193">
        <f>+U5/V5</f>
        <v>9.301898403126058</v>
      </c>
    </row>
    <row r="6" spans="1:23" s="29" customFormat="1" ht="15">
      <c r="A6" s="53">
        <v>2</v>
      </c>
      <c r="B6" s="140" t="s">
        <v>122</v>
      </c>
      <c r="C6" s="123">
        <v>39367</v>
      </c>
      <c r="D6" s="134" t="s">
        <v>45</v>
      </c>
      <c r="E6" s="134" t="s">
        <v>123</v>
      </c>
      <c r="F6" s="124">
        <v>148</v>
      </c>
      <c r="G6" s="127">
        <v>160</v>
      </c>
      <c r="H6" s="127">
        <v>1</v>
      </c>
      <c r="I6" s="163">
        <v>131972</v>
      </c>
      <c r="J6" s="164">
        <v>17383</v>
      </c>
      <c r="K6" s="163">
        <v>210301</v>
      </c>
      <c r="L6" s="164">
        <v>26642</v>
      </c>
      <c r="M6" s="163">
        <v>215876</v>
      </c>
      <c r="N6" s="164">
        <v>27208</v>
      </c>
      <c r="O6" s="163">
        <f>M6+K6+I6</f>
        <v>558149</v>
      </c>
      <c r="P6" s="164">
        <f>+J6+L6+N6</f>
        <v>71233</v>
      </c>
      <c r="Q6" s="164">
        <f>P6/G6</f>
        <v>445.20625</v>
      </c>
      <c r="R6" s="165">
        <f>O6/P6</f>
        <v>7.835539707719737</v>
      </c>
      <c r="S6" s="163"/>
      <c r="T6" s="150">
        <f t="shared" si="0"/>
      </c>
      <c r="U6" s="163">
        <f>+O6</f>
        <v>558149</v>
      </c>
      <c r="V6" s="164">
        <f>+P6</f>
        <v>71233</v>
      </c>
      <c r="W6" s="194">
        <f>+U6/V6</f>
        <v>7.835539707719737</v>
      </c>
    </row>
    <row r="7" spans="1:24" s="6" customFormat="1" ht="18">
      <c r="A7" s="54">
        <v>3</v>
      </c>
      <c r="B7" s="148" t="s">
        <v>105</v>
      </c>
      <c r="C7" s="128">
        <v>39360</v>
      </c>
      <c r="D7" s="137" t="s">
        <v>31</v>
      </c>
      <c r="E7" s="220" t="s">
        <v>61</v>
      </c>
      <c r="F7" s="129">
        <v>116</v>
      </c>
      <c r="G7" s="129">
        <v>116</v>
      </c>
      <c r="H7" s="129">
        <v>2</v>
      </c>
      <c r="I7" s="221">
        <v>107087.5</v>
      </c>
      <c r="J7" s="222">
        <v>13499</v>
      </c>
      <c r="K7" s="221">
        <v>167223.5</v>
      </c>
      <c r="L7" s="222">
        <v>20254</v>
      </c>
      <c r="M7" s="221">
        <v>164173</v>
      </c>
      <c r="N7" s="222">
        <v>19645</v>
      </c>
      <c r="O7" s="223">
        <f>I7+K7+M7</f>
        <v>438484</v>
      </c>
      <c r="P7" s="224">
        <f>J7+L7+N7</f>
        <v>53398</v>
      </c>
      <c r="Q7" s="225">
        <f>IF(O7&lt;&gt;0,P7/G7,"")</f>
        <v>460.32758620689657</v>
      </c>
      <c r="R7" s="226">
        <f>IF(O7&lt;&gt;0,O7/P7,"")</f>
        <v>8.211618412674632</v>
      </c>
      <c r="S7" s="221">
        <v>275652</v>
      </c>
      <c r="T7" s="159">
        <f t="shared" si="0"/>
        <v>0.5907158301046247</v>
      </c>
      <c r="U7" s="223">
        <v>812271</v>
      </c>
      <c r="V7" s="227">
        <v>98339</v>
      </c>
      <c r="W7" s="228">
        <f>IF(U7&lt;&gt;0,U7/V7,"")</f>
        <v>8.259907056203541</v>
      </c>
      <c r="X7" s="7"/>
    </row>
    <row r="8" spans="1:24" s="6" customFormat="1" ht="18">
      <c r="A8" s="102">
        <v>4</v>
      </c>
      <c r="B8" s="143">
        <v>1408</v>
      </c>
      <c r="C8" s="144">
        <v>39353</v>
      </c>
      <c r="D8" s="145" t="s">
        <v>8</v>
      </c>
      <c r="E8" s="146" t="s">
        <v>24</v>
      </c>
      <c r="F8" s="147">
        <v>70</v>
      </c>
      <c r="G8" s="147">
        <v>64</v>
      </c>
      <c r="H8" s="147">
        <v>3</v>
      </c>
      <c r="I8" s="213">
        <v>67206</v>
      </c>
      <c r="J8" s="214">
        <v>7548</v>
      </c>
      <c r="K8" s="213">
        <v>114391</v>
      </c>
      <c r="L8" s="214">
        <v>12682</v>
      </c>
      <c r="M8" s="213">
        <v>123069</v>
      </c>
      <c r="N8" s="214">
        <v>13613</v>
      </c>
      <c r="O8" s="215">
        <f>+I8+K8+M8</f>
        <v>304666</v>
      </c>
      <c r="P8" s="216">
        <f>+J8+L8+N8</f>
        <v>33843</v>
      </c>
      <c r="Q8" s="217">
        <f>IF(O8&lt;&gt;0,P8/G8,"")</f>
        <v>528.796875</v>
      </c>
      <c r="R8" s="218">
        <f>IF(O8&lt;&gt;0,O8/P8,"")</f>
        <v>9.002334308424194</v>
      </c>
      <c r="S8" s="213">
        <v>213827</v>
      </c>
      <c r="T8" s="158">
        <f t="shared" si="0"/>
        <v>0.42482474149663046</v>
      </c>
      <c r="U8" s="213">
        <v>1139142</v>
      </c>
      <c r="V8" s="214">
        <v>127276</v>
      </c>
      <c r="W8" s="219">
        <f>U8/V8</f>
        <v>8.95017128130991</v>
      </c>
      <c r="X8" s="7"/>
    </row>
    <row r="9" spans="1:24" s="6" customFormat="1" ht="18">
      <c r="A9" s="52">
        <v>5</v>
      </c>
      <c r="B9" s="138" t="s">
        <v>103</v>
      </c>
      <c r="C9" s="120">
        <v>39360</v>
      </c>
      <c r="D9" s="130" t="s">
        <v>19</v>
      </c>
      <c r="E9" s="130" t="s">
        <v>28</v>
      </c>
      <c r="F9" s="126">
        <v>112</v>
      </c>
      <c r="G9" s="126">
        <v>112</v>
      </c>
      <c r="H9" s="126">
        <v>2</v>
      </c>
      <c r="I9" s="160">
        <v>63985</v>
      </c>
      <c r="J9" s="161">
        <v>6833</v>
      </c>
      <c r="K9" s="160">
        <v>108617</v>
      </c>
      <c r="L9" s="161">
        <v>11575</v>
      </c>
      <c r="M9" s="160">
        <v>106236</v>
      </c>
      <c r="N9" s="161">
        <v>11313</v>
      </c>
      <c r="O9" s="160">
        <f>+M9+K9+I9</f>
        <v>278838</v>
      </c>
      <c r="P9" s="161">
        <f>+N9+L9+J9</f>
        <v>29721</v>
      </c>
      <c r="Q9" s="161">
        <f>+P9/G9</f>
        <v>265.36607142857144</v>
      </c>
      <c r="R9" s="162">
        <f>+O9/P9</f>
        <v>9.381851216311698</v>
      </c>
      <c r="S9" s="160">
        <v>277248</v>
      </c>
      <c r="T9" s="150">
        <f t="shared" si="0"/>
        <v>0.005734937673130194</v>
      </c>
      <c r="U9" s="160">
        <v>688806</v>
      </c>
      <c r="V9" s="161">
        <v>73585</v>
      </c>
      <c r="W9" s="197">
        <f>+U9/V9</f>
        <v>9.360684922198818</v>
      </c>
      <c r="X9" s="7"/>
    </row>
    <row r="10" spans="1:25" s="9" customFormat="1" ht="18">
      <c r="A10" s="53">
        <v>6</v>
      </c>
      <c r="B10" s="139" t="s">
        <v>104</v>
      </c>
      <c r="C10" s="119">
        <v>39360</v>
      </c>
      <c r="D10" s="131" t="s">
        <v>8</v>
      </c>
      <c r="E10" s="132" t="s">
        <v>9</v>
      </c>
      <c r="F10" s="125">
        <v>73</v>
      </c>
      <c r="G10" s="125">
        <v>75</v>
      </c>
      <c r="H10" s="125">
        <v>2</v>
      </c>
      <c r="I10" s="167">
        <v>52570</v>
      </c>
      <c r="J10" s="168">
        <v>5293</v>
      </c>
      <c r="K10" s="167">
        <v>96071</v>
      </c>
      <c r="L10" s="168">
        <v>9802</v>
      </c>
      <c r="M10" s="167">
        <v>102492</v>
      </c>
      <c r="N10" s="168">
        <v>10563</v>
      </c>
      <c r="O10" s="169">
        <f>+I10+K10+M10</f>
        <v>251133</v>
      </c>
      <c r="P10" s="170">
        <f>+J10+L10+N10</f>
        <v>25658</v>
      </c>
      <c r="Q10" s="171">
        <f>IF(O10&lt;&gt;0,P10/G10,"")</f>
        <v>342.1066666666667</v>
      </c>
      <c r="R10" s="172">
        <f>IF(O10&lt;&gt;0,O10/P10,"")</f>
        <v>9.787707537610101</v>
      </c>
      <c r="S10" s="167">
        <v>276515</v>
      </c>
      <c r="T10" s="150">
        <f t="shared" si="0"/>
        <v>-0.09179248865341844</v>
      </c>
      <c r="U10" s="167">
        <v>652469</v>
      </c>
      <c r="V10" s="168">
        <v>66176</v>
      </c>
      <c r="W10" s="196">
        <f>U10/V10</f>
        <v>9.85960166827853</v>
      </c>
      <c r="Y10" s="8"/>
    </row>
    <row r="11" spans="1:24" s="10" customFormat="1" ht="18">
      <c r="A11" s="52">
        <v>7</v>
      </c>
      <c r="B11" s="139" t="s">
        <v>124</v>
      </c>
      <c r="C11" s="119">
        <v>39367</v>
      </c>
      <c r="D11" s="131" t="s">
        <v>8</v>
      </c>
      <c r="E11" s="132" t="s">
        <v>46</v>
      </c>
      <c r="F11" s="125">
        <v>65</v>
      </c>
      <c r="G11" s="125">
        <v>65</v>
      </c>
      <c r="H11" s="125">
        <v>1</v>
      </c>
      <c r="I11" s="167">
        <v>46507</v>
      </c>
      <c r="J11" s="168">
        <v>4643</v>
      </c>
      <c r="K11" s="167">
        <v>64606</v>
      </c>
      <c r="L11" s="168">
        <v>6369</v>
      </c>
      <c r="M11" s="167">
        <v>77885</v>
      </c>
      <c r="N11" s="168">
        <v>7708</v>
      </c>
      <c r="O11" s="169">
        <f>+I11+K11+M11</f>
        <v>188998</v>
      </c>
      <c r="P11" s="170">
        <f>+J11+L11+N11</f>
        <v>18720</v>
      </c>
      <c r="Q11" s="171">
        <f>IF(O11&lt;&gt;0,P11/G11,"")</f>
        <v>288</v>
      </c>
      <c r="R11" s="172">
        <f>IF(O11&lt;&gt;0,O11/P11,"")</f>
        <v>10.096047008547009</v>
      </c>
      <c r="S11" s="167"/>
      <c r="T11" s="150"/>
      <c r="U11" s="167">
        <v>188997</v>
      </c>
      <c r="V11" s="168">
        <v>18720</v>
      </c>
      <c r="W11" s="196">
        <f>U11/V11</f>
        <v>10.095993589743589</v>
      </c>
      <c r="X11" s="8"/>
    </row>
    <row r="12" spans="1:24" s="10" customFormat="1" ht="18">
      <c r="A12" s="53">
        <v>8</v>
      </c>
      <c r="B12" s="156" t="s">
        <v>106</v>
      </c>
      <c r="C12" s="123">
        <v>39360</v>
      </c>
      <c r="D12" s="134" t="s">
        <v>45</v>
      </c>
      <c r="E12" s="134" t="s">
        <v>123</v>
      </c>
      <c r="F12" s="124">
        <v>71</v>
      </c>
      <c r="G12" s="127">
        <v>71</v>
      </c>
      <c r="H12" s="127">
        <v>2</v>
      </c>
      <c r="I12" s="163">
        <v>21598.5</v>
      </c>
      <c r="J12" s="164">
        <v>3071</v>
      </c>
      <c r="K12" s="163">
        <v>43332</v>
      </c>
      <c r="L12" s="164">
        <v>6017</v>
      </c>
      <c r="M12" s="163">
        <v>45759</v>
      </c>
      <c r="N12" s="164">
        <v>6306</v>
      </c>
      <c r="O12" s="163">
        <f>M12+K12+I12</f>
        <v>110689.5</v>
      </c>
      <c r="P12" s="164">
        <f>+J12+L12+N12</f>
        <v>15394</v>
      </c>
      <c r="Q12" s="164">
        <f>P12/G12</f>
        <v>216.81690140845072</v>
      </c>
      <c r="R12" s="165">
        <f>O12/P12</f>
        <v>7.1904313368845</v>
      </c>
      <c r="S12" s="163">
        <v>62052.5</v>
      </c>
      <c r="T12" s="150">
        <f aca="true" t="shared" si="1" ref="T12:T43">IF(S12&lt;&gt;0,-(S12-O12)/S12,"")</f>
        <v>0.7838040369042343</v>
      </c>
      <c r="U12" s="163">
        <v>202898.5</v>
      </c>
      <c r="V12" s="164">
        <v>28461</v>
      </c>
      <c r="W12" s="194">
        <f>+U12/V12</f>
        <v>7.129001089209796</v>
      </c>
      <c r="X12" s="11"/>
    </row>
    <row r="13" spans="1:24" s="10" customFormat="1" ht="18">
      <c r="A13" s="52">
        <v>9</v>
      </c>
      <c r="B13" s="141" t="s">
        <v>125</v>
      </c>
      <c r="C13" s="119">
        <v>39367</v>
      </c>
      <c r="D13" s="133" t="s">
        <v>23</v>
      </c>
      <c r="E13" s="133" t="s">
        <v>126</v>
      </c>
      <c r="F13" s="174">
        <v>30</v>
      </c>
      <c r="G13" s="174">
        <v>31</v>
      </c>
      <c r="H13" s="174">
        <v>1</v>
      </c>
      <c r="I13" s="175">
        <v>14095</v>
      </c>
      <c r="J13" s="176">
        <v>1604</v>
      </c>
      <c r="K13" s="175">
        <v>33862</v>
      </c>
      <c r="L13" s="176">
        <v>3851</v>
      </c>
      <c r="M13" s="175">
        <v>41512</v>
      </c>
      <c r="N13" s="176">
        <v>4717</v>
      </c>
      <c r="O13" s="175">
        <f>I13+K13+M13</f>
        <v>89469</v>
      </c>
      <c r="P13" s="176">
        <f>J13+L13+N13</f>
        <v>10172</v>
      </c>
      <c r="Q13" s="177">
        <f>+P13/G13</f>
        <v>328.1290322580645</v>
      </c>
      <c r="R13" s="178">
        <f>+O13/P13</f>
        <v>8.795615414864333</v>
      </c>
      <c r="S13" s="175"/>
      <c r="T13" s="150">
        <f t="shared" si="1"/>
      </c>
      <c r="U13" s="175">
        <v>89469</v>
      </c>
      <c r="V13" s="176">
        <v>10172</v>
      </c>
      <c r="W13" s="198">
        <f>U13/V13</f>
        <v>8.795615414864333</v>
      </c>
      <c r="X13" s="8"/>
    </row>
    <row r="14" spans="1:24" s="10" customFormat="1" ht="18">
      <c r="A14" s="53">
        <v>10</v>
      </c>
      <c r="B14" s="138" t="s">
        <v>107</v>
      </c>
      <c r="C14" s="179">
        <v>39360</v>
      </c>
      <c r="D14" s="133" t="s">
        <v>10</v>
      </c>
      <c r="E14" s="133" t="s">
        <v>108</v>
      </c>
      <c r="F14" s="174">
        <v>27</v>
      </c>
      <c r="G14" s="174">
        <v>27</v>
      </c>
      <c r="H14" s="174">
        <v>2</v>
      </c>
      <c r="I14" s="175">
        <v>16988</v>
      </c>
      <c r="J14" s="176">
        <v>1951</v>
      </c>
      <c r="K14" s="175">
        <v>33225</v>
      </c>
      <c r="L14" s="176">
        <v>3653</v>
      </c>
      <c r="M14" s="175">
        <v>33128</v>
      </c>
      <c r="N14" s="176">
        <v>3692</v>
      </c>
      <c r="O14" s="175">
        <f>M14+K14+I14</f>
        <v>83341</v>
      </c>
      <c r="P14" s="176">
        <f>J14+L14+N14</f>
        <v>9296</v>
      </c>
      <c r="Q14" s="177">
        <f>P14/G14</f>
        <v>344.2962962962963</v>
      </c>
      <c r="R14" s="178">
        <f>O14/P14</f>
        <v>8.96525387263339</v>
      </c>
      <c r="S14" s="180">
        <v>60615</v>
      </c>
      <c r="T14" s="150">
        <f t="shared" si="1"/>
        <v>0.3749236987544337</v>
      </c>
      <c r="U14" s="175">
        <v>179320</v>
      </c>
      <c r="V14" s="176">
        <v>19221</v>
      </c>
      <c r="W14" s="198">
        <f>U14/V14</f>
        <v>9.329379324696946</v>
      </c>
      <c r="X14" s="8"/>
    </row>
    <row r="15" spans="1:24" s="10" customFormat="1" ht="18">
      <c r="A15" s="52">
        <v>11</v>
      </c>
      <c r="B15" s="138" t="s">
        <v>127</v>
      </c>
      <c r="C15" s="120">
        <v>39367</v>
      </c>
      <c r="D15" s="130" t="s">
        <v>87</v>
      </c>
      <c r="E15" s="130" t="s">
        <v>92</v>
      </c>
      <c r="F15" s="126">
        <v>21</v>
      </c>
      <c r="G15" s="126">
        <v>23</v>
      </c>
      <c r="H15" s="126">
        <v>1</v>
      </c>
      <c r="I15" s="181">
        <v>12288</v>
      </c>
      <c r="J15" s="182">
        <v>1077</v>
      </c>
      <c r="K15" s="181">
        <v>31582</v>
      </c>
      <c r="L15" s="182">
        <v>2589</v>
      </c>
      <c r="M15" s="181">
        <v>29262.5</v>
      </c>
      <c r="N15" s="182">
        <v>2434</v>
      </c>
      <c r="O15" s="181">
        <f>+M15+K15+I15</f>
        <v>73132.5</v>
      </c>
      <c r="P15" s="182">
        <f>+N15+L15+J15</f>
        <v>6100</v>
      </c>
      <c r="Q15" s="182">
        <f>+P15/G15</f>
        <v>265.2173913043478</v>
      </c>
      <c r="R15" s="183">
        <f>+O15/P15</f>
        <v>11.988934426229509</v>
      </c>
      <c r="S15" s="181"/>
      <c r="T15" s="150">
        <f t="shared" si="1"/>
      </c>
      <c r="U15" s="184">
        <v>73132.5</v>
      </c>
      <c r="V15" s="173">
        <v>6100</v>
      </c>
      <c r="W15" s="199">
        <f>U15/V15</f>
        <v>11.988934426229509</v>
      </c>
      <c r="X15" s="8"/>
    </row>
    <row r="16" spans="1:24" s="10" customFormat="1" ht="18">
      <c r="A16" s="53">
        <v>12</v>
      </c>
      <c r="B16" s="200" t="s">
        <v>128</v>
      </c>
      <c r="C16" s="186">
        <v>39367</v>
      </c>
      <c r="D16" s="130" t="s">
        <v>29</v>
      </c>
      <c r="E16" s="185" t="s">
        <v>39</v>
      </c>
      <c r="F16" s="187">
        <v>45</v>
      </c>
      <c r="G16" s="187">
        <v>45</v>
      </c>
      <c r="H16" s="187">
        <v>1</v>
      </c>
      <c r="I16" s="160">
        <v>15820</v>
      </c>
      <c r="J16" s="161">
        <v>1877</v>
      </c>
      <c r="K16" s="160">
        <v>27735.5</v>
      </c>
      <c r="L16" s="161">
        <v>3209</v>
      </c>
      <c r="M16" s="160">
        <v>28733</v>
      </c>
      <c r="N16" s="161">
        <v>3222</v>
      </c>
      <c r="O16" s="160">
        <f>I16+K16+M16</f>
        <v>72288.5</v>
      </c>
      <c r="P16" s="161">
        <f>J16+L16+N16</f>
        <v>8308</v>
      </c>
      <c r="Q16" s="177">
        <f>+P16/G16</f>
        <v>184.62222222222223</v>
      </c>
      <c r="R16" s="178">
        <f>+O16/P16</f>
        <v>8.701071256620125</v>
      </c>
      <c r="S16" s="160"/>
      <c r="T16" s="150">
        <f t="shared" si="1"/>
      </c>
      <c r="U16" s="188">
        <v>72288.5</v>
      </c>
      <c r="V16" s="189">
        <v>8308</v>
      </c>
      <c r="W16" s="199">
        <f>U16/V16</f>
        <v>8.701071256620125</v>
      </c>
      <c r="X16" s="8"/>
    </row>
    <row r="17" spans="1:24" s="10" customFormat="1" ht="18">
      <c r="A17" s="52">
        <v>13</v>
      </c>
      <c r="B17" s="138" t="s">
        <v>56</v>
      </c>
      <c r="C17" s="120">
        <v>39318</v>
      </c>
      <c r="D17" s="130" t="s">
        <v>19</v>
      </c>
      <c r="E17" s="130" t="s">
        <v>20</v>
      </c>
      <c r="F17" s="126">
        <v>116</v>
      </c>
      <c r="G17" s="126">
        <v>51</v>
      </c>
      <c r="H17" s="126">
        <v>8</v>
      </c>
      <c r="I17" s="160">
        <v>7980</v>
      </c>
      <c r="J17" s="161">
        <v>1181</v>
      </c>
      <c r="K17" s="160">
        <v>19898</v>
      </c>
      <c r="L17" s="161">
        <v>2646</v>
      </c>
      <c r="M17" s="160">
        <v>20452</v>
      </c>
      <c r="N17" s="161">
        <v>2834</v>
      </c>
      <c r="O17" s="160">
        <f>+M17+K17+I17</f>
        <v>48330</v>
      </c>
      <c r="P17" s="161">
        <f>+N17+L17+J17</f>
        <v>6661</v>
      </c>
      <c r="Q17" s="161">
        <f>+P17/G17</f>
        <v>130.6078431372549</v>
      </c>
      <c r="R17" s="162">
        <f>+O17/P17</f>
        <v>7.255667317219637</v>
      </c>
      <c r="S17" s="160">
        <v>41952</v>
      </c>
      <c r="T17" s="150">
        <f t="shared" si="1"/>
        <v>0.1520308924485126</v>
      </c>
      <c r="U17" s="160">
        <v>2476324</v>
      </c>
      <c r="V17" s="161">
        <v>302744</v>
      </c>
      <c r="W17" s="197">
        <f>+U17/V17</f>
        <v>8.179597283513463</v>
      </c>
      <c r="X17" s="8"/>
    </row>
    <row r="18" spans="1:24" s="10" customFormat="1" ht="18">
      <c r="A18" s="53">
        <v>14</v>
      </c>
      <c r="B18" s="138" t="s">
        <v>72</v>
      </c>
      <c r="C18" s="120">
        <v>39346</v>
      </c>
      <c r="D18" s="130" t="s">
        <v>19</v>
      </c>
      <c r="E18" s="130" t="s">
        <v>44</v>
      </c>
      <c r="F18" s="126">
        <v>58</v>
      </c>
      <c r="G18" s="126">
        <v>43</v>
      </c>
      <c r="H18" s="126">
        <v>4</v>
      </c>
      <c r="I18" s="160">
        <v>5926</v>
      </c>
      <c r="J18" s="161">
        <v>1020</v>
      </c>
      <c r="K18" s="160">
        <v>10200</v>
      </c>
      <c r="L18" s="161">
        <v>1684</v>
      </c>
      <c r="M18" s="160">
        <v>11366</v>
      </c>
      <c r="N18" s="161">
        <v>1872</v>
      </c>
      <c r="O18" s="160">
        <f>+M18+K18+I18</f>
        <v>27492</v>
      </c>
      <c r="P18" s="161">
        <f>+N18+L18+J18</f>
        <v>4576</v>
      </c>
      <c r="Q18" s="161">
        <f>+P18/G18</f>
        <v>106.4186046511628</v>
      </c>
      <c r="R18" s="162">
        <f>+O18/P18</f>
        <v>6.0078671328671325</v>
      </c>
      <c r="S18" s="160">
        <v>56557</v>
      </c>
      <c r="T18" s="150">
        <f t="shared" si="1"/>
        <v>-0.5139063245928885</v>
      </c>
      <c r="U18" s="160">
        <v>547288</v>
      </c>
      <c r="V18" s="161">
        <v>58733</v>
      </c>
      <c r="W18" s="197">
        <f>+U18/V18</f>
        <v>9.318236766383464</v>
      </c>
      <c r="X18" s="8"/>
    </row>
    <row r="19" spans="1:24" s="10" customFormat="1" ht="18">
      <c r="A19" s="52">
        <v>15</v>
      </c>
      <c r="B19" s="139" t="s">
        <v>129</v>
      </c>
      <c r="C19" s="119">
        <v>39325</v>
      </c>
      <c r="D19" s="131" t="s">
        <v>8</v>
      </c>
      <c r="E19" s="132" t="s">
        <v>46</v>
      </c>
      <c r="F19" s="125">
        <v>66</v>
      </c>
      <c r="G19" s="125">
        <v>31</v>
      </c>
      <c r="H19" s="125">
        <v>7</v>
      </c>
      <c r="I19" s="167">
        <v>8064</v>
      </c>
      <c r="J19" s="168">
        <v>1564</v>
      </c>
      <c r="K19" s="167">
        <v>9151</v>
      </c>
      <c r="L19" s="168">
        <v>1867</v>
      </c>
      <c r="M19" s="167">
        <v>9429</v>
      </c>
      <c r="N19" s="168">
        <v>1855</v>
      </c>
      <c r="O19" s="169">
        <f>+I19+K19+M19</f>
        <v>26644</v>
      </c>
      <c r="P19" s="170">
        <f>+J19+L19+N19</f>
        <v>5286</v>
      </c>
      <c r="Q19" s="171">
        <f>IF(O19&lt;&gt;0,P19/G19,"")</f>
        <v>170.51612903225808</v>
      </c>
      <c r="R19" s="172">
        <f>IF(O19&lt;&gt;0,O19/P19,"")</f>
        <v>5.040484298146046</v>
      </c>
      <c r="S19" s="167">
        <v>15789</v>
      </c>
      <c r="T19" s="150">
        <f t="shared" si="1"/>
        <v>0.6875039584520869</v>
      </c>
      <c r="U19" s="167">
        <v>1248812</v>
      </c>
      <c r="V19" s="168">
        <v>151813</v>
      </c>
      <c r="W19" s="196">
        <f>U19/V19</f>
        <v>8.225988551705058</v>
      </c>
      <c r="X19" s="8"/>
    </row>
    <row r="20" spans="1:24" s="10" customFormat="1" ht="18">
      <c r="A20" s="53">
        <v>16</v>
      </c>
      <c r="B20" s="200" t="s">
        <v>60</v>
      </c>
      <c r="C20" s="186">
        <v>39325</v>
      </c>
      <c r="D20" s="185" t="s">
        <v>70</v>
      </c>
      <c r="E20" s="185" t="s">
        <v>70</v>
      </c>
      <c r="F20" s="187">
        <v>41</v>
      </c>
      <c r="G20" s="187">
        <v>18</v>
      </c>
      <c r="H20" s="187">
        <v>7</v>
      </c>
      <c r="I20" s="160">
        <v>3955.5</v>
      </c>
      <c r="J20" s="161">
        <v>718</v>
      </c>
      <c r="K20" s="160">
        <v>6431.5</v>
      </c>
      <c r="L20" s="161">
        <v>1158</v>
      </c>
      <c r="M20" s="160">
        <v>6894.5</v>
      </c>
      <c r="N20" s="161">
        <v>1241</v>
      </c>
      <c r="O20" s="160">
        <f>SUM(I20+K20+M20)</f>
        <v>17281.5</v>
      </c>
      <c r="P20" s="161">
        <f>SUM(J20+L20+N20)</f>
        <v>3117</v>
      </c>
      <c r="Q20" s="177">
        <f>+P20/G20</f>
        <v>173.16666666666666</v>
      </c>
      <c r="R20" s="178">
        <f>+O20/P20</f>
        <v>5.544273339749759</v>
      </c>
      <c r="S20" s="160">
        <v>15171</v>
      </c>
      <c r="T20" s="150">
        <f t="shared" si="1"/>
        <v>0.13911409926834092</v>
      </c>
      <c r="U20" s="160">
        <v>413349</v>
      </c>
      <c r="V20" s="161">
        <v>55902</v>
      </c>
      <c r="W20" s="199">
        <f>U20/V20</f>
        <v>7.394171943758721</v>
      </c>
      <c r="X20" s="8"/>
    </row>
    <row r="21" spans="1:24" s="10" customFormat="1" ht="18">
      <c r="A21" s="52">
        <v>17</v>
      </c>
      <c r="B21" s="140" t="s">
        <v>69</v>
      </c>
      <c r="C21" s="123">
        <v>39339</v>
      </c>
      <c r="D21" s="134" t="s">
        <v>45</v>
      </c>
      <c r="E21" s="134" t="s">
        <v>89</v>
      </c>
      <c r="F21" s="124">
        <v>79</v>
      </c>
      <c r="G21" s="127">
        <v>75</v>
      </c>
      <c r="H21" s="127">
        <v>5</v>
      </c>
      <c r="I21" s="163">
        <v>2796</v>
      </c>
      <c r="J21" s="164">
        <v>496</v>
      </c>
      <c r="K21" s="163">
        <v>6121.5</v>
      </c>
      <c r="L21" s="164">
        <v>1109</v>
      </c>
      <c r="M21" s="163">
        <v>6917</v>
      </c>
      <c r="N21" s="164">
        <v>1156</v>
      </c>
      <c r="O21" s="163">
        <f>+M21+K21+I21</f>
        <v>15834.5</v>
      </c>
      <c r="P21" s="164">
        <f>N21+L21+J21</f>
        <v>2761</v>
      </c>
      <c r="Q21" s="164">
        <f>P21/G21</f>
        <v>36.81333333333333</v>
      </c>
      <c r="R21" s="165">
        <f>O21/P21</f>
        <v>5.735059760956175</v>
      </c>
      <c r="S21" s="163">
        <v>15605.5</v>
      </c>
      <c r="T21" s="150">
        <f t="shared" si="1"/>
        <v>0.01467431354330204</v>
      </c>
      <c r="U21" s="163">
        <v>200736.5</v>
      </c>
      <c r="V21" s="164">
        <v>26262</v>
      </c>
      <c r="W21" s="194">
        <f>+U21/V21</f>
        <v>7.643610539943645</v>
      </c>
      <c r="X21" s="8"/>
    </row>
    <row r="22" spans="1:24" s="10" customFormat="1" ht="18">
      <c r="A22" s="53">
        <v>18</v>
      </c>
      <c r="B22" s="200" t="s">
        <v>84</v>
      </c>
      <c r="C22" s="186">
        <v>39353</v>
      </c>
      <c r="D22" s="130" t="s">
        <v>29</v>
      </c>
      <c r="E22" s="185" t="s">
        <v>85</v>
      </c>
      <c r="F22" s="187">
        <v>40</v>
      </c>
      <c r="G22" s="187">
        <v>34</v>
      </c>
      <c r="H22" s="187">
        <v>3</v>
      </c>
      <c r="I22" s="160">
        <v>2749.5</v>
      </c>
      <c r="J22" s="161">
        <v>413</v>
      </c>
      <c r="K22" s="160">
        <v>5878</v>
      </c>
      <c r="L22" s="161">
        <v>846</v>
      </c>
      <c r="M22" s="160">
        <v>5163</v>
      </c>
      <c r="N22" s="161">
        <v>751</v>
      </c>
      <c r="O22" s="160">
        <f>I22+K22+M22</f>
        <v>13790.5</v>
      </c>
      <c r="P22" s="161">
        <f>J22+L22+N22</f>
        <v>2010</v>
      </c>
      <c r="Q22" s="171">
        <f>IF(O22&lt;&gt;0,P22/G22,"")</f>
        <v>59.11764705882353</v>
      </c>
      <c r="R22" s="172">
        <f>IF(O22&lt;&gt;0,O22/P22,"")</f>
        <v>6.860945273631841</v>
      </c>
      <c r="S22" s="160">
        <v>21141</v>
      </c>
      <c r="T22" s="150">
        <f t="shared" si="1"/>
        <v>-0.34768932406224873</v>
      </c>
      <c r="U22" s="188">
        <v>112203</v>
      </c>
      <c r="V22" s="189">
        <v>12930</v>
      </c>
      <c r="W22" s="199">
        <f aca="true" t="shared" si="2" ref="W22:W27">U22/V22</f>
        <v>8.677726218097447</v>
      </c>
      <c r="X22" s="8"/>
    </row>
    <row r="23" spans="1:24" s="10" customFormat="1" ht="18">
      <c r="A23" s="52">
        <v>19</v>
      </c>
      <c r="B23" s="139" t="s">
        <v>1</v>
      </c>
      <c r="C23" s="119">
        <v>39304</v>
      </c>
      <c r="D23" s="131" t="s">
        <v>8</v>
      </c>
      <c r="E23" s="132" t="s">
        <v>9</v>
      </c>
      <c r="F23" s="125">
        <v>165</v>
      </c>
      <c r="G23" s="125">
        <v>18</v>
      </c>
      <c r="H23" s="125">
        <v>10</v>
      </c>
      <c r="I23" s="167">
        <v>3238</v>
      </c>
      <c r="J23" s="168">
        <v>651</v>
      </c>
      <c r="K23" s="167">
        <v>4371</v>
      </c>
      <c r="L23" s="168">
        <v>874</v>
      </c>
      <c r="M23" s="167">
        <v>5064</v>
      </c>
      <c r="N23" s="168">
        <v>990</v>
      </c>
      <c r="O23" s="169">
        <f>+I23+K23+M23</f>
        <v>12673</v>
      </c>
      <c r="P23" s="170">
        <f>+J23+L23+N23</f>
        <v>2515</v>
      </c>
      <c r="Q23" s="171">
        <f>IF(O23&lt;&gt;0,P23/G23,"")</f>
        <v>139.72222222222223</v>
      </c>
      <c r="R23" s="172">
        <f>IF(O23&lt;&gt;0,O23/P23,"")</f>
        <v>5.0389662027833</v>
      </c>
      <c r="S23" s="167">
        <v>8861</v>
      </c>
      <c r="T23" s="150">
        <f t="shared" si="1"/>
        <v>0.4301997517210247</v>
      </c>
      <c r="U23" s="167">
        <v>5108889</v>
      </c>
      <c r="V23" s="168">
        <v>677411</v>
      </c>
      <c r="W23" s="196">
        <f t="shared" si="2"/>
        <v>7.541786301078666</v>
      </c>
      <c r="X23" s="8"/>
    </row>
    <row r="24" spans="1:24" s="10" customFormat="1" ht="18">
      <c r="A24" s="53">
        <v>20</v>
      </c>
      <c r="B24" s="141" t="s">
        <v>76</v>
      </c>
      <c r="C24" s="119">
        <v>39346</v>
      </c>
      <c r="D24" s="133" t="s">
        <v>23</v>
      </c>
      <c r="E24" s="133" t="s">
        <v>77</v>
      </c>
      <c r="F24" s="174">
        <v>30</v>
      </c>
      <c r="G24" s="174">
        <v>27</v>
      </c>
      <c r="H24" s="174">
        <v>4</v>
      </c>
      <c r="I24" s="175">
        <v>2458</v>
      </c>
      <c r="J24" s="176">
        <v>452</v>
      </c>
      <c r="K24" s="175">
        <v>4597</v>
      </c>
      <c r="L24" s="176">
        <v>837</v>
      </c>
      <c r="M24" s="175">
        <v>4879</v>
      </c>
      <c r="N24" s="176">
        <v>884</v>
      </c>
      <c r="O24" s="175">
        <f>I24+K24+M24</f>
        <v>11934</v>
      </c>
      <c r="P24" s="176">
        <f>J24+L24+N24</f>
        <v>2173</v>
      </c>
      <c r="Q24" s="177">
        <f>+P24/G24</f>
        <v>80.48148148148148</v>
      </c>
      <c r="R24" s="178">
        <f>+O24/P24</f>
        <v>5.491946617579384</v>
      </c>
      <c r="S24" s="175">
        <v>3190.5</v>
      </c>
      <c r="T24" s="150">
        <f t="shared" si="1"/>
        <v>2.7404795486600846</v>
      </c>
      <c r="U24" s="175">
        <v>75265</v>
      </c>
      <c r="V24" s="176">
        <v>9409</v>
      </c>
      <c r="W24" s="198">
        <f t="shared" si="2"/>
        <v>7.999256031459241</v>
      </c>
      <c r="X24" s="8"/>
    </row>
    <row r="25" spans="1:24" s="10" customFormat="1" ht="18">
      <c r="A25" s="52">
        <v>21</v>
      </c>
      <c r="B25" s="139" t="s">
        <v>73</v>
      </c>
      <c r="C25" s="119">
        <v>39346</v>
      </c>
      <c r="D25" s="131" t="s">
        <v>8</v>
      </c>
      <c r="E25" s="132" t="s">
        <v>24</v>
      </c>
      <c r="F25" s="125">
        <v>66</v>
      </c>
      <c r="G25" s="125">
        <v>11</v>
      </c>
      <c r="H25" s="125">
        <v>4</v>
      </c>
      <c r="I25" s="167">
        <v>2776</v>
      </c>
      <c r="J25" s="168">
        <v>430</v>
      </c>
      <c r="K25" s="167">
        <v>4426</v>
      </c>
      <c r="L25" s="168">
        <v>704</v>
      </c>
      <c r="M25" s="167">
        <v>4297</v>
      </c>
      <c r="N25" s="168">
        <v>699</v>
      </c>
      <c r="O25" s="169">
        <f aca="true" t="shared" si="3" ref="O25:P27">+I25+K25+M25</f>
        <v>11499</v>
      </c>
      <c r="P25" s="170">
        <f t="shared" si="3"/>
        <v>1833</v>
      </c>
      <c r="Q25" s="171">
        <f>IF(O25&lt;&gt;0,P25/G25,"")</f>
        <v>166.63636363636363</v>
      </c>
      <c r="R25" s="172">
        <f>IF(O25&lt;&gt;0,O25/P25,"")</f>
        <v>6.273322422258593</v>
      </c>
      <c r="S25" s="167">
        <v>27673</v>
      </c>
      <c r="T25" s="150">
        <f t="shared" si="1"/>
        <v>-0.5844686156181115</v>
      </c>
      <c r="U25" s="167">
        <v>407631</v>
      </c>
      <c r="V25" s="168">
        <v>45995</v>
      </c>
      <c r="W25" s="196">
        <f t="shared" si="2"/>
        <v>8.862506794216763</v>
      </c>
      <c r="X25" s="8"/>
    </row>
    <row r="26" spans="1:25" s="10" customFormat="1" ht="18">
      <c r="A26" s="53">
        <v>22</v>
      </c>
      <c r="B26" s="139" t="s">
        <v>75</v>
      </c>
      <c r="C26" s="119">
        <v>39318</v>
      </c>
      <c r="D26" s="131" t="s">
        <v>8</v>
      </c>
      <c r="E26" s="132" t="s">
        <v>40</v>
      </c>
      <c r="F26" s="125">
        <v>60</v>
      </c>
      <c r="G26" s="125">
        <v>15</v>
      </c>
      <c r="H26" s="125">
        <v>8</v>
      </c>
      <c r="I26" s="167">
        <v>2932</v>
      </c>
      <c r="J26" s="168">
        <v>518</v>
      </c>
      <c r="K26" s="167">
        <v>3467</v>
      </c>
      <c r="L26" s="168">
        <v>614</v>
      </c>
      <c r="M26" s="167">
        <v>3617</v>
      </c>
      <c r="N26" s="168">
        <v>620</v>
      </c>
      <c r="O26" s="169">
        <f t="shared" si="3"/>
        <v>10016</v>
      </c>
      <c r="P26" s="170">
        <f t="shared" si="3"/>
        <v>1752</v>
      </c>
      <c r="Q26" s="171">
        <f>IF(O26&lt;&gt;0,P26/G26,"")</f>
        <v>116.8</v>
      </c>
      <c r="R26" s="172">
        <f>IF(O26&lt;&gt;0,O26/P26,"")</f>
        <v>5.71689497716895</v>
      </c>
      <c r="S26" s="167">
        <v>10504</v>
      </c>
      <c r="T26" s="150">
        <f t="shared" si="1"/>
        <v>-0.046458492003046456</v>
      </c>
      <c r="U26" s="167">
        <v>1020880</v>
      </c>
      <c r="V26" s="168">
        <v>126888</v>
      </c>
      <c r="W26" s="196">
        <f t="shared" si="2"/>
        <v>8.045520458987454</v>
      </c>
      <c r="X26" s="8"/>
      <c r="Y26" s="8"/>
    </row>
    <row r="27" spans="1:25" s="10" customFormat="1" ht="18">
      <c r="A27" s="53">
        <v>23</v>
      </c>
      <c r="B27" s="139" t="s">
        <v>65</v>
      </c>
      <c r="C27" s="119">
        <v>39339</v>
      </c>
      <c r="D27" s="131" t="s">
        <v>8</v>
      </c>
      <c r="E27" s="132" t="s">
        <v>9</v>
      </c>
      <c r="F27" s="125">
        <v>45</v>
      </c>
      <c r="G27" s="125">
        <v>14</v>
      </c>
      <c r="H27" s="125">
        <v>5</v>
      </c>
      <c r="I27" s="167">
        <v>2160</v>
      </c>
      <c r="J27" s="168">
        <v>354</v>
      </c>
      <c r="K27" s="167">
        <v>3574</v>
      </c>
      <c r="L27" s="168">
        <v>583</v>
      </c>
      <c r="M27" s="167">
        <v>3814</v>
      </c>
      <c r="N27" s="168">
        <v>610</v>
      </c>
      <c r="O27" s="169">
        <f t="shared" si="3"/>
        <v>9548</v>
      </c>
      <c r="P27" s="170">
        <f t="shared" si="3"/>
        <v>1547</v>
      </c>
      <c r="Q27" s="171">
        <f>IF(O27&lt;&gt;0,P27/G27,"")</f>
        <v>110.5</v>
      </c>
      <c r="R27" s="172">
        <f>IF(O27&lt;&gt;0,O27/P27,"")</f>
        <v>6.171945701357466</v>
      </c>
      <c r="S27" s="167">
        <v>12794</v>
      </c>
      <c r="T27" s="150">
        <f t="shared" si="1"/>
        <v>-0.25371267781772705</v>
      </c>
      <c r="U27" s="167">
        <v>506066</v>
      </c>
      <c r="V27" s="168">
        <v>52617</v>
      </c>
      <c r="W27" s="196">
        <f t="shared" si="2"/>
        <v>9.617918163331243</v>
      </c>
      <c r="X27" s="8"/>
      <c r="Y27" s="8"/>
    </row>
    <row r="28" spans="1:25" s="10" customFormat="1" ht="18">
      <c r="A28" s="52">
        <v>24</v>
      </c>
      <c r="B28" s="138" t="s">
        <v>63</v>
      </c>
      <c r="C28" s="120">
        <v>39332</v>
      </c>
      <c r="D28" s="130" t="s">
        <v>19</v>
      </c>
      <c r="E28" s="130" t="s">
        <v>44</v>
      </c>
      <c r="F28" s="126">
        <v>112</v>
      </c>
      <c r="G28" s="126">
        <v>15</v>
      </c>
      <c r="H28" s="126">
        <v>6</v>
      </c>
      <c r="I28" s="160">
        <v>2444</v>
      </c>
      <c r="J28" s="161">
        <v>580</v>
      </c>
      <c r="K28" s="160">
        <v>3282</v>
      </c>
      <c r="L28" s="161">
        <v>725</v>
      </c>
      <c r="M28" s="160">
        <v>3096</v>
      </c>
      <c r="N28" s="161">
        <v>684</v>
      </c>
      <c r="O28" s="160">
        <f>+M28+K28+I28</f>
        <v>8822</v>
      </c>
      <c r="P28" s="161">
        <f>+N28+L28+J28</f>
        <v>1989</v>
      </c>
      <c r="Q28" s="161">
        <f>+P28/G28</f>
        <v>132.6</v>
      </c>
      <c r="R28" s="162">
        <f>+O28/P28</f>
        <v>4.435394670688789</v>
      </c>
      <c r="S28" s="160">
        <v>8858</v>
      </c>
      <c r="T28" s="150">
        <f t="shared" si="1"/>
        <v>-0.0040641228268232105</v>
      </c>
      <c r="U28" s="160">
        <v>1036436</v>
      </c>
      <c r="V28" s="161">
        <v>122447</v>
      </c>
      <c r="W28" s="197">
        <f>+U28/V28</f>
        <v>8.464364173887478</v>
      </c>
      <c r="X28" s="8"/>
      <c r="Y28" s="8"/>
    </row>
    <row r="29" spans="1:25" s="10" customFormat="1" ht="18">
      <c r="A29" s="53">
        <v>25</v>
      </c>
      <c r="B29" s="139" t="s">
        <v>62</v>
      </c>
      <c r="C29" s="119">
        <v>39332</v>
      </c>
      <c r="D29" s="131" t="s">
        <v>8</v>
      </c>
      <c r="E29" s="132" t="s">
        <v>9</v>
      </c>
      <c r="F29" s="125">
        <v>61</v>
      </c>
      <c r="G29" s="125">
        <v>11</v>
      </c>
      <c r="H29" s="125">
        <v>6</v>
      </c>
      <c r="I29" s="167">
        <v>1583</v>
      </c>
      <c r="J29" s="168">
        <v>302</v>
      </c>
      <c r="K29" s="167">
        <v>3150</v>
      </c>
      <c r="L29" s="168">
        <v>583</v>
      </c>
      <c r="M29" s="167">
        <v>3036</v>
      </c>
      <c r="N29" s="168">
        <v>554</v>
      </c>
      <c r="O29" s="169">
        <f>+I29+K29+M29</f>
        <v>7769</v>
      </c>
      <c r="P29" s="170">
        <f>+J29+L29+N29</f>
        <v>1439</v>
      </c>
      <c r="Q29" s="171">
        <f>IF(O29&lt;&gt;0,P29/G29,"")</f>
        <v>130.8181818181818</v>
      </c>
      <c r="R29" s="172">
        <f>IF(O29&lt;&gt;0,O29/P29,"")</f>
        <v>5.398888116747742</v>
      </c>
      <c r="S29" s="167">
        <v>39742</v>
      </c>
      <c r="T29" s="150">
        <f t="shared" si="1"/>
        <v>-0.8045141160485129</v>
      </c>
      <c r="U29" s="167">
        <v>1104733</v>
      </c>
      <c r="V29" s="168">
        <v>113211</v>
      </c>
      <c r="W29" s="196">
        <f>U29/V29</f>
        <v>9.75817720892846</v>
      </c>
      <c r="X29" s="8"/>
      <c r="Y29" s="8"/>
    </row>
    <row r="30" spans="1:25" s="10" customFormat="1" ht="18">
      <c r="A30" s="52">
        <v>26</v>
      </c>
      <c r="B30" s="200" t="s">
        <v>109</v>
      </c>
      <c r="C30" s="186">
        <v>39101</v>
      </c>
      <c r="D30" s="130" t="s">
        <v>29</v>
      </c>
      <c r="E30" s="185" t="s">
        <v>29</v>
      </c>
      <c r="F30" s="187">
        <v>160</v>
      </c>
      <c r="G30" s="187">
        <v>1</v>
      </c>
      <c r="H30" s="187">
        <v>32</v>
      </c>
      <c r="I30" s="160">
        <v>2000</v>
      </c>
      <c r="J30" s="161">
        <v>500</v>
      </c>
      <c r="K30" s="160">
        <v>2041</v>
      </c>
      <c r="L30" s="161">
        <v>511</v>
      </c>
      <c r="M30" s="160">
        <v>2000</v>
      </c>
      <c r="N30" s="161">
        <v>500</v>
      </c>
      <c r="O30" s="160">
        <f>I30+K30+M30</f>
        <v>6041</v>
      </c>
      <c r="P30" s="161">
        <f>J30+L30+N30</f>
        <v>1511</v>
      </c>
      <c r="Q30" s="177">
        <f>+P30/G30</f>
        <v>1511</v>
      </c>
      <c r="R30" s="178">
        <f>+O30/P30</f>
        <v>3.9980145598941097</v>
      </c>
      <c r="S30" s="160">
        <v>6041</v>
      </c>
      <c r="T30" s="150">
        <f t="shared" si="1"/>
        <v>0</v>
      </c>
      <c r="U30" s="188">
        <v>7591305.5</v>
      </c>
      <c r="V30" s="189">
        <v>1084074</v>
      </c>
      <c r="W30" s="199">
        <f>U30/V30</f>
        <v>7.002571318932103</v>
      </c>
      <c r="X30" s="8"/>
      <c r="Y30" s="8"/>
    </row>
    <row r="31" spans="1:25" s="10" customFormat="1" ht="18">
      <c r="A31" s="53">
        <v>27</v>
      </c>
      <c r="B31" s="200" t="s">
        <v>17</v>
      </c>
      <c r="C31" s="186">
        <v>39262</v>
      </c>
      <c r="D31" s="130" t="s">
        <v>29</v>
      </c>
      <c r="E31" s="185" t="s">
        <v>39</v>
      </c>
      <c r="F31" s="187">
        <v>78</v>
      </c>
      <c r="G31" s="187">
        <v>1</v>
      </c>
      <c r="H31" s="187">
        <v>16</v>
      </c>
      <c r="I31" s="160">
        <v>1560.5</v>
      </c>
      <c r="J31" s="161">
        <v>390</v>
      </c>
      <c r="K31" s="160">
        <v>1600</v>
      </c>
      <c r="L31" s="161">
        <v>400</v>
      </c>
      <c r="M31" s="160">
        <v>2236</v>
      </c>
      <c r="N31" s="161">
        <v>559</v>
      </c>
      <c r="O31" s="160">
        <f>I31+K31+M31</f>
        <v>5396.5</v>
      </c>
      <c r="P31" s="161">
        <f>J31+L31+N31</f>
        <v>1349</v>
      </c>
      <c r="Q31" s="171">
        <f>IF(O31&lt;&gt;0,P31/G31,"")</f>
        <v>1349</v>
      </c>
      <c r="R31" s="172">
        <f>IF(O31&lt;&gt;0,O31/P31,"")</f>
        <v>4.000370644922165</v>
      </c>
      <c r="S31" s="160">
        <v>1996</v>
      </c>
      <c r="T31" s="150">
        <f t="shared" si="1"/>
        <v>1.7036573146292586</v>
      </c>
      <c r="U31" s="188">
        <v>1779466</v>
      </c>
      <c r="V31" s="189">
        <v>227600</v>
      </c>
      <c r="W31" s="199">
        <f>U31/V31</f>
        <v>7.8183919156414765</v>
      </c>
      <c r="X31" s="8"/>
      <c r="Y31" s="8"/>
    </row>
    <row r="32" spans="1:25" s="10" customFormat="1" ht="18">
      <c r="A32" s="52">
        <v>28</v>
      </c>
      <c r="B32" s="138" t="s">
        <v>67</v>
      </c>
      <c r="C32" s="179">
        <v>39339</v>
      </c>
      <c r="D32" s="133" t="s">
        <v>10</v>
      </c>
      <c r="E32" s="133" t="s">
        <v>68</v>
      </c>
      <c r="F32" s="174">
        <v>25</v>
      </c>
      <c r="G32" s="174">
        <v>9</v>
      </c>
      <c r="H32" s="174">
        <v>5</v>
      </c>
      <c r="I32" s="175">
        <v>1259</v>
      </c>
      <c r="J32" s="176">
        <v>194</v>
      </c>
      <c r="K32" s="175">
        <v>1821</v>
      </c>
      <c r="L32" s="176">
        <v>256</v>
      </c>
      <c r="M32" s="175">
        <v>1901</v>
      </c>
      <c r="N32" s="176">
        <v>274</v>
      </c>
      <c r="O32" s="175">
        <f>M32+K32+I32</f>
        <v>4981</v>
      </c>
      <c r="P32" s="176">
        <f>J32+L32+N32</f>
        <v>724</v>
      </c>
      <c r="Q32" s="177">
        <f>P32/G32</f>
        <v>80.44444444444444</v>
      </c>
      <c r="R32" s="178">
        <f>O32/P32</f>
        <v>6.879834254143646</v>
      </c>
      <c r="S32" s="180">
        <v>8919</v>
      </c>
      <c r="T32" s="150">
        <f t="shared" si="1"/>
        <v>-0.44152931943042945</v>
      </c>
      <c r="U32" s="175">
        <v>262917</v>
      </c>
      <c r="V32" s="176">
        <v>26334</v>
      </c>
      <c r="W32" s="198">
        <f>U32/V32</f>
        <v>9.983937115516063</v>
      </c>
      <c r="X32" s="8"/>
      <c r="Y32" s="8"/>
    </row>
    <row r="33" spans="1:25" s="10" customFormat="1" ht="18">
      <c r="A33" s="53">
        <v>29</v>
      </c>
      <c r="B33" s="139" t="s">
        <v>48</v>
      </c>
      <c r="C33" s="119">
        <v>39297</v>
      </c>
      <c r="D33" s="131" t="s">
        <v>8</v>
      </c>
      <c r="E33" s="132" t="s">
        <v>40</v>
      </c>
      <c r="F33" s="125">
        <v>51</v>
      </c>
      <c r="G33" s="125">
        <v>13</v>
      </c>
      <c r="H33" s="125">
        <v>11</v>
      </c>
      <c r="I33" s="167">
        <v>476</v>
      </c>
      <c r="J33" s="168">
        <v>90</v>
      </c>
      <c r="K33" s="167">
        <v>2142</v>
      </c>
      <c r="L33" s="168">
        <v>367</v>
      </c>
      <c r="M33" s="167">
        <v>2339</v>
      </c>
      <c r="N33" s="168">
        <v>410</v>
      </c>
      <c r="O33" s="169">
        <f>+I33+K33+M33</f>
        <v>4957</v>
      </c>
      <c r="P33" s="170">
        <f>+J33+L33+N33</f>
        <v>867</v>
      </c>
      <c r="Q33" s="171">
        <f>IF(O33&lt;&gt;0,P33/G33,"")</f>
        <v>66.6923076923077</v>
      </c>
      <c r="R33" s="172">
        <f>IF(O33&lt;&gt;0,O33/P33,"")</f>
        <v>5.717416378316032</v>
      </c>
      <c r="S33" s="167">
        <v>2550</v>
      </c>
      <c r="T33" s="150">
        <f t="shared" si="1"/>
        <v>0.943921568627451</v>
      </c>
      <c r="U33" s="167">
        <v>701783</v>
      </c>
      <c r="V33" s="168">
        <v>87211</v>
      </c>
      <c r="W33" s="196">
        <f>U33/V33</f>
        <v>8.046955085940994</v>
      </c>
      <c r="X33" s="8"/>
      <c r="Y33" s="8"/>
    </row>
    <row r="34" spans="1:25" s="10" customFormat="1" ht="18">
      <c r="A34" s="53">
        <v>30</v>
      </c>
      <c r="B34" s="138" t="s">
        <v>66</v>
      </c>
      <c r="C34" s="120">
        <v>39339</v>
      </c>
      <c r="D34" s="130" t="s">
        <v>19</v>
      </c>
      <c r="E34" s="130" t="s">
        <v>46</v>
      </c>
      <c r="F34" s="126">
        <v>71</v>
      </c>
      <c r="G34" s="126">
        <v>17</v>
      </c>
      <c r="H34" s="126">
        <v>5</v>
      </c>
      <c r="I34" s="160">
        <v>1180</v>
      </c>
      <c r="J34" s="161">
        <v>287</v>
      </c>
      <c r="K34" s="160">
        <v>1552</v>
      </c>
      <c r="L34" s="161">
        <v>364</v>
      </c>
      <c r="M34" s="160">
        <v>2093</v>
      </c>
      <c r="N34" s="161">
        <v>488</v>
      </c>
      <c r="O34" s="160">
        <f>+M34+K34+I34</f>
        <v>4825</v>
      </c>
      <c r="P34" s="161">
        <f>+N34+L34+J34</f>
        <v>1139</v>
      </c>
      <c r="Q34" s="161">
        <f>+P34/G34</f>
        <v>67</v>
      </c>
      <c r="R34" s="162">
        <f>+O34/P34</f>
        <v>4.236172080772608</v>
      </c>
      <c r="S34" s="160">
        <v>17766</v>
      </c>
      <c r="T34" s="150">
        <f t="shared" si="1"/>
        <v>-0.728413824158505</v>
      </c>
      <c r="U34" s="160">
        <v>499921</v>
      </c>
      <c r="V34" s="161">
        <v>53731</v>
      </c>
      <c r="W34" s="197">
        <f>+U34/V34</f>
        <v>9.304144720924606</v>
      </c>
      <c r="X34" s="8"/>
      <c r="Y34" s="8"/>
    </row>
    <row r="35" spans="1:25" s="10" customFormat="1" ht="18">
      <c r="A35" s="52">
        <v>31</v>
      </c>
      <c r="B35" s="139" t="s">
        <v>64</v>
      </c>
      <c r="C35" s="119">
        <v>39332</v>
      </c>
      <c r="D35" s="131" t="s">
        <v>8</v>
      </c>
      <c r="E35" s="132" t="s">
        <v>46</v>
      </c>
      <c r="F35" s="125">
        <v>58</v>
      </c>
      <c r="G35" s="125">
        <v>8</v>
      </c>
      <c r="H35" s="125">
        <v>6</v>
      </c>
      <c r="I35" s="167">
        <v>730</v>
      </c>
      <c r="J35" s="168">
        <v>119</v>
      </c>
      <c r="K35" s="167">
        <v>1524</v>
      </c>
      <c r="L35" s="168">
        <v>283</v>
      </c>
      <c r="M35" s="167">
        <v>1665</v>
      </c>
      <c r="N35" s="168">
        <v>298</v>
      </c>
      <c r="O35" s="169">
        <f>+I35+K35+M35</f>
        <v>3919</v>
      </c>
      <c r="P35" s="170">
        <f>+J35+L35+N35</f>
        <v>700</v>
      </c>
      <c r="Q35" s="171">
        <f>IF(O35&lt;&gt;0,P35/G35,"")</f>
        <v>87.5</v>
      </c>
      <c r="R35" s="172">
        <f>IF(O35&lt;&gt;0,O35/P35,"")</f>
        <v>5.598571428571429</v>
      </c>
      <c r="S35" s="167">
        <v>3943</v>
      </c>
      <c r="T35" s="150">
        <f t="shared" si="1"/>
        <v>-0.006086735987826528</v>
      </c>
      <c r="U35" s="167">
        <v>251716</v>
      </c>
      <c r="V35" s="168">
        <v>31149</v>
      </c>
      <c r="W35" s="196">
        <f>U35/V35</f>
        <v>8.081029888599955</v>
      </c>
      <c r="X35" s="8"/>
      <c r="Y35" s="8"/>
    </row>
    <row r="36" spans="1:25" s="10" customFormat="1" ht="18">
      <c r="A36" s="53">
        <v>32</v>
      </c>
      <c r="B36" s="138" t="s">
        <v>57</v>
      </c>
      <c r="C36" s="186">
        <v>39311</v>
      </c>
      <c r="D36" s="130" t="s">
        <v>29</v>
      </c>
      <c r="E36" s="185" t="s">
        <v>39</v>
      </c>
      <c r="F36" s="187">
        <v>51</v>
      </c>
      <c r="G36" s="187">
        <v>3</v>
      </c>
      <c r="H36" s="187">
        <v>9</v>
      </c>
      <c r="I36" s="160">
        <v>1114</v>
      </c>
      <c r="J36" s="161">
        <v>271</v>
      </c>
      <c r="K36" s="160">
        <v>1130</v>
      </c>
      <c r="L36" s="161">
        <v>279</v>
      </c>
      <c r="M36" s="160">
        <v>1359.5</v>
      </c>
      <c r="N36" s="161">
        <v>332</v>
      </c>
      <c r="O36" s="160">
        <f>I36+K36+M36</f>
        <v>3603.5</v>
      </c>
      <c r="P36" s="161">
        <f>J36+L36+N36</f>
        <v>882</v>
      </c>
      <c r="Q36" s="171">
        <f>IF(O36&lt;&gt;0,P36/G36,"")</f>
        <v>294</v>
      </c>
      <c r="R36" s="172">
        <f>IF(O36&lt;&gt;0,O36/P36,"")</f>
        <v>4.0856009070294785</v>
      </c>
      <c r="S36" s="160">
        <v>9255</v>
      </c>
      <c r="T36" s="150">
        <f t="shared" si="1"/>
        <v>-0.6106428957320368</v>
      </c>
      <c r="U36" s="188">
        <v>710353</v>
      </c>
      <c r="V36" s="189">
        <v>92588</v>
      </c>
      <c r="W36" s="199">
        <f>U36/V36</f>
        <v>7.672192940769862</v>
      </c>
      <c r="X36" s="8"/>
      <c r="Y36" s="8"/>
    </row>
    <row r="37" spans="1:25" s="10" customFormat="1" ht="18">
      <c r="A37" s="52">
        <v>33</v>
      </c>
      <c r="B37" s="200" t="s">
        <v>43</v>
      </c>
      <c r="C37" s="186">
        <v>39276</v>
      </c>
      <c r="D37" s="130" t="s">
        <v>29</v>
      </c>
      <c r="E37" s="185" t="s">
        <v>39</v>
      </c>
      <c r="F37" s="187">
        <v>40</v>
      </c>
      <c r="G37" s="187">
        <v>4</v>
      </c>
      <c r="H37" s="187">
        <v>14</v>
      </c>
      <c r="I37" s="160">
        <v>921.5</v>
      </c>
      <c r="J37" s="161">
        <v>199</v>
      </c>
      <c r="K37" s="160">
        <v>1223</v>
      </c>
      <c r="L37" s="161">
        <v>256</v>
      </c>
      <c r="M37" s="160">
        <v>985</v>
      </c>
      <c r="N37" s="161">
        <v>227</v>
      </c>
      <c r="O37" s="160">
        <f>SUM(I37+K37+M37)</f>
        <v>3129.5</v>
      </c>
      <c r="P37" s="161">
        <f>SUM(J37+L37+N37)</f>
        <v>682</v>
      </c>
      <c r="Q37" s="171">
        <f>IF(O37&lt;&gt;0,P37/G37,"")</f>
        <v>170.5</v>
      </c>
      <c r="R37" s="172">
        <f>IF(O37&lt;&gt;0,O37/P37,"")</f>
        <v>4.588709677419355</v>
      </c>
      <c r="S37" s="160">
        <v>1255</v>
      </c>
      <c r="T37" s="150">
        <f t="shared" si="1"/>
        <v>1.4936254980079682</v>
      </c>
      <c r="U37" s="188">
        <v>819401</v>
      </c>
      <c r="V37" s="189">
        <v>102166</v>
      </c>
      <c r="W37" s="199">
        <f>U37/V37</f>
        <v>8.020290507605269</v>
      </c>
      <c r="X37" s="8"/>
      <c r="Y37" s="8"/>
    </row>
    <row r="38" spans="1:25" s="10" customFormat="1" ht="18">
      <c r="A38" s="53">
        <v>34</v>
      </c>
      <c r="B38" s="141" t="s">
        <v>110</v>
      </c>
      <c r="C38" s="119">
        <v>39318</v>
      </c>
      <c r="D38" s="136" t="s">
        <v>87</v>
      </c>
      <c r="E38" s="136" t="s">
        <v>100</v>
      </c>
      <c r="F38" s="121">
        <v>8</v>
      </c>
      <c r="G38" s="121">
        <v>5</v>
      </c>
      <c r="H38" s="121">
        <v>8</v>
      </c>
      <c r="I38" s="167">
        <v>670</v>
      </c>
      <c r="J38" s="168">
        <v>127</v>
      </c>
      <c r="K38" s="167">
        <v>1149</v>
      </c>
      <c r="L38" s="168">
        <v>215</v>
      </c>
      <c r="M38" s="167">
        <v>1159</v>
      </c>
      <c r="N38" s="168">
        <v>219</v>
      </c>
      <c r="O38" s="169">
        <f>+M38+K38+I38</f>
        <v>2978</v>
      </c>
      <c r="P38" s="170">
        <f>+N38+L38+J38</f>
        <v>561</v>
      </c>
      <c r="Q38" s="182">
        <f>+P38/G38</f>
        <v>112.2</v>
      </c>
      <c r="R38" s="183">
        <f>+O38/P38</f>
        <v>5.308377896613191</v>
      </c>
      <c r="S38" s="181">
        <v>2355</v>
      </c>
      <c r="T38" s="150">
        <f t="shared" si="1"/>
        <v>0.2645435244161359</v>
      </c>
      <c r="U38" s="184">
        <v>123783</v>
      </c>
      <c r="V38" s="173">
        <v>12362</v>
      </c>
      <c r="W38" s="199">
        <f>U38/V38</f>
        <v>10.013185568678207</v>
      </c>
      <c r="X38" s="8"/>
      <c r="Y38" s="8"/>
    </row>
    <row r="39" spans="1:25" s="10" customFormat="1" ht="18">
      <c r="A39" s="52">
        <v>35</v>
      </c>
      <c r="B39" s="139" t="s">
        <v>74</v>
      </c>
      <c r="C39" s="119">
        <v>39346</v>
      </c>
      <c r="D39" s="132" t="s">
        <v>31</v>
      </c>
      <c r="E39" s="166" t="s">
        <v>61</v>
      </c>
      <c r="F39" s="125">
        <v>43</v>
      </c>
      <c r="G39" s="125">
        <v>9</v>
      </c>
      <c r="H39" s="125">
        <v>4</v>
      </c>
      <c r="I39" s="167">
        <v>758</v>
      </c>
      <c r="J39" s="168">
        <v>129</v>
      </c>
      <c r="K39" s="167">
        <v>1056</v>
      </c>
      <c r="L39" s="168">
        <v>179</v>
      </c>
      <c r="M39" s="167">
        <v>1045</v>
      </c>
      <c r="N39" s="168">
        <v>173</v>
      </c>
      <c r="O39" s="169">
        <f>I39+K39+M39</f>
        <v>2859</v>
      </c>
      <c r="P39" s="170">
        <f>J39+L39+N39</f>
        <v>481</v>
      </c>
      <c r="Q39" s="171">
        <f>IF(O39&lt;&gt;0,P39/G39,"")</f>
        <v>53.44444444444444</v>
      </c>
      <c r="R39" s="172">
        <f>IF(O39&lt;&gt;0,O39/P39,"")</f>
        <v>5.943866943866944</v>
      </c>
      <c r="S39" s="167">
        <v>4362</v>
      </c>
      <c r="T39" s="150">
        <f t="shared" si="1"/>
        <v>-0.34456671251719395</v>
      </c>
      <c r="U39" s="169">
        <v>105346</v>
      </c>
      <c r="V39" s="173">
        <v>13116</v>
      </c>
      <c r="W39" s="195">
        <f>IF(U39&lt;&gt;0,U39/V39,"")</f>
        <v>8.031869472400121</v>
      </c>
      <c r="X39" s="8"/>
      <c r="Y39" s="8"/>
    </row>
    <row r="40" spans="1:25" s="10" customFormat="1" ht="18">
      <c r="A40" s="53">
        <v>36</v>
      </c>
      <c r="B40" s="138" t="s">
        <v>90</v>
      </c>
      <c r="C40" s="179">
        <v>39353</v>
      </c>
      <c r="D40" s="133" t="s">
        <v>10</v>
      </c>
      <c r="E40" s="133" t="s">
        <v>54</v>
      </c>
      <c r="F40" s="174">
        <v>10</v>
      </c>
      <c r="G40" s="174">
        <v>4</v>
      </c>
      <c r="H40" s="174">
        <v>3</v>
      </c>
      <c r="I40" s="175">
        <v>509</v>
      </c>
      <c r="J40" s="176">
        <v>72</v>
      </c>
      <c r="K40" s="175">
        <v>915</v>
      </c>
      <c r="L40" s="176">
        <v>121</v>
      </c>
      <c r="M40" s="175">
        <v>986</v>
      </c>
      <c r="N40" s="176">
        <v>127</v>
      </c>
      <c r="O40" s="175">
        <f>M40+K40+I40</f>
        <v>2410</v>
      </c>
      <c r="P40" s="176">
        <f>J40+L40+N40</f>
        <v>320</v>
      </c>
      <c r="Q40" s="177">
        <f>P40/G40</f>
        <v>80</v>
      </c>
      <c r="R40" s="178">
        <f>O40/P40</f>
        <v>7.53125</v>
      </c>
      <c r="S40" s="175">
        <v>8778</v>
      </c>
      <c r="T40" s="150">
        <f t="shared" si="1"/>
        <v>-0.7254499886078833</v>
      </c>
      <c r="U40" s="175">
        <v>48467</v>
      </c>
      <c r="V40" s="176">
        <v>4543</v>
      </c>
      <c r="W40" s="198">
        <f>U40/V40</f>
        <v>10.66850099053489</v>
      </c>
      <c r="X40" s="8"/>
      <c r="Y40" s="8"/>
    </row>
    <row r="41" spans="1:25" s="10" customFormat="1" ht="18">
      <c r="A41" s="52">
        <v>37</v>
      </c>
      <c r="B41" s="138" t="s">
        <v>86</v>
      </c>
      <c r="C41" s="120">
        <v>39353</v>
      </c>
      <c r="D41" s="130" t="s">
        <v>87</v>
      </c>
      <c r="E41" s="130" t="s">
        <v>88</v>
      </c>
      <c r="F41" s="126">
        <v>11</v>
      </c>
      <c r="G41" s="126">
        <v>6</v>
      </c>
      <c r="H41" s="126">
        <v>3</v>
      </c>
      <c r="I41" s="167">
        <v>466</v>
      </c>
      <c r="J41" s="168">
        <v>58</v>
      </c>
      <c r="K41" s="167">
        <v>589</v>
      </c>
      <c r="L41" s="168">
        <v>73</v>
      </c>
      <c r="M41" s="167">
        <v>1148</v>
      </c>
      <c r="N41" s="168">
        <v>138</v>
      </c>
      <c r="O41" s="169">
        <f>I41+K41+M41</f>
        <v>2203</v>
      </c>
      <c r="P41" s="170">
        <f>J41+L41+N41</f>
        <v>269</v>
      </c>
      <c r="Q41" s="182">
        <f>+P41/G41</f>
        <v>44.833333333333336</v>
      </c>
      <c r="R41" s="183">
        <f>+O41/P41</f>
        <v>8.189591078066915</v>
      </c>
      <c r="S41" s="181">
        <v>17604</v>
      </c>
      <c r="T41" s="150">
        <f t="shared" si="1"/>
        <v>-0.874857986821177</v>
      </c>
      <c r="U41" s="184">
        <v>74792.5</v>
      </c>
      <c r="V41" s="173">
        <v>6268</v>
      </c>
      <c r="W41" s="199">
        <f>U41/V41</f>
        <v>11.93243458838545</v>
      </c>
      <c r="X41" s="8"/>
      <c r="Y41" s="8"/>
    </row>
    <row r="42" spans="1:25" s="10" customFormat="1" ht="18">
      <c r="A42" s="53">
        <v>38</v>
      </c>
      <c r="B42" s="138" t="s">
        <v>18</v>
      </c>
      <c r="C42" s="120">
        <v>39248</v>
      </c>
      <c r="D42" s="130" t="s">
        <v>19</v>
      </c>
      <c r="E42" s="130" t="s">
        <v>28</v>
      </c>
      <c r="F42" s="126">
        <v>160</v>
      </c>
      <c r="G42" s="126">
        <v>8</v>
      </c>
      <c r="H42" s="126">
        <v>6</v>
      </c>
      <c r="I42" s="160">
        <v>646</v>
      </c>
      <c r="J42" s="161">
        <v>160</v>
      </c>
      <c r="K42" s="160">
        <v>740</v>
      </c>
      <c r="L42" s="161">
        <v>178</v>
      </c>
      <c r="M42" s="160">
        <v>651</v>
      </c>
      <c r="N42" s="161">
        <v>126</v>
      </c>
      <c r="O42" s="160">
        <f>+M42+K42+I42</f>
        <v>2037</v>
      </c>
      <c r="P42" s="161">
        <f>+N42+L42+J42</f>
        <v>464</v>
      </c>
      <c r="Q42" s="161">
        <f>+P42/G42</f>
        <v>58</v>
      </c>
      <c r="R42" s="162">
        <f>+O42/P42</f>
        <v>4.390086206896552</v>
      </c>
      <c r="S42" s="160">
        <v>1213</v>
      </c>
      <c r="T42" s="150">
        <f t="shared" si="1"/>
        <v>0.6793075020610058</v>
      </c>
      <c r="U42" s="160">
        <v>4869787</v>
      </c>
      <c r="V42" s="161">
        <v>659470</v>
      </c>
      <c r="W42" s="197">
        <f>+U42/V42</f>
        <v>7.384395044505436</v>
      </c>
      <c r="X42" s="8"/>
      <c r="Y42" s="8"/>
    </row>
    <row r="43" spans="1:25" s="10" customFormat="1" ht="18">
      <c r="A43" s="52">
        <v>39</v>
      </c>
      <c r="B43" s="139" t="s">
        <v>130</v>
      </c>
      <c r="C43" s="119">
        <v>39269</v>
      </c>
      <c r="D43" s="131" t="s">
        <v>8</v>
      </c>
      <c r="E43" s="132" t="s">
        <v>46</v>
      </c>
      <c r="F43" s="125">
        <v>56</v>
      </c>
      <c r="G43" s="125">
        <v>1</v>
      </c>
      <c r="H43" s="125">
        <v>13</v>
      </c>
      <c r="I43" s="167">
        <v>559</v>
      </c>
      <c r="J43" s="168">
        <v>89</v>
      </c>
      <c r="K43" s="167">
        <v>937</v>
      </c>
      <c r="L43" s="168">
        <v>151</v>
      </c>
      <c r="M43" s="167">
        <v>535</v>
      </c>
      <c r="N43" s="168">
        <v>85</v>
      </c>
      <c r="O43" s="169">
        <f>+I43+K43+M43</f>
        <v>2031</v>
      </c>
      <c r="P43" s="170">
        <f>+J43+L43+N43</f>
        <v>325</v>
      </c>
      <c r="Q43" s="171">
        <f>IF(O43&lt;&gt;0,P43/G43,"")</f>
        <v>325</v>
      </c>
      <c r="R43" s="172">
        <f>IF(O43&lt;&gt;0,O43/P43,"")</f>
        <v>6.24923076923077</v>
      </c>
      <c r="S43" s="167"/>
      <c r="T43" s="150">
        <f t="shared" si="1"/>
      </c>
      <c r="U43" s="167">
        <v>333932</v>
      </c>
      <c r="V43" s="168">
        <v>44506</v>
      </c>
      <c r="W43" s="196">
        <f aca="true" t="shared" si="4" ref="W43:W52">U43/V43</f>
        <v>7.50307823664225</v>
      </c>
      <c r="X43" s="8"/>
      <c r="Y43" s="8"/>
    </row>
    <row r="44" spans="1:25" s="10" customFormat="1" ht="18">
      <c r="A44" s="53">
        <v>40</v>
      </c>
      <c r="B44" s="142" t="s">
        <v>94</v>
      </c>
      <c r="C44" s="120">
        <v>39269</v>
      </c>
      <c r="D44" s="135" t="s">
        <v>42</v>
      </c>
      <c r="E44" s="135" t="s">
        <v>42</v>
      </c>
      <c r="F44" s="122">
        <v>10</v>
      </c>
      <c r="G44" s="122">
        <v>6</v>
      </c>
      <c r="H44" s="122">
        <v>15</v>
      </c>
      <c r="I44" s="181">
        <v>529</v>
      </c>
      <c r="J44" s="182">
        <v>103</v>
      </c>
      <c r="K44" s="181">
        <v>741</v>
      </c>
      <c r="L44" s="182">
        <v>148</v>
      </c>
      <c r="M44" s="181">
        <v>718</v>
      </c>
      <c r="N44" s="182">
        <v>144</v>
      </c>
      <c r="O44" s="181">
        <f>SUM(I44+K44+M44)</f>
        <v>1988</v>
      </c>
      <c r="P44" s="182">
        <f>J44+L44+N44</f>
        <v>395</v>
      </c>
      <c r="Q44" s="182">
        <f>+P44/G44</f>
        <v>65.83333333333333</v>
      </c>
      <c r="R44" s="183">
        <f>+O44/P44</f>
        <v>5.0329113924050635</v>
      </c>
      <c r="S44" s="181"/>
      <c r="T44" s="150">
        <f aca="true" t="shared" si="5" ref="T44:T75">IF(S44&lt;&gt;0,-(S44-O44)/S44,"")</f>
      </c>
      <c r="U44" s="181">
        <v>192459.19</v>
      </c>
      <c r="V44" s="182">
        <v>28393</v>
      </c>
      <c r="W44" s="199">
        <f t="shared" si="4"/>
        <v>6.778402775331948</v>
      </c>
      <c r="X44" s="8"/>
      <c r="Y44" s="8"/>
    </row>
    <row r="45" spans="1:25" s="10" customFormat="1" ht="18">
      <c r="A45" s="52">
        <v>41</v>
      </c>
      <c r="B45" s="141" t="s">
        <v>91</v>
      </c>
      <c r="C45" s="119">
        <v>39332</v>
      </c>
      <c r="D45" s="136" t="s">
        <v>87</v>
      </c>
      <c r="E45" s="136" t="s">
        <v>92</v>
      </c>
      <c r="F45" s="121">
        <v>23</v>
      </c>
      <c r="G45" s="121">
        <v>7</v>
      </c>
      <c r="H45" s="121">
        <v>6</v>
      </c>
      <c r="I45" s="167">
        <v>406</v>
      </c>
      <c r="J45" s="168">
        <v>81</v>
      </c>
      <c r="K45" s="167">
        <v>771</v>
      </c>
      <c r="L45" s="168">
        <v>153</v>
      </c>
      <c r="M45" s="167">
        <v>540</v>
      </c>
      <c r="N45" s="168">
        <v>105</v>
      </c>
      <c r="O45" s="169">
        <f>+M45+K45+I45</f>
        <v>1717</v>
      </c>
      <c r="P45" s="170">
        <f>+N45+L45+J45</f>
        <v>339</v>
      </c>
      <c r="Q45" s="182">
        <f>+P45/G45</f>
        <v>48.42857142857143</v>
      </c>
      <c r="R45" s="183">
        <f>+O45/P45</f>
        <v>5.064896755162242</v>
      </c>
      <c r="S45" s="181">
        <v>6851</v>
      </c>
      <c r="T45" s="150">
        <f t="shared" si="5"/>
        <v>-0.749379652605459</v>
      </c>
      <c r="U45" s="184">
        <v>222152</v>
      </c>
      <c r="V45" s="173">
        <v>23895</v>
      </c>
      <c r="W45" s="199">
        <f t="shared" si="4"/>
        <v>9.297007742205482</v>
      </c>
      <c r="X45" s="8"/>
      <c r="Y45" s="8"/>
    </row>
    <row r="46" spans="1:25" s="10" customFormat="1" ht="18">
      <c r="A46" s="52">
        <v>42</v>
      </c>
      <c r="B46" s="200" t="s">
        <v>111</v>
      </c>
      <c r="C46" s="186" t="s">
        <v>112</v>
      </c>
      <c r="D46" s="130" t="s">
        <v>29</v>
      </c>
      <c r="E46" s="185" t="s">
        <v>97</v>
      </c>
      <c r="F46" s="187">
        <v>135</v>
      </c>
      <c r="G46" s="187">
        <v>1</v>
      </c>
      <c r="H46" s="187">
        <v>65</v>
      </c>
      <c r="I46" s="160">
        <v>450.5</v>
      </c>
      <c r="J46" s="161">
        <v>113</v>
      </c>
      <c r="K46" s="160">
        <v>460</v>
      </c>
      <c r="L46" s="161">
        <v>115</v>
      </c>
      <c r="M46" s="160">
        <v>600</v>
      </c>
      <c r="N46" s="161">
        <v>150</v>
      </c>
      <c r="O46" s="160">
        <f aca="true" t="shared" si="6" ref="O46:P48">I46+K46+M46</f>
        <v>1510.5</v>
      </c>
      <c r="P46" s="161">
        <f t="shared" si="6"/>
        <v>378</v>
      </c>
      <c r="Q46" s="171">
        <f>IF(O46&lt;&gt;0,P46/G46,"")</f>
        <v>378</v>
      </c>
      <c r="R46" s="172">
        <f>IF(O46&lt;&gt;0,O46/P46,"")</f>
        <v>3.996031746031746</v>
      </c>
      <c r="S46" s="160">
        <v>1540.5</v>
      </c>
      <c r="T46" s="150">
        <f t="shared" si="5"/>
        <v>-0.019474196689386564</v>
      </c>
      <c r="U46" s="160">
        <v>25435094</v>
      </c>
      <c r="V46" s="161">
        <v>3831064</v>
      </c>
      <c r="W46" s="199">
        <f t="shared" si="4"/>
        <v>6.639172303046882</v>
      </c>
      <c r="X46" s="8"/>
      <c r="Y46" s="8"/>
    </row>
    <row r="47" spans="1:25" s="10" customFormat="1" ht="18">
      <c r="A47" s="53">
        <v>43</v>
      </c>
      <c r="B47" s="200" t="s">
        <v>113</v>
      </c>
      <c r="C47" s="186">
        <v>39066</v>
      </c>
      <c r="D47" s="130" t="s">
        <v>29</v>
      </c>
      <c r="E47" s="185" t="s">
        <v>114</v>
      </c>
      <c r="F47" s="187">
        <v>42</v>
      </c>
      <c r="G47" s="187">
        <v>1</v>
      </c>
      <c r="H47" s="187">
        <v>23</v>
      </c>
      <c r="I47" s="160">
        <v>450.5</v>
      </c>
      <c r="J47" s="161">
        <v>113</v>
      </c>
      <c r="K47" s="160">
        <v>460</v>
      </c>
      <c r="L47" s="161">
        <v>115</v>
      </c>
      <c r="M47" s="160">
        <v>600</v>
      </c>
      <c r="N47" s="161">
        <v>150</v>
      </c>
      <c r="O47" s="160">
        <f t="shared" si="6"/>
        <v>1510.5</v>
      </c>
      <c r="P47" s="161">
        <f t="shared" si="6"/>
        <v>378</v>
      </c>
      <c r="Q47" s="171">
        <f>IF(O47&lt;&gt;0,P47/G47,"")</f>
        <v>378</v>
      </c>
      <c r="R47" s="172">
        <f>IF(O47&lt;&gt;0,O47/P47,"")</f>
        <v>3.996031746031746</v>
      </c>
      <c r="S47" s="160">
        <v>1510.5</v>
      </c>
      <c r="T47" s="150">
        <f t="shared" si="5"/>
        <v>0</v>
      </c>
      <c r="U47" s="188">
        <v>414856.5</v>
      </c>
      <c r="V47" s="189">
        <v>58183</v>
      </c>
      <c r="W47" s="199">
        <f t="shared" si="4"/>
        <v>7.130201261536875</v>
      </c>
      <c r="X47" s="8"/>
      <c r="Y47" s="8"/>
    </row>
    <row r="48" spans="1:25" s="10" customFormat="1" ht="18">
      <c r="A48" s="52">
        <v>44</v>
      </c>
      <c r="B48" s="200" t="s">
        <v>115</v>
      </c>
      <c r="C48" s="186">
        <v>39094</v>
      </c>
      <c r="D48" s="130" t="s">
        <v>29</v>
      </c>
      <c r="E48" s="185" t="s">
        <v>116</v>
      </c>
      <c r="F48" s="187">
        <v>226</v>
      </c>
      <c r="G48" s="187">
        <v>1</v>
      </c>
      <c r="H48" s="187">
        <v>32</v>
      </c>
      <c r="I48" s="160">
        <v>450.5</v>
      </c>
      <c r="J48" s="161">
        <v>113</v>
      </c>
      <c r="K48" s="160">
        <v>460</v>
      </c>
      <c r="L48" s="161">
        <v>115</v>
      </c>
      <c r="M48" s="160">
        <v>600</v>
      </c>
      <c r="N48" s="161">
        <v>150</v>
      </c>
      <c r="O48" s="160">
        <f t="shared" si="6"/>
        <v>1510.5</v>
      </c>
      <c r="P48" s="161">
        <f t="shared" si="6"/>
        <v>378</v>
      </c>
      <c r="Q48" s="171">
        <f>IF(O48&lt;&gt;0,P48/G48,"")</f>
        <v>378</v>
      </c>
      <c r="R48" s="172">
        <f>IF(O48&lt;&gt;0,O48/P48,"")</f>
        <v>3.996031746031746</v>
      </c>
      <c r="S48" s="160">
        <v>1510.5</v>
      </c>
      <c r="T48" s="150">
        <f t="shared" si="5"/>
        <v>0</v>
      </c>
      <c r="U48" s="188">
        <v>8589709.5</v>
      </c>
      <c r="V48" s="189">
        <v>1237051</v>
      </c>
      <c r="W48" s="199">
        <f t="shared" si="4"/>
        <v>6.9436987642384995</v>
      </c>
      <c r="X48" s="8"/>
      <c r="Y48" s="8"/>
    </row>
    <row r="49" spans="1:25" s="10" customFormat="1" ht="18">
      <c r="A49" s="53">
        <v>45</v>
      </c>
      <c r="B49" s="200" t="s">
        <v>117</v>
      </c>
      <c r="C49" s="186">
        <v>39010</v>
      </c>
      <c r="D49" s="130" t="s">
        <v>29</v>
      </c>
      <c r="E49" s="185" t="s">
        <v>46</v>
      </c>
      <c r="F49" s="187">
        <v>249</v>
      </c>
      <c r="G49" s="187">
        <v>1</v>
      </c>
      <c r="H49" s="187">
        <v>31</v>
      </c>
      <c r="I49" s="160">
        <v>450.5</v>
      </c>
      <c r="J49" s="161">
        <v>113</v>
      </c>
      <c r="K49" s="160">
        <v>460</v>
      </c>
      <c r="L49" s="161">
        <v>115</v>
      </c>
      <c r="M49" s="160">
        <v>600</v>
      </c>
      <c r="N49" s="161">
        <v>150</v>
      </c>
      <c r="O49" s="160">
        <f>SUM(I49+K49+M49)</f>
        <v>1510.5</v>
      </c>
      <c r="P49" s="161">
        <f>SUM(J49+L49+N49)</f>
        <v>378</v>
      </c>
      <c r="Q49" s="171">
        <f>IF(O49&lt;&gt;0,P49/G49,"")</f>
        <v>378</v>
      </c>
      <c r="R49" s="172">
        <f>IF(O49&lt;&gt;0,O49/P49,"")</f>
        <v>3.996031746031746</v>
      </c>
      <c r="S49" s="160">
        <v>1510.5</v>
      </c>
      <c r="T49" s="150">
        <f t="shared" si="5"/>
        <v>0</v>
      </c>
      <c r="U49" s="188">
        <v>7927300</v>
      </c>
      <c r="V49" s="161">
        <v>1161226</v>
      </c>
      <c r="W49" s="199">
        <f t="shared" si="4"/>
        <v>6.826664232457764</v>
      </c>
      <c r="X49" s="8"/>
      <c r="Y49" s="8"/>
    </row>
    <row r="50" spans="1:25" s="10" customFormat="1" ht="18">
      <c r="A50" s="52">
        <v>46</v>
      </c>
      <c r="B50" s="141" t="s">
        <v>98</v>
      </c>
      <c r="C50" s="119">
        <v>39311</v>
      </c>
      <c r="D50" s="136" t="s">
        <v>87</v>
      </c>
      <c r="E50" s="136" t="s">
        <v>92</v>
      </c>
      <c r="F50" s="121">
        <v>10</v>
      </c>
      <c r="G50" s="121">
        <v>1</v>
      </c>
      <c r="H50" s="121">
        <v>9</v>
      </c>
      <c r="I50" s="167">
        <v>339.5</v>
      </c>
      <c r="J50" s="168">
        <v>131</v>
      </c>
      <c r="K50" s="167">
        <v>551</v>
      </c>
      <c r="L50" s="168">
        <v>200</v>
      </c>
      <c r="M50" s="167">
        <v>236</v>
      </c>
      <c r="N50" s="168">
        <v>83</v>
      </c>
      <c r="O50" s="169">
        <f>+M50+K50+I50</f>
        <v>1126.5</v>
      </c>
      <c r="P50" s="170">
        <f>+N50+L50+J50</f>
        <v>414</v>
      </c>
      <c r="Q50" s="182">
        <f>+P50/G50</f>
        <v>414</v>
      </c>
      <c r="R50" s="183">
        <f>+O50/P50</f>
        <v>2.721014492753623</v>
      </c>
      <c r="S50" s="181">
        <v>300.5</v>
      </c>
      <c r="T50" s="150">
        <f t="shared" si="5"/>
        <v>2.7487520798668883</v>
      </c>
      <c r="U50" s="184">
        <v>52772</v>
      </c>
      <c r="V50" s="173">
        <v>6282</v>
      </c>
      <c r="W50" s="199">
        <f t="shared" si="4"/>
        <v>8.400509391913403</v>
      </c>
      <c r="X50" s="8"/>
      <c r="Y50" s="8"/>
    </row>
    <row r="51" spans="1:25" s="10" customFormat="1" ht="18">
      <c r="A51" s="53">
        <v>47</v>
      </c>
      <c r="B51" s="141" t="s">
        <v>93</v>
      </c>
      <c r="C51" s="119">
        <v>39353</v>
      </c>
      <c r="D51" s="136" t="s">
        <v>22</v>
      </c>
      <c r="E51" s="136" t="s">
        <v>44</v>
      </c>
      <c r="F51" s="121">
        <v>1</v>
      </c>
      <c r="G51" s="121">
        <v>1</v>
      </c>
      <c r="H51" s="121">
        <v>3</v>
      </c>
      <c r="I51" s="167">
        <v>255</v>
      </c>
      <c r="J51" s="168">
        <v>22</v>
      </c>
      <c r="K51" s="167">
        <v>433</v>
      </c>
      <c r="L51" s="168">
        <v>38</v>
      </c>
      <c r="M51" s="167">
        <v>373</v>
      </c>
      <c r="N51" s="168">
        <v>32</v>
      </c>
      <c r="O51" s="169">
        <f>+I51+K51+M51</f>
        <v>1061</v>
      </c>
      <c r="P51" s="170">
        <f>+J51+L51+N51</f>
        <v>92</v>
      </c>
      <c r="Q51" s="182">
        <f>+P51/G51</f>
        <v>92</v>
      </c>
      <c r="R51" s="183">
        <f>+O51/P51</f>
        <v>11.532608695652174</v>
      </c>
      <c r="S51" s="167">
        <v>4183</v>
      </c>
      <c r="T51" s="150">
        <f t="shared" si="5"/>
        <v>-0.74635429117858</v>
      </c>
      <c r="U51" s="167">
        <v>17177</v>
      </c>
      <c r="V51" s="168">
        <v>1246</v>
      </c>
      <c r="W51" s="195">
        <f t="shared" si="4"/>
        <v>13.785714285714286</v>
      </c>
      <c r="X51" s="8"/>
      <c r="Y51" s="8"/>
    </row>
    <row r="52" spans="1:25" s="10" customFormat="1" ht="18">
      <c r="A52" s="52">
        <v>48</v>
      </c>
      <c r="B52" s="141" t="s">
        <v>131</v>
      </c>
      <c r="C52" s="119">
        <v>39080</v>
      </c>
      <c r="D52" s="133" t="s">
        <v>23</v>
      </c>
      <c r="E52" s="133" t="s">
        <v>132</v>
      </c>
      <c r="F52" s="174">
        <v>97</v>
      </c>
      <c r="G52" s="174">
        <v>1</v>
      </c>
      <c r="H52" s="174">
        <v>32</v>
      </c>
      <c r="I52" s="175">
        <v>300</v>
      </c>
      <c r="J52" s="176">
        <v>100</v>
      </c>
      <c r="K52" s="175">
        <v>300</v>
      </c>
      <c r="L52" s="176">
        <v>100</v>
      </c>
      <c r="M52" s="175">
        <v>300</v>
      </c>
      <c r="N52" s="176">
        <v>100</v>
      </c>
      <c r="O52" s="175">
        <f>I52+K52+M52</f>
        <v>900</v>
      </c>
      <c r="P52" s="176">
        <f>J52+L52+N52</f>
        <v>300</v>
      </c>
      <c r="Q52" s="177">
        <f>+P52/G52</f>
        <v>300</v>
      </c>
      <c r="R52" s="178">
        <f>+O52/P52</f>
        <v>3</v>
      </c>
      <c r="S52" s="175"/>
      <c r="T52" s="150">
        <f t="shared" si="5"/>
      </c>
      <c r="U52" s="175">
        <v>3140298.5</v>
      </c>
      <c r="V52" s="176">
        <v>431204</v>
      </c>
      <c r="W52" s="198">
        <f t="shared" si="4"/>
        <v>7.282628407899741</v>
      </c>
      <c r="X52" s="8"/>
      <c r="Y52" s="8"/>
    </row>
    <row r="53" spans="1:25" s="10" customFormat="1" ht="18">
      <c r="A53" s="53">
        <v>49</v>
      </c>
      <c r="B53" s="140" t="s">
        <v>53</v>
      </c>
      <c r="C53" s="123">
        <v>39283</v>
      </c>
      <c r="D53" s="134" t="s">
        <v>45</v>
      </c>
      <c r="E53" s="134" t="s">
        <v>47</v>
      </c>
      <c r="F53" s="124">
        <v>27</v>
      </c>
      <c r="G53" s="127">
        <v>4</v>
      </c>
      <c r="H53" s="127">
        <v>13</v>
      </c>
      <c r="I53" s="163">
        <v>168.5</v>
      </c>
      <c r="J53" s="164">
        <v>34</v>
      </c>
      <c r="K53" s="163">
        <v>350.5</v>
      </c>
      <c r="L53" s="164">
        <v>68</v>
      </c>
      <c r="M53" s="163">
        <v>335.5</v>
      </c>
      <c r="N53" s="164">
        <v>68</v>
      </c>
      <c r="O53" s="163">
        <f>+M53+K53+I53</f>
        <v>854.5</v>
      </c>
      <c r="P53" s="164">
        <f>+J53+L53+N53</f>
        <v>170</v>
      </c>
      <c r="Q53" s="164">
        <f>P53/G53</f>
        <v>42.5</v>
      </c>
      <c r="R53" s="165">
        <f>O53/P53</f>
        <v>5.026470588235294</v>
      </c>
      <c r="S53" s="163">
        <v>306.5</v>
      </c>
      <c r="T53" s="150">
        <f t="shared" si="5"/>
        <v>1.7879282218597063</v>
      </c>
      <c r="U53" s="163">
        <v>195131</v>
      </c>
      <c r="V53" s="164">
        <v>27082</v>
      </c>
      <c r="W53" s="194">
        <f>+U53/V53</f>
        <v>7.205191640203825</v>
      </c>
      <c r="X53" s="8"/>
      <c r="Y53" s="8"/>
    </row>
    <row r="54" spans="1:25" s="10" customFormat="1" ht="18">
      <c r="A54" s="52">
        <v>50</v>
      </c>
      <c r="B54" s="139" t="s">
        <v>50</v>
      </c>
      <c r="C54" s="119">
        <v>39297</v>
      </c>
      <c r="D54" s="132" t="s">
        <v>31</v>
      </c>
      <c r="E54" s="166" t="s">
        <v>51</v>
      </c>
      <c r="F54" s="125">
        <v>40</v>
      </c>
      <c r="G54" s="125">
        <v>5</v>
      </c>
      <c r="H54" s="125">
        <v>11</v>
      </c>
      <c r="I54" s="167">
        <v>158</v>
      </c>
      <c r="J54" s="168">
        <v>33</v>
      </c>
      <c r="K54" s="167">
        <v>256</v>
      </c>
      <c r="L54" s="168">
        <v>46</v>
      </c>
      <c r="M54" s="167">
        <v>338</v>
      </c>
      <c r="N54" s="168">
        <v>69</v>
      </c>
      <c r="O54" s="169">
        <f>I54+K54+M54</f>
        <v>752</v>
      </c>
      <c r="P54" s="170">
        <f>J54+L54+N54</f>
        <v>148</v>
      </c>
      <c r="Q54" s="171">
        <f>IF(O54&lt;&gt;0,P54/G54,"")</f>
        <v>29.6</v>
      </c>
      <c r="R54" s="172">
        <f>IF(O54&lt;&gt;0,O54/P54,"")</f>
        <v>5.081081081081081</v>
      </c>
      <c r="S54" s="167">
        <v>471</v>
      </c>
      <c r="T54" s="150">
        <f t="shared" si="5"/>
        <v>0.5966029723991507</v>
      </c>
      <c r="U54" s="169">
        <v>387723.5</v>
      </c>
      <c r="V54" s="173">
        <v>50311</v>
      </c>
      <c r="W54" s="195">
        <f>IF(U54&lt;&gt;0,U54/V54,"")</f>
        <v>7.706535350122239</v>
      </c>
      <c r="X54" s="8"/>
      <c r="Y54" s="8"/>
    </row>
    <row r="55" spans="1:25" s="10" customFormat="1" ht="18">
      <c r="A55" s="53">
        <v>51</v>
      </c>
      <c r="B55" s="138" t="s">
        <v>55</v>
      </c>
      <c r="C55" s="120">
        <v>39311</v>
      </c>
      <c r="D55" s="130" t="s">
        <v>19</v>
      </c>
      <c r="E55" s="130" t="s">
        <v>44</v>
      </c>
      <c r="F55" s="126">
        <v>84</v>
      </c>
      <c r="G55" s="126">
        <v>2</v>
      </c>
      <c r="H55" s="126">
        <v>9</v>
      </c>
      <c r="I55" s="160">
        <v>0</v>
      </c>
      <c r="J55" s="161">
        <v>0</v>
      </c>
      <c r="K55" s="160">
        <v>407</v>
      </c>
      <c r="L55" s="161">
        <v>79</v>
      </c>
      <c r="M55" s="160">
        <v>294</v>
      </c>
      <c r="N55" s="161">
        <v>57</v>
      </c>
      <c r="O55" s="160">
        <f>+M55+K55+I55</f>
        <v>701</v>
      </c>
      <c r="P55" s="161">
        <f>+N55+L55+J55</f>
        <v>136</v>
      </c>
      <c r="Q55" s="161">
        <f aca="true" t="shared" si="7" ref="Q55:Q63">+P55/G55</f>
        <v>68</v>
      </c>
      <c r="R55" s="162">
        <f aca="true" t="shared" si="8" ref="R55:R63">+O55/P55</f>
        <v>5.154411764705882</v>
      </c>
      <c r="S55" s="160">
        <v>837</v>
      </c>
      <c r="T55" s="150">
        <f t="shared" si="5"/>
        <v>-0.16248506571087215</v>
      </c>
      <c r="U55" s="160">
        <v>774402</v>
      </c>
      <c r="V55" s="161">
        <v>92563</v>
      </c>
      <c r="W55" s="197">
        <f>+U55/V55</f>
        <v>8.36621544245541</v>
      </c>
      <c r="X55" s="8"/>
      <c r="Y55" s="8"/>
    </row>
    <row r="56" spans="1:25" s="10" customFormat="1" ht="18">
      <c r="A56" s="52">
        <v>52</v>
      </c>
      <c r="B56" s="142" t="s">
        <v>133</v>
      </c>
      <c r="C56" s="120">
        <v>39206</v>
      </c>
      <c r="D56" s="135" t="s">
        <v>42</v>
      </c>
      <c r="E56" s="135" t="s">
        <v>134</v>
      </c>
      <c r="F56" s="122">
        <v>5</v>
      </c>
      <c r="G56" s="122">
        <v>1</v>
      </c>
      <c r="H56" s="122">
        <v>12</v>
      </c>
      <c r="I56" s="181">
        <v>203.66</v>
      </c>
      <c r="J56" s="182">
        <v>41</v>
      </c>
      <c r="K56" s="181">
        <v>203.66</v>
      </c>
      <c r="L56" s="182">
        <v>41</v>
      </c>
      <c r="M56" s="181">
        <v>203.66</v>
      </c>
      <c r="N56" s="182">
        <v>41</v>
      </c>
      <c r="O56" s="181">
        <f>SUM(I56+K56+M56)</f>
        <v>610.98</v>
      </c>
      <c r="P56" s="182">
        <f>SUM(J56+L56+N56)</f>
        <v>123</v>
      </c>
      <c r="Q56" s="182">
        <f t="shared" si="7"/>
        <v>123</v>
      </c>
      <c r="R56" s="183">
        <f t="shared" si="8"/>
        <v>4.967317073170732</v>
      </c>
      <c r="S56" s="181"/>
      <c r="T56" s="150">
        <f t="shared" si="5"/>
      </c>
      <c r="U56" s="181">
        <v>24996.98</v>
      </c>
      <c r="V56" s="182">
        <v>3205</v>
      </c>
      <c r="W56" s="199">
        <f>U56/V56</f>
        <v>7.7993697347893916</v>
      </c>
      <c r="X56" s="8"/>
      <c r="Y56" s="8"/>
    </row>
    <row r="57" spans="1:25" s="10" customFormat="1" ht="18">
      <c r="A57" s="53">
        <v>53</v>
      </c>
      <c r="B57" s="138" t="s">
        <v>33</v>
      </c>
      <c r="C57" s="120">
        <v>39269</v>
      </c>
      <c r="D57" s="130" t="s">
        <v>19</v>
      </c>
      <c r="E57" s="130" t="s">
        <v>28</v>
      </c>
      <c r="F57" s="126">
        <v>156</v>
      </c>
      <c r="G57" s="126">
        <v>1</v>
      </c>
      <c r="H57" s="126">
        <v>15</v>
      </c>
      <c r="I57" s="160">
        <v>95</v>
      </c>
      <c r="J57" s="161">
        <v>18</v>
      </c>
      <c r="K57" s="160">
        <v>274</v>
      </c>
      <c r="L57" s="161">
        <v>52</v>
      </c>
      <c r="M57" s="160">
        <v>111</v>
      </c>
      <c r="N57" s="161">
        <v>21</v>
      </c>
      <c r="O57" s="160">
        <f>+M57+K57+I57</f>
        <v>480</v>
      </c>
      <c r="P57" s="161">
        <f>+N57+L57+J57</f>
        <v>91</v>
      </c>
      <c r="Q57" s="161">
        <f t="shared" si="7"/>
        <v>91</v>
      </c>
      <c r="R57" s="162">
        <f t="shared" si="8"/>
        <v>5.274725274725275</v>
      </c>
      <c r="S57" s="160">
        <v>195</v>
      </c>
      <c r="T57" s="150">
        <f t="shared" si="5"/>
        <v>1.4615384615384615</v>
      </c>
      <c r="U57" s="160">
        <v>3226366</v>
      </c>
      <c r="V57" s="161">
        <v>408792</v>
      </c>
      <c r="W57" s="197">
        <f>+U57/V57</f>
        <v>7.892439186676843</v>
      </c>
      <c r="X57" s="8"/>
      <c r="Y57" s="8"/>
    </row>
    <row r="58" spans="1:25" s="10" customFormat="1" ht="18">
      <c r="A58" s="52">
        <v>54</v>
      </c>
      <c r="B58" s="139" t="s">
        <v>102</v>
      </c>
      <c r="C58" s="119">
        <v>39332</v>
      </c>
      <c r="D58" s="132" t="s">
        <v>87</v>
      </c>
      <c r="E58" s="132" t="s">
        <v>88</v>
      </c>
      <c r="F58" s="125">
        <v>2</v>
      </c>
      <c r="G58" s="125">
        <v>1</v>
      </c>
      <c r="H58" s="125">
        <v>6</v>
      </c>
      <c r="I58" s="167">
        <v>87</v>
      </c>
      <c r="J58" s="168">
        <v>10</v>
      </c>
      <c r="K58" s="167">
        <v>161</v>
      </c>
      <c r="L58" s="168">
        <v>19</v>
      </c>
      <c r="M58" s="167">
        <v>161</v>
      </c>
      <c r="N58" s="168">
        <v>19</v>
      </c>
      <c r="O58" s="169">
        <f>+M58+K58+I58</f>
        <v>409</v>
      </c>
      <c r="P58" s="170">
        <f>+N58+L58+J58</f>
        <v>48</v>
      </c>
      <c r="Q58" s="182">
        <f t="shared" si="7"/>
        <v>48</v>
      </c>
      <c r="R58" s="183">
        <f t="shared" si="8"/>
        <v>8.520833333333334</v>
      </c>
      <c r="S58" s="181">
        <v>504</v>
      </c>
      <c r="T58" s="150">
        <f t="shared" si="5"/>
        <v>-0.1884920634920635</v>
      </c>
      <c r="U58" s="184">
        <v>16120</v>
      </c>
      <c r="V58" s="173">
        <v>2079</v>
      </c>
      <c r="W58" s="199">
        <f aca="true" t="shared" si="9" ref="W58:W66">U58/V58</f>
        <v>7.753727753727754</v>
      </c>
      <c r="X58" s="8"/>
      <c r="Y58" s="8"/>
    </row>
    <row r="59" spans="1:25" s="10" customFormat="1" ht="18">
      <c r="A59" s="53">
        <v>55</v>
      </c>
      <c r="B59" s="141" t="s">
        <v>99</v>
      </c>
      <c r="C59" s="119">
        <v>39283</v>
      </c>
      <c r="D59" s="136" t="s">
        <v>87</v>
      </c>
      <c r="E59" s="136" t="s">
        <v>100</v>
      </c>
      <c r="F59" s="121">
        <v>30</v>
      </c>
      <c r="G59" s="121">
        <v>1</v>
      </c>
      <c r="H59" s="121">
        <v>13</v>
      </c>
      <c r="I59" s="167">
        <v>44</v>
      </c>
      <c r="J59" s="168">
        <v>7</v>
      </c>
      <c r="K59" s="167">
        <v>82</v>
      </c>
      <c r="L59" s="168">
        <v>13</v>
      </c>
      <c r="M59" s="167">
        <v>190</v>
      </c>
      <c r="N59" s="168">
        <v>29</v>
      </c>
      <c r="O59" s="169">
        <f>+I59+K59+M59</f>
        <v>316</v>
      </c>
      <c r="P59" s="170">
        <f>+J59+L59+N59</f>
        <v>49</v>
      </c>
      <c r="Q59" s="182">
        <f t="shared" si="7"/>
        <v>49</v>
      </c>
      <c r="R59" s="183">
        <f t="shared" si="8"/>
        <v>6.448979591836735</v>
      </c>
      <c r="S59" s="181">
        <v>444</v>
      </c>
      <c r="T59" s="150">
        <f t="shared" si="5"/>
        <v>-0.2882882882882883</v>
      </c>
      <c r="U59" s="184">
        <v>114507.5</v>
      </c>
      <c r="V59" s="173">
        <v>17248</v>
      </c>
      <c r="W59" s="199">
        <f t="shared" si="9"/>
        <v>6.638885667903525</v>
      </c>
      <c r="X59" s="8"/>
      <c r="Y59" s="8"/>
    </row>
    <row r="60" spans="1:25" s="10" customFormat="1" ht="18">
      <c r="A60" s="52">
        <v>56</v>
      </c>
      <c r="B60" s="141" t="s">
        <v>78</v>
      </c>
      <c r="C60" s="119">
        <v>39346</v>
      </c>
      <c r="D60" s="133" t="s">
        <v>23</v>
      </c>
      <c r="E60" s="133" t="s">
        <v>79</v>
      </c>
      <c r="F60" s="174">
        <v>13</v>
      </c>
      <c r="G60" s="174">
        <v>3</v>
      </c>
      <c r="H60" s="174">
        <v>4</v>
      </c>
      <c r="I60" s="175">
        <v>62</v>
      </c>
      <c r="J60" s="176">
        <v>12</v>
      </c>
      <c r="K60" s="175">
        <v>87</v>
      </c>
      <c r="L60" s="176">
        <v>17</v>
      </c>
      <c r="M60" s="175">
        <v>117</v>
      </c>
      <c r="N60" s="176">
        <v>24</v>
      </c>
      <c r="O60" s="175">
        <f>I60+K60+M60</f>
        <v>266</v>
      </c>
      <c r="P60" s="176">
        <f>J60+L60+N60</f>
        <v>53</v>
      </c>
      <c r="Q60" s="177">
        <f t="shared" si="7"/>
        <v>17.666666666666668</v>
      </c>
      <c r="R60" s="178">
        <f t="shared" si="8"/>
        <v>5.018867924528302</v>
      </c>
      <c r="S60" s="175">
        <v>511</v>
      </c>
      <c r="T60" s="150">
        <f t="shared" si="5"/>
        <v>-0.4794520547945205</v>
      </c>
      <c r="U60" s="175">
        <v>9736</v>
      </c>
      <c r="V60" s="176">
        <v>1204</v>
      </c>
      <c r="W60" s="198">
        <f t="shared" si="9"/>
        <v>8.086378737541528</v>
      </c>
      <c r="X60" s="8"/>
      <c r="Y60" s="8"/>
    </row>
    <row r="61" spans="1:25" s="10" customFormat="1" ht="18">
      <c r="A61" s="53">
        <v>57</v>
      </c>
      <c r="B61" s="142" t="s">
        <v>52</v>
      </c>
      <c r="C61" s="120">
        <v>39290</v>
      </c>
      <c r="D61" s="135" t="s">
        <v>42</v>
      </c>
      <c r="E61" s="135" t="s">
        <v>30</v>
      </c>
      <c r="F61" s="122">
        <v>5</v>
      </c>
      <c r="G61" s="122">
        <v>1</v>
      </c>
      <c r="H61" s="122">
        <v>11</v>
      </c>
      <c r="I61" s="181">
        <v>0</v>
      </c>
      <c r="J61" s="182">
        <v>0</v>
      </c>
      <c r="K61" s="181">
        <v>121</v>
      </c>
      <c r="L61" s="182">
        <v>14</v>
      </c>
      <c r="M61" s="181">
        <v>45</v>
      </c>
      <c r="N61" s="182">
        <v>5</v>
      </c>
      <c r="O61" s="181">
        <f aca="true" t="shared" si="10" ref="O61:P63">SUM(I61+K61+M61)</f>
        <v>166</v>
      </c>
      <c r="P61" s="182">
        <f t="shared" si="10"/>
        <v>19</v>
      </c>
      <c r="Q61" s="182">
        <f t="shared" si="7"/>
        <v>19</v>
      </c>
      <c r="R61" s="183">
        <f t="shared" si="8"/>
        <v>8.736842105263158</v>
      </c>
      <c r="S61" s="181"/>
      <c r="T61" s="150">
        <f t="shared" si="5"/>
      </c>
      <c r="U61" s="181">
        <v>161646.07</v>
      </c>
      <c r="V61" s="182">
        <v>16241</v>
      </c>
      <c r="W61" s="199">
        <f t="shared" si="9"/>
        <v>9.95296287174435</v>
      </c>
      <c r="X61" s="8"/>
      <c r="Y61" s="8"/>
    </row>
    <row r="62" spans="1:25" s="10" customFormat="1" ht="18">
      <c r="A62" s="53">
        <v>58</v>
      </c>
      <c r="B62" s="142" t="s">
        <v>71</v>
      </c>
      <c r="C62" s="120">
        <v>39339</v>
      </c>
      <c r="D62" s="135" t="s">
        <v>42</v>
      </c>
      <c r="E62" s="135" t="s">
        <v>30</v>
      </c>
      <c r="F62" s="122">
        <v>8</v>
      </c>
      <c r="G62" s="122">
        <v>1</v>
      </c>
      <c r="H62" s="122">
        <v>5</v>
      </c>
      <c r="I62" s="181">
        <v>24</v>
      </c>
      <c r="J62" s="182">
        <v>6</v>
      </c>
      <c r="K62" s="181">
        <v>86</v>
      </c>
      <c r="L62" s="182">
        <v>21</v>
      </c>
      <c r="M62" s="181">
        <v>20</v>
      </c>
      <c r="N62" s="182">
        <v>5</v>
      </c>
      <c r="O62" s="181">
        <f t="shared" si="10"/>
        <v>130</v>
      </c>
      <c r="P62" s="182">
        <f t="shared" si="10"/>
        <v>32</v>
      </c>
      <c r="Q62" s="182">
        <f t="shared" si="7"/>
        <v>32</v>
      </c>
      <c r="R62" s="183">
        <f t="shared" si="8"/>
        <v>4.0625</v>
      </c>
      <c r="S62" s="181"/>
      <c r="T62" s="150">
        <f t="shared" si="5"/>
      </c>
      <c r="U62" s="181">
        <v>21235</v>
      </c>
      <c r="V62" s="182">
        <v>2275</v>
      </c>
      <c r="W62" s="199">
        <f t="shared" si="9"/>
        <v>9.334065934065935</v>
      </c>
      <c r="X62" s="8"/>
      <c r="Y62" s="8"/>
    </row>
    <row r="63" spans="1:25" s="10" customFormat="1" ht="18">
      <c r="A63" s="52">
        <v>59</v>
      </c>
      <c r="B63" s="142" t="s">
        <v>118</v>
      </c>
      <c r="C63" s="120">
        <v>39213</v>
      </c>
      <c r="D63" s="135" t="s">
        <v>42</v>
      </c>
      <c r="E63" s="135" t="s">
        <v>42</v>
      </c>
      <c r="F63" s="122">
        <v>16</v>
      </c>
      <c r="G63" s="122">
        <v>1</v>
      </c>
      <c r="H63" s="122">
        <v>17</v>
      </c>
      <c r="I63" s="181">
        <v>50</v>
      </c>
      <c r="J63" s="182">
        <v>10</v>
      </c>
      <c r="K63" s="181">
        <v>35</v>
      </c>
      <c r="L63" s="182">
        <v>7</v>
      </c>
      <c r="M63" s="181">
        <v>30</v>
      </c>
      <c r="N63" s="182">
        <v>6</v>
      </c>
      <c r="O63" s="181">
        <f t="shared" si="10"/>
        <v>115</v>
      </c>
      <c r="P63" s="182">
        <f t="shared" si="10"/>
        <v>23</v>
      </c>
      <c r="Q63" s="182">
        <f t="shared" si="7"/>
        <v>23</v>
      </c>
      <c r="R63" s="183">
        <f t="shared" si="8"/>
        <v>5</v>
      </c>
      <c r="S63" s="181"/>
      <c r="T63" s="150">
        <f t="shared" si="5"/>
      </c>
      <c r="U63" s="181">
        <v>124588.5</v>
      </c>
      <c r="V63" s="182">
        <v>18257</v>
      </c>
      <c r="W63" s="199">
        <f t="shared" si="9"/>
        <v>6.824149641233499</v>
      </c>
      <c r="X63" s="8"/>
      <c r="Y63" s="8"/>
    </row>
    <row r="64" spans="1:25" s="10" customFormat="1" ht="18">
      <c r="A64" s="53">
        <v>60</v>
      </c>
      <c r="B64" s="138" t="s">
        <v>119</v>
      </c>
      <c r="C64" s="179">
        <v>39234</v>
      </c>
      <c r="D64" s="133" t="s">
        <v>10</v>
      </c>
      <c r="E64" s="133" t="s">
        <v>54</v>
      </c>
      <c r="F64" s="174">
        <v>50</v>
      </c>
      <c r="G64" s="174">
        <v>1</v>
      </c>
      <c r="H64" s="174">
        <v>16</v>
      </c>
      <c r="I64" s="175">
        <v>20</v>
      </c>
      <c r="J64" s="176">
        <v>5</v>
      </c>
      <c r="K64" s="175">
        <v>47</v>
      </c>
      <c r="L64" s="176">
        <v>11</v>
      </c>
      <c r="M64" s="175">
        <v>33</v>
      </c>
      <c r="N64" s="176">
        <v>8</v>
      </c>
      <c r="O64" s="175">
        <f>M64+K64+I64</f>
        <v>100</v>
      </c>
      <c r="P64" s="176">
        <f>J64+L64+N64</f>
        <v>24</v>
      </c>
      <c r="Q64" s="177">
        <f>P64/G64</f>
        <v>24</v>
      </c>
      <c r="R64" s="178">
        <f>O64/P64</f>
        <v>4.166666666666667</v>
      </c>
      <c r="S64" s="180">
        <v>50</v>
      </c>
      <c r="T64" s="150">
        <f t="shared" si="5"/>
        <v>1</v>
      </c>
      <c r="U64" s="175">
        <v>409305</v>
      </c>
      <c r="V64" s="176">
        <v>54340</v>
      </c>
      <c r="W64" s="198">
        <f t="shared" si="9"/>
        <v>7.532296650717703</v>
      </c>
      <c r="X64" s="8"/>
      <c r="Y64" s="8"/>
    </row>
    <row r="65" spans="1:25" s="10" customFormat="1" ht="18">
      <c r="A65" s="53">
        <v>61</v>
      </c>
      <c r="B65" s="139" t="s">
        <v>101</v>
      </c>
      <c r="C65" s="119">
        <v>39220</v>
      </c>
      <c r="D65" s="131" t="s">
        <v>87</v>
      </c>
      <c r="E65" s="132" t="s">
        <v>92</v>
      </c>
      <c r="F65" s="125">
        <v>88</v>
      </c>
      <c r="G65" s="125">
        <v>1</v>
      </c>
      <c r="H65" s="125">
        <v>21</v>
      </c>
      <c r="I65" s="167">
        <v>10</v>
      </c>
      <c r="J65" s="168">
        <v>2</v>
      </c>
      <c r="K65" s="167">
        <v>40</v>
      </c>
      <c r="L65" s="168">
        <v>8</v>
      </c>
      <c r="M65" s="167">
        <v>44</v>
      </c>
      <c r="N65" s="168">
        <v>8</v>
      </c>
      <c r="O65" s="169">
        <f>I65+K65+M65</f>
        <v>94</v>
      </c>
      <c r="P65" s="170">
        <f>J65+L65+N65</f>
        <v>18</v>
      </c>
      <c r="Q65" s="182">
        <f>+P65/G65</f>
        <v>18</v>
      </c>
      <c r="R65" s="183">
        <f>+O65/P65</f>
        <v>5.222222222222222</v>
      </c>
      <c r="S65" s="181">
        <v>84</v>
      </c>
      <c r="T65" s="150">
        <f t="shared" si="5"/>
        <v>0.11904761904761904</v>
      </c>
      <c r="U65" s="184">
        <v>569904.5</v>
      </c>
      <c r="V65" s="173">
        <v>82525</v>
      </c>
      <c r="W65" s="199">
        <f t="shared" si="9"/>
        <v>6.905840654347167</v>
      </c>
      <c r="X65" s="8"/>
      <c r="Y65" s="8"/>
    </row>
    <row r="66" spans="1:25" s="10" customFormat="1" ht="18">
      <c r="A66" s="52">
        <v>62</v>
      </c>
      <c r="B66" s="138" t="s">
        <v>81</v>
      </c>
      <c r="C66" s="179">
        <v>39199</v>
      </c>
      <c r="D66" s="133" t="s">
        <v>10</v>
      </c>
      <c r="E66" s="133" t="s">
        <v>28</v>
      </c>
      <c r="F66" s="174">
        <v>82</v>
      </c>
      <c r="G66" s="174">
        <v>1</v>
      </c>
      <c r="H66" s="174">
        <v>22</v>
      </c>
      <c r="I66" s="175">
        <v>0</v>
      </c>
      <c r="J66" s="176">
        <v>0</v>
      </c>
      <c r="K66" s="175">
        <v>58</v>
      </c>
      <c r="L66" s="176">
        <v>9</v>
      </c>
      <c r="M66" s="175">
        <v>36</v>
      </c>
      <c r="N66" s="176">
        <v>6</v>
      </c>
      <c r="O66" s="175">
        <f>M66+K66+I66</f>
        <v>94</v>
      </c>
      <c r="P66" s="176">
        <f>N66+L66+J66</f>
        <v>15</v>
      </c>
      <c r="Q66" s="177">
        <f>P66/G66</f>
        <v>15</v>
      </c>
      <c r="R66" s="178">
        <f>O66/P66</f>
        <v>6.266666666666667</v>
      </c>
      <c r="S66" s="175">
        <v>131</v>
      </c>
      <c r="T66" s="150">
        <f t="shared" si="5"/>
        <v>-0.2824427480916031</v>
      </c>
      <c r="U66" s="175">
        <v>1340683</v>
      </c>
      <c r="V66" s="176">
        <v>163405</v>
      </c>
      <c r="W66" s="198">
        <f t="shared" si="9"/>
        <v>8.204663259998163</v>
      </c>
      <c r="X66" s="8"/>
      <c r="Y66" s="8"/>
    </row>
    <row r="67" spans="1:25" s="10" customFormat="1" ht="18">
      <c r="A67" s="53">
        <v>63</v>
      </c>
      <c r="B67" s="138" t="s">
        <v>49</v>
      </c>
      <c r="C67" s="120">
        <v>39297</v>
      </c>
      <c r="D67" s="130" t="s">
        <v>19</v>
      </c>
      <c r="E67" s="130" t="s">
        <v>28</v>
      </c>
      <c r="F67" s="126">
        <v>62</v>
      </c>
      <c r="G67" s="126">
        <v>1</v>
      </c>
      <c r="H67" s="126">
        <v>11</v>
      </c>
      <c r="I67" s="160">
        <v>37</v>
      </c>
      <c r="J67" s="161">
        <v>7</v>
      </c>
      <c r="K67" s="160">
        <v>10</v>
      </c>
      <c r="L67" s="161">
        <v>2</v>
      </c>
      <c r="M67" s="160">
        <v>18</v>
      </c>
      <c r="N67" s="161">
        <v>3</v>
      </c>
      <c r="O67" s="160">
        <f>+M67+K67+I67</f>
        <v>65</v>
      </c>
      <c r="P67" s="161">
        <f>+N67+L67+J67</f>
        <v>12</v>
      </c>
      <c r="Q67" s="161">
        <f>+P67/G67</f>
        <v>12</v>
      </c>
      <c r="R67" s="162">
        <f>+O67/P67</f>
        <v>5.416666666666667</v>
      </c>
      <c r="S67" s="160">
        <v>780</v>
      </c>
      <c r="T67" s="150">
        <f t="shared" si="5"/>
        <v>-0.9166666666666666</v>
      </c>
      <c r="U67" s="160">
        <v>651249</v>
      </c>
      <c r="V67" s="161">
        <v>79883</v>
      </c>
      <c r="W67" s="197">
        <f>+U67/V67</f>
        <v>8.152535583290563</v>
      </c>
      <c r="X67" s="8"/>
      <c r="Y67" s="8"/>
    </row>
    <row r="68" spans="1:25" s="10" customFormat="1" ht="18">
      <c r="A68" s="53">
        <v>64</v>
      </c>
      <c r="B68" s="139" t="s">
        <v>80</v>
      </c>
      <c r="C68" s="119">
        <v>39241</v>
      </c>
      <c r="D68" s="131" t="s">
        <v>8</v>
      </c>
      <c r="E68" s="132" t="s">
        <v>9</v>
      </c>
      <c r="F68" s="125">
        <v>114</v>
      </c>
      <c r="G68" s="125">
        <v>1</v>
      </c>
      <c r="H68" s="125">
        <v>19</v>
      </c>
      <c r="I68" s="167">
        <v>21</v>
      </c>
      <c r="J68" s="168">
        <v>3</v>
      </c>
      <c r="K68" s="167">
        <v>14</v>
      </c>
      <c r="L68" s="168">
        <v>2</v>
      </c>
      <c r="M68" s="167">
        <v>28</v>
      </c>
      <c r="N68" s="168">
        <v>4</v>
      </c>
      <c r="O68" s="169">
        <f>+I68+K68+M68</f>
        <v>63</v>
      </c>
      <c r="P68" s="170">
        <f>+J68+L68+N68</f>
        <v>9</v>
      </c>
      <c r="Q68" s="171">
        <f>IF(O68&lt;&gt;0,P68/G68,"")</f>
        <v>9</v>
      </c>
      <c r="R68" s="172">
        <f>IF(O68&lt;&gt;0,O68/P68,"")</f>
        <v>7</v>
      </c>
      <c r="S68" s="167">
        <v>2457</v>
      </c>
      <c r="T68" s="150">
        <f t="shared" si="5"/>
        <v>-0.9743589743589743</v>
      </c>
      <c r="U68" s="167">
        <v>2907191</v>
      </c>
      <c r="V68" s="168">
        <v>340413</v>
      </c>
      <c r="W68" s="196">
        <f>U68/V68</f>
        <v>8.540187948168843</v>
      </c>
      <c r="X68" s="8"/>
      <c r="Y68" s="8"/>
    </row>
    <row r="69" spans="1:25" s="10" customFormat="1" ht="18">
      <c r="A69" s="52">
        <v>65</v>
      </c>
      <c r="B69" s="141" t="s">
        <v>95</v>
      </c>
      <c r="C69" s="119">
        <v>39290</v>
      </c>
      <c r="D69" s="136" t="s">
        <v>87</v>
      </c>
      <c r="E69" s="136" t="s">
        <v>96</v>
      </c>
      <c r="F69" s="121">
        <v>10</v>
      </c>
      <c r="G69" s="121">
        <v>1</v>
      </c>
      <c r="H69" s="121">
        <v>12</v>
      </c>
      <c r="I69" s="167">
        <v>0</v>
      </c>
      <c r="J69" s="168">
        <v>0</v>
      </c>
      <c r="K69" s="167">
        <v>20</v>
      </c>
      <c r="L69" s="168">
        <v>4</v>
      </c>
      <c r="M69" s="167">
        <v>31</v>
      </c>
      <c r="N69" s="168">
        <v>6</v>
      </c>
      <c r="O69" s="169">
        <f>+M69+K69+I69</f>
        <v>51</v>
      </c>
      <c r="P69" s="170">
        <f>+N69+L69+J69</f>
        <v>10</v>
      </c>
      <c r="Q69" s="182">
        <f>+P69/G69</f>
        <v>10</v>
      </c>
      <c r="R69" s="183">
        <f>+O69/P69</f>
        <v>5.1</v>
      </c>
      <c r="S69" s="181">
        <v>460</v>
      </c>
      <c r="T69" s="150">
        <f t="shared" si="5"/>
        <v>-0.8891304347826087</v>
      </c>
      <c r="U69" s="184">
        <v>88532.5</v>
      </c>
      <c r="V69" s="173">
        <v>11494</v>
      </c>
      <c r="W69" s="199">
        <f>U69/V69</f>
        <v>7.702496954933008</v>
      </c>
      <c r="X69" s="8"/>
      <c r="Y69" s="8"/>
    </row>
    <row r="70" spans="1:25" s="10" customFormat="1" ht="18.75" thickBot="1">
      <c r="A70" s="53">
        <v>66</v>
      </c>
      <c r="B70" s="201" t="s">
        <v>58</v>
      </c>
      <c r="C70" s="202">
        <v>39318</v>
      </c>
      <c r="D70" s="203" t="s">
        <v>31</v>
      </c>
      <c r="E70" s="203" t="s">
        <v>59</v>
      </c>
      <c r="F70" s="204">
        <v>56</v>
      </c>
      <c r="G70" s="204">
        <v>1</v>
      </c>
      <c r="H70" s="204">
        <v>8</v>
      </c>
      <c r="I70" s="205">
        <v>15</v>
      </c>
      <c r="J70" s="206">
        <v>2</v>
      </c>
      <c r="K70" s="205">
        <v>14</v>
      </c>
      <c r="L70" s="206">
        <v>2</v>
      </c>
      <c r="M70" s="205">
        <v>22</v>
      </c>
      <c r="N70" s="206">
        <v>3</v>
      </c>
      <c r="O70" s="207">
        <f>I70+K70+M70</f>
        <v>51</v>
      </c>
      <c r="P70" s="208">
        <f>J70+L70+N70</f>
        <v>7</v>
      </c>
      <c r="Q70" s="209">
        <f>+P70/G70</f>
        <v>7</v>
      </c>
      <c r="R70" s="210">
        <f>+O70/P70</f>
        <v>7.285714285714286</v>
      </c>
      <c r="S70" s="205">
        <v>1445.5</v>
      </c>
      <c r="T70" s="157">
        <f t="shared" si="5"/>
        <v>-0.9647180906260809</v>
      </c>
      <c r="U70" s="207">
        <v>309012.5</v>
      </c>
      <c r="V70" s="211">
        <v>38593</v>
      </c>
      <c r="W70" s="212">
        <f>IF(U70&lt;&gt;0,U70/V70,"")</f>
        <v>8.006957220221283</v>
      </c>
      <c r="X70" s="8"/>
      <c r="Y70" s="8"/>
    </row>
    <row r="71" spans="1:28" s="66" customFormat="1" ht="15.75" thickBot="1">
      <c r="A71" s="74"/>
      <c r="B71" s="236" t="s">
        <v>27</v>
      </c>
      <c r="C71" s="237"/>
      <c r="D71" s="238"/>
      <c r="E71" s="239"/>
      <c r="F71" s="69">
        <f>SUM(F5:F70)</f>
        <v>4315</v>
      </c>
      <c r="G71" s="69">
        <f>SUM(G5:G70)</f>
        <v>1426</v>
      </c>
      <c r="H71" s="70"/>
      <c r="I71" s="79"/>
      <c r="J71" s="90"/>
      <c r="K71" s="79"/>
      <c r="L71" s="90"/>
      <c r="M71" s="79"/>
      <c r="N71" s="90"/>
      <c r="O71" s="79">
        <f>SUM(O5:O70)</f>
        <v>3344987.48</v>
      </c>
      <c r="P71" s="90">
        <f>SUM(P5:P70)</f>
        <v>398817</v>
      </c>
      <c r="Q71" s="90">
        <f>O71/G71</f>
        <v>2345.713520336606</v>
      </c>
      <c r="R71" s="71">
        <f>O71/P71</f>
        <v>8.387274063041446</v>
      </c>
      <c r="S71" s="79"/>
      <c r="T71" s="72"/>
      <c r="U71" s="79"/>
      <c r="V71" s="90"/>
      <c r="W71" s="73"/>
      <c r="AB71" s="66" t="s">
        <v>37</v>
      </c>
    </row>
    <row r="72" spans="1:24" s="51" customFormat="1" ht="18">
      <c r="A72" s="40"/>
      <c r="B72" s="76"/>
      <c r="C72" s="68"/>
      <c r="F72" s="101"/>
      <c r="G72" s="42"/>
      <c r="H72" s="41"/>
      <c r="I72" s="80"/>
      <c r="J72" s="45"/>
      <c r="K72" s="80"/>
      <c r="L72" s="45"/>
      <c r="M72" s="80"/>
      <c r="N72" s="45"/>
      <c r="O72" s="80"/>
      <c r="P72" s="45"/>
      <c r="Q72" s="45"/>
      <c r="R72" s="46"/>
      <c r="S72" s="88"/>
      <c r="T72" s="48"/>
      <c r="U72" s="88"/>
      <c r="V72" s="45"/>
      <c r="W72" s="46"/>
      <c r="X72" s="50"/>
    </row>
    <row r="73" spans="1:24" s="33" customFormat="1" ht="18">
      <c r="A73" s="32"/>
      <c r="B73" s="77"/>
      <c r="C73" s="63"/>
      <c r="D73" s="234"/>
      <c r="E73" s="235"/>
      <c r="F73" s="235"/>
      <c r="G73" s="235"/>
      <c r="H73" s="34"/>
      <c r="I73" s="81"/>
      <c r="J73" s="91"/>
      <c r="K73" s="81"/>
      <c r="L73" s="91"/>
      <c r="M73" s="81"/>
      <c r="N73" s="91"/>
      <c r="O73" s="85"/>
      <c r="P73" s="98"/>
      <c r="Q73" s="91"/>
      <c r="R73" s="37"/>
      <c r="S73" s="244" t="s">
        <v>38</v>
      </c>
      <c r="T73" s="244"/>
      <c r="U73" s="244"/>
      <c r="V73" s="244"/>
      <c r="W73" s="244"/>
      <c r="X73" s="38"/>
    </row>
    <row r="74" spans="1:24" s="33" customFormat="1" ht="18">
      <c r="A74" s="32"/>
      <c r="B74" s="77"/>
      <c r="C74" s="63"/>
      <c r="D74" s="110"/>
      <c r="E74" s="111"/>
      <c r="F74" s="100"/>
      <c r="G74" s="100"/>
      <c r="H74" s="34"/>
      <c r="I74" s="81"/>
      <c r="J74" s="91"/>
      <c r="K74" s="81"/>
      <c r="L74" s="91"/>
      <c r="M74" s="81"/>
      <c r="N74" s="91"/>
      <c r="O74" s="85"/>
      <c r="P74" s="98"/>
      <c r="Q74" s="91"/>
      <c r="R74" s="37"/>
      <c r="S74" s="244"/>
      <c r="T74" s="244"/>
      <c r="U74" s="244"/>
      <c r="V74" s="244"/>
      <c r="W74" s="244"/>
      <c r="X74" s="38"/>
    </row>
    <row r="75" spans="1:24" s="33" customFormat="1" ht="18">
      <c r="A75" s="32"/>
      <c r="B75" s="39"/>
      <c r="C75" s="64"/>
      <c r="F75" s="34"/>
      <c r="G75" s="34"/>
      <c r="H75" s="34"/>
      <c r="I75" s="81"/>
      <c r="J75" s="91"/>
      <c r="K75" s="81"/>
      <c r="L75" s="91"/>
      <c r="M75" s="81"/>
      <c r="N75" s="91"/>
      <c r="O75" s="85"/>
      <c r="P75" s="98"/>
      <c r="Q75" s="91"/>
      <c r="R75" s="37"/>
      <c r="S75" s="244"/>
      <c r="T75" s="244"/>
      <c r="U75" s="244"/>
      <c r="V75" s="244"/>
      <c r="W75" s="244"/>
      <c r="X75" s="38"/>
    </row>
    <row r="76" spans="1:24" s="33" customFormat="1" ht="18" customHeight="1">
      <c r="A76" s="32"/>
      <c r="B76" s="39"/>
      <c r="C76" s="64"/>
      <c r="F76" s="34"/>
      <c r="G76" s="34"/>
      <c r="H76" s="34"/>
      <c r="I76" s="81"/>
      <c r="J76" s="91"/>
      <c r="K76" s="81"/>
      <c r="L76" s="91"/>
      <c r="M76" s="81"/>
      <c r="N76" s="91"/>
      <c r="O76" s="85"/>
      <c r="P76" s="98"/>
      <c r="Q76" s="91"/>
      <c r="R76" s="37"/>
      <c r="S76" s="243" t="s">
        <v>82</v>
      </c>
      <c r="T76" s="243"/>
      <c r="U76" s="243"/>
      <c r="V76" s="243"/>
      <c r="W76" s="243"/>
      <c r="X76" s="38"/>
    </row>
    <row r="77" spans="1:24" s="33" customFormat="1" ht="18">
      <c r="A77" s="32"/>
      <c r="B77" s="39"/>
      <c r="C77" s="64"/>
      <c r="F77" s="34"/>
      <c r="G77" s="34"/>
      <c r="H77" s="34"/>
      <c r="I77" s="81"/>
      <c r="J77" s="91"/>
      <c r="K77" s="81"/>
      <c r="L77" s="91"/>
      <c r="M77" s="81"/>
      <c r="N77" s="91"/>
      <c r="O77" s="85"/>
      <c r="P77" s="98"/>
      <c r="Q77" s="91"/>
      <c r="R77" s="37"/>
      <c r="S77" s="243"/>
      <c r="T77" s="243"/>
      <c r="U77" s="243"/>
      <c r="V77" s="243"/>
      <c r="W77" s="243"/>
      <c r="X77" s="38"/>
    </row>
    <row r="78" spans="1:24" s="33" customFormat="1" ht="18">
      <c r="A78" s="32"/>
      <c r="B78" s="39"/>
      <c r="C78" s="64"/>
      <c r="F78" s="34"/>
      <c r="G78" s="34"/>
      <c r="H78" s="34"/>
      <c r="I78" s="81"/>
      <c r="J78" s="91"/>
      <c r="K78" s="81"/>
      <c r="L78" s="91"/>
      <c r="M78" s="81"/>
      <c r="N78" s="91"/>
      <c r="O78" s="85"/>
      <c r="P78" s="98"/>
      <c r="Q78" s="91"/>
      <c r="R78" s="37"/>
      <c r="S78" s="243"/>
      <c r="T78" s="243"/>
      <c r="U78" s="243"/>
      <c r="V78" s="243"/>
      <c r="W78" s="243"/>
      <c r="X78" s="38"/>
    </row>
    <row r="79" spans="1:24" s="33" customFormat="1" ht="18">
      <c r="A79" s="32"/>
      <c r="B79" s="39"/>
      <c r="C79" s="64"/>
      <c r="F79" s="34"/>
      <c r="G79" s="34"/>
      <c r="H79" s="34"/>
      <c r="I79" s="81"/>
      <c r="J79" s="91"/>
      <c r="K79" s="81"/>
      <c r="L79" s="91"/>
      <c r="M79" s="81"/>
      <c r="N79" s="91"/>
      <c r="O79" s="85"/>
      <c r="P79" s="98"/>
      <c r="Q79" s="91"/>
      <c r="R79" s="37"/>
      <c r="S79" s="243" t="s">
        <v>120</v>
      </c>
      <c r="T79" s="243"/>
      <c r="U79" s="243"/>
      <c r="V79" s="243"/>
      <c r="W79" s="243"/>
      <c r="X79" s="38"/>
    </row>
    <row r="80" spans="1:24" s="33" customFormat="1" ht="18">
      <c r="A80" s="32"/>
      <c r="B80" s="39"/>
      <c r="C80" s="64"/>
      <c r="F80" s="34"/>
      <c r="G80" s="34"/>
      <c r="H80" s="34"/>
      <c r="I80" s="81"/>
      <c r="J80" s="91"/>
      <c r="K80" s="81"/>
      <c r="L80" s="91"/>
      <c r="M80" s="81"/>
      <c r="N80" s="91"/>
      <c r="O80" s="85"/>
      <c r="P80" s="98"/>
      <c r="Q80" s="91"/>
      <c r="R80" s="37"/>
      <c r="S80" s="243"/>
      <c r="T80" s="243"/>
      <c r="U80" s="243"/>
      <c r="V80" s="243"/>
      <c r="W80" s="243"/>
      <c r="X80" s="38"/>
    </row>
    <row r="81" spans="1:24" s="33" customFormat="1" ht="18">
      <c r="A81" s="32"/>
      <c r="B81" s="39"/>
      <c r="C81" s="64"/>
      <c r="F81" s="34"/>
      <c r="G81" s="34"/>
      <c r="H81" s="34"/>
      <c r="I81" s="81"/>
      <c r="J81" s="91"/>
      <c r="K81" s="81"/>
      <c r="L81" s="91"/>
      <c r="M81" s="81"/>
      <c r="N81" s="91"/>
      <c r="O81" s="85"/>
      <c r="P81" s="98"/>
      <c r="Q81" s="91"/>
      <c r="R81" s="37"/>
      <c r="S81" s="243"/>
      <c r="T81" s="243"/>
      <c r="U81" s="243"/>
      <c r="V81" s="243"/>
      <c r="W81" s="243"/>
      <c r="X81" s="38"/>
    </row>
    <row r="82" spans="1:24" s="33" customFormat="1" ht="18">
      <c r="A82" s="32"/>
      <c r="B82" s="39"/>
      <c r="C82" s="64"/>
      <c r="F82" s="34"/>
      <c r="G82" s="34"/>
      <c r="H82" s="34"/>
      <c r="I82" s="81"/>
      <c r="J82" s="91"/>
      <c r="K82" s="81"/>
      <c r="L82" s="91"/>
      <c r="M82" s="81"/>
      <c r="N82" s="91"/>
      <c r="O82" s="85"/>
      <c r="P82" s="240" t="s">
        <v>21</v>
      </c>
      <c r="Q82" s="241"/>
      <c r="R82" s="241"/>
      <c r="S82" s="241"/>
      <c r="T82" s="241"/>
      <c r="U82" s="241"/>
      <c r="V82" s="241"/>
      <c r="W82" s="241"/>
      <c r="X82" s="38"/>
    </row>
    <row r="83" spans="1:24" s="33" customFormat="1" ht="18">
      <c r="A83" s="32"/>
      <c r="B83" s="39"/>
      <c r="C83" s="64"/>
      <c r="F83" s="34"/>
      <c r="G83" s="34"/>
      <c r="H83" s="34"/>
      <c r="I83" s="81"/>
      <c r="J83" s="91"/>
      <c r="K83" s="81"/>
      <c r="L83" s="91"/>
      <c r="M83" s="81"/>
      <c r="N83" s="91"/>
      <c r="O83" s="85"/>
      <c r="P83" s="241"/>
      <c r="Q83" s="241"/>
      <c r="R83" s="241"/>
      <c r="S83" s="241"/>
      <c r="T83" s="241"/>
      <c r="U83" s="241"/>
      <c r="V83" s="241"/>
      <c r="W83" s="241"/>
      <c r="X83" s="38"/>
    </row>
    <row r="84" spans="1:24" s="33" customFormat="1" ht="18">
      <c r="A84" s="32"/>
      <c r="B84" s="39"/>
      <c r="C84" s="64"/>
      <c r="F84" s="34"/>
      <c r="G84" s="34"/>
      <c r="H84" s="34"/>
      <c r="I84" s="81"/>
      <c r="J84" s="91"/>
      <c r="K84" s="81"/>
      <c r="L84" s="91"/>
      <c r="M84" s="81"/>
      <c r="N84" s="91"/>
      <c r="O84" s="85"/>
      <c r="P84" s="241"/>
      <c r="Q84" s="241"/>
      <c r="R84" s="241"/>
      <c r="S84" s="241"/>
      <c r="T84" s="241"/>
      <c r="U84" s="241"/>
      <c r="V84" s="241"/>
      <c r="W84" s="241"/>
      <c r="X84" s="38"/>
    </row>
    <row r="85" spans="1:24" s="33" customFormat="1" ht="18">
      <c r="A85" s="32"/>
      <c r="B85" s="39"/>
      <c r="C85" s="64"/>
      <c r="F85" s="34"/>
      <c r="G85" s="34"/>
      <c r="H85" s="34"/>
      <c r="I85" s="81"/>
      <c r="J85" s="91"/>
      <c r="K85" s="81"/>
      <c r="L85" s="91"/>
      <c r="M85" s="81"/>
      <c r="N85" s="91"/>
      <c r="O85" s="85"/>
      <c r="P85" s="241"/>
      <c r="Q85" s="241"/>
      <c r="R85" s="241"/>
      <c r="S85" s="241"/>
      <c r="T85" s="241"/>
      <c r="U85" s="241"/>
      <c r="V85" s="241"/>
      <c r="W85" s="241"/>
      <c r="X85" s="38"/>
    </row>
    <row r="86" spans="1:24" s="33" customFormat="1" ht="18">
      <c r="A86" s="32"/>
      <c r="B86" s="39"/>
      <c r="C86" s="64"/>
      <c r="F86" s="34"/>
      <c r="G86" s="34"/>
      <c r="H86" s="34"/>
      <c r="I86" s="81"/>
      <c r="J86" s="91"/>
      <c r="K86" s="81"/>
      <c r="L86" s="91"/>
      <c r="M86" s="81"/>
      <c r="N86" s="91"/>
      <c r="O86" s="85"/>
      <c r="P86" s="241"/>
      <c r="Q86" s="241"/>
      <c r="R86" s="241"/>
      <c r="S86" s="241"/>
      <c r="T86" s="241"/>
      <c r="U86" s="241"/>
      <c r="V86" s="241"/>
      <c r="W86" s="241"/>
      <c r="X86" s="38"/>
    </row>
    <row r="87" spans="1:24" s="33" customFormat="1" ht="18">
      <c r="A87" s="32"/>
      <c r="B87" s="39"/>
      <c r="C87" s="64"/>
      <c r="F87" s="34"/>
      <c r="G87" s="5"/>
      <c r="H87" s="5"/>
      <c r="I87" s="82"/>
      <c r="J87" s="92"/>
      <c r="K87" s="82"/>
      <c r="L87" s="92"/>
      <c r="M87" s="82"/>
      <c r="N87" s="92"/>
      <c r="O87" s="85"/>
      <c r="P87" s="241"/>
      <c r="Q87" s="241"/>
      <c r="R87" s="241"/>
      <c r="S87" s="241"/>
      <c r="T87" s="241"/>
      <c r="U87" s="241"/>
      <c r="V87" s="241"/>
      <c r="W87" s="241"/>
      <c r="X87" s="38"/>
    </row>
    <row r="88" spans="1:24" s="33" customFormat="1" ht="18">
      <c r="A88" s="32"/>
      <c r="B88" s="39"/>
      <c r="C88" s="64"/>
      <c r="F88" s="34"/>
      <c r="G88" s="5"/>
      <c r="H88" s="5"/>
      <c r="I88" s="82"/>
      <c r="J88" s="92"/>
      <c r="K88" s="82"/>
      <c r="L88" s="92"/>
      <c r="M88" s="82"/>
      <c r="N88" s="92"/>
      <c r="O88" s="85"/>
      <c r="P88" s="242" t="s">
        <v>25</v>
      </c>
      <c r="Q88" s="241"/>
      <c r="R88" s="241"/>
      <c r="S88" s="241"/>
      <c r="T88" s="241"/>
      <c r="U88" s="241"/>
      <c r="V88" s="241"/>
      <c r="W88" s="241"/>
      <c r="X88" s="38"/>
    </row>
    <row r="89" spans="1:24" s="33" customFormat="1" ht="18">
      <c r="A89" s="32"/>
      <c r="B89" s="39"/>
      <c r="C89" s="64"/>
      <c r="F89" s="34"/>
      <c r="G89" s="5"/>
      <c r="H89" s="5"/>
      <c r="I89" s="82"/>
      <c r="J89" s="92"/>
      <c r="K89" s="82"/>
      <c r="L89" s="92"/>
      <c r="M89" s="82"/>
      <c r="N89" s="92"/>
      <c r="O89" s="85"/>
      <c r="P89" s="241"/>
      <c r="Q89" s="241"/>
      <c r="R89" s="241"/>
      <c r="S89" s="241"/>
      <c r="T89" s="241"/>
      <c r="U89" s="241"/>
      <c r="V89" s="241"/>
      <c r="W89" s="241"/>
      <c r="X89" s="38"/>
    </row>
    <row r="90" spans="1:24" s="33" customFormat="1" ht="18">
      <c r="A90" s="32"/>
      <c r="B90" s="39"/>
      <c r="C90" s="64"/>
      <c r="F90" s="34"/>
      <c r="G90" s="5"/>
      <c r="H90" s="5"/>
      <c r="I90" s="82"/>
      <c r="J90" s="92"/>
      <c r="K90" s="82"/>
      <c r="L90" s="92"/>
      <c r="M90" s="82"/>
      <c r="N90" s="92"/>
      <c r="O90" s="85"/>
      <c r="P90" s="241"/>
      <c r="Q90" s="241"/>
      <c r="R90" s="241"/>
      <c r="S90" s="241"/>
      <c r="T90" s="241"/>
      <c r="U90" s="241"/>
      <c r="V90" s="241"/>
      <c r="W90" s="241"/>
      <c r="X90" s="38"/>
    </row>
    <row r="91" spans="1:24" s="33" customFormat="1" ht="18">
      <c r="A91" s="32"/>
      <c r="B91" s="39"/>
      <c r="C91" s="64"/>
      <c r="F91" s="34"/>
      <c r="G91" s="5"/>
      <c r="H91" s="5"/>
      <c r="I91" s="82"/>
      <c r="J91" s="92"/>
      <c r="K91" s="82"/>
      <c r="L91" s="92"/>
      <c r="M91" s="82"/>
      <c r="N91" s="92"/>
      <c r="O91" s="85"/>
      <c r="P91" s="241"/>
      <c r="Q91" s="241"/>
      <c r="R91" s="241"/>
      <c r="S91" s="241"/>
      <c r="T91" s="241"/>
      <c r="U91" s="241"/>
      <c r="V91" s="241"/>
      <c r="W91" s="241"/>
      <c r="X91" s="38"/>
    </row>
    <row r="92" spans="1:24" s="33" customFormat="1" ht="18">
      <c r="A92" s="32"/>
      <c r="B92" s="39"/>
      <c r="C92" s="64"/>
      <c r="F92" s="34"/>
      <c r="G92" s="5"/>
      <c r="H92" s="5"/>
      <c r="I92" s="82"/>
      <c r="J92" s="92"/>
      <c r="K92" s="82"/>
      <c r="L92" s="92"/>
      <c r="M92" s="82"/>
      <c r="N92" s="92"/>
      <c r="O92" s="85"/>
      <c r="P92" s="241"/>
      <c r="Q92" s="241"/>
      <c r="R92" s="241"/>
      <c r="S92" s="241"/>
      <c r="T92" s="241"/>
      <c r="U92" s="241"/>
      <c r="V92" s="241"/>
      <c r="W92" s="241"/>
      <c r="X92" s="38"/>
    </row>
    <row r="93" spans="16:23" ht="18">
      <c r="P93" s="241"/>
      <c r="Q93" s="241"/>
      <c r="R93" s="241"/>
      <c r="S93" s="241"/>
      <c r="T93" s="241"/>
      <c r="U93" s="241"/>
      <c r="V93" s="241"/>
      <c r="W93" s="241"/>
    </row>
    <row r="94" spans="16:23" ht="18">
      <c r="P94" s="241"/>
      <c r="Q94" s="241"/>
      <c r="R94" s="241"/>
      <c r="S94" s="241"/>
      <c r="T94" s="241"/>
      <c r="U94" s="241"/>
      <c r="V94" s="241"/>
      <c r="W94" s="241"/>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73:G73"/>
    <mergeCell ref="B71:E71"/>
    <mergeCell ref="P82:W87"/>
    <mergeCell ref="P88:W94"/>
    <mergeCell ref="S76:W78"/>
    <mergeCell ref="S73:W75"/>
    <mergeCell ref="S79:W81"/>
  </mergeCells>
  <printOptions/>
  <pageMargins left="0.3" right="0.13" top="1" bottom="1" header="0.5" footer="0.5"/>
  <pageSetup orientation="portrait" paperSize="9" scale="35" r:id="rId2"/>
  <ignoredErrors>
    <ignoredError sqref="X14:X25 X6:X7 X62:X63 X29:X36 X67:X70 X37:X38 X49:X50 W8 X39:X48 W49:W51" unlockedFormula="1"/>
    <ignoredError sqref="X26:X28 X10:X13 X9 X8 W9:W38 W52:W68 W44:W48 W43" formula="1" unlockedFormula="1"/>
    <ignoredError sqref="O39 P39:S39 O9:O38 P7:S8 W39 T7:U38 P9:S38 T39:U39 P53:V68 P40:S40 T40:U40 W40 W69 O40:O48 P41:S48 V40:V48 T41:U48 W41:W42 P52:V52 P69:V69 O53:O68" formula="1"/>
    <ignoredError sqref="C46" twoDigitTextYear="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
      <selection activeCell="B3" sqref="B3:B4"/>
    </sheetView>
  </sheetViews>
  <sheetFormatPr defaultColWidth="39.8515625" defaultRowHeight="12.75"/>
  <cols>
    <col min="1" max="1" width="4.421875" style="30" bestFit="1" customWidth="1"/>
    <col min="2" max="2" width="46.00390625" style="3" customWidth="1"/>
    <col min="3" max="3" width="9.57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28125" style="12" bestFit="1" customWidth="1"/>
    <col min="22" max="22" width="10.710937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7" t="s">
        <v>26</v>
      </c>
      <c r="B2" s="246"/>
      <c r="C2" s="246"/>
      <c r="D2" s="246"/>
      <c r="E2" s="246"/>
      <c r="F2" s="246"/>
      <c r="G2" s="246"/>
      <c r="H2" s="246"/>
      <c r="I2" s="246"/>
      <c r="J2" s="246"/>
      <c r="K2" s="246"/>
      <c r="L2" s="246"/>
      <c r="M2" s="246"/>
      <c r="N2" s="246"/>
      <c r="O2" s="246"/>
      <c r="P2" s="246"/>
      <c r="Q2" s="246"/>
      <c r="R2" s="246"/>
      <c r="S2" s="246"/>
      <c r="T2" s="246"/>
      <c r="U2" s="246"/>
      <c r="V2" s="246"/>
      <c r="W2" s="246"/>
    </row>
    <row r="3" spans="1:23" s="29" customFormat="1" ht="16.5" customHeight="1">
      <c r="A3" s="31"/>
      <c r="B3" s="258" t="s">
        <v>32</v>
      </c>
      <c r="C3" s="254" t="s">
        <v>12</v>
      </c>
      <c r="D3" s="248" t="s">
        <v>2</v>
      </c>
      <c r="E3" s="248" t="s">
        <v>41</v>
      </c>
      <c r="F3" s="248" t="s">
        <v>13</v>
      </c>
      <c r="G3" s="248" t="s">
        <v>14</v>
      </c>
      <c r="H3" s="248" t="s">
        <v>15</v>
      </c>
      <c r="I3" s="247" t="s">
        <v>3</v>
      </c>
      <c r="J3" s="247"/>
      <c r="K3" s="247" t="s">
        <v>4</v>
      </c>
      <c r="L3" s="247"/>
      <c r="M3" s="247" t="s">
        <v>5</v>
      </c>
      <c r="N3" s="247"/>
      <c r="O3" s="250" t="s">
        <v>16</v>
      </c>
      <c r="P3" s="250"/>
      <c r="Q3" s="250"/>
      <c r="R3" s="250"/>
      <c r="S3" s="247" t="s">
        <v>0</v>
      </c>
      <c r="T3" s="247"/>
      <c r="U3" s="250" t="s">
        <v>34</v>
      </c>
      <c r="V3" s="250"/>
      <c r="W3" s="251"/>
    </row>
    <row r="4" spans="1:23" s="29" customFormat="1" ht="37.5" customHeight="1" thickBot="1">
      <c r="A4" s="58"/>
      <c r="B4" s="259"/>
      <c r="C4" s="255"/>
      <c r="D4" s="256"/>
      <c r="E4" s="256"/>
      <c r="F4" s="249"/>
      <c r="G4" s="249"/>
      <c r="H4" s="249"/>
      <c r="I4" s="78" t="s">
        <v>11</v>
      </c>
      <c r="J4" s="61" t="s">
        <v>7</v>
      </c>
      <c r="K4" s="78" t="s">
        <v>11</v>
      </c>
      <c r="L4" s="61" t="s">
        <v>7</v>
      </c>
      <c r="M4" s="78" t="s">
        <v>11</v>
      </c>
      <c r="N4" s="61" t="s">
        <v>7</v>
      </c>
      <c r="O4" s="84" t="s">
        <v>11</v>
      </c>
      <c r="P4" s="94" t="s">
        <v>7</v>
      </c>
      <c r="Q4" s="94" t="s">
        <v>35</v>
      </c>
      <c r="R4" s="60" t="s">
        <v>36</v>
      </c>
      <c r="S4" s="78" t="s">
        <v>11</v>
      </c>
      <c r="T4" s="59" t="s">
        <v>6</v>
      </c>
      <c r="U4" s="78" t="s">
        <v>11</v>
      </c>
      <c r="V4" s="61" t="s">
        <v>7</v>
      </c>
      <c r="W4" s="62" t="s">
        <v>36</v>
      </c>
    </row>
    <row r="5" spans="1:24" s="6" customFormat="1" ht="15.75" customHeight="1">
      <c r="A5" s="53">
        <v>1</v>
      </c>
      <c r="B5" s="151" t="s">
        <v>121</v>
      </c>
      <c r="C5" s="152">
        <v>39367</v>
      </c>
      <c r="D5" s="153" t="s">
        <v>19</v>
      </c>
      <c r="E5" s="153" t="s">
        <v>44</v>
      </c>
      <c r="F5" s="154">
        <v>135</v>
      </c>
      <c r="G5" s="154">
        <v>137</v>
      </c>
      <c r="H5" s="154">
        <v>1</v>
      </c>
      <c r="I5" s="190">
        <v>161897</v>
      </c>
      <c r="J5" s="191">
        <v>17939</v>
      </c>
      <c r="K5" s="190">
        <v>208538</v>
      </c>
      <c r="L5" s="191">
        <v>22233</v>
      </c>
      <c r="M5" s="190">
        <v>234207</v>
      </c>
      <c r="N5" s="191">
        <v>24830</v>
      </c>
      <c r="O5" s="190">
        <f>+M5+K5+I5</f>
        <v>604642</v>
      </c>
      <c r="P5" s="191">
        <f>+N5+L5+J5</f>
        <v>65002</v>
      </c>
      <c r="Q5" s="191">
        <f>+P5/G5</f>
        <v>474.46715328467155</v>
      </c>
      <c r="R5" s="192">
        <f>+O5/P5</f>
        <v>9.301898403126058</v>
      </c>
      <c r="S5" s="190"/>
      <c r="T5" s="155">
        <f aca="true" t="shared" si="0" ref="T5:T10">IF(S5&lt;&gt;0,-(S5-O5)/S5,"")</f>
      </c>
      <c r="U5" s="190">
        <v>604642</v>
      </c>
      <c r="V5" s="191">
        <v>65002</v>
      </c>
      <c r="W5" s="193">
        <f>+U5/V5</f>
        <v>9.301898403126058</v>
      </c>
      <c r="X5" s="29"/>
    </row>
    <row r="6" spans="1:24" s="6" customFormat="1" ht="15.75" customHeight="1">
      <c r="A6" s="53">
        <v>2</v>
      </c>
      <c r="B6" s="140" t="s">
        <v>122</v>
      </c>
      <c r="C6" s="123">
        <v>39367</v>
      </c>
      <c r="D6" s="134" t="s">
        <v>45</v>
      </c>
      <c r="E6" s="134" t="s">
        <v>123</v>
      </c>
      <c r="F6" s="124">
        <v>148</v>
      </c>
      <c r="G6" s="127">
        <v>160</v>
      </c>
      <c r="H6" s="127">
        <v>1</v>
      </c>
      <c r="I6" s="163">
        <v>131972</v>
      </c>
      <c r="J6" s="164">
        <v>17383</v>
      </c>
      <c r="K6" s="163">
        <v>210301</v>
      </c>
      <c r="L6" s="164">
        <v>26642</v>
      </c>
      <c r="M6" s="163">
        <v>215876</v>
      </c>
      <c r="N6" s="164">
        <v>27208</v>
      </c>
      <c r="O6" s="163">
        <f>M6+K6+I6</f>
        <v>558149</v>
      </c>
      <c r="P6" s="164">
        <f>+J6+L6+N6</f>
        <v>71233</v>
      </c>
      <c r="Q6" s="164">
        <f>P6/G6</f>
        <v>445.20625</v>
      </c>
      <c r="R6" s="165">
        <f>O6/P6</f>
        <v>7.835539707719737</v>
      </c>
      <c r="S6" s="163"/>
      <c r="T6" s="150">
        <f t="shared" si="0"/>
      </c>
      <c r="U6" s="163">
        <f>+O6</f>
        <v>558149</v>
      </c>
      <c r="V6" s="164">
        <f>+P6</f>
        <v>71233</v>
      </c>
      <c r="W6" s="194">
        <f>+U6/V6</f>
        <v>7.835539707719737</v>
      </c>
      <c r="X6" s="29"/>
    </row>
    <row r="7" spans="1:24" s="6" customFormat="1" ht="15.75" customHeight="1">
      <c r="A7" s="54">
        <v>3</v>
      </c>
      <c r="B7" s="148" t="s">
        <v>105</v>
      </c>
      <c r="C7" s="128">
        <v>39360</v>
      </c>
      <c r="D7" s="137" t="s">
        <v>31</v>
      </c>
      <c r="E7" s="220" t="s">
        <v>61</v>
      </c>
      <c r="F7" s="129">
        <v>116</v>
      </c>
      <c r="G7" s="129">
        <v>116</v>
      </c>
      <c r="H7" s="129">
        <v>2</v>
      </c>
      <c r="I7" s="221">
        <v>107087.5</v>
      </c>
      <c r="J7" s="222">
        <v>13499</v>
      </c>
      <c r="K7" s="221">
        <v>167223.5</v>
      </c>
      <c r="L7" s="222">
        <v>20254</v>
      </c>
      <c r="M7" s="221">
        <v>164173</v>
      </c>
      <c r="N7" s="222">
        <v>19645</v>
      </c>
      <c r="O7" s="223">
        <f>I7+K7+M7</f>
        <v>438484</v>
      </c>
      <c r="P7" s="224">
        <f>J7+L7+N7</f>
        <v>53398</v>
      </c>
      <c r="Q7" s="225">
        <f>IF(O7&lt;&gt;0,P7/G7,"")</f>
        <v>460.32758620689657</v>
      </c>
      <c r="R7" s="226">
        <f>IF(O7&lt;&gt;0,O7/P7,"")</f>
        <v>8.211618412674632</v>
      </c>
      <c r="S7" s="221">
        <v>275652</v>
      </c>
      <c r="T7" s="159">
        <f t="shared" si="0"/>
        <v>0.5907158301046247</v>
      </c>
      <c r="U7" s="223">
        <v>812271</v>
      </c>
      <c r="V7" s="227">
        <v>98339</v>
      </c>
      <c r="W7" s="228">
        <f>IF(U7&lt;&gt;0,U7/V7,"")</f>
        <v>8.259907056203541</v>
      </c>
      <c r="X7" s="7"/>
    </row>
    <row r="8" spans="1:25" s="9" customFormat="1" ht="15.75" customHeight="1">
      <c r="A8" s="52">
        <v>4</v>
      </c>
      <c r="B8" s="143">
        <v>1408</v>
      </c>
      <c r="C8" s="144">
        <v>39353</v>
      </c>
      <c r="D8" s="145" t="s">
        <v>8</v>
      </c>
      <c r="E8" s="146" t="s">
        <v>24</v>
      </c>
      <c r="F8" s="147">
        <v>70</v>
      </c>
      <c r="G8" s="147">
        <v>64</v>
      </c>
      <c r="H8" s="147">
        <v>3</v>
      </c>
      <c r="I8" s="213">
        <v>67206</v>
      </c>
      <c r="J8" s="214">
        <v>7548</v>
      </c>
      <c r="K8" s="213">
        <v>114391</v>
      </c>
      <c r="L8" s="214">
        <v>12682</v>
      </c>
      <c r="M8" s="213">
        <v>123069</v>
      </c>
      <c r="N8" s="214">
        <v>13613</v>
      </c>
      <c r="O8" s="215">
        <f>+I8+K8+M8</f>
        <v>304666</v>
      </c>
      <c r="P8" s="216">
        <f>+J8+L8+N8</f>
        <v>33843</v>
      </c>
      <c r="Q8" s="217">
        <f>IF(O8&lt;&gt;0,P8/G8,"")</f>
        <v>528.796875</v>
      </c>
      <c r="R8" s="218">
        <f>IF(O8&lt;&gt;0,O8/P8,"")</f>
        <v>9.002334308424194</v>
      </c>
      <c r="S8" s="213">
        <v>213827</v>
      </c>
      <c r="T8" s="158">
        <f t="shared" si="0"/>
        <v>0.42482474149663046</v>
      </c>
      <c r="U8" s="213">
        <v>1139142</v>
      </c>
      <c r="V8" s="214">
        <v>127276</v>
      </c>
      <c r="W8" s="219">
        <f>U8/V8</f>
        <v>8.95017128130991</v>
      </c>
      <c r="X8" s="7"/>
      <c r="Y8" s="8"/>
    </row>
    <row r="9" spans="1:24" s="10" customFormat="1" ht="15.75" customHeight="1">
      <c r="A9" s="53">
        <v>5</v>
      </c>
      <c r="B9" s="138" t="s">
        <v>103</v>
      </c>
      <c r="C9" s="120">
        <v>39360</v>
      </c>
      <c r="D9" s="130" t="s">
        <v>19</v>
      </c>
      <c r="E9" s="130" t="s">
        <v>28</v>
      </c>
      <c r="F9" s="126">
        <v>112</v>
      </c>
      <c r="G9" s="126">
        <v>112</v>
      </c>
      <c r="H9" s="126">
        <v>2</v>
      </c>
      <c r="I9" s="160">
        <v>63985</v>
      </c>
      <c r="J9" s="161">
        <v>6833</v>
      </c>
      <c r="K9" s="160">
        <v>108617</v>
      </c>
      <c r="L9" s="161">
        <v>11575</v>
      </c>
      <c r="M9" s="160">
        <v>106236</v>
      </c>
      <c r="N9" s="161">
        <v>11313</v>
      </c>
      <c r="O9" s="160">
        <f>+M9+K9+I9</f>
        <v>278838</v>
      </c>
      <c r="P9" s="161">
        <f>+N9+L9+J9</f>
        <v>29721</v>
      </c>
      <c r="Q9" s="161">
        <f>+P9/G9</f>
        <v>265.36607142857144</v>
      </c>
      <c r="R9" s="162">
        <f>+O9/P9</f>
        <v>9.381851216311698</v>
      </c>
      <c r="S9" s="160">
        <v>277248</v>
      </c>
      <c r="T9" s="150">
        <f t="shared" si="0"/>
        <v>0.005734937673130194</v>
      </c>
      <c r="U9" s="160">
        <v>688806</v>
      </c>
      <c r="V9" s="161">
        <v>73585</v>
      </c>
      <c r="W9" s="197">
        <f>+U9/V9</f>
        <v>9.360684922198818</v>
      </c>
      <c r="X9" s="7"/>
    </row>
    <row r="10" spans="1:24" s="10" customFormat="1" ht="15.75" customHeight="1">
      <c r="A10" s="53">
        <v>6</v>
      </c>
      <c r="B10" s="139" t="s">
        <v>104</v>
      </c>
      <c r="C10" s="119">
        <v>39360</v>
      </c>
      <c r="D10" s="131" t="s">
        <v>8</v>
      </c>
      <c r="E10" s="132" t="s">
        <v>9</v>
      </c>
      <c r="F10" s="125">
        <v>73</v>
      </c>
      <c r="G10" s="125">
        <v>75</v>
      </c>
      <c r="H10" s="125">
        <v>2</v>
      </c>
      <c r="I10" s="167">
        <v>52570</v>
      </c>
      <c r="J10" s="168">
        <v>5293</v>
      </c>
      <c r="K10" s="167">
        <v>96071</v>
      </c>
      <c r="L10" s="168">
        <v>9802</v>
      </c>
      <c r="M10" s="167">
        <v>102492</v>
      </c>
      <c r="N10" s="168">
        <v>10563</v>
      </c>
      <c r="O10" s="169">
        <f>+I10+K10+M10</f>
        <v>251133</v>
      </c>
      <c r="P10" s="170">
        <f>+J10+L10+N10</f>
        <v>25658</v>
      </c>
      <c r="Q10" s="171">
        <f>IF(O10&lt;&gt;0,P10/G10,"")</f>
        <v>342.1066666666667</v>
      </c>
      <c r="R10" s="172">
        <f>IF(O10&lt;&gt;0,O10/P10,"")</f>
        <v>9.787707537610101</v>
      </c>
      <c r="S10" s="167">
        <v>276515</v>
      </c>
      <c r="T10" s="150">
        <f t="shared" si="0"/>
        <v>-0.09179248865341844</v>
      </c>
      <c r="U10" s="167">
        <v>652469</v>
      </c>
      <c r="V10" s="168">
        <v>66176</v>
      </c>
      <c r="W10" s="196">
        <f>U10/V10</f>
        <v>9.85960166827853</v>
      </c>
      <c r="X10" s="9"/>
    </row>
    <row r="11" spans="1:24" s="10" customFormat="1" ht="15.75" customHeight="1">
      <c r="A11" s="53">
        <v>7</v>
      </c>
      <c r="B11" s="139" t="s">
        <v>124</v>
      </c>
      <c r="C11" s="119">
        <v>39367</v>
      </c>
      <c r="D11" s="131" t="s">
        <v>8</v>
      </c>
      <c r="E11" s="132" t="s">
        <v>46</v>
      </c>
      <c r="F11" s="125">
        <v>65</v>
      </c>
      <c r="G11" s="125">
        <v>65</v>
      </c>
      <c r="H11" s="125">
        <v>1</v>
      </c>
      <c r="I11" s="167">
        <v>46507</v>
      </c>
      <c r="J11" s="168">
        <v>4643</v>
      </c>
      <c r="K11" s="167">
        <v>64606</v>
      </c>
      <c r="L11" s="168">
        <v>6369</v>
      </c>
      <c r="M11" s="167">
        <v>77885</v>
      </c>
      <c r="N11" s="168">
        <v>7708</v>
      </c>
      <c r="O11" s="169">
        <f>+I11+K11+M11</f>
        <v>188998</v>
      </c>
      <c r="P11" s="170">
        <f>+J11+L11+N11</f>
        <v>18720</v>
      </c>
      <c r="Q11" s="171">
        <f>IF(O11&lt;&gt;0,P11/G11,"")</f>
        <v>288</v>
      </c>
      <c r="R11" s="172">
        <f>IF(O11&lt;&gt;0,O11/P11,"")</f>
        <v>10.096047008547009</v>
      </c>
      <c r="S11" s="167"/>
      <c r="T11" s="150"/>
      <c r="U11" s="167">
        <v>188997</v>
      </c>
      <c r="V11" s="168">
        <v>18720</v>
      </c>
      <c r="W11" s="196">
        <f>U11/V11</f>
        <v>10.095993589743589</v>
      </c>
      <c r="X11" s="8"/>
    </row>
    <row r="12" spans="1:25" s="10" customFormat="1" ht="15.75" customHeight="1">
      <c r="A12" s="53">
        <v>8</v>
      </c>
      <c r="B12" s="156" t="s">
        <v>106</v>
      </c>
      <c r="C12" s="123">
        <v>39360</v>
      </c>
      <c r="D12" s="134" t="s">
        <v>45</v>
      </c>
      <c r="E12" s="134" t="s">
        <v>123</v>
      </c>
      <c r="F12" s="124">
        <v>71</v>
      </c>
      <c r="G12" s="127">
        <v>71</v>
      </c>
      <c r="H12" s="127">
        <v>2</v>
      </c>
      <c r="I12" s="163">
        <v>21598.5</v>
      </c>
      <c r="J12" s="164">
        <v>3071</v>
      </c>
      <c r="K12" s="163">
        <v>43332</v>
      </c>
      <c r="L12" s="164">
        <v>6017</v>
      </c>
      <c r="M12" s="163">
        <v>45759</v>
      </c>
      <c r="N12" s="164">
        <v>6306</v>
      </c>
      <c r="O12" s="163">
        <f>M12+K12+I12</f>
        <v>110689.5</v>
      </c>
      <c r="P12" s="164">
        <f>+J12+L12+N12</f>
        <v>15394</v>
      </c>
      <c r="Q12" s="164">
        <f>P12/G12</f>
        <v>216.81690140845072</v>
      </c>
      <c r="R12" s="165">
        <f>O12/P12</f>
        <v>7.1904313368845</v>
      </c>
      <c r="S12" s="163">
        <v>62052.5</v>
      </c>
      <c r="T12" s="150">
        <f aca="true" t="shared" si="1" ref="T12:T24">IF(S12&lt;&gt;0,-(S12-O12)/S12,"")</f>
        <v>0.7838040369042343</v>
      </c>
      <c r="U12" s="163">
        <v>202898.5</v>
      </c>
      <c r="V12" s="164">
        <v>28461</v>
      </c>
      <c r="W12" s="194">
        <f>+U12/V12</f>
        <v>7.129001089209796</v>
      </c>
      <c r="X12" s="11"/>
      <c r="Y12" s="8"/>
    </row>
    <row r="13" spans="1:25" s="10" customFormat="1" ht="15.75" customHeight="1">
      <c r="A13" s="53">
        <v>9</v>
      </c>
      <c r="B13" s="141" t="s">
        <v>125</v>
      </c>
      <c r="C13" s="119">
        <v>39367</v>
      </c>
      <c r="D13" s="133" t="s">
        <v>23</v>
      </c>
      <c r="E13" s="133" t="s">
        <v>126</v>
      </c>
      <c r="F13" s="174">
        <v>30</v>
      </c>
      <c r="G13" s="174">
        <v>31</v>
      </c>
      <c r="H13" s="174">
        <v>1</v>
      </c>
      <c r="I13" s="175">
        <v>14095</v>
      </c>
      <c r="J13" s="176">
        <v>1604</v>
      </c>
      <c r="K13" s="175">
        <v>33862</v>
      </c>
      <c r="L13" s="176">
        <v>3851</v>
      </c>
      <c r="M13" s="175">
        <v>41512</v>
      </c>
      <c r="N13" s="176">
        <v>4717</v>
      </c>
      <c r="O13" s="175">
        <f>I13+K13+M13</f>
        <v>89469</v>
      </c>
      <c r="P13" s="176">
        <f>J13+L13+N13</f>
        <v>10172</v>
      </c>
      <c r="Q13" s="177">
        <f>+P13/G13</f>
        <v>328.1290322580645</v>
      </c>
      <c r="R13" s="178">
        <f>+O13/P13</f>
        <v>8.795615414864333</v>
      </c>
      <c r="S13" s="175"/>
      <c r="T13" s="150">
        <f t="shared" si="1"/>
      </c>
      <c r="U13" s="175">
        <v>89469</v>
      </c>
      <c r="V13" s="176">
        <v>10172</v>
      </c>
      <c r="W13" s="198">
        <f>U13/V13</f>
        <v>8.795615414864333</v>
      </c>
      <c r="X13" s="8"/>
      <c r="Y13" s="8"/>
    </row>
    <row r="14" spans="1:25" s="10" customFormat="1" ht="15.75" customHeight="1">
      <c r="A14" s="53">
        <v>10</v>
      </c>
      <c r="B14" s="138" t="s">
        <v>107</v>
      </c>
      <c r="C14" s="179">
        <v>39360</v>
      </c>
      <c r="D14" s="133" t="s">
        <v>10</v>
      </c>
      <c r="E14" s="133" t="s">
        <v>108</v>
      </c>
      <c r="F14" s="174">
        <v>27</v>
      </c>
      <c r="G14" s="174">
        <v>27</v>
      </c>
      <c r="H14" s="174">
        <v>2</v>
      </c>
      <c r="I14" s="175">
        <v>16988</v>
      </c>
      <c r="J14" s="176">
        <v>1951</v>
      </c>
      <c r="K14" s="175">
        <v>33225</v>
      </c>
      <c r="L14" s="176">
        <v>3653</v>
      </c>
      <c r="M14" s="175">
        <v>33128</v>
      </c>
      <c r="N14" s="176">
        <v>3692</v>
      </c>
      <c r="O14" s="175">
        <f>M14+K14+I14</f>
        <v>83341</v>
      </c>
      <c r="P14" s="176">
        <f>J14+L14+N14</f>
        <v>9296</v>
      </c>
      <c r="Q14" s="177">
        <f>P14/G14</f>
        <v>344.2962962962963</v>
      </c>
      <c r="R14" s="178">
        <f>O14/P14</f>
        <v>8.96525387263339</v>
      </c>
      <c r="S14" s="180">
        <v>60615</v>
      </c>
      <c r="T14" s="150">
        <f t="shared" si="1"/>
        <v>0.3749236987544337</v>
      </c>
      <c r="U14" s="175">
        <v>179320</v>
      </c>
      <c r="V14" s="176">
        <v>19221</v>
      </c>
      <c r="W14" s="198">
        <f>U14/V14</f>
        <v>9.329379324696946</v>
      </c>
      <c r="X14" s="8"/>
      <c r="Y14" s="8"/>
    </row>
    <row r="15" spans="1:25" s="10" customFormat="1" ht="15.75" customHeight="1">
      <c r="A15" s="53">
        <v>11</v>
      </c>
      <c r="B15" s="138" t="s">
        <v>127</v>
      </c>
      <c r="C15" s="120">
        <v>39367</v>
      </c>
      <c r="D15" s="130" t="s">
        <v>87</v>
      </c>
      <c r="E15" s="130" t="s">
        <v>92</v>
      </c>
      <c r="F15" s="126">
        <v>21</v>
      </c>
      <c r="G15" s="126">
        <v>23</v>
      </c>
      <c r="H15" s="126">
        <v>1</v>
      </c>
      <c r="I15" s="181">
        <v>12288</v>
      </c>
      <c r="J15" s="182">
        <v>1077</v>
      </c>
      <c r="K15" s="181">
        <v>31582</v>
      </c>
      <c r="L15" s="182">
        <v>2589</v>
      </c>
      <c r="M15" s="181">
        <v>29262.5</v>
      </c>
      <c r="N15" s="182">
        <v>2434</v>
      </c>
      <c r="O15" s="181">
        <f>+M15+K15+I15</f>
        <v>73132.5</v>
      </c>
      <c r="P15" s="182">
        <f>+N15+L15+J15</f>
        <v>6100</v>
      </c>
      <c r="Q15" s="182">
        <f>+P15/G15</f>
        <v>265.2173913043478</v>
      </c>
      <c r="R15" s="183">
        <f>+O15/P15</f>
        <v>11.988934426229509</v>
      </c>
      <c r="S15" s="181"/>
      <c r="T15" s="150">
        <f t="shared" si="1"/>
      </c>
      <c r="U15" s="184">
        <v>73132.5</v>
      </c>
      <c r="V15" s="173">
        <v>6100</v>
      </c>
      <c r="W15" s="199">
        <f>U15/V15</f>
        <v>11.988934426229509</v>
      </c>
      <c r="X15" s="8"/>
      <c r="Y15" s="8"/>
    </row>
    <row r="16" spans="1:25" s="10" customFormat="1" ht="15.75" customHeight="1">
      <c r="A16" s="53">
        <v>12</v>
      </c>
      <c r="B16" s="200" t="s">
        <v>128</v>
      </c>
      <c r="C16" s="186">
        <v>39367</v>
      </c>
      <c r="D16" s="130" t="s">
        <v>29</v>
      </c>
      <c r="E16" s="185" t="s">
        <v>39</v>
      </c>
      <c r="F16" s="187">
        <v>45</v>
      </c>
      <c r="G16" s="187">
        <v>45</v>
      </c>
      <c r="H16" s="187">
        <v>1</v>
      </c>
      <c r="I16" s="160">
        <v>15820</v>
      </c>
      <c r="J16" s="161">
        <v>1877</v>
      </c>
      <c r="K16" s="160">
        <v>27735.5</v>
      </c>
      <c r="L16" s="161">
        <v>3209</v>
      </c>
      <c r="M16" s="160">
        <v>28733</v>
      </c>
      <c r="N16" s="161">
        <v>3222</v>
      </c>
      <c r="O16" s="160">
        <f>I16+K16+M16</f>
        <v>72288.5</v>
      </c>
      <c r="P16" s="161">
        <f>J16+L16+N16</f>
        <v>8308</v>
      </c>
      <c r="Q16" s="177">
        <f>+P16/G16</f>
        <v>184.62222222222223</v>
      </c>
      <c r="R16" s="178">
        <f>+O16/P16</f>
        <v>8.701071256620125</v>
      </c>
      <c r="S16" s="160"/>
      <c r="T16" s="150">
        <f t="shared" si="1"/>
      </c>
      <c r="U16" s="188">
        <v>72288.5</v>
      </c>
      <c r="V16" s="189">
        <v>8308</v>
      </c>
      <c r="W16" s="199">
        <f>U16/V16</f>
        <v>8.701071256620125</v>
      </c>
      <c r="X16" s="8"/>
      <c r="Y16" s="8"/>
    </row>
    <row r="17" spans="1:25" s="10" customFormat="1" ht="15.75" customHeight="1">
      <c r="A17" s="53">
        <v>13</v>
      </c>
      <c r="B17" s="138" t="s">
        <v>56</v>
      </c>
      <c r="C17" s="120">
        <v>39318</v>
      </c>
      <c r="D17" s="130" t="s">
        <v>19</v>
      </c>
      <c r="E17" s="130" t="s">
        <v>20</v>
      </c>
      <c r="F17" s="126">
        <v>116</v>
      </c>
      <c r="G17" s="126">
        <v>51</v>
      </c>
      <c r="H17" s="126">
        <v>8</v>
      </c>
      <c r="I17" s="160">
        <v>7980</v>
      </c>
      <c r="J17" s="161">
        <v>1181</v>
      </c>
      <c r="K17" s="160">
        <v>19898</v>
      </c>
      <c r="L17" s="161">
        <v>2646</v>
      </c>
      <c r="M17" s="160">
        <v>20452</v>
      </c>
      <c r="N17" s="161">
        <v>2834</v>
      </c>
      <c r="O17" s="160">
        <f>+M17+K17+I17</f>
        <v>48330</v>
      </c>
      <c r="P17" s="161">
        <f>+N17+L17+J17</f>
        <v>6661</v>
      </c>
      <c r="Q17" s="161">
        <f>+P17/G17</f>
        <v>130.6078431372549</v>
      </c>
      <c r="R17" s="162">
        <f>+O17/P17</f>
        <v>7.255667317219637</v>
      </c>
      <c r="S17" s="160">
        <v>41952</v>
      </c>
      <c r="T17" s="150">
        <f t="shared" si="1"/>
        <v>0.1520308924485126</v>
      </c>
      <c r="U17" s="160">
        <v>2476324</v>
      </c>
      <c r="V17" s="161">
        <v>302744</v>
      </c>
      <c r="W17" s="197">
        <f>+U17/V17</f>
        <v>8.179597283513463</v>
      </c>
      <c r="X17" s="8"/>
      <c r="Y17" s="8"/>
    </row>
    <row r="18" spans="1:25" s="10" customFormat="1" ht="15.75" customHeight="1">
      <c r="A18" s="53">
        <v>14</v>
      </c>
      <c r="B18" s="138" t="s">
        <v>72</v>
      </c>
      <c r="C18" s="120">
        <v>39346</v>
      </c>
      <c r="D18" s="130" t="s">
        <v>19</v>
      </c>
      <c r="E18" s="130" t="s">
        <v>44</v>
      </c>
      <c r="F18" s="126">
        <v>58</v>
      </c>
      <c r="G18" s="126">
        <v>43</v>
      </c>
      <c r="H18" s="126">
        <v>4</v>
      </c>
      <c r="I18" s="160">
        <v>5926</v>
      </c>
      <c r="J18" s="161">
        <v>1020</v>
      </c>
      <c r="K18" s="160">
        <v>10200</v>
      </c>
      <c r="L18" s="161">
        <v>1684</v>
      </c>
      <c r="M18" s="160">
        <v>11366</v>
      </c>
      <c r="N18" s="161">
        <v>1872</v>
      </c>
      <c r="O18" s="160">
        <f>+M18+K18+I18</f>
        <v>27492</v>
      </c>
      <c r="P18" s="161">
        <f>+N18+L18+J18</f>
        <v>4576</v>
      </c>
      <c r="Q18" s="161">
        <f>+P18/G18</f>
        <v>106.4186046511628</v>
      </c>
      <c r="R18" s="162">
        <f>+O18/P18</f>
        <v>6.0078671328671325</v>
      </c>
      <c r="S18" s="160">
        <v>56557</v>
      </c>
      <c r="T18" s="150">
        <f t="shared" si="1"/>
        <v>-0.5139063245928885</v>
      </c>
      <c r="U18" s="160">
        <v>547288</v>
      </c>
      <c r="V18" s="161">
        <v>58733</v>
      </c>
      <c r="W18" s="197">
        <f>+U18/V18</f>
        <v>9.318236766383464</v>
      </c>
      <c r="X18" s="8"/>
      <c r="Y18" s="8"/>
    </row>
    <row r="19" spans="1:25" s="10" customFormat="1" ht="15.75" customHeight="1">
      <c r="A19" s="53">
        <v>15</v>
      </c>
      <c r="B19" s="139" t="s">
        <v>129</v>
      </c>
      <c r="C19" s="119">
        <v>39325</v>
      </c>
      <c r="D19" s="131" t="s">
        <v>8</v>
      </c>
      <c r="E19" s="132" t="s">
        <v>46</v>
      </c>
      <c r="F19" s="125">
        <v>66</v>
      </c>
      <c r="G19" s="125">
        <v>31</v>
      </c>
      <c r="H19" s="125">
        <v>7</v>
      </c>
      <c r="I19" s="167">
        <v>8064</v>
      </c>
      <c r="J19" s="168">
        <v>1564</v>
      </c>
      <c r="K19" s="167">
        <v>9151</v>
      </c>
      <c r="L19" s="168">
        <v>1867</v>
      </c>
      <c r="M19" s="167">
        <v>9429</v>
      </c>
      <c r="N19" s="168">
        <v>1855</v>
      </c>
      <c r="O19" s="169">
        <f>+I19+K19+M19</f>
        <v>26644</v>
      </c>
      <c r="P19" s="170">
        <f>+J19+L19+N19</f>
        <v>5286</v>
      </c>
      <c r="Q19" s="171">
        <f>IF(O19&lt;&gt;0,P19/G19,"")</f>
        <v>170.51612903225808</v>
      </c>
      <c r="R19" s="172">
        <f>IF(O19&lt;&gt;0,O19/P19,"")</f>
        <v>5.040484298146046</v>
      </c>
      <c r="S19" s="167">
        <v>15789</v>
      </c>
      <c r="T19" s="150">
        <f t="shared" si="1"/>
        <v>0.6875039584520869</v>
      </c>
      <c r="U19" s="167">
        <v>1248812</v>
      </c>
      <c r="V19" s="168">
        <v>151813</v>
      </c>
      <c r="W19" s="196">
        <f>U19/V19</f>
        <v>8.225988551705058</v>
      </c>
      <c r="X19" s="8"/>
      <c r="Y19" s="8"/>
    </row>
    <row r="20" spans="1:25" s="10" customFormat="1" ht="15.75" customHeight="1">
      <c r="A20" s="53">
        <v>16</v>
      </c>
      <c r="B20" s="200" t="s">
        <v>60</v>
      </c>
      <c r="C20" s="186">
        <v>39325</v>
      </c>
      <c r="D20" s="185" t="s">
        <v>70</v>
      </c>
      <c r="E20" s="185" t="s">
        <v>70</v>
      </c>
      <c r="F20" s="187">
        <v>41</v>
      </c>
      <c r="G20" s="187">
        <v>18</v>
      </c>
      <c r="H20" s="187">
        <v>7</v>
      </c>
      <c r="I20" s="160">
        <v>3955.5</v>
      </c>
      <c r="J20" s="161">
        <v>718</v>
      </c>
      <c r="K20" s="160">
        <v>6431.5</v>
      </c>
      <c r="L20" s="161">
        <v>1158</v>
      </c>
      <c r="M20" s="160">
        <v>6894.5</v>
      </c>
      <c r="N20" s="161">
        <v>1241</v>
      </c>
      <c r="O20" s="160">
        <f>SUM(I20+K20+M20)</f>
        <v>17281.5</v>
      </c>
      <c r="P20" s="161">
        <f>SUM(J20+L20+N20)</f>
        <v>3117</v>
      </c>
      <c r="Q20" s="177">
        <f>+P20/G20</f>
        <v>173.16666666666666</v>
      </c>
      <c r="R20" s="178">
        <f>+O20/P20</f>
        <v>5.544273339749759</v>
      </c>
      <c r="S20" s="160">
        <v>15171</v>
      </c>
      <c r="T20" s="150">
        <f t="shared" si="1"/>
        <v>0.13911409926834092</v>
      </c>
      <c r="U20" s="160">
        <v>413349</v>
      </c>
      <c r="V20" s="161">
        <v>55902</v>
      </c>
      <c r="W20" s="199">
        <f>U20/V20</f>
        <v>7.394171943758721</v>
      </c>
      <c r="X20" s="8"/>
      <c r="Y20" s="8"/>
    </row>
    <row r="21" spans="1:24" s="10" customFormat="1" ht="15.75" customHeight="1">
      <c r="A21" s="53">
        <v>17</v>
      </c>
      <c r="B21" s="140" t="s">
        <v>69</v>
      </c>
      <c r="C21" s="123">
        <v>39339</v>
      </c>
      <c r="D21" s="134" t="s">
        <v>45</v>
      </c>
      <c r="E21" s="134" t="s">
        <v>89</v>
      </c>
      <c r="F21" s="124">
        <v>79</v>
      </c>
      <c r="G21" s="127">
        <v>75</v>
      </c>
      <c r="H21" s="127">
        <v>5</v>
      </c>
      <c r="I21" s="163">
        <v>2796</v>
      </c>
      <c r="J21" s="164">
        <v>496</v>
      </c>
      <c r="K21" s="163">
        <v>6121.5</v>
      </c>
      <c r="L21" s="164">
        <v>1109</v>
      </c>
      <c r="M21" s="163">
        <v>6917</v>
      </c>
      <c r="N21" s="164">
        <v>1156</v>
      </c>
      <c r="O21" s="163">
        <f>+M21+K21+I21</f>
        <v>15834.5</v>
      </c>
      <c r="P21" s="164">
        <f>N21+L21+J21</f>
        <v>2761</v>
      </c>
      <c r="Q21" s="164">
        <f>P21/G21</f>
        <v>36.81333333333333</v>
      </c>
      <c r="R21" s="165">
        <f>O21/P21</f>
        <v>5.735059760956175</v>
      </c>
      <c r="S21" s="163">
        <v>15605.5</v>
      </c>
      <c r="T21" s="150">
        <f t="shared" si="1"/>
        <v>0.01467431354330204</v>
      </c>
      <c r="U21" s="163">
        <v>200736.5</v>
      </c>
      <c r="V21" s="164">
        <v>26262</v>
      </c>
      <c r="W21" s="194">
        <f>+U21/V21</f>
        <v>7.643610539943645</v>
      </c>
      <c r="X21" s="8"/>
    </row>
    <row r="22" spans="1:24" s="10" customFormat="1" ht="15.75" customHeight="1">
      <c r="A22" s="53">
        <v>18</v>
      </c>
      <c r="B22" s="200" t="s">
        <v>84</v>
      </c>
      <c r="C22" s="186">
        <v>39353</v>
      </c>
      <c r="D22" s="130" t="s">
        <v>29</v>
      </c>
      <c r="E22" s="185" t="s">
        <v>85</v>
      </c>
      <c r="F22" s="187">
        <v>40</v>
      </c>
      <c r="G22" s="187">
        <v>34</v>
      </c>
      <c r="H22" s="187">
        <v>3</v>
      </c>
      <c r="I22" s="160">
        <v>2749.5</v>
      </c>
      <c r="J22" s="161">
        <v>413</v>
      </c>
      <c r="K22" s="160">
        <v>5878</v>
      </c>
      <c r="L22" s="161">
        <v>846</v>
      </c>
      <c r="M22" s="160">
        <v>5163</v>
      </c>
      <c r="N22" s="161">
        <v>751</v>
      </c>
      <c r="O22" s="160">
        <f>I22+K22+M22</f>
        <v>13790.5</v>
      </c>
      <c r="P22" s="161">
        <f>J22+L22+N22</f>
        <v>2010</v>
      </c>
      <c r="Q22" s="171">
        <f>IF(O22&lt;&gt;0,P22/G22,"")</f>
        <v>59.11764705882353</v>
      </c>
      <c r="R22" s="172">
        <f>IF(O22&lt;&gt;0,O22/P22,"")</f>
        <v>6.860945273631841</v>
      </c>
      <c r="S22" s="160">
        <v>21141</v>
      </c>
      <c r="T22" s="150">
        <f t="shared" si="1"/>
        <v>-0.34768932406224873</v>
      </c>
      <c r="U22" s="188">
        <v>112203</v>
      </c>
      <c r="V22" s="189">
        <v>12930</v>
      </c>
      <c r="W22" s="199">
        <f>U22/V22</f>
        <v>8.677726218097447</v>
      </c>
      <c r="X22" s="8"/>
    </row>
    <row r="23" spans="1:24" s="10" customFormat="1" ht="15.75" customHeight="1">
      <c r="A23" s="53">
        <v>19</v>
      </c>
      <c r="B23" s="139" t="s">
        <v>1</v>
      </c>
      <c r="C23" s="119">
        <v>39304</v>
      </c>
      <c r="D23" s="131" t="s">
        <v>8</v>
      </c>
      <c r="E23" s="132" t="s">
        <v>9</v>
      </c>
      <c r="F23" s="125">
        <v>165</v>
      </c>
      <c r="G23" s="125">
        <v>18</v>
      </c>
      <c r="H23" s="125">
        <v>10</v>
      </c>
      <c r="I23" s="167">
        <v>3238</v>
      </c>
      <c r="J23" s="168">
        <v>651</v>
      </c>
      <c r="K23" s="167">
        <v>4371</v>
      </c>
      <c r="L23" s="168">
        <v>874</v>
      </c>
      <c r="M23" s="167">
        <v>5064</v>
      </c>
      <c r="N23" s="168">
        <v>990</v>
      </c>
      <c r="O23" s="169">
        <f>+I23+K23+M23</f>
        <v>12673</v>
      </c>
      <c r="P23" s="170">
        <f>+J23+L23+N23</f>
        <v>2515</v>
      </c>
      <c r="Q23" s="171">
        <f>IF(O23&lt;&gt;0,P23/G23,"")</f>
        <v>139.72222222222223</v>
      </c>
      <c r="R23" s="172">
        <f>IF(O23&lt;&gt;0,O23/P23,"")</f>
        <v>5.0389662027833</v>
      </c>
      <c r="S23" s="167">
        <v>8861</v>
      </c>
      <c r="T23" s="150">
        <f t="shared" si="1"/>
        <v>0.4301997517210247</v>
      </c>
      <c r="U23" s="167">
        <v>5108889</v>
      </c>
      <c r="V23" s="168">
        <v>677411</v>
      </c>
      <c r="W23" s="196">
        <f>U23/V23</f>
        <v>7.541786301078666</v>
      </c>
      <c r="X23" s="8"/>
    </row>
    <row r="24" spans="1:24" s="10" customFormat="1" ht="18.75" thickBot="1">
      <c r="A24" s="53">
        <v>20</v>
      </c>
      <c r="B24" s="229" t="s">
        <v>76</v>
      </c>
      <c r="C24" s="202">
        <v>39346</v>
      </c>
      <c r="D24" s="149" t="s">
        <v>23</v>
      </c>
      <c r="E24" s="149" t="s">
        <v>77</v>
      </c>
      <c r="F24" s="230">
        <v>30</v>
      </c>
      <c r="G24" s="230">
        <v>27</v>
      </c>
      <c r="H24" s="230">
        <v>4</v>
      </c>
      <c r="I24" s="231">
        <v>2458</v>
      </c>
      <c r="J24" s="232">
        <v>452</v>
      </c>
      <c r="K24" s="231">
        <v>4597</v>
      </c>
      <c r="L24" s="232">
        <v>837</v>
      </c>
      <c r="M24" s="231">
        <v>4879</v>
      </c>
      <c r="N24" s="232">
        <v>884</v>
      </c>
      <c r="O24" s="231">
        <f>I24+K24+M24</f>
        <v>11934</v>
      </c>
      <c r="P24" s="232">
        <f>J24+L24+N24</f>
        <v>2173</v>
      </c>
      <c r="Q24" s="209">
        <f>+P24/G24</f>
        <v>80.48148148148148</v>
      </c>
      <c r="R24" s="210">
        <f>+O24/P24</f>
        <v>5.491946617579384</v>
      </c>
      <c r="S24" s="231">
        <v>3190.5</v>
      </c>
      <c r="T24" s="157">
        <f t="shared" si="1"/>
        <v>2.7404795486600846</v>
      </c>
      <c r="U24" s="231">
        <v>75265</v>
      </c>
      <c r="V24" s="232">
        <v>9409</v>
      </c>
      <c r="W24" s="233">
        <f>U24/V24</f>
        <v>7.999256031459241</v>
      </c>
      <c r="X24" s="8"/>
    </row>
    <row r="25" spans="1:28" s="66" customFormat="1" ht="15">
      <c r="A25" s="67"/>
      <c r="B25" s="260" t="s">
        <v>27</v>
      </c>
      <c r="C25" s="261"/>
      <c r="D25" s="262"/>
      <c r="E25" s="263"/>
      <c r="F25" s="103"/>
      <c r="G25" s="103">
        <f>SUM(G5:G24)</f>
        <v>1223</v>
      </c>
      <c r="H25" s="104"/>
      <c r="I25" s="105"/>
      <c r="J25" s="106"/>
      <c r="K25" s="105"/>
      <c r="L25" s="106"/>
      <c r="M25" s="105"/>
      <c r="N25" s="106"/>
      <c r="O25" s="105">
        <f>SUM(O5:O24)</f>
        <v>3227810</v>
      </c>
      <c r="P25" s="106">
        <f>SUM(P5:P24)</f>
        <v>375944</v>
      </c>
      <c r="Q25" s="106">
        <f>O25/G25</f>
        <v>2639.255928045789</v>
      </c>
      <c r="R25" s="107">
        <f>O25/P25</f>
        <v>8.585879811886876</v>
      </c>
      <c r="S25" s="105"/>
      <c r="T25" s="108"/>
      <c r="U25" s="105"/>
      <c r="V25" s="106"/>
      <c r="W25" s="107"/>
      <c r="AB25" s="66" t="s">
        <v>37</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4"/>
      <c r="E27" s="235"/>
      <c r="F27" s="235"/>
      <c r="G27" s="235"/>
      <c r="H27" s="34"/>
      <c r="I27" s="35"/>
      <c r="K27" s="35"/>
      <c r="M27" s="35"/>
      <c r="O27" s="36"/>
      <c r="R27" s="37"/>
      <c r="S27" s="244" t="s">
        <v>38</v>
      </c>
      <c r="T27" s="244"/>
      <c r="U27" s="244"/>
      <c r="V27" s="244"/>
      <c r="W27" s="244"/>
      <c r="X27" s="38"/>
    </row>
    <row r="28" spans="1:24" s="33" customFormat="1" ht="18">
      <c r="A28" s="32"/>
      <c r="B28" s="9"/>
      <c r="C28" s="55"/>
      <c r="D28" s="56"/>
      <c r="E28" s="57"/>
      <c r="F28" s="57"/>
      <c r="G28" s="100"/>
      <c r="H28" s="34"/>
      <c r="M28" s="35"/>
      <c r="O28" s="36"/>
      <c r="R28" s="37"/>
      <c r="S28" s="244"/>
      <c r="T28" s="244"/>
      <c r="U28" s="244"/>
      <c r="V28" s="244"/>
      <c r="W28" s="244"/>
      <c r="X28" s="38"/>
    </row>
    <row r="29" spans="1:24" s="33" customFormat="1" ht="18">
      <c r="A29" s="32"/>
      <c r="G29" s="34"/>
      <c r="H29" s="34"/>
      <c r="M29" s="35"/>
      <c r="O29" s="36"/>
      <c r="R29" s="37"/>
      <c r="S29" s="244"/>
      <c r="T29" s="244"/>
      <c r="U29" s="244"/>
      <c r="V29" s="244"/>
      <c r="W29" s="244"/>
      <c r="X29" s="38"/>
    </row>
    <row r="30" spans="1:24" s="33" customFormat="1" ht="18" customHeight="1">
      <c r="A30" s="32"/>
      <c r="C30" s="34"/>
      <c r="E30" s="39"/>
      <c r="F30" s="34"/>
      <c r="G30" s="34"/>
      <c r="H30" s="34"/>
      <c r="I30" s="35"/>
      <c r="K30" s="35"/>
      <c r="M30" s="35"/>
      <c r="O30" s="36"/>
      <c r="S30" s="243" t="s">
        <v>83</v>
      </c>
      <c r="T30" s="243"/>
      <c r="U30" s="243"/>
      <c r="V30" s="243"/>
      <c r="W30" s="243"/>
      <c r="X30" s="38"/>
    </row>
    <row r="31" spans="1:24" s="33" customFormat="1" ht="18.75" customHeight="1">
      <c r="A31" s="32"/>
      <c r="C31" s="34"/>
      <c r="E31" s="39"/>
      <c r="F31" s="34"/>
      <c r="G31" s="34"/>
      <c r="H31" s="34"/>
      <c r="I31" s="35"/>
      <c r="K31" s="35"/>
      <c r="M31" s="35"/>
      <c r="O31" s="36"/>
      <c r="S31" s="243"/>
      <c r="T31" s="243"/>
      <c r="U31" s="243"/>
      <c r="V31" s="243"/>
      <c r="W31" s="243"/>
      <c r="X31" s="38"/>
    </row>
    <row r="32" spans="1:24" s="33" customFormat="1" ht="36" customHeight="1">
      <c r="A32" s="32"/>
      <c r="C32" s="34"/>
      <c r="E32" s="39"/>
      <c r="F32" s="34"/>
      <c r="G32" s="34"/>
      <c r="H32" s="34"/>
      <c r="I32" s="35"/>
      <c r="K32" s="35"/>
      <c r="M32" s="35"/>
      <c r="O32" s="36"/>
      <c r="S32" s="243"/>
      <c r="T32" s="243"/>
      <c r="U32" s="243"/>
      <c r="V32" s="243"/>
      <c r="W32" s="243"/>
      <c r="X32" s="38"/>
    </row>
    <row r="33" spans="1:24" s="33" customFormat="1" ht="30" customHeight="1">
      <c r="A33" s="32"/>
      <c r="C33" s="34"/>
      <c r="E33" s="39"/>
      <c r="F33" s="34"/>
      <c r="G33" s="34"/>
      <c r="H33" s="34"/>
      <c r="I33" s="35"/>
      <c r="K33" s="35"/>
      <c r="M33" s="35"/>
      <c r="O33" s="36"/>
      <c r="P33" s="240" t="s">
        <v>21</v>
      </c>
      <c r="Q33" s="241"/>
      <c r="R33" s="241"/>
      <c r="S33" s="241"/>
      <c r="T33" s="241"/>
      <c r="U33" s="241"/>
      <c r="V33" s="241"/>
      <c r="W33" s="241"/>
      <c r="X33" s="38"/>
    </row>
    <row r="34" spans="1:24" s="33" customFormat="1" ht="30" customHeight="1">
      <c r="A34" s="32"/>
      <c r="C34" s="34"/>
      <c r="E34" s="39"/>
      <c r="F34" s="34"/>
      <c r="G34" s="34"/>
      <c r="H34" s="34"/>
      <c r="I34" s="35"/>
      <c r="K34" s="35"/>
      <c r="M34" s="35"/>
      <c r="O34" s="36"/>
      <c r="P34" s="241"/>
      <c r="Q34" s="241"/>
      <c r="R34" s="241"/>
      <c r="S34" s="241"/>
      <c r="T34" s="241"/>
      <c r="U34" s="241"/>
      <c r="V34" s="241"/>
      <c r="W34" s="241"/>
      <c r="X34" s="38"/>
    </row>
    <row r="35" spans="1:24" s="33" customFormat="1" ht="30" customHeight="1">
      <c r="A35" s="32"/>
      <c r="C35" s="34"/>
      <c r="E35" s="39"/>
      <c r="F35" s="34"/>
      <c r="G35" s="34"/>
      <c r="H35" s="34"/>
      <c r="I35" s="35"/>
      <c r="K35" s="35"/>
      <c r="M35" s="35"/>
      <c r="O35" s="36"/>
      <c r="P35" s="241"/>
      <c r="Q35" s="241"/>
      <c r="R35" s="241"/>
      <c r="S35" s="241"/>
      <c r="T35" s="241"/>
      <c r="U35" s="241"/>
      <c r="V35" s="241"/>
      <c r="W35" s="241"/>
      <c r="X35" s="38"/>
    </row>
    <row r="36" spans="1:24" s="33" customFormat="1" ht="30" customHeight="1">
      <c r="A36" s="32"/>
      <c r="C36" s="34"/>
      <c r="E36" s="39"/>
      <c r="F36" s="34"/>
      <c r="G36" s="34"/>
      <c r="H36" s="34"/>
      <c r="I36" s="35"/>
      <c r="K36" s="35"/>
      <c r="M36" s="35"/>
      <c r="O36" s="36"/>
      <c r="P36" s="241"/>
      <c r="Q36" s="241"/>
      <c r="R36" s="241"/>
      <c r="S36" s="241"/>
      <c r="T36" s="241"/>
      <c r="U36" s="241"/>
      <c r="V36" s="241"/>
      <c r="W36" s="241"/>
      <c r="X36" s="38"/>
    </row>
    <row r="37" spans="1:24" s="33" customFormat="1" ht="30" customHeight="1">
      <c r="A37" s="32"/>
      <c r="C37" s="34"/>
      <c r="E37" s="39"/>
      <c r="F37" s="34"/>
      <c r="G37" s="34"/>
      <c r="H37" s="34"/>
      <c r="I37" s="35"/>
      <c r="K37" s="35"/>
      <c r="M37" s="35"/>
      <c r="O37" s="36"/>
      <c r="P37" s="241"/>
      <c r="Q37" s="241"/>
      <c r="R37" s="241"/>
      <c r="S37" s="241"/>
      <c r="T37" s="241"/>
      <c r="U37" s="241"/>
      <c r="V37" s="241"/>
      <c r="W37" s="241"/>
      <c r="X37" s="38"/>
    </row>
    <row r="38" spans="1:24" s="33" customFormat="1" ht="30" customHeight="1">
      <c r="A38" s="32"/>
      <c r="C38" s="34"/>
      <c r="E38" s="39"/>
      <c r="F38" s="34"/>
      <c r="G38" s="5"/>
      <c r="H38" s="5"/>
      <c r="I38" s="12"/>
      <c r="J38" s="3"/>
      <c r="K38" s="12"/>
      <c r="L38" s="3"/>
      <c r="M38" s="12"/>
      <c r="N38" s="3"/>
      <c r="O38" s="36"/>
      <c r="P38" s="241"/>
      <c r="Q38" s="241"/>
      <c r="R38" s="241"/>
      <c r="S38" s="241"/>
      <c r="T38" s="241"/>
      <c r="U38" s="241"/>
      <c r="V38" s="241"/>
      <c r="W38" s="241"/>
      <c r="X38" s="38"/>
    </row>
    <row r="39" spans="1:24" s="33" customFormat="1" ht="33" customHeight="1">
      <c r="A39" s="32"/>
      <c r="C39" s="34"/>
      <c r="E39" s="39"/>
      <c r="F39" s="34"/>
      <c r="G39" s="5"/>
      <c r="H39" s="5"/>
      <c r="I39" s="12"/>
      <c r="J39" s="3"/>
      <c r="K39" s="12"/>
      <c r="L39" s="3"/>
      <c r="M39" s="12"/>
      <c r="N39" s="3"/>
      <c r="O39" s="36"/>
      <c r="P39" s="242" t="s">
        <v>25</v>
      </c>
      <c r="Q39" s="241"/>
      <c r="R39" s="241"/>
      <c r="S39" s="241"/>
      <c r="T39" s="241"/>
      <c r="U39" s="241"/>
      <c r="V39" s="241"/>
      <c r="W39" s="241"/>
      <c r="X39" s="38"/>
    </row>
    <row r="40" spans="1:24" s="33" customFormat="1" ht="33" customHeight="1">
      <c r="A40" s="32"/>
      <c r="C40" s="34"/>
      <c r="E40" s="39"/>
      <c r="F40" s="34"/>
      <c r="G40" s="5"/>
      <c r="H40" s="5"/>
      <c r="I40" s="12"/>
      <c r="J40" s="3"/>
      <c r="K40" s="12"/>
      <c r="L40" s="3"/>
      <c r="M40" s="12"/>
      <c r="N40" s="3"/>
      <c r="O40" s="36"/>
      <c r="P40" s="241"/>
      <c r="Q40" s="241"/>
      <c r="R40" s="241"/>
      <c r="S40" s="241"/>
      <c r="T40" s="241"/>
      <c r="U40" s="241"/>
      <c r="V40" s="241"/>
      <c r="W40" s="241"/>
      <c r="X40" s="38"/>
    </row>
    <row r="41" spans="1:24" s="33" customFormat="1" ht="33" customHeight="1">
      <c r="A41" s="32"/>
      <c r="C41" s="34"/>
      <c r="E41" s="39"/>
      <c r="F41" s="34"/>
      <c r="G41" s="5"/>
      <c r="H41" s="5"/>
      <c r="I41" s="12"/>
      <c r="J41" s="3"/>
      <c r="K41" s="12"/>
      <c r="L41" s="3"/>
      <c r="M41" s="12"/>
      <c r="N41" s="3"/>
      <c r="O41" s="36"/>
      <c r="P41" s="241"/>
      <c r="Q41" s="241"/>
      <c r="R41" s="241"/>
      <c r="S41" s="241"/>
      <c r="T41" s="241"/>
      <c r="U41" s="241"/>
      <c r="V41" s="241"/>
      <c r="W41" s="241"/>
      <c r="X41" s="38"/>
    </row>
    <row r="42" spans="1:24" s="33" customFormat="1" ht="33" customHeight="1">
      <c r="A42" s="32"/>
      <c r="C42" s="34"/>
      <c r="E42" s="39"/>
      <c r="F42" s="34"/>
      <c r="G42" s="5"/>
      <c r="H42" s="5"/>
      <c r="I42" s="12"/>
      <c r="J42" s="3"/>
      <c r="K42" s="12"/>
      <c r="L42" s="3"/>
      <c r="M42" s="12"/>
      <c r="N42" s="3"/>
      <c r="O42" s="36"/>
      <c r="P42" s="241"/>
      <c r="Q42" s="241"/>
      <c r="R42" s="241"/>
      <c r="S42" s="241"/>
      <c r="T42" s="241"/>
      <c r="U42" s="241"/>
      <c r="V42" s="241"/>
      <c r="W42" s="241"/>
      <c r="X42" s="38"/>
    </row>
    <row r="43" spans="1:24" s="33" customFormat="1" ht="33" customHeight="1">
      <c r="A43" s="32"/>
      <c r="C43" s="34"/>
      <c r="E43" s="39"/>
      <c r="F43" s="34"/>
      <c r="G43" s="5"/>
      <c r="H43" s="5"/>
      <c r="I43" s="12"/>
      <c r="J43" s="3"/>
      <c r="K43" s="12"/>
      <c r="L43" s="3"/>
      <c r="M43" s="12"/>
      <c r="N43" s="3"/>
      <c r="O43" s="36"/>
      <c r="P43" s="241"/>
      <c r="Q43" s="241"/>
      <c r="R43" s="241"/>
      <c r="S43" s="241"/>
      <c r="T43" s="241"/>
      <c r="U43" s="241"/>
      <c r="V43" s="241"/>
      <c r="W43" s="241"/>
      <c r="X43" s="38"/>
    </row>
    <row r="44" spans="16:23" ht="33" customHeight="1">
      <c r="P44" s="241"/>
      <c r="Q44" s="241"/>
      <c r="R44" s="241"/>
      <c r="S44" s="241"/>
      <c r="T44" s="241"/>
      <c r="U44" s="241"/>
      <c r="V44" s="241"/>
      <c r="W44" s="241"/>
    </row>
    <row r="45" spans="16:23" ht="33" customHeight="1">
      <c r="P45" s="241"/>
      <c r="Q45" s="241"/>
      <c r="R45" s="241"/>
      <c r="S45" s="241"/>
      <c r="T45" s="241"/>
      <c r="U45" s="241"/>
      <c r="V45" s="241"/>
      <c r="W45" s="241"/>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r:id="rId2"/>
  <ignoredErrors>
    <ignoredError sqref="O9:O18 P19:U21 O19:O21 P9:U18 P7:U8 O23:P23" formula="1"/>
    <ignoredError sqref="W8" unlockedFormula="1"/>
    <ignoredError sqref="W9:W23"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2007-10-15T16:41:43Z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