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15" windowWidth="15480" windowHeight="11640" tabRatio="804" activeTab="0"/>
  </bookViews>
  <sheets>
    <sheet name="Sep 21-23 (we 39)" sheetId="1" r:id="rId1"/>
    <sheet name="Sep 21-23 (TOP 20)" sheetId="2" r:id="rId2"/>
  </sheets>
  <definedNames>
    <definedName name="_xlnm.Print_Area" localSheetId="1">'Sep 21-23 (TOP 20)'!$A$1:$W$45</definedName>
    <definedName name="_xlnm.Print_Area" localSheetId="0">'Sep 21-23 (we 39)'!$A$1:$W$94</definedName>
  </definedNames>
  <calcPr fullCalcOnLoad="1"/>
</workbook>
</file>

<file path=xl/sharedStrings.xml><?xml version="1.0" encoding="utf-8"?>
<sst xmlns="http://schemas.openxmlformats.org/spreadsheetml/2006/main" count="329" uniqueCount="128">
  <si>
    <t>RISE: BLOOD HUNTER</t>
  </si>
  <si>
    <t>Last Weekend</t>
  </si>
  <si>
    <t>HARRY POTTER AND THE ORDER OF THE PHOENIX</t>
  </si>
  <si>
    <t>GEORGIA RULE</t>
  </si>
  <si>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</si>
  <si>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</si>
  <si>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</si>
  <si>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</si>
  <si>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</si>
  <si>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</si>
  <si>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</si>
  <si>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</si>
  <si>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</si>
  <si>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</si>
  <si>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</si>
  <si>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</si>
  <si>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</si>
  <si>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</si>
  <si>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</si>
  <si>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</si>
  <si>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</si>
  <si>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</si>
  <si>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</si>
  <si>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</si>
  <si>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</si>
  <si>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MUTLULUK</t>
  </si>
  <si>
    <t>KENDA</t>
  </si>
  <si>
    <t>FILMPOP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</si>
  <si>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</si>
  <si>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</si>
  <si>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</si>
  <si>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</si>
  <si>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</si>
  <si>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</si>
  <si>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</si>
  <si>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</si>
  <si>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TRANSFORMERS</t>
  </si>
  <si>
    <t>Cumulative</t>
  </si>
  <si>
    <t>Scr.Avg.
(Adm.)</t>
  </si>
  <si>
    <t>Avg.
Ticket</t>
  </si>
  <si>
    <t>.</t>
  </si>
  <si>
    <t>*Sorted according to Weekend Total G.B.O. - Hafta sonu toplam hasılat sütununa göre sıralanmıştır.</t>
  </si>
  <si>
    <t>FOX</t>
  </si>
  <si>
    <t>COLUMBIA</t>
  </si>
  <si>
    <t>Company</t>
  </si>
  <si>
    <t>35 MILIM</t>
  </si>
  <si>
    <t>28 WEEKS LATER</t>
  </si>
  <si>
    <t>WHISPER</t>
  </si>
  <si>
    <t>ANS</t>
  </si>
  <si>
    <t>WILD BUNCH</t>
  </si>
  <si>
    <t>UNIVERSAL</t>
  </si>
  <si>
    <t>BESTLINE</t>
  </si>
  <si>
    <t>FIDA</t>
  </si>
  <si>
    <t>VACANCY</t>
  </si>
  <si>
    <t>NEW FILMS</t>
  </si>
  <si>
    <t>SIMSONS MOVIE, THE</t>
  </si>
  <si>
    <t>SURF'S UP</t>
  </si>
  <si>
    <t>DISTURBIA</t>
  </si>
  <si>
    <t>IT'S A BOY GIRL THING</t>
  </si>
  <si>
    <t>ICON</t>
  </si>
  <si>
    <t>LA VIE EN ROSE</t>
  </si>
  <si>
    <t xml:space="preserve">QUAND J'ETAIS CHANTEUR </t>
  </si>
  <si>
    <t>FALL DOWN DEAD</t>
  </si>
  <si>
    <t>GRINDHOUSE</t>
  </si>
  <si>
    <t>EUROPA</t>
  </si>
  <si>
    <t>EVAN ALMIGHTY!</t>
  </si>
  <si>
    <t>RATATOUILLE</t>
  </si>
  <si>
    <t>4: RISE OF THE SILVER SURFER</t>
  </si>
  <si>
    <t>I WANT CANDY</t>
  </si>
  <si>
    <t>EALING STUDIOS</t>
  </si>
  <si>
    <t>WAR</t>
  </si>
  <si>
    <t>MARSH, THE</t>
  </si>
  <si>
    <t>HORS DE PRIX</t>
  </si>
  <si>
    <t>FOUNTAIN, THE</t>
  </si>
  <si>
    <t>LAST MIMZY, THE</t>
  </si>
  <si>
    <t>NEW LINE</t>
  </si>
  <si>
    <t>NO RESERVATIONS</t>
  </si>
  <si>
    <t>I NOW PRONOUNCE YOU CHUCK AND LARRY</t>
  </si>
  <si>
    <t>BRATZ</t>
  </si>
  <si>
    <t>HILLS HAVE EYES 2</t>
  </si>
  <si>
    <t>LICENSE TO WED</t>
  </si>
  <si>
    <t>HUNTING PARTY</t>
  </si>
  <si>
    <t>GOYA'S GHOSTS</t>
  </si>
  <si>
    <t>HANWAY</t>
  </si>
  <si>
    <t>WELCOME BACK PINOCCHIO</t>
  </si>
  <si>
    <t>HORIZON</t>
  </si>
  <si>
    <t>OZEN-UMUT</t>
  </si>
  <si>
    <t>WINTER SOLSTICE</t>
  </si>
  <si>
    <t>SAW 3</t>
  </si>
  <si>
    <t>TAKVA</t>
  </si>
  <si>
    <t>YENI SINEMACILAR</t>
  </si>
  <si>
    <t>MEET THE ROBINSONS</t>
  </si>
  <si>
    <t>*Bu hafta sonu Avşar Film, Umut Sanat, R Film ve Barbar Film'in dağıtımda filmi yoktur. Bir Film'in raporu ise elimize ulaşmamıştır.</t>
  </si>
  <si>
    <t>KNOCKED UP</t>
  </si>
  <si>
    <t>I KNOW WHO KILLED ME</t>
  </si>
  <si>
    <t>NATIVITY STORY, THE</t>
  </si>
  <si>
    <t>HOSTEL: PART II</t>
  </si>
  <si>
    <t>CUMHURBAŞKANI</t>
  </si>
  <si>
    <t>PLATO</t>
  </si>
  <si>
    <t>HOKKABAZ</t>
  </si>
  <si>
    <t>BKM</t>
  </si>
  <si>
    <t>YANLIŞ ZAMAN YOLCULARI</t>
  </si>
  <si>
    <t>MEDSER</t>
  </si>
  <si>
    <t>FRITT  WILT</t>
  </si>
  <si>
    <t>BEYNELMİLEL</t>
  </si>
  <si>
    <t>HAYATIMIN KADINISIN</t>
  </si>
  <si>
    <t>TMC</t>
  </si>
  <si>
    <t>OCEAN'S THIRTEEN</t>
  </si>
  <si>
    <t>HOAX</t>
  </si>
  <si>
    <t>EUROPACORP</t>
  </si>
  <si>
    <t>PIRATES OF THE CARIBBEAN: AT WORLD'S END</t>
  </si>
  <si>
    <t>ONE MISSED CALL FINAL</t>
  </si>
  <si>
    <t xml:space="preserve">BECAUSE I SAID SO </t>
  </si>
  <si>
    <t>COPYING BEETHOVEN</t>
  </si>
  <si>
    <t>ÇILGIN DERSANE</t>
  </si>
  <si>
    <t>AKSOY</t>
  </si>
  <si>
    <t>TAXI 4</t>
  </si>
  <si>
    <t>SPIDER-MAN 3</t>
  </si>
  <si>
    <t>WILD, THE</t>
  </si>
  <si>
    <t>SÖZÜN BİTTİĞİ YER</t>
  </si>
  <si>
    <t>ISTANBUL GUNESI</t>
  </si>
  <si>
    <t>NEXT</t>
  </si>
  <si>
    <t>SHARK BAIT</t>
  </si>
  <si>
    <t>ASTERIX ET LES VIKINGS</t>
  </si>
  <si>
    <t>FLUSHED AWAY</t>
  </si>
  <si>
    <t>BRIDGE TO TERABITHIA</t>
  </si>
  <si>
    <t>ARTHUR ET LES MINIMOYS</t>
  </si>
  <si>
    <t>Elimize ulaşan en son raporun saati: 17.35</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</si>
</sst>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hair"/>
      <right style="hair"/>
      <top style="medium"/>
      <bottom style="hair"/>
    </border>
    <border>
      <left style="hair"/>
      <right style="hair"/>
      <top style="hair"/>
      <bottom style="medium"/>
    </border>
    <border>
      <left style="hair"/>
      <right style="hair"/>
      <top style="hair"/>
      <bottom style="thin"/>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9">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192" fontId="26" fillId="0" borderId="17" xfId="60" applyNumberFormat="1" applyFont="1" applyFill="1" applyBorder="1" applyAlignment="1" applyProtection="1">
      <alignment vertical="center"/>
      <protection/>
    </xf>
    <xf numFmtId="192" fontId="26" fillId="0" borderId="22" xfId="60" applyNumberFormat="1" applyFont="1" applyFill="1" applyBorder="1" applyAlignment="1" applyProtection="1">
      <alignment vertical="center"/>
      <protection/>
    </xf>
    <xf numFmtId="192" fontId="26" fillId="0" borderId="23"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192" fontId="26" fillId="0" borderId="24" xfId="60" applyNumberFormat="1" applyFont="1" applyFill="1" applyBorder="1" applyAlignment="1" applyProtection="1">
      <alignment vertical="center"/>
      <protection/>
    </xf>
    <xf numFmtId="0" fontId="26" fillId="0" borderId="17" xfId="0" applyFont="1" applyFill="1" applyBorder="1" applyAlignment="1" applyProtection="1">
      <alignment horizontal="center" vertical="center"/>
      <protection locked="0"/>
    </xf>
    <xf numFmtId="0" fontId="26" fillId="0" borderId="17" xfId="0" applyFont="1" applyFill="1" applyBorder="1" applyAlignment="1">
      <alignment horizontal="center" vertical="center"/>
    </xf>
    <xf numFmtId="0" fontId="26" fillId="0" borderId="17" xfId="57" applyFont="1" applyFill="1" applyBorder="1" applyAlignment="1" applyProtection="1">
      <alignment horizontal="center" vertical="center"/>
      <protection/>
    </xf>
    <xf numFmtId="190" fontId="26" fillId="0" borderId="22" xfId="0" applyNumberFormat="1" applyFont="1" applyFill="1" applyBorder="1" applyAlignment="1">
      <alignment horizontal="center" vertical="center"/>
    </xf>
    <xf numFmtId="0" fontId="26" fillId="0" borderId="22" xfId="0" applyFont="1" applyFill="1" applyBorder="1" applyAlignment="1">
      <alignment horizontal="center" vertical="center"/>
    </xf>
    <xf numFmtId="190" fontId="26" fillId="0" borderId="23"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190" fontId="26" fillId="0" borderId="21" xfId="0" applyNumberFormat="1" applyFont="1" applyFill="1" applyBorder="1" applyAlignment="1">
      <alignment horizontal="center" vertical="center"/>
    </xf>
    <xf numFmtId="0" fontId="26" fillId="0" borderId="21" xfId="0" applyFont="1" applyFill="1" applyBorder="1" applyAlignment="1">
      <alignment horizontal="center" vertical="center"/>
    </xf>
    <xf numFmtId="190" fontId="26" fillId="0" borderId="24" xfId="0" applyNumberFormat="1"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17" xfId="0" applyFont="1" applyFill="1" applyBorder="1" applyAlignment="1">
      <alignment horizontal="left" vertical="center"/>
    </xf>
    <xf numFmtId="191" fontId="26" fillId="0" borderId="17" xfId="42" applyNumberFormat="1" applyFont="1" applyFill="1" applyBorder="1" applyAlignment="1">
      <alignment horizontal="right" vertical="center"/>
    </xf>
    <xf numFmtId="188" fontId="26" fillId="0" borderId="17" xfId="42" applyNumberFormat="1" applyFont="1" applyFill="1" applyBorder="1" applyAlignment="1">
      <alignment horizontal="right" vertical="center"/>
    </xf>
    <xf numFmtId="193" fontId="26" fillId="0" borderId="17" xfId="42" applyNumberFormat="1" applyFont="1" applyFill="1" applyBorder="1" applyAlignment="1">
      <alignment horizontal="right" vertical="center"/>
    </xf>
    <xf numFmtId="190" fontId="26" fillId="0" borderId="17" xfId="0" applyNumberFormat="1" applyFont="1" applyFill="1" applyBorder="1" applyAlignment="1" applyProtection="1">
      <alignment horizontal="left" vertical="center"/>
      <protection locked="0"/>
    </xf>
    <xf numFmtId="0" fontId="26" fillId="0" borderId="17" xfId="0" applyFont="1" applyFill="1" applyBorder="1" applyAlignment="1" applyProtection="1">
      <alignment horizontal="left" vertical="center"/>
      <protection locked="0"/>
    </xf>
    <xf numFmtId="191" fontId="26" fillId="0" borderId="17" xfId="42" applyNumberFormat="1" applyFont="1" applyFill="1" applyBorder="1" applyAlignment="1" applyProtection="1">
      <alignment horizontal="right" vertical="center"/>
      <protection locked="0"/>
    </xf>
    <xf numFmtId="188" fontId="26" fillId="0" borderId="17" xfId="42" applyNumberFormat="1" applyFont="1" applyFill="1" applyBorder="1" applyAlignment="1" applyProtection="1">
      <alignment horizontal="right" vertical="center"/>
      <protection locked="0"/>
    </xf>
    <xf numFmtId="191" fontId="26" fillId="0" borderId="17" xfId="42" applyNumberFormat="1" applyFont="1" applyFill="1" applyBorder="1" applyAlignment="1" applyProtection="1">
      <alignment horizontal="right" vertical="center"/>
      <protection/>
    </xf>
    <xf numFmtId="188" fontId="26" fillId="0" borderId="17" xfId="42" applyNumberFormat="1" applyFont="1" applyFill="1" applyBorder="1" applyAlignment="1" applyProtection="1">
      <alignment horizontal="right" vertical="center"/>
      <protection/>
    </xf>
    <xf numFmtId="188" fontId="26" fillId="0" borderId="17" xfId="60" applyNumberFormat="1" applyFont="1" applyFill="1" applyBorder="1" applyAlignment="1" applyProtection="1">
      <alignment horizontal="right" vertical="center"/>
      <protection/>
    </xf>
    <xf numFmtId="193" fontId="26" fillId="0" borderId="17" xfId="60" applyNumberFormat="1" applyFont="1" applyFill="1" applyBorder="1" applyAlignment="1" applyProtection="1">
      <alignment horizontal="right" vertical="center"/>
      <protection/>
    </xf>
    <xf numFmtId="190" fontId="26" fillId="0" borderId="17" xfId="0" applyNumberFormat="1" applyFont="1" applyFill="1" applyBorder="1" applyAlignment="1" applyProtection="1">
      <alignment horizontal="center" vertical="center"/>
      <protection/>
    </xf>
    <xf numFmtId="0" fontId="26" fillId="0" borderId="17" xfId="0" applyFont="1" applyFill="1" applyBorder="1" applyAlignment="1" applyProtection="1">
      <alignment horizontal="left" vertical="center"/>
      <protection/>
    </xf>
    <xf numFmtId="0" fontId="26" fillId="0" borderId="17" xfId="0" applyFont="1" applyFill="1" applyBorder="1" applyAlignment="1" applyProtection="1">
      <alignment horizontal="center" vertical="center"/>
      <protection/>
    </xf>
    <xf numFmtId="191" fontId="26" fillId="0" borderId="17" xfId="0" applyNumberFormat="1" applyFont="1" applyFill="1" applyBorder="1" applyAlignment="1" applyProtection="1">
      <alignment horizontal="right" vertical="center"/>
      <protection/>
    </xf>
    <xf numFmtId="188" fontId="26" fillId="0" borderId="17" xfId="0" applyNumberFormat="1" applyFont="1" applyFill="1" applyBorder="1" applyAlignment="1" applyProtection="1">
      <alignment horizontal="right" vertical="center"/>
      <protection/>
    </xf>
    <xf numFmtId="193" fontId="26" fillId="0" borderId="17" xfId="0" applyNumberFormat="1" applyFont="1" applyFill="1" applyBorder="1" applyAlignment="1" applyProtection="1">
      <alignment horizontal="right" vertical="center"/>
      <protection/>
    </xf>
    <xf numFmtId="191" fontId="26" fillId="0" borderId="17" xfId="0" applyNumberFormat="1" applyFont="1" applyFill="1" applyBorder="1" applyAlignment="1" applyProtection="1">
      <alignment horizontal="right" vertical="center"/>
      <protection locked="0"/>
    </xf>
    <xf numFmtId="188" fontId="26" fillId="0" borderId="17" xfId="0" applyNumberFormat="1" applyFont="1" applyFill="1" applyBorder="1" applyAlignment="1">
      <alignment horizontal="right" vertical="center"/>
    </xf>
    <xf numFmtId="0" fontId="26" fillId="0" borderId="17" xfId="57" applyFont="1" applyFill="1" applyBorder="1" applyAlignment="1" applyProtection="1">
      <alignment horizontal="left" vertical="center"/>
      <protection/>
    </xf>
    <xf numFmtId="191" fontId="26" fillId="0" borderId="17" xfId="57" applyNumberFormat="1" applyFont="1" applyFill="1" applyBorder="1" applyAlignment="1" applyProtection="1">
      <alignment horizontal="right" vertical="center"/>
      <protection/>
    </xf>
    <xf numFmtId="188" fontId="26" fillId="0" borderId="17" xfId="57" applyNumberFormat="1" applyFont="1" applyFill="1" applyBorder="1" applyAlignment="1" applyProtection="1">
      <alignment horizontal="right" vertical="center"/>
      <protection/>
    </xf>
    <xf numFmtId="193" fontId="26" fillId="0" borderId="17" xfId="57" applyNumberFormat="1" applyFont="1" applyFill="1" applyBorder="1" applyAlignment="1" applyProtection="1">
      <alignment horizontal="right" vertical="center"/>
      <protection/>
    </xf>
    <xf numFmtId="191" fontId="26" fillId="0" borderId="17" xfId="0" applyNumberFormat="1" applyFont="1" applyFill="1" applyBorder="1" applyAlignment="1">
      <alignment horizontal="right" vertical="center"/>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pplyProtection="1">
      <alignment horizontal="left" vertical="center"/>
      <protection locked="0"/>
    </xf>
    <xf numFmtId="192" fontId="26" fillId="0" borderId="17" xfId="60" applyNumberFormat="1" applyFont="1" applyFill="1" applyBorder="1" applyAlignment="1">
      <alignment vertical="center"/>
    </xf>
    <xf numFmtId="0" fontId="26" fillId="0" borderId="25" xfId="0" applyFont="1" applyFill="1" applyBorder="1" applyAlignment="1">
      <alignment vertical="center"/>
    </xf>
    <xf numFmtId="0" fontId="26" fillId="0" borderId="22" xfId="0" applyFont="1" applyFill="1" applyBorder="1" applyAlignment="1">
      <alignment horizontal="left" vertical="center"/>
    </xf>
    <xf numFmtId="191" fontId="26" fillId="0" borderId="22" xfId="42" applyNumberFormat="1" applyFont="1" applyFill="1" applyBorder="1" applyAlignment="1">
      <alignment horizontal="right" vertical="center"/>
    </xf>
    <xf numFmtId="188" fontId="26" fillId="0" borderId="22" xfId="42" applyNumberFormat="1" applyFont="1" applyFill="1" applyBorder="1" applyAlignment="1">
      <alignment horizontal="right" vertical="center"/>
    </xf>
    <xf numFmtId="193" fontId="26" fillId="0" borderId="22" xfId="42" applyNumberFormat="1" applyFont="1" applyFill="1" applyBorder="1" applyAlignment="1">
      <alignment horizontal="right" vertical="center"/>
    </xf>
    <xf numFmtId="193" fontId="26" fillId="0" borderId="26" xfId="42" applyNumberFormat="1" applyFont="1" applyFill="1" applyBorder="1" applyAlignment="1">
      <alignment horizontal="right" vertical="center"/>
    </xf>
    <xf numFmtId="0" fontId="26" fillId="0" borderId="27" xfId="0" applyFont="1" applyFill="1" applyBorder="1" applyAlignment="1" applyProtection="1">
      <alignment vertical="center"/>
      <protection locked="0"/>
    </xf>
    <xf numFmtId="193" fontId="26" fillId="0" borderId="28" xfId="42" applyNumberFormat="1" applyFont="1" applyFill="1" applyBorder="1" applyAlignment="1" applyProtection="1">
      <alignment horizontal="right" vertical="center"/>
      <protection locked="0"/>
    </xf>
    <xf numFmtId="0" fontId="26" fillId="0" borderId="27" xfId="0" applyFont="1" applyFill="1" applyBorder="1" applyAlignment="1">
      <alignment vertical="center"/>
    </xf>
    <xf numFmtId="193" fontId="26" fillId="0" borderId="28" xfId="42" applyNumberFormat="1" applyFont="1" applyFill="1" applyBorder="1" applyAlignment="1">
      <alignment horizontal="right" vertical="center"/>
    </xf>
    <xf numFmtId="193" fontId="26" fillId="0" borderId="28" xfId="0" applyNumberFormat="1" applyFont="1" applyFill="1" applyBorder="1" applyAlignment="1" applyProtection="1">
      <alignment horizontal="right" vertical="center"/>
      <protection/>
    </xf>
    <xf numFmtId="193" fontId="26" fillId="0" borderId="28" xfId="60" applyNumberFormat="1" applyFont="1" applyFill="1" applyBorder="1" applyAlignment="1" applyProtection="1">
      <alignment horizontal="right" vertical="center"/>
      <protection/>
    </xf>
    <xf numFmtId="0" fontId="26" fillId="0" borderId="27" xfId="57" applyFont="1" applyFill="1" applyBorder="1" applyAlignment="1" applyProtection="1">
      <alignment vertical="center"/>
      <protection/>
    </xf>
    <xf numFmtId="193" fontId="26" fillId="0" borderId="28" xfId="57" applyNumberFormat="1" applyFont="1" applyFill="1" applyBorder="1" applyAlignment="1" applyProtection="1">
      <alignment horizontal="right" vertical="center"/>
      <protection/>
    </xf>
    <xf numFmtId="0" fontId="26" fillId="0" borderId="27" xfId="0" applyNumberFormat="1" applyFont="1" applyFill="1" applyBorder="1" applyAlignment="1" applyProtection="1">
      <alignment vertical="center"/>
      <protection locked="0"/>
    </xf>
    <xf numFmtId="193" fontId="26" fillId="0" borderId="28" xfId="0" applyNumberFormat="1" applyFont="1" applyFill="1" applyBorder="1" applyAlignment="1">
      <alignment horizontal="right" vertical="center"/>
    </xf>
    <xf numFmtId="0" fontId="26" fillId="0" borderId="27" xfId="0" applyNumberFormat="1" applyFont="1" applyFill="1" applyBorder="1" applyAlignment="1">
      <alignment vertical="center"/>
    </xf>
    <xf numFmtId="0" fontId="26" fillId="0" borderId="29" xfId="0" applyFont="1" applyFill="1" applyBorder="1" applyAlignment="1">
      <alignment vertical="center"/>
    </xf>
    <xf numFmtId="190" fontId="26" fillId="0" borderId="23" xfId="0" applyNumberFormat="1" applyFont="1" applyFill="1" applyBorder="1" applyAlignment="1">
      <alignment horizontal="center"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191" fontId="26" fillId="0" borderId="23" xfId="42" applyNumberFormat="1" applyFont="1" applyFill="1" applyBorder="1" applyAlignment="1">
      <alignment horizontal="right" vertical="center"/>
    </xf>
    <xf numFmtId="188" fontId="26" fillId="0" borderId="23" xfId="42" applyNumberFormat="1" applyFont="1" applyFill="1" applyBorder="1" applyAlignment="1">
      <alignment horizontal="right" vertical="center"/>
    </xf>
    <xf numFmtId="188" fontId="26" fillId="0" borderId="23" xfId="60" applyNumberFormat="1" applyFont="1" applyFill="1" applyBorder="1" applyAlignment="1" applyProtection="1">
      <alignment horizontal="right" vertical="center"/>
      <protection/>
    </xf>
    <xf numFmtId="193" fontId="26" fillId="0" borderId="23" xfId="60" applyNumberFormat="1" applyFont="1" applyFill="1" applyBorder="1" applyAlignment="1" applyProtection="1">
      <alignment horizontal="right" vertical="center"/>
      <protection/>
    </xf>
    <xf numFmtId="193" fontId="26" fillId="0" borderId="30" xfId="0" applyNumberFormat="1" applyFont="1" applyFill="1" applyBorder="1" applyAlignment="1">
      <alignment horizontal="right" vertical="center"/>
    </xf>
    <xf numFmtId="0" fontId="26" fillId="0" borderId="31" xfId="0" applyFont="1" applyFill="1" applyBorder="1" applyAlignment="1">
      <alignment vertical="center"/>
    </xf>
    <xf numFmtId="0" fontId="26" fillId="0" borderId="21" xfId="0" applyFont="1" applyFill="1" applyBorder="1" applyAlignment="1">
      <alignment horizontal="left" vertical="center"/>
    </xf>
    <xf numFmtId="191" fontId="26" fillId="0" borderId="21" xfId="42" applyNumberFormat="1" applyFont="1" applyFill="1" applyBorder="1" applyAlignment="1">
      <alignment horizontal="right" vertical="center"/>
    </xf>
    <xf numFmtId="188" fontId="26" fillId="0" borderId="21" xfId="42" applyNumberFormat="1" applyFont="1" applyFill="1" applyBorder="1" applyAlignment="1">
      <alignment horizontal="right" vertical="center"/>
    </xf>
    <xf numFmtId="193" fontId="26" fillId="0" borderId="21" xfId="42" applyNumberFormat="1" applyFont="1" applyFill="1" applyBorder="1" applyAlignment="1">
      <alignment horizontal="right" vertical="center"/>
    </xf>
    <xf numFmtId="193" fontId="26" fillId="0" borderId="32" xfId="42" applyNumberFormat="1" applyFont="1" applyFill="1" applyBorder="1" applyAlignment="1">
      <alignment horizontal="right" vertical="center"/>
    </xf>
    <xf numFmtId="0" fontId="26" fillId="0" borderId="33" xfId="0" applyFont="1" applyFill="1" applyBorder="1" applyAlignment="1" applyProtection="1">
      <alignment vertical="center"/>
      <protection locked="0"/>
    </xf>
    <xf numFmtId="190" fontId="26" fillId="0" borderId="24" xfId="0" applyNumberFormat="1" applyFont="1" applyFill="1" applyBorder="1" applyAlignment="1" applyProtection="1">
      <alignment horizontal="left" vertical="center"/>
      <protection locked="0"/>
    </xf>
    <xf numFmtId="0" fontId="26" fillId="0" borderId="24" xfId="0" applyFont="1" applyFill="1" applyBorder="1" applyAlignment="1" applyProtection="1">
      <alignment horizontal="left" vertical="center"/>
      <protection locked="0"/>
    </xf>
    <xf numFmtId="191" fontId="26" fillId="0" borderId="24" xfId="42" applyNumberFormat="1" applyFont="1" applyFill="1" applyBorder="1" applyAlignment="1" applyProtection="1">
      <alignment horizontal="right" vertical="center"/>
      <protection locked="0"/>
    </xf>
    <xf numFmtId="188" fontId="26" fillId="0" borderId="24" xfId="42" applyNumberFormat="1" applyFont="1" applyFill="1" applyBorder="1" applyAlignment="1" applyProtection="1">
      <alignment horizontal="right" vertical="center"/>
      <protection locked="0"/>
    </xf>
    <xf numFmtId="191" fontId="26" fillId="0" borderId="24" xfId="42" applyNumberFormat="1" applyFont="1" applyFill="1" applyBorder="1" applyAlignment="1" applyProtection="1">
      <alignment horizontal="right" vertical="center"/>
      <protection/>
    </xf>
    <xf numFmtId="188" fontId="26" fillId="0" borderId="24" xfId="42" applyNumberFormat="1" applyFont="1" applyFill="1" applyBorder="1" applyAlignment="1" applyProtection="1">
      <alignment horizontal="right" vertical="center"/>
      <protection/>
    </xf>
    <xf numFmtId="188" fontId="26" fillId="0" borderId="24" xfId="60" applyNumberFormat="1" applyFont="1" applyFill="1" applyBorder="1" applyAlignment="1" applyProtection="1">
      <alignment horizontal="right" vertical="center"/>
      <protection/>
    </xf>
    <xf numFmtId="193" fontId="26" fillId="0" borderId="24" xfId="60" applyNumberFormat="1" applyFont="1" applyFill="1" applyBorder="1" applyAlignment="1" applyProtection="1">
      <alignment horizontal="right" vertical="center"/>
      <protection/>
    </xf>
    <xf numFmtId="193" fontId="26" fillId="0" borderId="34" xfId="42" applyNumberFormat="1" applyFont="1" applyFill="1" applyBorder="1" applyAlignment="1" applyProtection="1">
      <alignment horizontal="right" vertical="center"/>
      <protection locked="0"/>
    </xf>
    <xf numFmtId="0" fontId="26" fillId="0" borderId="29" xfId="0" applyFont="1" applyFill="1" applyBorder="1" applyAlignment="1" applyProtection="1">
      <alignment vertical="center"/>
      <protection locked="0"/>
    </xf>
    <xf numFmtId="190" fontId="26" fillId="0" borderId="23" xfId="0" applyNumberFormat="1"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191" fontId="26" fillId="0" borderId="23" xfId="42" applyNumberFormat="1" applyFont="1" applyFill="1" applyBorder="1" applyAlignment="1" applyProtection="1">
      <alignment horizontal="right" vertical="center"/>
      <protection locked="0"/>
    </xf>
    <xf numFmtId="188" fontId="26" fillId="0" borderId="23" xfId="42" applyNumberFormat="1" applyFont="1" applyFill="1" applyBorder="1" applyAlignment="1" applyProtection="1">
      <alignment horizontal="right" vertical="center"/>
      <protection locked="0"/>
    </xf>
    <xf numFmtId="191" fontId="26" fillId="0" borderId="23" xfId="42" applyNumberFormat="1" applyFont="1" applyFill="1" applyBorder="1" applyAlignment="1" applyProtection="1">
      <alignment horizontal="right" vertical="center"/>
      <protection/>
    </xf>
    <xf numFmtId="188" fontId="26" fillId="0" borderId="23" xfId="42" applyNumberFormat="1" applyFont="1" applyFill="1" applyBorder="1" applyAlignment="1" applyProtection="1">
      <alignment horizontal="right" vertical="center"/>
      <protection/>
    </xf>
    <xf numFmtId="193" fontId="26" fillId="0" borderId="30" xfId="42" applyNumberFormat="1" applyFont="1" applyFill="1" applyBorder="1" applyAlignment="1" applyProtection="1">
      <alignment horizontal="right" vertical="center"/>
      <protection locked="0"/>
    </xf>
    <xf numFmtId="0" fontId="17" fillId="0" borderId="3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185" fontId="17" fillId="0" borderId="35" xfId="0" applyNumberFormat="1" applyFont="1" applyFill="1" applyBorder="1" applyAlignment="1" applyProtection="1">
      <alignment horizontal="center" vertical="center" wrapText="1"/>
      <protection/>
    </xf>
    <xf numFmtId="193" fontId="17" fillId="0" borderId="35" xfId="0" applyNumberFormat="1"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protection/>
    </xf>
    <xf numFmtId="0" fontId="0" fillId="0" borderId="0" xfId="0" applyAlignment="1">
      <alignment/>
    </xf>
    <xf numFmtId="0" fontId="17" fillId="0" borderId="15" xfId="0" applyFont="1" applyFill="1" applyBorder="1" applyAlignment="1" applyProtection="1">
      <alignment horizontal="center" vertical="center" wrapText="1"/>
      <protection/>
    </xf>
    <xf numFmtId="193" fontId="17" fillId="0" borderId="36" xfId="0" applyNumberFormat="1" applyFont="1" applyFill="1" applyBorder="1" applyAlignment="1" applyProtection="1">
      <alignment horizontal="center" vertical="center" wrapText="1"/>
      <protection/>
    </xf>
    <xf numFmtId="171" fontId="17" fillId="0" borderId="35"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5"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7" xfId="0" applyFont="1" applyFill="1" applyBorder="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8595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944850" y="0"/>
          <a:ext cx="28765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84045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630525" y="390525"/>
          <a:ext cx="303847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39
</a:t>
          </a:r>
          <a:r>
            <a:rPr lang="en-US" cap="none" sz="1600" b="0" i="0" u="none" baseline="0">
              <a:solidFill>
                <a:srgbClr val="FFFFFF"/>
              </a:solidFill>
              <a:latin typeface="Impact"/>
              <a:ea typeface="Impact"/>
              <a:cs typeface="Impact"/>
            </a:rPr>
            <a:t>21 - 23 SEP'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68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15275" y="0"/>
          <a:ext cx="25717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0012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8124825" y="409575"/>
          <a:ext cx="17811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00125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172450" y="390525"/>
          <a:ext cx="17526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39
</a:t>
          </a:r>
          <a:r>
            <a:rPr lang="en-US" cap="none" sz="1200" b="0" i="0" u="none" baseline="0">
              <a:solidFill>
                <a:srgbClr val="FFFFFF"/>
              </a:solidFill>
              <a:latin typeface="Impact"/>
              <a:ea typeface="Impact"/>
              <a:cs typeface="Impact"/>
            </a:rPr>
            <a:t>21 - 23 SEP'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4"/>
  <sheetViews>
    <sheetView tabSelected="1" zoomScale="64" zoomScaleNormal="64" zoomScalePageLayoutView="0" workbookViewId="0" topLeftCell="A1">
      <selection activeCell="B3" sqref="B3:B4"/>
    </sheetView>
  </sheetViews>
  <sheetFormatPr defaultColWidth="39.8515625" defaultRowHeight="12.75"/>
  <cols>
    <col min="1" max="1" width="4.7109375" style="30" bestFit="1" customWidth="1"/>
    <col min="2" max="2" width="46.8515625" style="4" bestFit="1" customWidth="1"/>
    <col min="3" max="3" width="10.00390625" style="65" bestFit="1" customWidth="1"/>
    <col min="4" max="4" width="13.8515625" style="3" customWidth="1"/>
    <col min="5" max="5" width="18.28125" style="3" bestFit="1" customWidth="1"/>
    <col min="6" max="6" width="7.421875" style="5" bestFit="1" customWidth="1"/>
    <col min="7" max="7" width="9.00390625" style="5" bestFit="1" customWidth="1"/>
    <col min="8" max="8" width="9.140625" style="5" customWidth="1"/>
    <col min="9" max="9" width="12.00390625" style="82" bestFit="1" customWidth="1"/>
    <col min="10" max="10" width="7.7109375" style="92" bestFit="1" customWidth="1"/>
    <col min="11" max="11" width="12.00390625" style="82" bestFit="1" customWidth="1"/>
    <col min="12" max="12" width="7.7109375" style="92" bestFit="1" customWidth="1"/>
    <col min="13" max="13" width="12.00390625" style="82" bestFit="1" customWidth="1"/>
    <col min="14" max="14" width="7.7109375" style="92" bestFit="1" customWidth="1"/>
    <col min="15" max="15" width="16.57421875" style="86" bestFit="1" customWidth="1"/>
    <col min="16" max="16" width="10.57421875" style="99" bestFit="1" customWidth="1"/>
    <col min="17" max="17" width="10.57421875" style="92" bestFit="1" customWidth="1"/>
    <col min="18" max="18" width="7.7109375" style="16" bestFit="1" customWidth="1"/>
    <col min="19" max="19" width="13.28125" style="89" bestFit="1" customWidth="1"/>
    <col min="20" max="20" width="10.28125" style="3" bestFit="1" customWidth="1"/>
    <col min="21" max="21" width="16.421875" style="82" bestFit="1" customWidth="1"/>
    <col min="22" max="22" width="11.28125" style="92" bestFit="1" customWidth="1"/>
    <col min="23" max="23" width="7.7109375" style="16"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23" t="s">
        <v>29</v>
      </c>
      <c r="B2" s="224"/>
      <c r="C2" s="224"/>
      <c r="D2" s="224"/>
      <c r="E2" s="224"/>
      <c r="F2" s="224"/>
      <c r="G2" s="224"/>
      <c r="H2" s="224"/>
      <c r="I2" s="224"/>
      <c r="J2" s="224"/>
      <c r="K2" s="224"/>
      <c r="L2" s="224"/>
      <c r="M2" s="224"/>
      <c r="N2" s="224"/>
      <c r="O2" s="224"/>
      <c r="P2" s="224"/>
      <c r="Q2" s="224"/>
      <c r="R2" s="224"/>
      <c r="S2" s="224"/>
      <c r="T2" s="224"/>
      <c r="U2" s="224"/>
      <c r="V2" s="224"/>
      <c r="W2" s="224"/>
    </row>
    <row r="3" spans="1:23" s="29" customFormat="1" ht="20.25" customHeight="1">
      <c r="A3" s="31"/>
      <c r="B3" s="227" t="s">
        <v>35</v>
      </c>
      <c r="C3" s="229" t="s">
        <v>14</v>
      </c>
      <c r="D3" s="219" t="s">
        <v>4</v>
      </c>
      <c r="E3" s="219" t="s">
        <v>44</v>
      </c>
      <c r="F3" s="219" t="s">
        <v>15</v>
      </c>
      <c r="G3" s="219" t="s">
        <v>16</v>
      </c>
      <c r="H3" s="219" t="s">
        <v>17</v>
      </c>
      <c r="I3" s="221" t="s">
        <v>5</v>
      </c>
      <c r="J3" s="221"/>
      <c r="K3" s="221" t="s">
        <v>6</v>
      </c>
      <c r="L3" s="221"/>
      <c r="M3" s="221" t="s">
        <v>7</v>
      </c>
      <c r="N3" s="221"/>
      <c r="O3" s="222" t="s">
        <v>18</v>
      </c>
      <c r="P3" s="222"/>
      <c r="Q3" s="222"/>
      <c r="R3" s="222"/>
      <c r="S3" s="221" t="s">
        <v>1</v>
      </c>
      <c r="T3" s="221"/>
      <c r="U3" s="222" t="s">
        <v>37</v>
      </c>
      <c r="V3" s="222"/>
      <c r="W3" s="226"/>
    </row>
    <row r="4" spans="1:23" s="29" customFormat="1" ht="52.5" customHeight="1" thickBot="1">
      <c r="A4" s="58"/>
      <c r="B4" s="228"/>
      <c r="C4" s="230"/>
      <c r="D4" s="220"/>
      <c r="E4" s="220"/>
      <c r="F4" s="225"/>
      <c r="G4" s="225"/>
      <c r="H4" s="225"/>
      <c r="I4" s="112" t="s">
        <v>13</v>
      </c>
      <c r="J4" s="113" t="s">
        <v>9</v>
      </c>
      <c r="K4" s="112" t="s">
        <v>13</v>
      </c>
      <c r="L4" s="113" t="s">
        <v>9</v>
      </c>
      <c r="M4" s="112" t="s">
        <v>13</v>
      </c>
      <c r="N4" s="113" t="s">
        <v>9</v>
      </c>
      <c r="O4" s="114" t="s">
        <v>13</v>
      </c>
      <c r="P4" s="115" t="s">
        <v>9</v>
      </c>
      <c r="Q4" s="115" t="s">
        <v>38</v>
      </c>
      <c r="R4" s="116" t="s">
        <v>39</v>
      </c>
      <c r="S4" s="112" t="s">
        <v>13</v>
      </c>
      <c r="T4" s="117" t="s">
        <v>8</v>
      </c>
      <c r="U4" s="112" t="s">
        <v>13</v>
      </c>
      <c r="V4" s="113" t="s">
        <v>9</v>
      </c>
      <c r="W4" s="118" t="s">
        <v>39</v>
      </c>
    </row>
    <row r="5" spans="1:23" s="29" customFormat="1" ht="15">
      <c r="A5" s="53">
        <v>1</v>
      </c>
      <c r="B5" s="169" t="s">
        <v>93</v>
      </c>
      <c r="C5" s="133">
        <v>39346</v>
      </c>
      <c r="D5" s="170" t="s">
        <v>21</v>
      </c>
      <c r="E5" s="170" t="s">
        <v>50</v>
      </c>
      <c r="F5" s="134">
        <v>58</v>
      </c>
      <c r="G5" s="134">
        <v>59</v>
      </c>
      <c r="H5" s="134">
        <v>1</v>
      </c>
      <c r="I5" s="171">
        <v>49183</v>
      </c>
      <c r="J5" s="172">
        <v>4635</v>
      </c>
      <c r="K5" s="171">
        <v>87480</v>
      </c>
      <c r="L5" s="172">
        <v>8013</v>
      </c>
      <c r="M5" s="171">
        <v>71235</v>
      </c>
      <c r="N5" s="172">
        <v>6850</v>
      </c>
      <c r="O5" s="171">
        <f>+M5+K5+I5</f>
        <v>207898</v>
      </c>
      <c r="P5" s="172">
        <f>+N5+L5+J5</f>
        <v>19498</v>
      </c>
      <c r="Q5" s="172">
        <f>+P5/G5</f>
        <v>330.47457627118644</v>
      </c>
      <c r="R5" s="173">
        <f>+O5/P5</f>
        <v>10.662529490204124</v>
      </c>
      <c r="S5" s="171">
        <v>0</v>
      </c>
      <c r="T5" s="126">
        <f aca="true" t="shared" si="0" ref="T5:T43">IF(S5&lt;&gt;0,-(S5-O5)/S5,"")</f>
      </c>
      <c r="U5" s="171">
        <v>207898</v>
      </c>
      <c r="V5" s="172">
        <v>19498</v>
      </c>
      <c r="W5" s="174">
        <f>+U5/V5</f>
        <v>10.662529490204124</v>
      </c>
    </row>
    <row r="6" spans="1:23" s="29" customFormat="1" ht="15">
      <c r="A6" s="53">
        <v>2</v>
      </c>
      <c r="B6" s="175" t="s">
        <v>94</v>
      </c>
      <c r="C6" s="119">
        <v>39346</v>
      </c>
      <c r="D6" s="145" t="s">
        <v>10</v>
      </c>
      <c r="E6" s="146" t="s">
        <v>27</v>
      </c>
      <c r="F6" s="130">
        <v>66</v>
      </c>
      <c r="G6" s="130">
        <v>66</v>
      </c>
      <c r="H6" s="130">
        <v>1</v>
      </c>
      <c r="I6" s="147">
        <v>39979</v>
      </c>
      <c r="J6" s="148">
        <v>4089</v>
      </c>
      <c r="K6" s="147">
        <v>66163</v>
      </c>
      <c r="L6" s="148">
        <v>6735</v>
      </c>
      <c r="M6" s="147">
        <v>60187</v>
      </c>
      <c r="N6" s="148">
        <v>6190</v>
      </c>
      <c r="O6" s="149">
        <f>+I6+K6+M6</f>
        <v>166329</v>
      </c>
      <c r="P6" s="150">
        <f>+J6+L6+N6</f>
        <v>17014</v>
      </c>
      <c r="Q6" s="151">
        <f>IF(O6&lt;&gt;0,P6/G6,"")</f>
        <v>257.7878787878788</v>
      </c>
      <c r="R6" s="152">
        <f>IF(O6&lt;&gt;0,O6/P6,"")</f>
        <v>9.776007993417187</v>
      </c>
      <c r="S6" s="147"/>
      <c r="T6" s="125">
        <f t="shared" si="0"/>
      </c>
      <c r="U6" s="147">
        <v>166329</v>
      </c>
      <c r="V6" s="148">
        <v>17014</v>
      </c>
      <c r="W6" s="176">
        <f>U6/V6</f>
        <v>9.776007993417187</v>
      </c>
    </row>
    <row r="7" spans="1:24" s="6" customFormat="1" ht="18">
      <c r="A7" s="54">
        <v>3</v>
      </c>
      <c r="B7" s="201" t="s">
        <v>76</v>
      </c>
      <c r="C7" s="139">
        <v>39332</v>
      </c>
      <c r="D7" s="202" t="s">
        <v>10</v>
      </c>
      <c r="E7" s="203" t="s">
        <v>11</v>
      </c>
      <c r="F7" s="140">
        <v>61</v>
      </c>
      <c r="G7" s="140">
        <v>62</v>
      </c>
      <c r="H7" s="140">
        <v>3</v>
      </c>
      <c r="I7" s="204">
        <v>32941</v>
      </c>
      <c r="J7" s="205">
        <v>3196</v>
      </c>
      <c r="K7" s="204">
        <v>65767</v>
      </c>
      <c r="L7" s="205">
        <v>6084</v>
      </c>
      <c r="M7" s="204">
        <v>59242</v>
      </c>
      <c r="N7" s="205">
        <v>5620</v>
      </c>
      <c r="O7" s="206">
        <f>+I7+K7+M7</f>
        <v>157950</v>
      </c>
      <c r="P7" s="207">
        <f>+J7+L7+N7</f>
        <v>14900</v>
      </c>
      <c r="Q7" s="208">
        <f>IF(O7&lt;&gt;0,P7/G7,"")</f>
        <v>240.32258064516128</v>
      </c>
      <c r="R7" s="209">
        <f>IF(O7&lt;&gt;0,O7/P7,"")</f>
        <v>10.600671140939598</v>
      </c>
      <c r="S7" s="204">
        <v>203934</v>
      </c>
      <c r="T7" s="129">
        <f t="shared" si="0"/>
        <v>-0.22548471564329636</v>
      </c>
      <c r="U7" s="204">
        <v>869796</v>
      </c>
      <c r="V7" s="205">
        <v>84717</v>
      </c>
      <c r="W7" s="210">
        <f>U7/V7</f>
        <v>10.267077446085201</v>
      </c>
      <c r="X7" s="7"/>
    </row>
    <row r="8" spans="1:24" s="6" customFormat="1" ht="18">
      <c r="A8" s="102">
        <v>4</v>
      </c>
      <c r="B8" s="195" t="s">
        <v>77</v>
      </c>
      <c r="C8" s="137">
        <v>39332</v>
      </c>
      <c r="D8" s="196" t="s">
        <v>21</v>
      </c>
      <c r="E8" s="196" t="s">
        <v>50</v>
      </c>
      <c r="F8" s="138">
        <v>112</v>
      </c>
      <c r="G8" s="138">
        <v>111</v>
      </c>
      <c r="H8" s="138">
        <v>3</v>
      </c>
      <c r="I8" s="197">
        <v>31875</v>
      </c>
      <c r="J8" s="198">
        <v>3518</v>
      </c>
      <c r="K8" s="197">
        <v>62304</v>
      </c>
      <c r="L8" s="198">
        <v>6642</v>
      </c>
      <c r="M8" s="197">
        <v>57226</v>
      </c>
      <c r="N8" s="198">
        <v>6353</v>
      </c>
      <c r="O8" s="197">
        <f>+M8+K8+I8</f>
        <v>151405</v>
      </c>
      <c r="P8" s="198">
        <f>+N8+L8+J8</f>
        <v>16513</v>
      </c>
      <c r="Q8" s="198">
        <f>+P8/G8</f>
        <v>148.76576576576576</v>
      </c>
      <c r="R8" s="199">
        <f>+O8/P8</f>
        <v>9.16883667413553</v>
      </c>
      <c r="S8" s="197">
        <v>213782</v>
      </c>
      <c r="T8" s="128">
        <f t="shared" si="0"/>
        <v>-0.2917785407564715</v>
      </c>
      <c r="U8" s="197">
        <v>889853</v>
      </c>
      <c r="V8" s="198">
        <v>101322</v>
      </c>
      <c r="W8" s="200">
        <f>+U8/V8</f>
        <v>8.782426323996763</v>
      </c>
      <c r="X8" s="7"/>
    </row>
    <row r="9" spans="1:24" s="6" customFormat="1" ht="18">
      <c r="A9" s="52">
        <v>5</v>
      </c>
      <c r="B9" s="177" t="s">
        <v>81</v>
      </c>
      <c r="C9" s="120">
        <v>39339</v>
      </c>
      <c r="D9" s="141" t="s">
        <v>21</v>
      </c>
      <c r="E9" s="141" t="s">
        <v>52</v>
      </c>
      <c r="F9" s="131">
        <v>71</v>
      </c>
      <c r="G9" s="131">
        <v>71</v>
      </c>
      <c r="H9" s="131">
        <v>2</v>
      </c>
      <c r="I9" s="142">
        <v>23677</v>
      </c>
      <c r="J9" s="143">
        <v>2360</v>
      </c>
      <c r="K9" s="142">
        <v>54514</v>
      </c>
      <c r="L9" s="143">
        <v>5099</v>
      </c>
      <c r="M9" s="142">
        <v>49895</v>
      </c>
      <c r="N9" s="143">
        <v>4781</v>
      </c>
      <c r="O9" s="142">
        <f>+M9+K9+I9</f>
        <v>128086</v>
      </c>
      <c r="P9" s="143">
        <f>+N9+L9+J9</f>
        <v>12240</v>
      </c>
      <c r="Q9" s="143">
        <f>+P9/G9</f>
        <v>172.3943661971831</v>
      </c>
      <c r="R9" s="144">
        <f>+O9/P9</f>
        <v>10.46454248366013</v>
      </c>
      <c r="S9" s="142">
        <v>163394</v>
      </c>
      <c r="T9" s="125">
        <f t="shared" si="0"/>
        <v>-0.2160911661382915</v>
      </c>
      <c r="U9" s="142">
        <v>345580</v>
      </c>
      <c r="V9" s="143">
        <v>34415</v>
      </c>
      <c r="W9" s="178">
        <f>+U9/V9</f>
        <v>10.041551648990266</v>
      </c>
      <c r="X9" s="7"/>
    </row>
    <row r="10" spans="1:25" s="9" customFormat="1" ht="18">
      <c r="A10" s="53">
        <v>6</v>
      </c>
      <c r="B10" s="175" t="s">
        <v>80</v>
      </c>
      <c r="C10" s="119">
        <v>39339</v>
      </c>
      <c r="D10" s="145" t="s">
        <v>10</v>
      </c>
      <c r="E10" s="146" t="s">
        <v>11</v>
      </c>
      <c r="F10" s="130">
        <v>45</v>
      </c>
      <c r="G10" s="130">
        <v>45</v>
      </c>
      <c r="H10" s="130">
        <v>2</v>
      </c>
      <c r="I10" s="147">
        <v>24960</v>
      </c>
      <c r="J10" s="148">
        <v>2437</v>
      </c>
      <c r="K10" s="147">
        <v>48160</v>
      </c>
      <c r="L10" s="148">
        <v>4525</v>
      </c>
      <c r="M10" s="147">
        <v>43570</v>
      </c>
      <c r="N10" s="148">
        <v>4178</v>
      </c>
      <c r="O10" s="149">
        <f>+I10+K10+M10</f>
        <v>116690</v>
      </c>
      <c r="P10" s="150">
        <f>+J10+L10+N10</f>
        <v>11140</v>
      </c>
      <c r="Q10" s="151">
        <f>IF(O10&lt;&gt;0,P10/G10,"")</f>
        <v>247.55555555555554</v>
      </c>
      <c r="R10" s="152">
        <f>IF(O10&lt;&gt;0,O10/P10,"")</f>
        <v>10.474865350089766</v>
      </c>
      <c r="S10" s="147">
        <v>174029</v>
      </c>
      <c r="T10" s="125">
        <f t="shared" si="0"/>
        <v>-0.3294795694970378</v>
      </c>
      <c r="U10" s="147">
        <v>351248</v>
      </c>
      <c r="V10" s="148">
        <v>34326</v>
      </c>
      <c r="W10" s="176">
        <f>U10/V10</f>
        <v>10.23270989920177</v>
      </c>
      <c r="Y10" s="8"/>
    </row>
    <row r="11" spans="1:24" s="10" customFormat="1" ht="18">
      <c r="A11" s="52">
        <v>7</v>
      </c>
      <c r="B11" s="177" t="s">
        <v>66</v>
      </c>
      <c r="C11" s="120">
        <v>39318</v>
      </c>
      <c r="D11" s="141" t="s">
        <v>21</v>
      </c>
      <c r="E11" s="141" t="s">
        <v>22</v>
      </c>
      <c r="F11" s="131">
        <v>116</v>
      </c>
      <c r="G11" s="131">
        <v>103</v>
      </c>
      <c r="H11" s="131">
        <v>5</v>
      </c>
      <c r="I11" s="142">
        <v>11840</v>
      </c>
      <c r="J11" s="143">
        <v>1698</v>
      </c>
      <c r="K11" s="142">
        <v>39517</v>
      </c>
      <c r="L11" s="143">
        <v>5013</v>
      </c>
      <c r="M11" s="142">
        <v>44438</v>
      </c>
      <c r="N11" s="143">
        <v>5504</v>
      </c>
      <c r="O11" s="142">
        <f>+M11+K11+I11</f>
        <v>95795</v>
      </c>
      <c r="P11" s="143">
        <f>+N11+L11+J11</f>
        <v>12215</v>
      </c>
      <c r="Q11" s="143">
        <f>+P11/G11</f>
        <v>118.59223300970874</v>
      </c>
      <c r="R11" s="144">
        <f>+O11/P11</f>
        <v>7.842406876790831</v>
      </c>
      <c r="S11" s="142">
        <v>138584</v>
      </c>
      <c r="T11" s="125">
        <f t="shared" si="0"/>
        <v>-0.3087585868498528</v>
      </c>
      <c r="U11" s="142">
        <v>2263139</v>
      </c>
      <c r="V11" s="143">
        <v>273797</v>
      </c>
      <c r="W11" s="178">
        <f>+U11/V11</f>
        <v>8.265755285850465</v>
      </c>
      <c r="X11" s="8"/>
    </row>
    <row r="12" spans="1:24" s="10" customFormat="1" ht="18">
      <c r="A12" s="53">
        <v>8</v>
      </c>
      <c r="B12" s="175" t="s">
        <v>70</v>
      </c>
      <c r="C12" s="119">
        <v>39325</v>
      </c>
      <c r="D12" s="145" t="s">
        <v>10</v>
      </c>
      <c r="E12" s="146" t="s">
        <v>52</v>
      </c>
      <c r="F12" s="130">
        <v>66</v>
      </c>
      <c r="G12" s="130">
        <v>48</v>
      </c>
      <c r="H12" s="130">
        <v>4</v>
      </c>
      <c r="I12" s="147">
        <v>12646</v>
      </c>
      <c r="J12" s="148">
        <v>1624</v>
      </c>
      <c r="K12" s="147">
        <v>22287</v>
      </c>
      <c r="L12" s="148">
        <v>2810</v>
      </c>
      <c r="M12" s="147">
        <v>28114</v>
      </c>
      <c r="N12" s="148">
        <v>3613</v>
      </c>
      <c r="O12" s="149">
        <f>+I12+K12+M12</f>
        <v>63047</v>
      </c>
      <c r="P12" s="150">
        <f>+J12+L12+N12</f>
        <v>8047</v>
      </c>
      <c r="Q12" s="151">
        <f>IF(O12&lt;&gt;0,P12/G12,"")</f>
        <v>167.64583333333334</v>
      </c>
      <c r="R12" s="152">
        <f>IF(O12&lt;&gt;0,O12/P12,"")</f>
        <v>7.834845283956754</v>
      </c>
      <c r="S12" s="147">
        <v>138831</v>
      </c>
      <c r="T12" s="125">
        <f t="shared" si="0"/>
        <v>-0.5458723195828021</v>
      </c>
      <c r="U12" s="147">
        <v>1100901</v>
      </c>
      <c r="V12" s="148">
        <v>127475</v>
      </c>
      <c r="W12" s="176">
        <f>U12/V12</f>
        <v>8.636211021768974</v>
      </c>
      <c r="X12" s="11"/>
    </row>
    <row r="13" spans="1:24" s="10" customFormat="1" ht="18">
      <c r="A13" s="52">
        <v>9</v>
      </c>
      <c r="B13" s="177" t="s">
        <v>82</v>
      </c>
      <c r="C13" s="153">
        <v>39339</v>
      </c>
      <c r="D13" s="154" t="s">
        <v>12</v>
      </c>
      <c r="E13" s="154" t="s">
        <v>83</v>
      </c>
      <c r="F13" s="155">
        <v>25</v>
      </c>
      <c r="G13" s="155">
        <v>25</v>
      </c>
      <c r="H13" s="155">
        <v>2</v>
      </c>
      <c r="I13" s="156">
        <v>12711</v>
      </c>
      <c r="J13" s="157">
        <v>1197</v>
      </c>
      <c r="K13" s="156">
        <v>24488</v>
      </c>
      <c r="L13" s="157">
        <v>2213</v>
      </c>
      <c r="M13" s="156">
        <v>20582</v>
      </c>
      <c r="N13" s="157">
        <v>1182</v>
      </c>
      <c r="O13" s="156">
        <f>M13+K13+I13</f>
        <v>57781</v>
      </c>
      <c r="P13" s="157">
        <f>N13+L13+J13</f>
        <v>4592</v>
      </c>
      <c r="Q13" s="157">
        <f>P13/G13</f>
        <v>183.68</v>
      </c>
      <c r="R13" s="158">
        <f>O13/P13</f>
        <v>12.582970383275262</v>
      </c>
      <c r="S13" s="159">
        <v>79273</v>
      </c>
      <c r="T13" s="125">
        <f t="shared" si="0"/>
        <v>-0.27111374616830447</v>
      </c>
      <c r="U13" s="156">
        <v>183449</v>
      </c>
      <c r="V13" s="157">
        <v>16713</v>
      </c>
      <c r="W13" s="179">
        <f>R13</f>
        <v>12.582970383275262</v>
      </c>
      <c r="X13" s="8"/>
    </row>
    <row r="14" spans="1:24" s="10" customFormat="1" ht="18">
      <c r="A14" s="53">
        <v>10</v>
      </c>
      <c r="B14" s="175" t="s">
        <v>95</v>
      </c>
      <c r="C14" s="119">
        <v>39346</v>
      </c>
      <c r="D14" s="146" t="s">
        <v>34</v>
      </c>
      <c r="E14" s="146" t="s">
        <v>75</v>
      </c>
      <c r="F14" s="130">
        <v>43</v>
      </c>
      <c r="G14" s="130">
        <v>43</v>
      </c>
      <c r="H14" s="130">
        <v>1</v>
      </c>
      <c r="I14" s="147">
        <v>8754</v>
      </c>
      <c r="J14" s="148">
        <v>1021</v>
      </c>
      <c r="K14" s="147">
        <v>18470.5</v>
      </c>
      <c r="L14" s="148">
        <v>1981</v>
      </c>
      <c r="M14" s="147">
        <v>22388</v>
      </c>
      <c r="N14" s="148">
        <v>2375</v>
      </c>
      <c r="O14" s="149">
        <f>I14+K14+M14</f>
        <v>49612.5</v>
      </c>
      <c r="P14" s="150">
        <f>J14+L14+N14</f>
        <v>5377</v>
      </c>
      <c r="Q14" s="151">
        <f>IF(O14&lt;&gt;0,P14/G14,"")</f>
        <v>125.04651162790698</v>
      </c>
      <c r="R14" s="144">
        <f>+O14/P14</f>
        <v>9.22679933048168</v>
      </c>
      <c r="S14" s="147"/>
      <c r="T14" s="125">
        <f t="shared" si="0"/>
      </c>
      <c r="U14" s="149">
        <f>49612.5+0</f>
        <v>49612.5</v>
      </c>
      <c r="V14" s="160">
        <f>5377+0</f>
        <v>5377</v>
      </c>
      <c r="W14" s="180">
        <f>IF(U14&lt;&gt;0,U14/V14,"")</f>
        <v>9.22679933048168</v>
      </c>
      <c r="X14" s="8"/>
    </row>
    <row r="15" spans="1:24" s="10" customFormat="1" ht="18">
      <c r="A15" s="52">
        <v>11</v>
      </c>
      <c r="B15" s="175" t="s">
        <v>2</v>
      </c>
      <c r="C15" s="119">
        <v>39304</v>
      </c>
      <c r="D15" s="145" t="s">
        <v>10</v>
      </c>
      <c r="E15" s="146" t="s">
        <v>11</v>
      </c>
      <c r="F15" s="130">
        <v>165</v>
      </c>
      <c r="G15" s="130">
        <v>81</v>
      </c>
      <c r="H15" s="130">
        <v>7</v>
      </c>
      <c r="I15" s="147">
        <v>7582</v>
      </c>
      <c r="J15" s="148">
        <v>1465</v>
      </c>
      <c r="K15" s="147">
        <v>20862</v>
      </c>
      <c r="L15" s="148">
        <v>3855</v>
      </c>
      <c r="M15" s="147">
        <v>16796</v>
      </c>
      <c r="N15" s="148">
        <v>3044</v>
      </c>
      <c r="O15" s="149">
        <f>+I15+K15+M15</f>
        <v>45240</v>
      </c>
      <c r="P15" s="150">
        <f>+J15+L15+N15</f>
        <v>8364</v>
      </c>
      <c r="Q15" s="151">
        <f>IF(O15&lt;&gt;0,P15/G15,"")</f>
        <v>103.25925925925925</v>
      </c>
      <c r="R15" s="152">
        <f>IF(O15&lt;&gt;0,O15/P15,"")</f>
        <v>5.408895265423243</v>
      </c>
      <c r="S15" s="147">
        <v>84503</v>
      </c>
      <c r="T15" s="125">
        <f t="shared" si="0"/>
        <v>-0.4646343916784019</v>
      </c>
      <c r="U15" s="147">
        <v>5036539</v>
      </c>
      <c r="V15" s="148">
        <v>661911</v>
      </c>
      <c r="W15" s="176">
        <f>U15/V15</f>
        <v>7.609087928739664</v>
      </c>
      <c r="X15" s="8"/>
    </row>
    <row r="16" spans="1:24" s="10" customFormat="1" ht="18">
      <c r="A16" s="53">
        <v>12</v>
      </c>
      <c r="B16" s="181" t="s">
        <v>84</v>
      </c>
      <c r="C16" s="123">
        <v>39339</v>
      </c>
      <c r="D16" s="161" t="s">
        <v>51</v>
      </c>
      <c r="E16" s="161" t="s">
        <v>85</v>
      </c>
      <c r="F16" s="124">
        <v>79</v>
      </c>
      <c r="G16" s="132">
        <v>75</v>
      </c>
      <c r="H16" s="132">
        <v>2</v>
      </c>
      <c r="I16" s="162">
        <v>3683.5</v>
      </c>
      <c r="J16" s="163">
        <v>520</v>
      </c>
      <c r="K16" s="162">
        <v>18394</v>
      </c>
      <c r="L16" s="163">
        <v>2168</v>
      </c>
      <c r="M16" s="162">
        <v>20281.5</v>
      </c>
      <c r="N16" s="163">
        <v>2359</v>
      </c>
      <c r="O16" s="162">
        <f>+M16+K16+I16</f>
        <v>42359</v>
      </c>
      <c r="P16" s="163">
        <v>5047</v>
      </c>
      <c r="Q16" s="163">
        <f>P16/G16</f>
        <v>67.29333333333334</v>
      </c>
      <c r="R16" s="164">
        <f>O16/P16</f>
        <v>8.392906677234</v>
      </c>
      <c r="S16" s="162">
        <v>60458</v>
      </c>
      <c r="T16" s="125">
        <f t="shared" si="0"/>
        <v>-0.29936484832445664</v>
      </c>
      <c r="U16" s="162">
        <v>114704</v>
      </c>
      <c r="V16" s="163">
        <v>13200</v>
      </c>
      <c r="W16" s="182">
        <f>+U16/V16</f>
        <v>8.68969696969697</v>
      </c>
      <c r="X16" s="8"/>
    </row>
    <row r="17" spans="1:24" s="10" customFormat="1" ht="18">
      <c r="A17" s="52">
        <v>13</v>
      </c>
      <c r="B17" s="175" t="s">
        <v>96</v>
      </c>
      <c r="C17" s="119">
        <v>39318</v>
      </c>
      <c r="D17" s="145" t="s">
        <v>10</v>
      </c>
      <c r="E17" s="146" t="s">
        <v>43</v>
      </c>
      <c r="F17" s="130">
        <v>60</v>
      </c>
      <c r="G17" s="130">
        <v>51</v>
      </c>
      <c r="H17" s="130">
        <v>5</v>
      </c>
      <c r="I17" s="147">
        <v>7750</v>
      </c>
      <c r="J17" s="148">
        <v>1360</v>
      </c>
      <c r="K17" s="147">
        <v>13215</v>
      </c>
      <c r="L17" s="148">
        <v>2215</v>
      </c>
      <c r="M17" s="147">
        <v>14970</v>
      </c>
      <c r="N17" s="148">
        <v>2542</v>
      </c>
      <c r="O17" s="149">
        <f>+I17+K17+M17</f>
        <v>35935</v>
      </c>
      <c r="P17" s="150">
        <f>+J17+L17+N17</f>
        <v>6117</v>
      </c>
      <c r="Q17" s="151">
        <f>IF(O17&lt;&gt;0,P17/G17,"")</f>
        <v>119.94117647058823</v>
      </c>
      <c r="R17" s="152">
        <f>IF(O17&lt;&gt;0,O17/P17,"")</f>
        <v>5.874611737779958</v>
      </c>
      <c r="S17" s="147">
        <v>50439</v>
      </c>
      <c r="T17" s="125">
        <f t="shared" si="0"/>
        <v>-0.2875552647752731</v>
      </c>
      <c r="U17" s="147">
        <v>930658</v>
      </c>
      <c r="V17" s="148">
        <v>110888</v>
      </c>
      <c r="W17" s="176">
        <f aca="true" t="shared" si="1" ref="W17:W22">U17/V17</f>
        <v>8.392774691580694</v>
      </c>
      <c r="X17" s="8"/>
    </row>
    <row r="18" spans="1:24" s="10" customFormat="1" ht="18">
      <c r="A18" s="53">
        <v>14</v>
      </c>
      <c r="B18" s="183" t="s">
        <v>97</v>
      </c>
      <c r="C18" s="119">
        <v>39346</v>
      </c>
      <c r="D18" s="154" t="s">
        <v>26</v>
      </c>
      <c r="E18" s="154" t="s">
        <v>98</v>
      </c>
      <c r="F18" s="155">
        <v>32</v>
      </c>
      <c r="G18" s="155">
        <v>30</v>
      </c>
      <c r="H18" s="155">
        <v>1</v>
      </c>
      <c r="I18" s="156">
        <v>5032</v>
      </c>
      <c r="J18" s="157">
        <v>538</v>
      </c>
      <c r="K18" s="156">
        <v>13174.5</v>
      </c>
      <c r="L18" s="157">
        <v>1297</v>
      </c>
      <c r="M18" s="156">
        <v>14424</v>
      </c>
      <c r="N18" s="157">
        <v>1460</v>
      </c>
      <c r="O18" s="156">
        <f>I18+K18+M18</f>
        <v>32630.5</v>
      </c>
      <c r="P18" s="157">
        <f>J18+L18+N18</f>
        <v>3295</v>
      </c>
      <c r="Q18" s="157">
        <f>+P18/G18</f>
        <v>109.83333333333333</v>
      </c>
      <c r="R18" s="158">
        <f>+O18/P18</f>
        <v>9.903034901365706</v>
      </c>
      <c r="S18" s="156"/>
      <c r="T18" s="125">
        <f t="shared" si="0"/>
      </c>
      <c r="U18" s="156">
        <v>32630.5</v>
      </c>
      <c r="V18" s="157">
        <v>3295</v>
      </c>
      <c r="W18" s="179">
        <f t="shared" si="1"/>
        <v>9.903034901365706</v>
      </c>
      <c r="X18" s="8"/>
    </row>
    <row r="19" spans="1:24" s="10" customFormat="1" ht="18">
      <c r="A19" s="52">
        <v>15</v>
      </c>
      <c r="B19" s="177" t="s">
        <v>71</v>
      </c>
      <c r="C19" s="120">
        <v>39325</v>
      </c>
      <c r="D19" s="141" t="s">
        <v>86</v>
      </c>
      <c r="E19" s="141" t="s">
        <v>86</v>
      </c>
      <c r="F19" s="131">
        <v>41</v>
      </c>
      <c r="G19" s="131">
        <v>41</v>
      </c>
      <c r="H19" s="131">
        <v>4</v>
      </c>
      <c r="I19" s="142">
        <v>4478</v>
      </c>
      <c r="J19" s="143">
        <v>730</v>
      </c>
      <c r="K19" s="142">
        <v>9142.5</v>
      </c>
      <c r="L19" s="143">
        <v>1441</v>
      </c>
      <c r="M19" s="142">
        <v>10344.5</v>
      </c>
      <c r="N19" s="143">
        <v>1640</v>
      </c>
      <c r="O19" s="142">
        <f>SUM(I19+K19+M19)</f>
        <v>23965</v>
      </c>
      <c r="P19" s="143">
        <f>SUM(J19+L19+N19)</f>
        <v>3811</v>
      </c>
      <c r="Q19" s="151">
        <f>IF(O19&lt;&gt;0,P19/G19,"")</f>
        <v>92.95121951219512</v>
      </c>
      <c r="R19" s="152">
        <f>IF(O19&lt;&gt;0,O19/P19,"")</f>
        <v>6.2883757543951715</v>
      </c>
      <c r="S19" s="142">
        <v>39447.5</v>
      </c>
      <c r="T19" s="125">
        <f t="shared" si="0"/>
        <v>-0.39248368084162494</v>
      </c>
      <c r="U19" s="142">
        <v>337364.5</v>
      </c>
      <c r="V19" s="143">
        <v>42136</v>
      </c>
      <c r="W19" s="184">
        <f t="shared" si="1"/>
        <v>8.006562084678185</v>
      </c>
      <c r="X19" s="8"/>
    </row>
    <row r="20" spans="1:24" s="10" customFormat="1" ht="18">
      <c r="A20" s="53">
        <v>16</v>
      </c>
      <c r="B20" s="175" t="s">
        <v>78</v>
      </c>
      <c r="C20" s="119">
        <v>39332</v>
      </c>
      <c r="D20" s="145" t="s">
        <v>10</v>
      </c>
      <c r="E20" s="146" t="s">
        <v>52</v>
      </c>
      <c r="F20" s="130">
        <v>58</v>
      </c>
      <c r="G20" s="130">
        <v>33</v>
      </c>
      <c r="H20" s="130">
        <v>3</v>
      </c>
      <c r="I20" s="147">
        <v>2019</v>
      </c>
      <c r="J20" s="148">
        <v>286</v>
      </c>
      <c r="K20" s="147">
        <v>9543</v>
      </c>
      <c r="L20" s="148">
        <v>1163</v>
      </c>
      <c r="M20" s="147">
        <v>8832</v>
      </c>
      <c r="N20" s="148">
        <v>1089</v>
      </c>
      <c r="O20" s="149">
        <f>+I20+K20+M20</f>
        <v>20394</v>
      </c>
      <c r="P20" s="150">
        <f>+J20+L20+N20</f>
        <v>2538</v>
      </c>
      <c r="Q20" s="151">
        <f>IF(O20&lt;&gt;0,P20/G20,"")</f>
        <v>76.9090909090909</v>
      </c>
      <c r="R20" s="152">
        <f>IF(O20&lt;&gt;0,O20/P20,"")</f>
        <v>8.035460992907801</v>
      </c>
      <c r="S20" s="147">
        <v>62614</v>
      </c>
      <c r="T20" s="125">
        <f t="shared" si="0"/>
        <v>-0.6742900948669627</v>
      </c>
      <c r="U20" s="147">
        <v>225416</v>
      </c>
      <c r="V20" s="148">
        <v>26682</v>
      </c>
      <c r="W20" s="176">
        <f t="shared" si="1"/>
        <v>8.448242260700097</v>
      </c>
      <c r="X20" s="8"/>
    </row>
    <row r="21" spans="1:24" s="10" customFormat="1" ht="18">
      <c r="A21" s="52">
        <v>17</v>
      </c>
      <c r="B21" s="177" t="s">
        <v>67</v>
      </c>
      <c r="C21" s="120">
        <v>39311</v>
      </c>
      <c r="D21" s="141" t="s">
        <v>32</v>
      </c>
      <c r="E21" s="141" t="s">
        <v>42</v>
      </c>
      <c r="F21" s="131">
        <v>51</v>
      </c>
      <c r="G21" s="131">
        <v>50</v>
      </c>
      <c r="H21" s="131">
        <v>6</v>
      </c>
      <c r="I21" s="142">
        <v>2796.5</v>
      </c>
      <c r="J21" s="143">
        <v>508</v>
      </c>
      <c r="K21" s="142">
        <v>7339.5</v>
      </c>
      <c r="L21" s="143">
        <v>1313</v>
      </c>
      <c r="M21" s="142">
        <v>6473</v>
      </c>
      <c r="N21" s="143">
        <v>1175</v>
      </c>
      <c r="O21" s="142">
        <f aca="true" t="shared" si="2" ref="O21:P23">I21+K21+M21</f>
        <v>16609</v>
      </c>
      <c r="P21" s="143">
        <f t="shared" si="2"/>
        <v>2996</v>
      </c>
      <c r="Q21" s="151">
        <f>IF(O21&lt;&gt;0,P21/G21,"")</f>
        <v>59.92</v>
      </c>
      <c r="R21" s="152">
        <f>IF(O21&lt;&gt;0,O21/P21,"")</f>
        <v>5.543724966622163</v>
      </c>
      <c r="S21" s="142">
        <v>22876.5</v>
      </c>
      <c r="T21" s="125">
        <f t="shared" si="0"/>
        <v>-0.2739711057198435</v>
      </c>
      <c r="U21" s="165">
        <v>673102.5</v>
      </c>
      <c r="V21" s="160">
        <v>85024</v>
      </c>
      <c r="W21" s="184">
        <f t="shared" si="1"/>
        <v>7.9166176608957475</v>
      </c>
      <c r="X21" s="8"/>
    </row>
    <row r="22" spans="1:24" s="10" customFormat="1" ht="18">
      <c r="A22" s="53">
        <v>18</v>
      </c>
      <c r="B22" s="183" t="s">
        <v>99</v>
      </c>
      <c r="C22" s="119">
        <v>39010</v>
      </c>
      <c r="D22" s="154" t="s">
        <v>26</v>
      </c>
      <c r="E22" s="154" t="s">
        <v>100</v>
      </c>
      <c r="F22" s="155">
        <v>225</v>
      </c>
      <c r="G22" s="155">
        <v>1</v>
      </c>
      <c r="H22" s="155">
        <v>23</v>
      </c>
      <c r="I22" s="156">
        <v>2500</v>
      </c>
      <c r="J22" s="157">
        <v>500</v>
      </c>
      <c r="K22" s="156">
        <v>2500</v>
      </c>
      <c r="L22" s="157">
        <v>500</v>
      </c>
      <c r="M22" s="156">
        <v>2500</v>
      </c>
      <c r="N22" s="157">
        <v>500</v>
      </c>
      <c r="O22" s="156">
        <f t="shared" si="2"/>
        <v>7500</v>
      </c>
      <c r="P22" s="157">
        <f t="shared" si="2"/>
        <v>1500</v>
      </c>
      <c r="Q22" s="157">
        <f>+P22/G22</f>
        <v>1500</v>
      </c>
      <c r="R22" s="158">
        <f>+O22/P22</f>
        <v>5</v>
      </c>
      <c r="S22" s="156"/>
      <c r="T22" s="125">
        <f t="shared" si="0"/>
      </c>
      <c r="U22" s="156">
        <v>12980600.5</v>
      </c>
      <c r="V22" s="157">
        <v>1709296.1333333333</v>
      </c>
      <c r="W22" s="179">
        <f t="shared" si="1"/>
        <v>7.594120320559239</v>
      </c>
      <c r="X22" s="8"/>
    </row>
    <row r="23" spans="1:24" s="10" customFormat="1" ht="18">
      <c r="A23" s="52">
        <v>19</v>
      </c>
      <c r="B23" s="175" t="s">
        <v>68</v>
      </c>
      <c r="C23" s="119">
        <v>39318</v>
      </c>
      <c r="D23" s="146" t="s">
        <v>34</v>
      </c>
      <c r="E23" s="146" t="s">
        <v>69</v>
      </c>
      <c r="F23" s="130">
        <v>56</v>
      </c>
      <c r="G23" s="130">
        <v>34</v>
      </c>
      <c r="H23" s="130">
        <v>5</v>
      </c>
      <c r="I23" s="147">
        <v>1615</v>
      </c>
      <c r="J23" s="148">
        <v>260</v>
      </c>
      <c r="K23" s="147">
        <v>2896</v>
      </c>
      <c r="L23" s="148">
        <v>471</v>
      </c>
      <c r="M23" s="147">
        <v>2746</v>
      </c>
      <c r="N23" s="148">
        <v>450</v>
      </c>
      <c r="O23" s="149">
        <f t="shared" si="2"/>
        <v>7257</v>
      </c>
      <c r="P23" s="150">
        <f t="shared" si="2"/>
        <v>1181</v>
      </c>
      <c r="Q23" s="151">
        <f>IF(O23&lt;&gt;0,P23/G23,"")</f>
        <v>34.73529411764706</v>
      </c>
      <c r="R23" s="144">
        <f>+O23/P23</f>
        <v>6.144792548687553</v>
      </c>
      <c r="S23" s="147">
        <v>5789</v>
      </c>
      <c r="T23" s="125">
        <f t="shared" si="0"/>
        <v>0.2535843841768872</v>
      </c>
      <c r="U23" s="149">
        <f>157146+94670+28857.5+9502+7257</f>
        <v>297432.5</v>
      </c>
      <c r="V23" s="160">
        <f>18176+11311+4047+1765+1181</f>
        <v>36480</v>
      </c>
      <c r="W23" s="180">
        <f>IF(U23&lt;&gt;0,U23/V23,"")</f>
        <v>8.153303179824562</v>
      </c>
      <c r="X23" s="8"/>
    </row>
    <row r="24" spans="1:24" s="10" customFormat="1" ht="18">
      <c r="A24" s="53">
        <v>20</v>
      </c>
      <c r="B24" s="175" t="s">
        <v>56</v>
      </c>
      <c r="C24" s="119">
        <v>39297</v>
      </c>
      <c r="D24" s="145" t="s">
        <v>10</v>
      </c>
      <c r="E24" s="146" t="s">
        <v>43</v>
      </c>
      <c r="F24" s="130">
        <v>51</v>
      </c>
      <c r="G24" s="130">
        <v>25</v>
      </c>
      <c r="H24" s="130">
        <v>8</v>
      </c>
      <c r="I24" s="147">
        <v>966</v>
      </c>
      <c r="J24" s="148">
        <v>178</v>
      </c>
      <c r="K24" s="147">
        <v>2482</v>
      </c>
      <c r="L24" s="148">
        <v>409</v>
      </c>
      <c r="M24" s="147">
        <v>2611</v>
      </c>
      <c r="N24" s="148">
        <v>439</v>
      </c>
      <c r="O24" s="149">
        <f>+I24+K24+M24</f>
        <v>6059</v>
      </c>
      <c r="P24" s="150">
        <f>+J24+L24+N24</f>
        <v>1026</v>
      </c>
      <c r="Q24" s="151">
        <f>IF(O24&lt;&gt;0,P24/G24,"")</f>
        <v>41.04</v>
      </c>
      <c r="R24" s="152">
        <f>IF(O24&lt;&gt;0,O24/P24,"")</f>
        <v>5.905458089668616</v>
      </c>
      <c r="S24" s="147">
        <v>10490</v>
      </c>
      <c r="T24" s="125">
        <f t="shared" si="0"/>
        <v>-0.42240228789323164</v>
      </c>
      <c r="U24" s="147">
        <v>685756</v>
      </c>
      <c r="V24" s="148">
        <v>84527</v>
      </c>
      <c r="W24" s="176">
        <f>U24/V24</f>
        <v>8.11286334543992</v>
      </c>
      <c r="X24" s="8"/>
    </row>
    <row r="25" spans="1:24" s="10" customFormat="1" ht="18">
      <c r="A25" s="52">
        <v>21</v>
      </c>
      <c r="B25" s="183" t="s">
        <v>101</v>
      </c>
      <c r="C25" s="119">
        <v>39346</v>
      </c>
      <c r="D25" s="154" t="s">
        <v>26</v>
      </c>
      <c r="E25" s="154" t="s">
        <v>102</v>
      </c>
      <c r="F25" s="155">
        <v>13</v>
      </c>
      <c r="G25" s="155">
        <v>13</v>
      </c>
      <c r="H25" s="155">
        <v>1</v>
      </c>
      <c r="I25" s="156">
        <v>525</v>
      </c>
      <c r="J25" s="157">
        <v>69</v>
      </c>
      <c r="K25" s="156">
        <v>1549</v>
      </c>
      <c r="L25" s="157">
        <v>172</v>
      </c>
      <c r="M25" s="156">
        <v>1781.5</v>
      </c>
      <c r="N25" s="157">
        <v>195</v>
      </c>
      <c r="O25" s="156">
        <f>I25+K25+M25</f>
        <v>3855.5</v>
      </c>
      <c r="P25" s="157">
        <f>J25+L25+N25</f>
        <v>436</v>
      </c>
      <c r="Q25" s="157">
        <f>+P25/G25</f>
        <v>33.53846153846154</v>
      </c>
      <c r="R25" s="158">
        <f>+O25/P25</f>
        <v>8.84288990825688</v>
      </c>
      <c r="S25" s="156"/>
      <c r="T25" s="125">
        <f t="shared" si="0"/>
      </c>
      <c r="U25" s="156">
        <v>3855.5</v>
      </c>
      <c r="V25" s="157">
        <v>436</v>
      </c>
      <c r="W25" s="179">
        <f>U25/V25</f>
        <v>8.84288990825688</v>
      </c>
      <c r="X25" s="8"/>
    </row>
    <row r="26" spans="1:25" s="10" customFormat="1" ht="18">
      <c r="A26" s="53">
        <v>22</v>
      </c>
      <c r="B26" s="177" t="s">
        <v>65</v>
      </c>
      <c r="C26" s="120">
        <v>39311</v>
      </c>
      <c r="D26" s="141" t="s">
        <v>21</v>
      </c>
      <c r="E26" s="141" t="s">
        <v>50</v>
      </c>
      <c r="F26" s="131">
        <v>84</v>
      </c>
      <c r="G26" s="131">
        <v>15</v>
      </c>
      <c r="H26" s="131">
        <v>6</v>
      </c>
      <c r="I26" s="142">
        <v>844</v>
      </c>
      <c r="J26" s="143">
        <v>135</v>
      </c>
      <c r="K26" s="142">
        <v>1650</v>
      </c>
      <c r="L26" s="143">
        <v>244</v>
      </c>
      <c r="M26" s="142">
        <v>1285</v>
      </c>
      <c r="N26" s="143">
        <v>212</v>
      </c>
      <c r="O26" s="142">
        <f>+M26+K26+I26</f>
        <v>3779</v>
      </c>
      <c r="P26" s="143">
        <f>+N26+L26+J26</f>
        <v>591</v>
      </c>
      <c r="Q26" s="143">
        <f>+P26/G26</f>
        <v>39.4</v>
      </c>
      <c r="R26" s="144">
        <f>+O26/P26</f>
        <v>6.39424703891709</v>
      </c>
      <c r="S26" s="142">
        <v>9987</v>
      </c>
      <c r="T26" s="125">
        <f t="shared" si="0"/>
        <v>-0.621608090517673</v>
      </c>
      <c r="U26" s="142">
        <v>767467</v>
      </c>
      <c r="V26" s="143">
        <v>91191</v>
      </c>
      <c r="W26" s="178">
        <f>+U26/V26</f>
        <v>8.416038863484335</v>
      </c>
      <c r="X26" s="8"/>
      <c r="Y26" s="8"/>
    </row>
    <row r="27" spans="1:25" s="10" customFormat="1" ht="18">
      <c r="A27" s="53">
        <v>23</v>
      </c>
      <c r="B27" s="185" t="s">
        <v>103</v>
      </c>
      <c r="C27" s="120">
        <v>39269</v>
      </c>
      <c r="D27" s="166" t="s">
        <v>45</v>
      </c>
      <c r="E27" s="166" t="s">
        <v>45</v>
      </c>
      <c r="F27" s="122">
        <v>10</v>
      </c>
      <c r="G27" s="122">
        <v>10</v>
      </c>
      <c r="H27" s="122">
        <v>12</v>
      </c>
      <c r="I27" s="142">
        <v>532</v>
      </c>
      <c r="J27" s="143">
        <v>107</v>
      </c>
      <c r="K27" s="142">
        <v>1310.5</v>
      </c>
      <c r="L27" s="143">
        <v>237</v>
      </c>
      <c r="M27" s="142">
        <v>1607.5</v>
      </c>
      <c r="N27" s="143">
        <v>293</v>
      </c>
      <c r="O27" s="142">
        <f>SUM(I27+K27+M27)</f>
        <v>3450</v>
      </c>
      <c r="P27" s="143">
        <f>SUM(J27+L27+N27)</f>
        <v>637</v>
      </c>
      <c r="Q27" s="143">
        <f>+P27/G27</f>
        <v>63.7</v>
      </c>
      <c r="R27" s="144">
        <f>+O27/P27</f>
        <v>5.416012558869702</v>
      </c>
      <c r="S27" s="142"/>
      <c r="T27" s="125">
        <f t="shared" si="0"/>
      </c>
      <c r="U27" s="142">
        <v>177166.19</v>
      </c>
      <c r="V27" s="143">
        <v>25727</v>
      </c>
      <c r="W27" s="184">
        <f aca="true" t="shared" si="3" ref="W27:W32">U27/V27</f>
        <v>6.886391339837525</v>
      </c>
      <c r="X27" s="8"/>
      <c r="Y27" s="8"/>
    </row>
    <row r="28" spans="1:25" s="10" customFormat="1" ht="18">
      <c r="A28" s="52">
        <v>24</v>
      </c>
      <c r="B28" s="183" t="s">
        <v>104</v>
      </c>
      <c r="C28" s="119">
        <v>39080</v>
      </c>
      <c r="D28" s="154" t="s">
        <v>26</v>
      </c>
      <c r="E28" s="154" t="s">
        <v>100</v>
      </c>
      <c r="F28" s="155">
        <v>97</v>
      </c>
      <c r="G28" s="155">
        <v>1</v>
      </c>
      <c r="H28" s="155">
        <v>31</v>
      </c>
      <c r="I28" s="156">
        <v>1000</v>
      </c>
      <c r="J28" s="157">
        <v>200</v>
      </c>
      <c r="K28" s="156">
        <v>1000</v>
      </c>
      <c r="L28" s="157">
        <v>200</v>
      </c>
      <c r="M28" s="156">
        <v>1000</v>
      </c>
      <c r="N28" s="157">
        <v>200</v>
      </c>
      <c r="O28" s="156">
        <f>I28+K28+M28</f>
        <v>3000</v>
      </c>
      <c r="P28" s="157">
        <f>J28+L28+N28</f>
        <v>600</v>
      </c>
      <c r="Q28" s="157">
        <f>+P28/G28</f>
        <v>600</v>
      </c>
      <c r="R28" s="158">
        <f>+O28/P28</f>
        <v>5</v>
      </c>
      <c r="S28" s="156"/>
      <c r="T28" s="125">
        <f t="shared" si="0"/>
      </c>
      <c r="U28" s="156">
        <v>3135753.5</v>
      </c>
      <c r="V28" s="157">
        <v>430175</v>
      </c>
      <c r="W28" s="179">
        <f t="shared" si="3"/>
        <v>7.2894833497995</v>
      </c>
      <c r="X28" s="8"/>
      <c r="Y28" s="8"/>
    </row>
    <row r="29" spans="1:25" s="10" customFormat="1" ht="18">
      <c r="A29" s="53">
        <v>25</v>
      </c>
      <c r="B29" s="185" t="s">
        <v>87</v>
      </c>
      <c r="C29" s="120">
        <v>39339</v>
      </c>
      <c r="D29" s="166" t="s">
        <v>45</v>
      </c>
      <c r="E29" s="166" t="s">
        <v>33</v>
      </c>
      <c r="F29" s="122">
        <v>8</v>
      </c>
      <c r="G29" s="122">
        <v>7</v>
      </c>
      <c r="H29" s="122">
        <v>2</v>
      </c>
      <c r="I29" s="142">
        <v>617</v>
      </c>
      <c r="J29" s="143">
        <v>71</v>
      </c>
      <c r="K29" s="142">
        <v>1265.5</v>
      </c>
      <c r="L29" s="143">
        <v>138</v>
      </c>
      <c r="M29" s="142">
        <v>970.5</v>
      </c>
      <c r="N29" s="143">
        <v>106</v>
      </c>
      <c r="O29" s="142">
        <f>SUM(I29+K29+M29)</f>
        <v>2853</v>
      </c>
      <c r="P29" s="143">
        <f>SUM(J29+L29+N29)</f>
        <v>315</v>
      </c>
      <c r="Q29" s="143">
        <f>+P29/G29</f>
        <v>45</v>
      </c>
      <c r="R29" s="144">
        <f>+O29/P29</f>
        <v>9.057142857142857</v>
      </c>
      <c r="S29" s="142"/>
      <c r="T29" s="125">
        <f t="shared" si="0"/>
      </c>
      <c r="U29" s="142">
        <v>14578.5</v>
      </c>
      <c r="V29" s="143">
        <v>1398</v>
      </c>
      <c r="W29" s="184">
        <f t="shared" si="3"/>
        <v>10.428111587982833</v>
      </c>
      <c r="X29" s="8"/>
      <c r="Y29" s="8"/>
    </row>
    <row r="30" spans="1:25" s="10" customFormat="1" ht="18">
      <c r="A30" s="52">
        <v>26</v>
      </c>
      <c r="B30" s="177" t="s">
        <v>19</v>
      </c>
      <c r="C30" s="120">
        <v>39262</v>
      </c>
      <c r="D30" s="141" t="s">
        <v>32</v>
      </c>
      <c r="E30" s="141" t="s">
        <v>42</v>
      </c>
      <c r="F30" s="131">
        <v>78</v>
      </c>
      <c r="G30" s="131">
        <v>3</v>
      </c>
      <c r="H30" s="131">
        <v>13</v>
      </c>
      <c r="I30" s="142">
        <v>652.5</v>
      </c>
      <c r="J30" s="143">
        <v>163</v>
      </c>
      <c r="K30" s="142">
        <v>854</v>
      </c>
      <c r="L30" s="143">
        <v>208</v>
      </c>
      <c r="M30" s="142">
        <v>1208</v>
      </c>
      <c r="N30" s="143">
        <v>298</v>
      </c>
      <c r="O30" s="142">
        <f>I30+K30+M30</f>
        <v>2714.5</v>
      </c>
      <c r="P30" s="143">
        <f>J30+L30+N30</f>
        <v>669</v>
      </c>
      <c r="Q30" s="151">
        <f>IF(O30&lt;&gt;0,P30/G30,"")</f>
        <v>223</v>
      </c>
      <c r="R30" s="152">
        <f>IF(O30&lt;&gt;0,O30/P30,"")</f>
        <v>4.0575485799701045</v>
      </c>
      <c r="S30" s="142">
        <v>936.5</v>
      </c>
      <c r="T30" s="125">
        <f t="shared" si="0"/>
        <v>1.8985584623598506</v>
      </c>
      <c r="U30" s="165">
        <v>1771464.5</v>
      </c>
      <c r="V30" s="160">
        <v>225649</v>
      </c>
      <c r="W30" s="184">
        <f t="shared" si="3"/>
        <v>7.8505311346383095</v>
      </c>
      <c r="X30" s="8"/>
      <c r="Y30" s="8"/>
    </row>
    <row r="31" spans="1:25" s="10" customFormat="1" ht="18">
      <c r="A31" s="53">
        <v>27</v>
      </c>
      <c r="B31" s="177" t="s">
        <v>46</v>
      </c>
      <c r="C31" s="120">
        <v>39276</v>
      </c>
      <c r="D31" s="141" t="s">
        <v>32</v>
      </c>
      <c r="E31" s="141" t="s">
        <v>42</v>
      </c>
      <c r="F31" s="131">
        <v>40</v>
      </c>
      <c r="G31" s="131">
        <v>10</v>
      </c>
      <c r="H31" s="131">
        <v>11</v>
      </c>
      <c r="I31" s="142">
        <v>546</v>
      </c>
      <c r="J31" s="143">
        <v>95</v>
      </c>
      <c r="K31" s="142">
        <v>846</v>
      </c>
      <c r="L31" s="143">
        <v>130</v>
      </c>
      <c r="M31" s="142">
        <v>1094.5</v>
      </c>
      <c r="N31" s="143">
        <v>161</v>
      </c>
      <c r="O31" s="142">
        <f>SUM(I31+K31+M31)</f>
        <v>2486.5</v>
      </c>
      <c r="P31" s="143">
        <f>SUM(J31+L31+N31)</f>
        <v>386</v>
      </c>
      <c r="Q31" s="151">
        <f>IF(O31&lt;&gt;0,P31/G31,"")</f>
        <v>38.6</v>
      </c>
      <c r="R31" s="152">
        <f>IF(O31&lt;&gt;0,O31/P31,"")</f>
        <v>6.441709844559585</v>
      </c>
      <c r="S31" s="142">
        <v>4466.5</v>
      </c>
      <c r="T31" s="125">
        <f t="shared" si="0"/>
        <v>-0.4433001231389231</v>
      </c>
      <c r="U31" s="165">
        <v>811677.5</v>
      </c>
      <c r="V31" s="160">
        <v>100708</v>
      </c>
      <c r="W31" s="184">
        <f t="shared" si="3"/>
        <v>8.059712237359495</v>
      </c>
      <c r="X31" s="8"/>
      <c r="Y31" s="8"/>
    </row>
    <row r="32" spans="1:25" s="10" customFormat="1" ht="18">
      <c r="A32" s="52">
        <v>28</v>
      </c>
      <c r="B32" s="185" t="s">
        <v>60</v>
      </c>
      <c r="C32" s="120">
        <v>39290</v>
      </c>
      <c r="D32" s="166" t="s">
        <v>45</v>
      </c>
      <c r="E32" s="166" t="s">
        <v>33</v>
      </c>
      <c r="F32" s="122">
        <v>5</v>
      </c>
      <c r="G32" s="122">
        <v>5</v>
      </c>
      <c r="H32" s="122">
        <v>8</v>
      </c>
      <c r="I32" s="142">
        <v>590.5</v>
      </c>
      <c r="J32" s="143">
        <v>79</v>
      </c>
      <c r="K32" s="142">
        <v>918.5</v>
      </c>
      <c r="L32" s="143">
        <v>116</v>
      </c>
      <c r="M32" s="142">
        <v>936</v>
      </c>
      <c r="N32" s="143">
        <v>120</v>
      </c>
      <c r="O32" s="142">
        <f>SUM(I32+K32+M32)</f>
        <v>2445</v>
      </c>
      <c r="P32" s="143">
        <f>SUM(J32+L32+N32)</f>
        <v>315</v>
      </c>
      <c r="Q32" s="143">
        <f>+P32/G32</f>
        <v>63</v>
      </c>
      <c r="R32" s="144">
        <f>+O32/P32</f>
        <v>7.761904761904762</v>
      </c>
      <c r="S32" s="142"/>
      <c r="T32" s="125">
        <f t="shared" si="0"/>
      </c>
      <c r="U32" s="142">
        <v>155440.47</v>
      </c>
      <c r="V32" s="143">
        <v>15348</v>
      </c>
      <c r="W32" s="184">
        <f t="shared" si="3"/>
        <v>10.127734558248632</v>
      </c>
      <c r="X32" s="8"/>
      <c r="Y32" s="8"/>
    </row>
    <row r="33" spans="1:25" s="10" customFormat="1" ht="18">
      <c r="A33" s="53">
        <v>29</v>
      </c>
      <c r="B33" s="177" t="s">
        <v>57</v>
      </c>
      <c r="C33" s="120">
        <v>39297</v>
      </c>
      <c r="D33" s="141" t="s">
        <v>21</v>
      </c>
      <c r="E33" s="141" t="s">
        <v>31</v>
      </c>
      <c r="F33" s="131">
        <v>62</v>
      </c>
      <c r="G33" s="131">
        <v>13</v>
      </c>
      <c r="H33" s="131">
        <v>8</v>
      </c>
      <c r="I33" s="142">
        <v>549</v>
      </c>
      <c r="J33" s="143">
        <v>141</v>
      </c>
      <c r="K33" s="142">
        <v>855</v>
      </c>
      <c r="L33" s="143">
        <v>162</v>
      </c>
      <c r="M33" s="142">
        <v>971</v>
      </c>
      <c r="N33" s="143">
        <v>159</v>
      </c>
      <c r="O33" s="142">
        <f>+M33+K33+I33</f>
        <v>2375</v>
      </c>
      <c r="P33" s="143">
        <f>+N33+L33+J33</f>
        <v>462</v>
      </c>
      <c r="Q33" s="143">
        <f>+P33/G33</f>
        <v>35.53846153846154</v>
      </c>
      <c r="R33" s="144">
        <f>+O33/P33</f>
        <v>5.140692640692641</v>
      </c>
      <c r="S33" s="142">
        <v>2935</v>
      </c>
      <c r="T33" s="125">
        <f t="shared" si="0"/>
        <v>-0.19080068143100512</v>
      </c>
      <c r="U33" s="142">
        <v>646924</v>
      </c>
      <c r="V33" s="143">
        <v>79017</v>
      </c>
      <c r="W33" s="178">
        <f>+U33/V33</f>
        <v>8.187149600718833</v>
      </c>
      <c r="X33" s="8"/>
      <c r="Y33" s="8"/>
    </row>
    <row r="34" spans="1:25" s="10" customFormat="1" ht="18">
      <c r="A34" s="53">
        <v>30</v>
      </c>
      <c r="B34" s="185" t="s">
        <v>47</v>
      </c>
      <c r="C34" s="120">
        <v>39276</v>
      </c>
      <c r="D34" s="166" t="s">
        <v>45</v>
      </c>
      <c r="E34" s="166" t="s">
        <v>33</v>
      </c>
      <c r="F34" s="122">
        <v>49</v>
      </c>
      <c r="G34" s="122">
        <v>4</v>
      </c>
      <c r="H34" s="122">
        <v>11</v>
      </c>
      <c r="I34" s="142">
        <v>252</v>
      </c>
      <c r="J34" s="143">
        <v>40</v>
      </c>
      <c r="K34" s="142">
        <v>706</v>
      </c>
      <c r="L34" s="143">
        <v>92</v>
      </c>
      <c r="M34" s="142">
        <v>652</v>
      </c>
      <c r="N34" s="143">
        <v>82</v>
      </c>
      <c r="O34" s="142">
        <f>SUM(I34+K34+M34)</f>
        <v>1610</v>
      </c>
      <c r="P34" s="143">
        <f>SUM(J34+L34+N34)</f>
        <v>214</v>
      </c>
      <c r="Q34" s="143">
        <f>+P34/G34</f>
        <v>53.5</v>
      </c>
      <c r="R34" s="144">
        <f>+O34/P34</f>
        <v>7.5233644859813085</v>
      </c>
      <c r="S34" s="142"/>
      <c r="T34" s="125">
        <f t="shared" si="0"/>
      </c>
      <c r="U34" s="142">
        <v>480537</v>
      </c>
      <c r="V34" s="143">
        <v>59657</v>
      </c>
      <c r="W34" s="184">
        <f>U34/V34</f>
        <v>8.054997737063546</v>
      </c>
      <c r="X34" s="8"/>
      <c r="Y34" s="8"/>
    </row>
    <row r="35" spans="1:25" s="10" customFormat="1" ht="18">
      <c r="A35" s="52">
        <v>31</v>
      </c>
      <c r="B35" s="177" t="s">
        <v>105</v>
      </c>
      <c r="C35" s="120">
        <v>39045</v>
      </c>
      <c r="D35" s="141" t="s">
        <v>32</v>
      </c>
      <c r="E35" s="141" t="s">
        <v>106</v>
      </c>
      <c r="F35" s="131">
        <v>74</v>
      </c>
      <c r="G35" s="131">
        <v>1</v>
      </c>
      <c r="H35" s="131">
        <v>20</v>
      </c>
      <c r="I35" s="142">
        <v>340</v>
      </c>
      <c r="J35" s="143">
        <v>85</v>
      </c>
      <c r="K35" s="142">
        <v>380</v>
      </c>
      <c r="L35" s="143">
        <v>95</v>
      </c>
      <c r="M35" s="142">
        <v>468</v>
      </c>
      <c r="N35" s="143">
        <v>117</v>
      </c>
      <c r="O35" s="142">
        <f>I35+K35+M35</f>
        <v>1188</v>
      </c>
      <c r="P35" s="143">
        <f>J35+L35+N35</f>
        <v>297</v>
      </c>
      <c r="Q35" s="151">
        <f>IF(O35&lt;&gt;0,P35/G35,"")</f>
        <v>297</v>
      </c>
      <c r="R35" s="152">
        <f>IF(O35&lt;&gt;0,O35/P35,"")</f>
        <v>4</v>
      </c>
      <c r="S35" s="142">
        <v>0</v>
      </c>
      <c r="T35" s="125">
        <f t="shared" si="0"/>
      </c>
      <c r="U35" s="165">
        <v>1108883</v>
      </c>
      <c r="V35" s="160">
        <v>151561</v>
      </c>
      <c r="W35" s="184">
        <f>U35/V35</f>
        <v>7.316413853168031</v>
      </c>
      <c r="X35" s="8"/>
      <c r="Y35" s="8"/>
    </row>
    <row r="36" spans="1:25" s="10" customFormat="1" ht="18">
      <c r="A36" s="53">
        <v>32</v>
      </c>
      <c r="B36" s="175" t="s">
        <v>107</v>
      </c>
      <c r="C36" s="119">
        <v>39241</v>
      </c>
      <c r="D36" s="145" t="s">
        <v>10</v>
      </c>
      <c r="E36" s="146" t="s">
        <v>11</v>
      </c>
      <c r="F36" s="130">
        <v>114</v>
      </c>
      <c r="G36" s="130">
        <v>3</v>
      </c>
      <c r="H36" s="130">
        <v>16</v>
      </c>
      <c r="I36" s="147">
        <v>328</v>
      </c>
      <c r="J36" s="148">
        <v>34</v>
      </c>
      <c r="K36" s="147">
        <v>471</v>
      </c>
      <c r="L36" s="148">
        <v>51</v>
      </c>
      <c r="M36" s="147">
        <v>360</v>
      </c>
      <c r="N36" s="148">
        <v>39</v>
      </c>
      <c r="O36" s="149">
        <f>+I36+K36+M36</f>
        <v>1159</v>
      </c>
      <c r="P36" s="150">
        <f>+J36+L36+N36</f>
        <v>124</v>
      </c>
      <c r="Q36" s="151">
        <f>IF(O36&lt;&gt;0,P36/G36,"")</f>
        <v>41.333333333333336</v>
      </c>
      <c r="R36" s="152">
        <f>IF(O36&lt;&gt;0,O36/P36,"")</f>
        <v>9.346774193548388</v>
      </c>
      <c r="S36" s="147"/>
      <c r="T36" s="125">
        <f t="shared" si="0"/>
      </c>
      <c r="U36" s="147">
        <v>2902694</v>
      </c>
      <c r="V36" s="148">
        <v>339967</v>
      </c>
      <c r="W36" s="176">
        <f>U36/V36</f>
        <v>8.53816399827042</v>
      </c>
      <c r="X36" s="8"/>
      <c r="Y36" s="8"/>
    </row>
    <row r="37" spans="1:25" s="10" customFormat="1" ht="18">
      <c r="A37" s="52">
        <v>33</v>
      </c>
      <c r="B37" s="177" t="s">
        <v>20</v>
      </c>
      <c r="C37" s="120">
        <v>39248</v>
      </c>
      <c r="D37" s="141" t="s">
        <v>21</v>
      </c>
      <c r="E37" s="141" t="s">
        <v>31</v>
      </c>
      <c r="F37" s="131">
        <v>160</v>
      </c>
      <c r="G37" s="131">
        <v>8</v>
      </c>
      <c r="H37" s="131">
        <v>15</v>
      </c>
      <c r="I37" s="142">
        <v>207</v>
      </c>
      <c r="J37" s="143">
        <v>38</v>
      </c>
      <c r="K37" s="142">
        <v>431</v>
      </c>
      <c r="L37" s="143">
        <v>85</v>
      </c>
      <c r="M37" s="142">
        <v>405</v>
      </c>
      <c r="N37" s="143">
        <v>69</v>
      </c>
      <c r="O37" s="142">
        <f>+M37+K37+I37</f>
        <v>1043</v>
      </c>
      <c r="P37" s="143">
        <f>+N37+L37+J37</f>
        <v>192</v>
      </c>
      <c r="Q37" s="143">
        <f>+P37/G37</f>
        <v>24</v>
      </c>
      <c r="R37" s="144">
        <f>+O37/P37</f>
        <v>5.432291666666667</v>
      </c>
      <c r="S37" s="142">
        <v>1013</v>
      </c>
      <c r="T37" s="125">
        <f t="shared" si="0"/>
        <v>0.029615004935834157</v>
      </c>
      <c r="U37" s="142">
        <v>4864174</v>
      </c>
      <c r="V37" s="143">
        <v>658278</v>
      </c>
      <c r="W37" s="178">
        <f>+U37/V37</f>
        <v>7.389239804459514</v>
      </c>
      <c r="X37" s="8"/>
      <c r="Y37" s="8"/>
    </row>
    <row r="38" spans="1:25" s="10" customFormat="1" ht="18">
      <c r="A38" s="53">
        <v>34</v>
      </c>
      <c r="B38" s="175" t="s">
        <v>58</v>
      </c>
      <c r="C38" s="119">
        <v>39297</v>
      </c>
      <c r="D38" s="146" t="s">
        <v>34</v>
      </c>
      <c r="E38" s="146" t="s">
        <v>59</v>
      </c>
      <c r="F38" s="130">
        <v>40</v>
      </c>
      <c r="G38" s="130">
        <v>6</v>
      </c>
      <c r="H38" s="130">
        <v>8</v>
      </c>
      <c r="I38" s="147">
        <v>255</v>
      </c>
      <c r="J38" s="148">
        <v>47</v>
      </c>
      <c r="K38" s="147">
        <v>333.5</v>
      </c>
      <c r="L38" s="148">
        <v>64</v>
      </c>
      <c r="M38" s="147">
        <v>356</v>
      </c>
      <c r="N38" s="148">
        <v>65</v>
      </c>
      <c r="O38" s="149">
        <f>I38+K38+M38</f>
        <v>944.5</v>
      </c>
      <c r="P38" s="150">
        <f>J38+L38+N38</f>
        <v>176</v>
      </c>
      <c r="Q38" s="151">
        <f>IF(O38&lt;&gt;0,P38/G38,"")</f>
        <v>29.333333333333332</v>
      </c>
      <c r="R38" s="144">
        <f>+O38/P38</f>
        <v>5.3664772727272725</v>
      </c>
      <c r="S38" s="147">
        <v>3846.5</v>
      </c>
      <c r="T38" s="125">
        <f t="shared" si="0"/>
        <v>-0.754452099311062</v>
      </c>
      <c r="U38" s="149">
        <f>157880+96709+57038.5+25312+25384.5+16027+5836.5+944.5</f>
        <v>385132</v>
      </c>
      <c r="V38" s="160">
        <f>18304+11544+7841+4081+4291+2725+881+176</f>
        <v>49843</v>
      </c>
      <c r="W38" s="180">
        <f>IF(U38&lt;&gt;0,U38/V38,"")</f>
        <v>7.72690247376763</v>
      </c>
      <c r="X38" s="8"/>
      <c r="Y38" s="8"/>
    </row>
    <row r="39" spans="1:25" s="10" customFormat="1" ht="18">
      <c r="A39" s="52">
        <v>35</v>
      </c>
      <c r="B39" s="177" t="s">
        <v>55</v>
      </c>
      <c r="C39" s="120">
        <v>39290</v>
      </c>
      <c r="D39" s="141" t="s">
        <v>32</v>
      </c>
      <c r="E39" s="141" t="s">
        <v>42</v>
      </c>
      <c r="F39" s="131">
        <v>80</v>
      </c>
      <c r="G39" s="131">
        <v>8</v>
      </c>
      <c r="H39" s="131">
        <v>9</v>
      </c>
      <c r="I39" s="142">
        <v>128.5</v>
      </c>
      <c r="J39" s="143">
        <v>30</v>
      </c>
      <c r="K39" s="142">
        <v>294</v>
      </c>
      <c r="L39" s="143">
        <v>53</v>
      </c>
      <c r="M39" s="142">
        <v>441.5</v>
      </c>
      <c r="N39" s="143">
        <v>73</v>
      </c>
      <c r="O39" s="142">
        <f>I39+K39+M39</f>
        <v>864</v>
      </c>
      <c r="P39" s="143">
        <f>J39+L39+N39</f>
        <v>156</v>
      </c>
      <c r="Q39" s="151">
        <f>IF(O39&lt;&gt;0,P39/G39,"")</f>
        <v>19.5</v>
      </c>
      <c r="R39" s="152">
        <f>IF(O39&lt;&gt;0,O39/P39,"")</f>
        <v>5.538461538461538</v>
      </c>
      <c r="S39" s="142">
        <v>3318</v>
      </c>
      <c r="T39" s="125">
        <f t="shared" si="0"/>
        <v>-0.7396021699819169</v>
      </c>
      <c r="U39" s="165">
        <v>1144297.5</v>
      </c>
      <c r="V39" s="160">
        <v>146662</v>
      </c>
      <c r="W39" s="184">
        <f>U39/V39</f>
        <v>7.802276663348379</v>
      </c>
      <c r="X39" s="8"/>
      <c r="Y39" s="8"/>
    </row>
    <row r="40" spans="1:25" s="10" customFormat="1" ht="18">
      <c r="A40" s="53">
        <v>36</v>
      </c>
      <c r="B40" s="181" t="s">
        <v>62</v>
      </c>
      <c r="C40" s="123">
        <v>39283</v>
      </c>
      <c r="D40" s="161" t="s">
        <v>51</v>
      </c>
      <c r="E40" s="161" t="s">
        <v>54</v>
      </c>
      <c r="F40" s="124">
        <v>27</v>
      </c>
      <c r="G40" s="132">
        <v>8</v>
      </c>
      <c r="H40" s="132">
        <v>10</v>
      </c>
      <c r="I40" s="162">
        <v>165.5</v>
      </c>
      <c r="J40" s="163">
        <v>30</v>
      </c>
      <c r="K40" s="162">
        <v>201.5</v>
      </c>
      <c r="L40" s="163">
        <v>32</v>
      </c>
      <c r="M40" s="162">
        <v>300</v>
      </c>
      <c r="N40" s="163">
        <v>48</v>
      </c>
      <c r="O40" s="162">
        <f>+M40+K40+I40</f>
        <v>667</v>
      </c>
      <c r="P40" s="163">
        <f>+J40+L40+N40</f>
        <v>110</v>
      </c>
      <c r="Q40" s="163">
        <f>P40/G40</f>
        <v>13.75</v>
      </c>
      <c r="R40" s="164">
        <f>O40/P40</f>
        <v>6.0636363636363635</v>
      </c>
      <c r="S40" s="162">
        <v>1196</v>
      </c>
      <c r="T40" s="125">
        <f t="shared" si="0"/>
        <v>-0.4423076923076923</v>
      </c>
      <c r="U40" s="162">
        <v>192060.5</v>
      </c>
      <c r="V40" s="163">
        <v>26510</v>
      </c>
      <c r="W40" s="182">
        <f>+U40/V40</f>
        <v>7.244832138815541</v>
      </c>
      <c r="X40" s="8"/>
      <c r="Y40" s="8"/>
    </row>
    <row r="41" spans="1:25" s="10" customFormat="1" ht="18">
      <c r="A41" s="52">
        <v>37</v>
      </c>
      <c r="B41" s="175" t="s">
        <v>53</v>
      </c>
      <c r="C41" s="119">
        <v>39255</v>
      </c>
      <c r="D41" s="145" t="s">
        <v>10</v>
      </c>
      <c r="E41" s="146" t="s">
        <v>43</v>
      </c>
      <c r="F41" s="130">
        <v>55</v>
      </c>
      <c r="G41" s="130">
        <v>3</v>
      </c>
      <c r="H41" s="130">
        <v>14</v>
      </c>
      <c r="I41" s="147">
        <v>147</v>
      </c>
      <c r="J41" s="148">
        <v>27</v>
      </c>
      <c r="K41" s="147">
        <v>191</v>
      </c>
      <c r="L41" s="148">
        <v>34</v>
      </c>
      <c r="M41" s="147">
        <v>281</v>
      </c>
      <c r="N41" s="148">
        <v>51</v>
      </c>
      <c r="O41" s="149">
        <f>+I41+K41+M41</f>
        <v>619</v>
      </c>
      <c r="P41" s="150">
        <f>+J41+L41+N41</f>
        <v>112</v>
      </c>
      <c r="Q41" s="151">
        <f>IF(O41&lt;&gt;0,P41/G41,"")</f>
        <v>37.333333333333336</v>
      </c>
      <c r="R41" s="152">
        <f>IF(O41&lt;&gt;0,O41/P41,"")</f>
        <v>5.526785714285714</v>
      </c>
      <c r="S41" s="147">
        <v>382</v>
      </c>
      <c r="T41" s="125">
        <f t="shared" si="0"/>
        <v>0.6204188481675392</v>
      </c>
      <c r="U41" s="147">
        <v>580802</v>
      </c>
      <c r="V41" s="148">
        <v>73445</v>
      </c>
      <c r="W41" s="176">
        <f>U41/V41</f>
        <v>7.907985567431411</v>
      </c>
      <c r="X41" s="8"/>
      <c r="Y41" s="8"/>
    </row>
    <row r="42" spans="1:25" s="10" customFormat="1" ht="18">
      <c r="A42" s="53">
        <v>38</v>
      </c>
      <c r="B42" s="177" t="s">
        <v>36</v>
      </c>
      <c r="C42" s="120">
        <v>39269</v>
      </c>
      <c r="D42" s="141" t="s">
        <v>21</v>
      </c>
      <c r="E42" s="141" t="s">
        <v>31</v>
      </c>
      <c r="F42" s="131">
        <v>156</v>
      </c>
      <c r="G42" s="131">
        <v>6</v>
      </c>
      <c r="H42" s="131">
        <v>12</v>
      </c>
      <c r="I42" s="142">
        <v>117</v>
      </c>
      <c r="J42" s="143">
        <v>24</v>
      </c>
      <c r="K42" s="142">
        <v>354</v>
      </c>
      <c r="L42" s="143">
        <v>73</v>
      </c>
      <c r="M42" s="142">
        <v>138</v>
      </c>
      <c r="N42" s="143">
        <v>27</v>
      </c>
      <c r="O42" s="142">
        <f>+M42+K42+I42</f>
        <v>609</v>
      </c>
      <c r="P42" s="143">
        <f>+N42+L42+J42</f>
        <v>124</v>
      </c>
      <c r="Q42" s="143">
        <f>+P42/G42</f>
        <v>20.666666666666668</v>
      </c>
      <c r="R42" s="144">
        <f>+O42/P42</f>
        <v>4.911290322580645</v>
      </c>
      <c r="S42" s="142">
        <v>1511</v>
      </c>
      <c r="T42" s="125">
        <f t="shared" si="0"/>
        <v>-0.5969556585043018</v>
      </c>
      <c r="U42" s="142">
        <v>3223235</v>
      </c>
      <c r="V42" s="143">
        <v>408187</v>
      </c>
      <c r="W42" s="178">
        <f>+U42/V42</f>
        <v>7.896466570468927</v>
      </c>
      <c r="X42" s="8"/>
      <c r="Y42" s="8"/>
    </row>
    <row r="43" spans="1:25" s="10" customFormat="1" ht="18">
      <c r="A43" s="52">
        <v>39</v>
      </c>
      <c r="B43" s="177" t="s">
        <v>108</v>
      </c>
      <c r="C43" s="120">
        <v>39255</v>
      </c>
      <c r="D43" s="141" t="s">
        <v>21</v>
      </c>
      <c r="E43" s="141" t="s">
        <v>52</v>
      </c>
      <c r="F43" s="131">
        <v>66</v>
      </c>
      <c r="G43" s="131">
        <v>2</v>
      </c>
      <c r="H43" s="131">
        <v>14</v>
      </c>
      <c r="I43" s="142">
        <v>130</v>
      </c>
      <c r="J43" s="143">
        <v>26</v>
      </c>
      <c r="K43" s="142">
        <v>287</v>
      </c>
      <c r="L43" s="143">
        <v>57</v>
      </c>
      <c r="M43" s="142">
        <v>155</v>
      </c>
      <c r="N43" s="143">
        <v>30</v>
      </c>
      <c r="O43" s="142">
        <f>+M43+K43+I43</f>
        <v>572</v>
      </c>
      <c r="P43" s="143">
        <f>+N43+L43+J43</f>
        <v>113</v>
      </c>
      <c r="Q43" s="143">
        <f>+P43/G43</f>
        <v>56.5</v>
      </c>
      <c r="R43" s="144">
        <f>+O43/P43</f>
        <v>5.061946902654867</v>
      </c>
      <c r="S43" s="142">
        <v>0</v>
      </c>
      <c r="T43" s="125">
        <f t="shared" si="0"/>
      </c>
      <c r="U43" s="142">
        <v>383443</v>
      </c>
      <c r="V43" s="143">
        <v>44021</v>
      </c>
      <c r="W43" s="178">
        <f>+U43/V43</f>
        <v>8.71045637309466</v>
      </c>
      <c r="X43" s="8"/>
      <c r="Y43" s="8"/>
    </row>
    <row r="44" spans="1:25" s="10" customFormat="1" ht="18">
      <c r="A44" s="53">
        <v>40</v>
      </c>
      <c r="B44" s="183" t="s">
        <v>3</v>
      </c>
      <c r="C44" s="119">
        <v>39297</v>
      </c>
      <c r="D44" s="167" t="s">
        <v>24</v>
      </c>
      <c r="E44" s="167" t="s">
        <v>50</v>
      </c>
      <c r="F44" s="121">
        <v>25</v>
      </c>
      <c r="G44" s="121">
        <v>6</v>
      </c>
      <c r="H44" s="121">
        <v>8</v>
      </c>
      <c r="I44" s="147">
        <v>128</v>
      </c>
      <c r="J44" s="148">
        <v>24</v>
      </c>
      <c r="K44" s="147">
        <v>156</v>
      </c>
      <c r="L44" s="148">
        <v>29</v>
      </c>
      <c r="M44" s="147">
        <v>236</v>
      </c>
      <c r="N44" s="148">
        <v>42</v>
      </c>
      <c r="O44" s="149">
        <f>+I44+K44+M44</f>
        <v>520</v>
      </c>
      <c r="P44" s="150">
        <f>+J44+L44+N44</f>
        <v>95</v>
      </c>
      <c r="Q44" s="143">
        <f>+P44/G44</f>
        <v>15.833333333333334</v>
      </c>
      <c r="R44" s="144">
        <f>+O44/P44</f>
        <v>5.473684210526316</v>
      </c>
      <c r="S44" s="147">
        <v>606</v>
      </c>
      <c r="T44" s="168">
        <f>(+S44-O44)/S44</f>
        <v>0.1419141914191419</v>
      </c>
      <c r="U44" s="147">
        <v>253799</v>
      </c>
      <c r="V44" s="148">
        <v>25601</v>
      </c>
      <c r="W44" s="180">
        <f>U44/V44</f>
        <v>9.913636186086482</v>
      </c>
      <c r="X44" s="8"/>
      <c r="Y44" s="8"/>
    </row>
    <row r="45" spans="1:25" s="10" customFormat="1" ht="18">
      <c r="A45" s="52">
        <v>41</v>
      </c>
      <c r="B45" s="177" t="s">
        <v>61</v>
      </c>
      <c r="C45" s="153">
        <v>39297</v>
      </c>
      <c r="D45" s="154" t="s">
        <v>12</v>
      </c>
      <c r="E45" s="154" t="s">
        <v>109</v>
      </c>
      <c r="F45" s="155">
        <v>10</v>
      </c>
      <c r="G45" s="155">
        <v>2</v>
      </c>
      <c r="H45" s="155">
        <v>8</v>
      </c>
      <c r="I45" s="156">
        <v>48</v>
      </c>
      <c r="J45" s="157">
        <v>6</v>
      </c>
      <c r="K45" s="156">
        <v>215</v>
      </c>
      <c r="L45" s="157">
        <v>32</v>
      </c>
      <c r="M45" s="156">
        <v>184</v>
      </c>
      <c r="N45" s="157">
        <v>23</v>
      </c>
      <c r="O45" s="156">
        <f>M45+K45+I45</f>
        <v>447</v>
      </c>
      <c r="P45" s="157">
        <f>N45+L45+J45</f>
        <v>61</v>
      </c>
      <c r="Q45" s="157">
        <f>P45/G45</f>
        <v>30.5</v>
      </c>
      <c r="R45" s="158">
        <f>O45/P45</f>
        <v>7.327868852459017</v>
      </c>
      <c r="S45" s="156">
        <v>1328</v>
      </c>
      <c r="T45" s="125">
        <f aca="true" t="shared" si="4" ref="T45:T70">IF(S45&lt;&gt;0,-(S45-O45)/S45,"")</f>
        <v>-0.6634036144578314</v>
      </c>
      <c r="U45" s="156">
        <v>66765</v>
      </c>
      <c r="V45" s="157">
        <v>6827</v>
      </c>
      <c r="W45" s="179">
        <f>R45</f>
        <v>7.327868852459017</v>
      </c>
      <c r="X45" s="8"/>
      <c r="Y45" s="8"/>
    </row>
    <row r="46" spans="1:25" s="10" customFormat="1" ht="18">
      <c r="A46" s="52">
        <v>42</v>
      </c>
      <c r="B46" s="177" t="s">
        <v>79</v>
      </c>
      <c r="C46" s="120">
        <v>39220</v>
      </c>
      <c r="D46" s="141" t="s">
        <v>32</v>
      </c>
      <c r="E46" s="141" t="s">
        <v>42</v>
      </c>
      <c r="F46" s="131">
        <v>40</v>
      </c>
      <c r="G46" s="131">
        <v>1</v>
      </c>
      <c r="H46" s="131">
        <v>19</v>
      </c>
      <c r="I46" s="142">
        <v>33</v>
      </c>
      <c r="J46" s="143">
        <v>9</v>
      </c>
      <c r="K46" s="142">
        <v>200</v>
      </c>
      <c r="L46" s="143">
        <v>50</v>
      </c>
      <c r="M46" s="142">
        <v>200</v>
      </c>
      <c r="N46" s="143">
        <v>50</v>
      </c>
      <c r="O46" s="142">
        <f>SUM(I46+K46+M46)</f>
        <v>433</v>
      </c>
      <c r="P46" s="143">
        <f>J46+L46+N46</f>
        <v>109</v>
      </c>
      <c r="Q46" s="151">
        <f>IF(O46&lt;&gt;0,P46/G46,"")</f>
        <v>109</v>
      </c>
      <c r="R46" s="152">
        <f>IF(O46&lt;&gt;0,O46/P46,"")</f>
        <v>3.9724770642201834</v>
      </c>
      <c r="S46" s="142">
        <v>590</v>
      </c>
      <c r="T46" s="125">
        <f t="shared" si="4"/>
        <v>-0.26610169491525426</v>
      </c>
      <c r="U46" s="165">
        <v>490495.5</v>
      </c>
      <c r="V46" s="160">
        <v>72205</v>
      </c>
      <c r="W46" s="184">
        <f>U46/V46</f>
        <v>6.793096045980195</v>
      </c>
      <c r="X46" s="8"/>
      <c r="Y46" s="8"/>
    </row>
    <row r="47" spans="1:25" s="10" customFormat="1" ht="18">
      <c r="A47" s="53">
        <v>43</v>
      </c>
      <c r="B47" s="177" t="s">
        <v>110</v>
      </c>
      <c r="C47" s="120">
        <v>39227</v>
      </c>
      <c r="D47" s="141" t="s">
        <v>21</v>
      </c>
      <c r="E47" s="141" t="s">
        <v>22</v>
      </c>
      <c r="F47" s="131">
        <v>216</v>
      </c>
      <c r="G47" s="131">
        <v>2</v>
      </c>
      <c r="H47" s="131">
        <v>18</v>
      </c>
      <c r="I47" s="142">
        <v>72</v>
      </c>
      <c r="J47" s="143">
        <v>14</v>
      </c>
      <c r="K47" s="142">
        <v>161</v>
      </c>
      <c r="L47" s="143">
        <v>32</v>
      </c>
      <c r="M47" s="142">
        <v>183</v>
      </c>
      <c r="N47" s="143">
        <v>38</v>
      </c>
      <c r="O47" s="142">
        <f>+M47+K47+I47</f>
        <v>416</v>
      </c>
      <c r="P47" s="143">
        <f>+N47+L47+J47</f>
        <v>84</v>
      </c>
      <c r="Q47" s="143">
        <f>+P47/G47</f>
        <v>42</v>
      </c>
      <c r="R47" s="144">
        <f>+O47/P47</f>
        <v>4.9523809523809526</v>
      </c>
      <c r="S47" s="142">
        <v>0</v>
      </c>
      <c r="T47" s="125">
        <f t="shared" si="4"/>
      </c>
      <c r="U47" s="142">
        <v>7396043</v>
      </c>
      <c r="V47" s="143">
        <v>969319</v>
      </c>
      <c r="W47" s="178">
        <f>+U47/V47</f>
        <v>7.630143430594056</v>
      </c>
      <c r="X47" s="8"/>
      <c r="Y47" s="8"/>
    </row>
    <row r="48" spans="1:25" s="10" customFormat="1" ht="18">
      <c r="A48" s="52">
        <v>44</v>
      </c>
      <c r="B48" s="177" t="s">
        <v>72</v>
      </c>
      <c r="C48" s="153">
        <v>39276</v>
      </c>
      <c r="D48" s="154" t="s">
        <v>12</v>
      </c>
      <c r="E48" s="154" t="s">
        <v>49</v>
      </c>
      <c r="F48" s="155">
        <v>26</v>
      </c>
      <c r="G48" s="155">
        <v>2</v>
      </c>
      <c r="H48" s="155">
        <v>11</v>
      </c>
      <c r="I48" s="156">
        <v>140</v>
      </c>
      <c r="J48" s="157">
        <v>28</v>
      </c>
      <c r="K48" s="156">
        <v>145</v>
      </c>
      <c r="L48" s="157">
        <v>29</v>
      </c>
      <c r="M48" s="156">
        <v>126</v>
      </c>
      <c r="N48" s="157">
        <v>25</v>
      </c>
      <c r="O48" s="156">
        <f>M48+K48+I48</f>
        <v>411</v>
      </c>
      <c r="P48" s="157">
        <f>N48+L48+J48</f>
        <v>82</v>
      </c>
      <c r="Q48" s="157">
        <f>P48/G48</f>
        <v>41</v>
      </c>
      <c r="R48" s="158">
        <f>O48/P48</f>
        <v>5.012195121951219</v>
      </c>
      <c r="S48" s="156">
        <v>855</v>
      </c>
      <c r="T48" s="125">
        <f t="shared" si="4"/>
        <v>-0.519298245614035</v>
      </c>
      <c r="U48" s="156">
        <v>317468</v>
      </c>
      <c r="V48" s="157">
        <v>32255</v>
      </c>
      <c r="W48" s="179">
        <f aca="true" t="shared" si="5" ref="W48:W54">U48/V48</f>
        <v>9.842443032088049</v>
      </c>
      <c r="X48" s="8"/>
      <c r="Y48" s="8"/>
    </row>
    <row r="49" spans="1:25" s="10" customFormat="1" ht="18">
      <c r="A49" s="53">
        <v>45</v>
      </c>
      <c r="B49" s="185" t="s">
        <v>111</v>
      </c>
      <c r="C49" s="120">
        <v>39213</v>
      </c>
      <c r="D49" s="166" t="s">
        <v>45</v>
      </c>
      <c r="E49" s="166" t="s">
        <v>45</v>
      </c>
      <c r="F49" s="122">
        <v>16</v>
      </c>
      <c r="G49" s="122">
        <v>2</v>
      </c>
      <c r="H49" s="122">
        <v>15</v>
      </c>
      <c r="I49" s="142">
        <v>76</v>
      </c>
      <c r="J49" s="143">
        <v>14</v>
      </c>
      <c r="K49" s="142">
        <v>150</v>
      </c>
      <c r="L49" s="143">
        <v>27</v>
      </c>
      <c r="M49" s="142">
        <v>154</v>
      </c>
      <c r="N49" s="143">
        <v>26</v>
      </c>
      <c r="O49" s="142">
        <f>SUM(I49+K49+M49)</f>
        <v>380</v>
      </c>
      <c r="P49" s="143">
        <f>SUM(J49+L49+N49)</f>
        <v>67</v>
      </c>
      <c r="Q49" s="143">
        <f>+P49/G49</f>
        <v>33.5</v>
      </c>
      <c r="R49" s="144">
        <f>+O49/P49</f>
        <v>5.6716417910447765</v>
      </c>
      <c r="S49" s="142"/>
      <c r="T49" s="125">
        <f t="shared" si="4"/>
      </c>
      <c r="U49" s="142">
        <v>124139.5</v>
      </c>
      <c r="V49" s="143">
        <v>18168</v>
      </c>
      <c r="W49" s="184">
        <f t="shared" si="5"/>
        <v>6.8328654777631</v>
      </c>
      <c r="X49" s="8"/>
      <c r="Y49" s="8"/>
    </row>
    <row r="50" spans="1:25" s="10" customFormat="1" ht="18">
      <c r="A50" s="52">
        <v>46</v>
      </c>
      <c r="B50" s="175" t="s">
        <v>0</v>
      </c>
      <c r="C50" s="119">
        <v>39269</v>
      </c>
      <c r="D50" s="145" t="s">
        <v>10</v>
      </c>
      <c r="E50" s="146" t="s">
        <v>52</v>
      </c>
      <c r="F50" s="130">
        <v>56</v>
      </c>
      <c r="G50" s="130">
        <v>1</v>
      </c>
      <c r="H50" s="130">
        <v>12</v>
      </c>
      <c r="I50" s="147">
        <v>60</v>
      </c>
      <c r="J50" s="148">
        <v>10</v>
      </c>
      <c r="K50" s="147">
        <v>60</v>
      </c>
      <c r="L50" s="148">
        <v>10</v>
      </c>
      <c r="M50" s="147">
        <v>96</v>
      </c>
      <c r="N50" s="148">
        <v>16</v>
      </c>
      <c r="O50" s="149">
        <f>+I50+K50+M50</f>
        <v>216</v>
      </c>
      <c r="P50" s="150">
        <f>+J50+L50+N50</f>
        <v>36</v>
      </c>
      <c r="Q50" s="151">
        <f>IF(O50&lt;&gt;0,P50/G50,"")</f>
        <v>36</v>
      </c>
      <c r="R50" s="152">
        <f>IF(O50&lt;&gt;0,O50/P50,"")</f>
        <v>6</v>
      </c>
      <c r="S50" s="147">
        <v>636</v>
      </c>
      <c r="T50" s="125">
        <f t="shared" si="4"/>
        <v>-0.660377358490566</v>
      </c>
      <c r="U50" s="147">
        <v>331801</v>
      </c>
      <c r="V50" s="148">
        <v>44163</v>
      </c>
      <c r="W50" s="176">
        <f t="shared" si="5"/>
        <v>7.513099200688359</v>
      </c>
      <c r="X50" s="8"/>
      <c r="Y50" s="8"/>
    </row>
    <row r="51" spans="1:25" s="10" customFormat="1" ht="18">
      <c r="A51" s="53">
        <v>47</v>
      </c>
      <c r="B51" s="185" t="s">
        <v>112</v>
      </c>
      <c r="C51" s="120">
        <v>39185</v>
      </c>
      <c r="D51" s="166" t="s">
        <v>45</v>
      </c>
      <c r="E51" s="166" t="s">
        <v>33</v>
      </c>
      <c r="F51" s="122">
        <v>42</v>
      </c>
      <c r="G51" s="122">
        <v>1</v>
      </c>
      <c r="H51" s="122">
        <v>15</v>
      </c>
      <c r="I51" s="142">
        <v>16</v>
      </c>
      <c r="J51" s="143">
        <v>4</v>
      </c>
      <c r="K51" s="142">
        <v>92</v>
      </c>
      <c r="L51" s="143">
        <v>18</v>
      </c>
      <c r="M51" s="142">
        <v>107</v>
      </c>
      <c r="N51" s="143">
        <v>21</v>
      </c>
      <c r="O51" s="142">
        <f>SUM(I51+K51+M51)</f>
        <v>215</v>
      </c>
      <c r="P51" s="143">
        <f>SUM(J51+L51+N51)</f>
        <v>43</v>
      </c>
      <c r="Q51" s="143">
        <f>+P51/G51</f>
        <v>43</v>
      </c>
      <c r="R51" s="144">
        <f>+O51/P51</f>
        <v>5</v>
      </c>
      <c r="S51" s="142"/>
      <c r="T51" s="125">
        <f t="shared" si="4"/>
      </c>
      <c r="U51" s="142">
        <v>382948</v>
      </c>
      <c r="V51" s="143">
        <v>40854</v>
      </c>
      <c r="W51" s="184">
        <f t="shared" si="5"/>
        <v>9.373574191021687</v>
      </c>
      <c r="X51" s="8"/>
      <c r="Y51" s="8"/>
    </row>
    <row r="52" spans="1:25" s="10" customFormat="1" ht="18">
      <c r="A52" s="52">
        <v>48</v>
      </c>
      <c r="B52" s="185" t="s">
        <v>113</v>
      </c>
      <c r="C52" s="120">
        <v>39199</v>
      </c>
      <c r="D52" s="166" t="s">
        <v>45</v>
      </c>
      <c r="E52" s="166" t="s">
        <v>33</v>
      </c>
      <c r="F52" s="122">
        <v>5</v>
      </c>
      <c r="G52" s="122">
        <v>1</v>
      </c>
      <c r="H52" s="122">
        <v>16</v>
      </c>
      <c r="I52" s="142">
        <v>42</v>
      </c>
      <c r="J52" s="143">
        <v>7</v>
      </c>
      <c r="K52" s="142">
        <v>80</v>
      </c>
      <c r="L52" s="143">
        <v>12</v>
      </c>
      <c r="M52" s="142">
        <v>82</v>
      </c>
      <c r="N52" s="143">
        <v>12</v>
      </c>
      <c r="O52" s="142">
        <f>I52+K52+M52</f>
        <v>204</v>
      </c>
      <c r="P52" s="143">
        <f>J52+L52+N52</f>
        <v>31</v>
      </c>
      <c r="Q52" s="143">
        <f>+P52/G52</f>
        <v>31</v>
      </c>
      <c r="R52" s="144">
        <f>+O52/P52</f>
        <v>6.580645161290323</v>
      </c>
      <c r="S52" s="142"/>
      <c r="T52" s="125">
        <f t="shared" si="4"/>
      </c>
      <c r="U52" s="142">
        <v>172518.5</v>
      </c>
      <c r="V52" s="143">
        <v>17457</v>
      </c>
      <c r="W52" s="184">
        <f t="shared" si="5"/>
        <v>9.882482671707624</v>
      </c>
      <c r="X52" s="8"/>
      <c r="Y52" s="8"/>
    </row>
    <row r="53" spans="1:25" s="10" customFormat="1" ht="18">
      <c r="A53" s="53">
        <v>49</v>
      </c>
      <c r="B53" s="183" t="s">
        <v>25</v>
      </c>
      <c r="C53" s="119">
        <v>39157</v>
      </c>
      <c r="D53" s="154" t="s">
        <v>26</v>
      </c>
      <c r="E53" s="154" t="s">
        <v>48</v>
      </c>
      <c r="F53" s="155">
        <v>91</v>
      </c>
      <c r="G53" s="155">
        <v>2</v>
      </c>
      <c r="H53" s="155">
        <v>28</v>
      </c>
      <c r="I53" s="156">
        <v>34</v>
      </c>
      <c r="J53" s="157">
        <v>6</v>
      </c>
      <c r="K53" s="156">
        <v>66</v>
      </c>
      <c r="L53" s="157">
        <v>12</v>
      </c>
      <c r="M53" s="156">
        <v>70</v>
      </c>
      <c r="N53" s="157">
        <v>13</v>
      </c>
      <c r="O53" s="156">
        <f>I53+K53+M53</f>
        <v>170</v>
      </c>
      <c r="P53" s="157">
        <f>J53+L53+N53</f>
        <v>31</v>
      </c>
      <c r="Q53" s="157">
        <f>+P53/G53</f>
        <v>15.5</v>
      </c>
      <c r="R53" s="158">
        <f>+O53/P53</f>
        <v>5.483870967741935</v>
      </c>
      <c r="S53" s="156">
        <v>1064</v>
      </c>
      <c r="T53" s="125">
        <f t="shared" si="4"/>
        <v>-0.8402255639097744</v>
      </c>
      <c r="U53" s="156">
        <v>4180813</v>
      </c>
      <c r="V53" s="157">
        <v>544422</v>
      </c>
      <c r="W53" s="179">
        <f t="shared" si="5"/>
        <v>7.67936086344784</v>
      </c>
      <c r="X53" s="8"/>
      <c r="Y53" s="8"/>
    </row>
    <row r="54" spans="1:25" s="10" customFormat="1" ht="18">
      <c r="A54" s="52">
        <v>50</v>
      </c>
      <c r="B54" s="175" t="s">
        <v>114</v>
      </c>
      <c r="C54" s="119">
        <v>39108</v>
      </c>
      <c r="D54" s="145" t="s">
        <v>10</v>
      </c>
      <c r="E54" s="146" t="s">
        <v>115</v>
      </c>
      <c r="F54" s="130">
        <v>148</v>
      </c>
      <c r="G54" s="130">
        <v>1</v>
      </c>
      <c r="H54" s="130">
        <v>27</v>
      </c>
      <c r="I54" s="147">
        <v>53</v>
      </c>
      <c r="J54" s="148">
        <v>9</v>
      </c>
      <c r="K54" s="147">
        <v>78</v>
      </c>
      <c r="L54" s="148">
        <v>14</v>
      </c>
      <c r="M54" s="147">
        <v>36</v>
      </c>
      <c r="N54" s="148">
        <v>6</v>
      </c>
      <c r="O54" s="149">
        <f>+I54+K54+M54</f>
        <v>167</v>
      </c>
      <c r="P54" s="150">
        <f>+J54+L54+N54</f>
        <v>29</v>
      </c>
      <c r="Q54" s="151">
        <f>IF(O54&lt;&gt;0,P54/G54,"")</f>
        <v>29</v>
      </c>
      <c r="R54" s="152">
        <f>IF(O54&lt;&gt;0,O54/P54,"")</f>
        <v>5.758620689655173</v>
      </c>
      <c r="S54" s="147"/>
      <c r="T54" s="125">
        <f t="shared" si="4"/>
      </c>
      <c r="U54" s="147">
        <v>5460779</v>
      </c>
      <c r="V54" s="148">
        <v>783185</v>
      </c>
      <c r="W54" s="176">
        <f t="shared" si="5"/>
        <v>6.972527563730154</v>
      </c>
      <c r="X54" s="8"/>
      <c r="Y54" s="8"/>
    </row>
    <row r="55" spans="1:25" s="10" customFormat="1" ht="18">
      <c r="A55" s="53">
        <v>51</v>
      </c>
      <c r="B55" s="175" t="s">
        <v>74</v>
      </c>
      <c r="C55" s="119">
        <v>39234</v>
      </c>
      <c r="D55" s="146" t="s">
        <v>34</v>
      </c>
      <c r="E55" s="146" t="s">
        <v>75</v>
      </c>
      <c r="F55" s="130">
        <v>27</v>
      </c>
      <c r="G55" s="130">
        <v>1</v>
      </c>
      <c r="H55" s="130">
        <v>16</v>
      </c>
      <c r="I55" s="147">
        <v>0</v>
      </c>
      <c r="J55" s="148">
        <v>0</v>
      </c>
      <c r="K55" s="147">
        <v>43</v>
      </c>
      <c r="L55" s="148">
        <v>7</v>
      </c>
      <c r="M55" s="147">
        <v>84</v>
      </c>
      <c r="N55" s="148">
        <v>13</v>
      </c>
      <c r="O55" s="149">
        <f>I55+K55+M55</f>
        <v>127</v>
      </c>
      <c r="P55" s="150">
        <f>J55+L55+N55</f>
        <v>20</v>
      </c>
      <c r="Q55" s="151">
        <f>IF(O55&lt;&gt;0,P55/G55,"")</f>
        <v>20</v>
      </c>
      <c r="R55" s="144">
        <f>+O55/P55</f>
        <v>6.35</v>
      </c>
      <c r="S55" s="147">
        <v>9</v>
      </c>
      <c r="T55" s="125">
        <f t="shared" si="4"/>
        <v>13.11111111111111</v>
      </c>
      <c r="U55" s="149">
        <f>65950.5+92+15+127</f>
        <v>66184.5</v>
      </c>
      <c r="V55" s="160">
        <f>8813+0+30+5+20</f>
        <v>8868</v>
      </c>
      <c r="W55" s="180">
        <f>IF(U55&lt;&gt;0,U55/V55,"")</f>
        <v>7.4632949932341</v>
      </c>
      <c r="X55" s="8"/>
      <c r="Y55" s="8"/>
    </row>
    <row r="56" spans="1:25" s="10" customFormat="1" ht="18">
      <c r="A56" s="52">
        <v>52</v>
      </c>
      <c r="B56" s="177" t="s">
        <v>73</v>
      </c>
      <c r="C56" s="120">
        <v>39213</v>
      </c>
      <c r="D56" s="141" t="s">
        <v>32</v>
      </c>
      <c r="E56" s="141" t="s">
        <v>42</v>
      </c>
      <c r="F56" s="131">
        <v>1</v>
      </c>
      <c r="G56" s="131">
        <v>1</v>
      </c>
      <c r="H56" s="131">
        <v>19</v>
      </c>
      <c r="I56" s="142">
        <v>14</v>
      </c>
      <c r="J56" s="143">
        <v>2</v>
      </c>
      <c r="K56" s="142">
        <v>56</v>
      </c>
      <c r="L56" s="143">
        <v>8</v>
      </c>
      <c r="M56" s="142">
        <v>28</v>
      </c>
      <c r="N56" s="143">
        <v>4</v>
      </c>
      <c r="O56" s="142">
        <f>I56+K56+M56</f>
        <v>98</v>
      </c>
      <c r="P56" s="143">
        <f>J56+L56+N56</f>
        <v>14</v>
      </c>
      <c r="Q56" s="151">
        <f>IF(O56&lt;&gt;0,P56/G56,"")</f>
        <v>14</v>
      </c>
      <c r="R56" s="152">
        <f>IF(O56&lt;&gt;0,O56/P56,"")</f>
        <v>7</v>
      </c>
      <c r="S56" s="142">
        <v>63</v>
      </c>
      <c r="T56" s="125">
        <f t="shared" si="4"/>
        <v>0.5555555555555556</v>
      </c>
      <c r="U56" s="165">
        <v>35009</v>
      </c>
      <c r="V56" s="160">
        <v>5512</v>
      </c>
      <c r="W56" s="184">
        <f>U56/V56</f>
        <v>6.351415094339623</v>
      </c>
      <c r="X56" s="8"/>
      <c r="Y56" s="8"/>
    </row>
    <row r="57" spans="1:25" s="10" customFormat="1" ht="18">
      <c r="A57" s="53">
        <v>53</v>
      </c>
      <c r="B57" s="177" t="s">
        <v>89</v>
      </c>
      <c r="C57" s="120">
        <v>39052</v>
      </c>
      <c r="D57" s="141" t="s">
        <v>32</v>
      </c>
      <c r="E57" s="141" t="s">
        <v>90</v>
      </c>
      <c r="F57" s="131">
        <v>90</v>
      </c>
      <c r="G57" s="131">
        <v>1</v>
      </c>
      <c r="H57" s="131">
        <v>28</v>
      </c>
      <c r="I57" s="142">
        <v>10</v>
      </c>
      <c r="J57" s="143">
        <v>2</v>
      </c>
      <c r="K57" s="142">
        <v>35</v>
      </c>
      <c r="L57" s="143">
        <v>7</v>
      </c>
      <c r="M57" s="142">
        <v>45</v>
      </c>
      <c r="N57" s="143">
        <v>9</v>
      </c>
      <c r="O57" s="142">
        <f>SUM(I57+K57+M57)</f>
        <v>90</v>
      </c>
      <c r="P57" s="143">
        <f>J57+L57+N57</f>
        <v>18</v>
      </c>
      <c r="Q57" s="151">
        <f>IF(O57&lt;&gt;0,P57/G57,"")</f>
        <v>18</v>
      </c>
      <c r="R57" s="152">
        <f>IF(O57&lt;&gt;0,O57/P57,"")</f>
        <v>5</v>
      </c>
      <c r="S57" s="142">
        <v>80</v>
      </c>
      <c r="T57" s="125">
        <f t="shared" si="4"/>
        <v>0.125</v>
      </c>
      <c r="U57" s="165">
        <v>2489525.5</v>
      </c>
      <c r="V57" s="160">
        <v>349363</v>
      </c>
      <c r="W57" s="184">
        <f>U57/V57</f>
        <v>7.125899136428299</v>
      </c>
      <c r="X57" s="8"/>
      <c r="Y57" s="8"/>
    </row>
    <row r="58" spans="1:25" s="10" customFormat="1" ht="18">
      <c r="A58" s="52">
        <v>54</v>
      </c>
      <c r="B58" s="177" t="s">
        <v>116</v>
      </c>
      <c r="C58" s="153">
        <v>39234</v>
      </c>
      <c r="D58" s="154" t="s">
        <v>12</v>
      </c>
      <c r="E58" s="154" t="s">
        <v>64</v>
      </c>
      <c r="F58" s="155">
        <v>50</v>
      </c>
      <c r="G58" s="155">
        <v>1</v>
      </c>
      <c r="H58" s="155">
        <v>14</v>
      </c>
      <c r="I58" s="156">
        <v>0</v>
      </c>
      <c r="J58" s="157">
        <v>0</v>
      </c>
      <c r="K58" s="156">
        <v>55</v>
      </c>
      <c r="L58" s="157">
        <v>11</v>
      </c>
      <c r="M58" s="156">
        <v>25</v>
      </c>
      <c r="N58" s="157">
        <v>5</v>
      </c>
      <c r="O58" s="156">
        <f>M58+K58+I58</f>
        <v>80</v>
      </c>
      <c r="P58" s="157">
        <f>N58+L58+J58</f>
        <v>16</v>
      </c>
      <c r="Q58" s="157">
        <f>P58/G58</f>
        <v>16</v>
      </c>
      <c r="R58" s="158">
        <f>O58/P58</f>
        <v>5</v>
      </c>
      <c r="S58" s="156"/>
      <c r="T58" s="125">
        <f t="shared" si="4"/>
      </c>
      <c r="U58" s="156">
        <v>409101</v>
      </c>
      <c r="V58" s="157">
        <v>54295</v>
      </c>
      <c r="W58" s="179">
        <f>U58/V58</f>
        <v>7.534782208306474</v>
      </c>
      <c r="X58" s="8"/>
      <c r="Y58" s="8"/>
    </row>
    <row r="59" spans="1:25" s="10" customFormat="1" ht="18">
      <c r="A59" s="53">
        <v>55</v>
      </c>
      <c r="B59" s="175" t="s">
        <v>117</v>
      </c>
      <c r="C59" s="119">
        <v>39206</v>
      </c>
      <c r="D59" s="145" t="s">
        <v>10</v>
      </c>
      <c r="E59" s="145" t="s">
        <v>43</v>
      </c>
      <c r="F59" s="130">
        <v>163</v>
      </c>
      <c r="G59" s="130">
        <v>1</v>
      </c>
      <c r="H59" s="130">
        <v>21</v>
      </c>
      <c r="I59" s="147">
        <v>18</v>
      </c>
      <c r="J59" s="148">
        <v>3</v>
      </c>
      <c r="K59" s="147">
        <v>35</v>
      </c>
      <c r="L59" s="148">
        <v>7</v>
      </c>
      <c r="M59" s="147">
        <v>25</v>
      </c>
      <c r="N59" s="148">
        <v>5</v>
      </c>
      <c r="O59" s="149">
        <f>+I59+K59+M59</f>
        <v>78</v>
      </c>
      <c r="P59" s="150">
        <f>+J59+L59+N59</f>
        <v>15</v>
      </c>
      <c r="Q59" s="151">
        <f>IF(O59&lt;&gt;0,P59/G59,"")</f>
        <v>15</v>
      </c>
      <c r="R59" s="152">
        <f>IF(O59&lt;&gt;0,O59/P59,"")</f>
        <v>5.2</v>
      </c>
      <c r="S59" s="147">
        <v>72</v>
      </c>
      <c r="T59" s="125">
        <f t="shared" si="4"/>
        <v>0.08333333333333333</v>
      </c>
      <c r="U59" s="147">
        <v>5669700</v>
      </c>
      <c r="V59" s="148">
        <v>736938</v>
      </c>
      <c r="W59" s="176">
        <f>U59/V59</f>
        <v>7.6935915911514945</v>
      </c>
      <c r="X59" s="8"/>
      <c r="Y59" s="8"/>
    </row>
    <row r="60" spans="1:25" s="10" customFormat="1" ht="18">
      <c r="A60" s="52">
        <v>56</v>
      </c>
      <c r="B60" s="175" t="s">
        <v>88</v>
      </c>
      <c r="C60" s="119">
        <v>39024</v>
      </c>
      <c r="D60" s="145" t="s">
        <v>10</v>
      </c>
      <c r="E60" s="146" t="s">
        <v>52</v>
      </c>
      <c r="F60" s="130">
        <v>103</v>
      </c>
      <c r="G60" s="130">
        <v>1</v>
      </c>
      <c r="H60" s="130">
        <v>14</v>
      </c>
      <c r="I60" s="147">
        <v>14</v>
      </c>
      <c r="J60" s="148">
        <v>2</v>
      </c>
      <c r="K60" s="147">
        <v>49</v>
      </c>
      <c r="L60" s="148">
        <v>9</v>
      </c>
      <c r="M60" s="147">
        <v>10</v>
      </c>
      <c r="N60" s="148">
        <v>2</v>
      </c>
      <c r="O60" s="149">
        <f>+I60+K60+M60</f>
        <v>73</v>
      </c>
      <c r="P60" s="150">
        <f>+J60+L60+N60</f>
        <v>13</v>
      </c>
      <c r="Q60" s="151">
        <f>IF(O60&lt;&gt;0,P60/G60,"")</f>
        <v>13</v>
      </c>
      <c r="R60" s="152">
        <f>IF(O60&lt;&gt;0,O60/P60,"")</f>
        <v>5.615384615384615</v>
      </c>
      <c r="S60" s="147">
        <v>373</v>
      </c>
      <c r="T60" s="125">
        <f t="shared" si="4"/>
        <v>-0.8042895442359249</v>
      </c>
      <c r="U60" s="147">
        <v>3676920</v>
      </c>
      <c r="V60" s="148">
        <v>505569</v>
      </c>
      <c r="W60" s="180">
        <f>U60/V60</f>
        <v>7.2728351619660225</v>
      </c>
      <c r="X60" s="8"/>
      <c r="Y60" s="8"/>
    </row>
    <row r="61" spans="1:25" s="10" customFormat="1" ht="18">
      <c r="A61" s="53">
        <v>57</v>
      </c>
      <c r="B61" s="177" t="s">
        <v>118</v>
      </c>
      <c r="C61" s="120">
        <v>38821</v>
      </c>
      <c r="D61" s="141" t="s">
        <v>21</v>
      </c>
      <c r="E61" s="141" t="s">
        <v>22</v>
      </c>
      <c r="F61" s="131">
        <v>94</v>
      </c>
      <c r="G61" s="131">
        <v>1</v>
      </c>
      <c r="H61" s="131">
        <v>77</v>
      </c>
      <c r="I61" s="142">
        <v>0</v>
      </c>
      <c r="J61" s="143">
        <v>0</v>
      </c>
      <c r="K61" s="142">
        <v>24</v>
      </c>
      <c r="L61" s="143">
        <v>3</v>
      </c>
      <c r="M61" s="142">
        <v>48</v>
      </c>
      <c r="N61" s="143">
        <v>6</v>
      </c>
      <c r="O61" s="142">
        <f>+M61+K61+I61</f>
        <v>72</v>
      </c>
      <c r="P61" s="143">
        <f>+N61+L61+J61</f>
        <v>9</v>
      </c>
      <c r="Q61" s="143">
        <f>+P61/G61</f>
        <v>9</v>
      </c>
      <c r="R61" s="144">
        <f>+O61/P61</f>
        <v>8</v>
      </c>
      <c r="S61" s="142">
        <v>0</v>
      </c>
      <c r="T61" s="125">
        <f t="shared" si="4"/>
      </c>
      <c r="U61" s="142">
        <v>1014247</v>
      </c>
      <c r="V61" s="143">
        <v>150683</v>
      </c>
      <c r="W61" s="178">
        <f>+U61/V61</f>
        <v>6.730998188249504</v>
      </c>
      <c r="X61" s="8"/>
      <c r="Y61" s="8"/>
    </row>
    <row r="62" spans="1:25" s="10" customFormat="1" ht="18">
      <c r="A62" s="52">
        <v>58</v>
      </c>
      <c r="B62" s="177" t="s">
        <v>119</v>
      </c>
      <c r="C62" s="120">
        <v>39206</v>
      </c>
      <c r="D62" s="141" t="s">
        <v>51</v>
      </c>
      <c r="E62" s="141" t="s">
        <v>120</v>
      </c>
      <c r="F62" s="132">
        <v>80</v>
      </c>
      <c r="G62" s="132">
        <v>1</v>
      </c>
      <c r="H62" s="131">
        <v>19</v>
      </c>
      <c r="I62" s="142">
        <v>10</v>
      </c>
      <c r="J62" s="143">
        <v>2</v>
      </c>
      <c r="K62" s="142">
        <v>10</v>
      </c>
      <c r="L62" s="143">
        <v>2</v>
      </c>
      <c r="M62" s="142">
        <v>50</v>
      </c>
      <c r="N62" s="143">
        <v>10</v>
      </c>
      <c r="O62" s="162">
        <v>70</v>
      </c>
      <c r="P62" s="163">
        <v>14</v>
      </c>
      <c r="Q62" s="163">
        <f>P62/G62</f>
        <v>14</v>
      </c>
      <c r="R62" s="164">
        <f>O62/P62</f>
        <v>5</v>
      </c>
      <c r="S62" s="162">
        <v>247</v>
      </c>
      <c r="T62" s="125">
        <f t="shared" si="4"/>
        <v>-0.7165991902834008</v>
      </c>
      <c r="U62" s="142">
        <v>303658.5</v>
      </c>
      <c r="V62" s="143">
        <v>49586</v>
      </c>
      <c r="W62" s="182">
        <f>+U62/V62</f>
        <v>6.123875690719155</v>
      </c>
      <c r="X62" s="8"/>
      <c r="Y62" s="8"/>
    </row>
    <row r="63" spans="1:25" s="10" customFormat="1" ht="18">
      <c r="A63" s="53">
        <v>59</v>
      </c>
      <c r="B63" s="177" t="s">
        <v>121</v>
      </c>
      <c r="C63" s="153">
        <v>39199</v>
      </c>
      <c r="D63" s="154" t="s">
        <v>12</v>
      </c>
      <c r="E63" s="154" t="s">
        <v>31</v>
      </c>
      <c r="F63" s="155">
        <v>82</v>
      </c>
      <c r="G63" s="155">
        <v>1</v>
      </c>
      <c r="H63" s="155">
        <v>19</v>
      </c>
      <c r="I63" s="156">
        <v>50</v>
      </c>
      <c r="J63" s="157">
        <v>8</v>
      </c>
      <c r="K63" s="156">
        <v>0</v>
      </c>
      <c r="L63" s="157">
        <v>0</v>
      </c>
      <c r="M63" s="156">
        <v>10</v>
      </c>
      <c r="N63" s="157">
        <v>2</v>
      </c>
      <c r="O63" s="156">
        <f>M63+K63+I63</f>
        <v>60</v>
      </c>
      <c r="P63" s="157">
        <f>N63+L63+J63</f>
        <v>10</v>
      </c>
      <c r="Q63" s="157">
        <f>P63/G63</f>
        <v>10</v>
      </c>
      <c r="R63" s="158">
        <f>O63/P63</f>
        <v>6</v>
      </c>
      <c r="S63" s="156"/>
      <c r="T63" s="125">
        <f t="shared" si="4"/>
      </c>
      <c r="U63" s="156">
        <v>1340217</v>
      </c>
      <c r="V63" s="157">
        <v>163342</v>
      </c>
      <c r="W63" s="179">
        <f>U63/V63</f>
        <v>8.204974838069816</v>
      </c>
      <c r="X63" s="8"/>
      <c r="Y63" s="8"/>
    </row>
    <row r="64" spans="1:25" s="10" customFormat="1" ht="18">
      <c r="A64" s="52">
        <v>60</v>
      </c>
      <c r="B64" s="175" t="s">
        <v>63</v>
      </c>
      <c r="C64" s="119">
        <v>39290</v>
      </c>
      <c r="D64" s="145" t="s">
        <v>10</v>
      </c>
      <c r="E64" s="146" t="s">
        <v>27</v>
      </c>
      <c r="F64" s="130">
        <v>40</v>
      </c>
      <c r="G64" s="130">
        <v>1</v>
      </c>
      <c r="H64" s="130">
        <v>9</v>
      </c>
      <c r="I64" s="147">
        <v>21</v>
      </c>
      <c r="J64" s="148">
        <v>3</v>
      </c>
      <c r="K64" s="147">
        <v>28</v>
      </c>
      <c r="L64" s="148">
        <v>4</v>
      </c>
      <c r="M64" s="147">
        <v>0</v>
      </c>
      <c r="N64" s="148">
        <v>0</v>
      </c>
      <c r="O64" s="149">
        <f>+I64+K64+M64</f>
        <v>49</v>
      </c>
      <c r="P64" s="150">
        <f>+J64+L64+N64</f>
        <v>7</v>
      </c>
      <c r="Q64" s="151">
        <f>IF(O64&lt;&gt;0,P64/G64,"")</f>
        <v>7</v>
      </c>
      <c r="R64" s="152">
        <f>IF(O64&lt;&gt;0,O64/P64,"")</f>
        <v>7</v>
      </c>
      <c r="S64" s="147">
        <v>391</v>
      </c>
      <c r="T64" s="125">
        <f t="shared" si="4"/>
        <v>-0.8746803069053708</v>
      </c>
      <c r="U64" s="147">
        <v>245080</v>
      </c>
      <c r="V64" s="148">
        <v>28473</v>
      </c>
      <c r="W64" s="176">
        <f>U64/V64</f>
        <v>8.607452674463527</v>
      </c>
      <c r="X64" s="8"/>
      <c r="Y64" s="8"/>
    </row>
    <row r="65" spans="1:25" s="10" customFormat="1" ht="18">
      <c r="A65" s="53">
        <v>61</v>
      </c>
      <c r="B65" s="177" t="s">
        <v>91</v>
      </c>
      <c r="C65" s="120">
        <v>39171</v>
      </c>
      <c r="D65" s="141" t="s">
        <v>21</v>
      </c>
      <c r="E65" s="141" t="s">
        <v>22</v>
      </c>
      <c r="F65" s="131">
        <v>88</v>
      </c>
      <c r="G65" s="131">
        <v>1</v>
      </c>
      <c r="H65" s="131">
        <v>26</v>
      </c>
      <c r="I65" s="142">
        <v>0</v>
      </c>
      <c r="J65" s="143">
        <v>0</v>
      </c>
      <c r="K65" s="142">
        <v>0</v>
      </c>
      <c r="L65" s="143">
        <v>0</v>
      </c>
      <c r="M65" s="142">
        <v>40</v>
      </c>
      <c r="N65" s="143">
        <v>10</v>
      </c>
      <c r="O65" s="142">
        <f>+M65+K65+I65</f>
        <v>40</v>
      </c>
      <c r="P65" s="143">
        <f>+N65+L65+J65</f>
        <v>10</v>
      </c>
      <c r="Q65" s="143">
        <f>+P65/G65</f>
        <v>10</v>
      </c>
      <c r="R65" s="144">
        <f>+O65/P65</f>
        <v>4</v>
      </c>
      <c r="S65" s="142">
        <v>52</v>
      </c>
      <c r="T65" s="125">
        <f t="shared" si="4"/>
        <v>-0.23076923076923078</v>
      </c>
      <c r="U65" s="142">
        <v>1096664</v>
      </c>
      <c r="V65" s="143">
        <v>143629</v>
      </c>
      <c r="W65" s="178">
        <f>+U65/V65</f>
        <v>7.635393966399543</v>
      </c>
      <c r="X65" s="8"/>
      <c r="Y65" s="8"/>
    </row>
    <row r="66" spans="1:25" s="10" customFormat="1" ht="18">
      <c r="A66" s="53">
        <v>62</v>
      </c>
      <c r="B66" s="177" t="s">
        <v>122</v>
      </c>
      <c r="C66" s="120">
        <v>39227</v>
      </c>
      <c r="D66" s="141" t="s">
        <v>21</v>
      </c>
      <c r="E66" s="141" t="s">
        <v>22</v>
      </c>
      <c r="F66" s="131">
        <v>77</v>
      </c>
      <c r="G66" s="131">
        <v>1</v>
      </c>
      <c r="H66" s="131">
        <v>31</v>
      </c>
      <c r="I66" s="142"/>
      <c r="J66" s="143"/>
      <c r="K66" s="142">
        <v>0</v>
      </c>
      <c r="L66" s="143">
        <v>0</v>
      </c>
      <c r="M66" s="142">
        <v>36</v>
      </c>
      <c r="N66" s="160">
        <v>9</v>
      </c>
      <c r="O66" s="142">
        <f>+M66+K66+I66</f>
        <v>36</v>
      </c>
      <c r="P66" s="143">
        <f>+N66+L66+J66</f>
        <v>9</v>
      </c>
      <c r="Q66" s="143">
        <f>+P66/G66</f>
        <v>9</v>
      </c>
      <c r="R66" s="144">
        <f>+O66/P66</f>
        <v>4</v>
      </c>
      <c r="S66" s="142">
        <v>0</v>
      </c>
      <c r="T66" s="125">
        <f t="shared" si="4"/>
      </c>
      <c r="U66" s="142">
        <v>1556979</v>
      </c>
      <c r="V66" s="143">
        <v>199723</v>
      </c>
      <c r="W66" s="178">
        <f>+U66/V66</f>
        <v>7.795692033466351</v>
      </c>
      <c r="X66" s="8"/>
      <c r="Y66" s="8"/>
    </row>
    <row r="67" spans="1:25" s="10" customFormat="1" ht="18">
      <c r="A67" s="52">
        <v>63</v>
      </c>
      <c r="B67" s="177" t="s">
        <v>123</v>
      </c>
      <c r="C67" s="120">
        <v>39192</v>
      </c>
      <c r="D67" s="141" t="s">
        <v>86</v>
      </c>
      <c r="E67" s="141" t="s">
        <v>86</v>
      </c>
      <c r="F67" s="131">
        <v>79</v>
      </c>
      <c r="G67" s="131">
        <v>1</v>
      </c>
      <c r="H67" s="131">
        <v>16</v>
      </c>
      <c r="I67" s="142">
        <v>0</v>
      </c>
      <c r="J67" s="143">
        <v>0</v>
      </c>
      <c r="K67" s="142">
        <v>7</v>
      </c>
      <c r="L67" s="143">
        <v>1</v>
      </c>
      <c r="M67" s="142">
        <v>16</v>
      </c>
      <c r="N67" s="143">
        <v>2</v>
      </c>
      <c r="O67" s="142">
        <f>I67+K67+M67</f>
        <v>23</v>
      </c>
      <c r="P67" s="143">
        <f>J67+L67+N67</f>
        <v>3</v>
      </c>
      <c r="Q67" s="151">
        <f>IF(O67&lt;&gt;0,P67/G67,"")</f>
        <v>3</v>
      </c>
      <c r="R67" s="152">
        <f>IF(O67&lt;&gt;0,O67/P67,"")</f>
        <v>7.666666666666667</v>
      </c>
      <c r="S67" s="142">
        <v>103</v>
      </c>
      <c r="T67" s="125">
        <f t="shared" si="4"/>
        <v>-0.7766990291262136</v>
      </c>
      <c r="U67" s="165">
        <v>764922</v>
      </c>
      <c r="V67" s="160">
        <v>101669</v>
      </c>
      <c r="W67" s="184">
        <f>U67/V67</f>
        <v>7.523650276878891</v>
      </c>
      <c r="X67" s="8"/>
      <c r="Y67" s="8"/>
    </row>
    <row r="68" spans="1:25" s="10" customFormat="1" ht="18">
      <c r="A68" s="53">
        <v>64</v>
      </c>
      <c r="B68" s="177" t="s">
        <v>124</v>
      </c>
      <c r="C68" s="119">
        <v>39066</v>
      </c>
      <c r="D68" s="141" t="s">
        <v>21</v>
      </c>
      <c r="E68" s="141" t="s">
        <v>31</v>
      </c>
      <c r="F68" s="131">
        <v>91</v>
      </c>
      <c r="G68" s="131">
        <v>1</v>
      </c>
      <c r="H68" s="131">
        <v>41</v>
      </c>
      <c r="I68" s="142">
        <v>16</v>
      </c>
      <c r="J68" s="143">
        <v>4</v>
      </c>
      <c r="K68" s="142">
        <v>0</v>
      </c>
      <c r="L68" s="143">
        <v>0</v>
      </c>
      <c r="M68" s="142">
        <v>0</v>
      </c>
      <c r="N68" s="143">
        <v>0</v>
      </c>
      <c r="O68" s="142">
        <f>+M68+K68+I68</f>
        <v>16</v>
      </c>
      <c r="P68" s="143">
        <f>+N69+L68+J68</f>
        <v>4</v>
      </c>
      <c r="Q68" s="143">
        <f>+P68/G68</f>
        <v>4</v>
      </c>
      <c r="R68" s="144">
        <f>+O68/P68</f>
        <v>4</v>
      </c>
      <c r="S68" s="142"/>
      <c r="T68" s="125">
        <f t="shared" si="4"/>
      </c>
      <c r="U68" s="142">
        <v>1784433</v>
      </c>
      <c r="V68" s="143">
        <v>240223</v>
      </c>
      <c r="W68" s="178">
        <f>+U68/V68</f>
        <v>7.428235431245135</v>
      </c>
      <c r="X68" s="8"/>
      <c r="Y68" s="8"/>
    </row>
    <row r="69" spans="1:25" s="10" customFormat="1" ht="18">
      <c r="A69" s="52">
        <v>65</v>
      </c>
      <c r="B69" s="177" t="s">
        <v>125</v>
      </c>
      <c r="C69" s="120">
        <v>39157</v>
      </c>
      <c r="D69" s="141" t="s">
        <v>21</v>
      </c>
      <c r="E69" s="141" t="s">
        <v>52</v>
      </c>
      <c r="F69" s="131">
        <v>91</v>
      </c>
      <c r="G69" s="131">
        <v>1</v>
      </c>
      <c r="H69" s="131">
        <v>28</v>
      </c>
      <c r="I69" s="142">
        <v>12</v>
      </c>
      <c r="J69" s="143">
        <v>3</v>
      </c>
      <c r="K69" s="142">
        <v>0</v>
      </c>
      <c r="L69" s="143">
        <v>0</v>
      </c>
      <c r="M69" s="142">
        <v>0</v>
      </c>
      <c r="N69" s="143">
        <v>0</v>
      </c>
      <c r="O69" s="142">
        <f>+M69+K69+I69</f>
        <v>12</v>
      </c>
      <c r="P69" s="143">
        <f>+N69+L69+J69</f>
        <v>3</v>
      </c>
      <c r="Q69" s="143">
        <f>+P69/G69</f>
        <v>3</v>
      </c>
      <c r="R69" s="144">
        <f>+O69/P69</f>
        <v>4</v>
      </c>
      <c r="S69" s="142">
        <v>0</v>
      </c>
      <c r="T69" s="125">
        <f t="shared" si="4"/>
      </c>
      <c r="U69" s="142">
        <v>548716</v>
      </c>
      <c r="V69" s="143">
        <v>68257</v>
      </c>
      <c r="W69" s="178">
        <f>+U69/V69</f>
        <v>8.038970362014153</v>
      </c>
      <c r="X69" s="8"/>
      <c r="Y69" s="8"/>
    </row>
    <row r="70" spans="1:25" s="10" customFormat="1" ht="18.75" thickBot="1">
      <c r="A70" s="53">
        <v>66</v>
      </c>
      <c r="B70" s="186" t="s">
        <v>126</v>
      </c>
      <c r="C70" s="187">
        <v>39073</v>
      </c>
      <c r="D70" s="188" t="s">
        <v>86</v>
      </c>
      <c r="E70" s="188" t="s">
        <v>86</v>
      </c>
      <c r="F70" s="189">
        <v>50</v>
      </c>
      <c r="G70" s="189">
        <v>1</v>
      </c>
      <c r="H70" s="189">
        <v>18</v>
      </c>
      <c r="I70" s="190">
        <v>0</v>
      </c>
      <c r="J70" s="191">
        <v>0</v>
      </c>
      <c r="K70" s="190">
        <v>0</v>
      </c>
      <c r="L70" s="191">
        <v>0</v>
      </c>
      <c r="M70" s="190">
        <v>0</v>
      </c>
      <c r="N70" s="191">
        <v>0</v>
      </c>
      <c r="O70" s="190">
        <f>I70+K70+M70</f>
        <v>0</v>
      </c>
      <c r="P70" s="191">
        <f>J70+L70+N70</f>
        <v>0</v>
      </c>
      <c r="Q70" s="192">
        <f>IF(O70&lt;&gt;0,P70/G70,"")</f>
      </c>
      <c r="R70" s="193">
        <f>IF(O70&lt;&gt;0,O70/P70,"")</f>
      </c>
      <c r="S70" s="190">
        <v>54</v>
      </c>
      <c r="T70" s="127">
        <f t="shared" si="4"/>
        <v>-1</v>
      </c>
      <c r="U70" s="190">
        <v>419406</v>
      </c>
      <c r="V70" s="191">
        <v>55698</v>
      </c>
      <c r="W70" s="194">
        <f>U70/V70</f>
        <v>7.530001077237962</v>
      </c>
      <c r="X70" s="8"/>
      <c r="Y70" s="8"/>
    </row>
    <row r="71" spans="1:28" s="66" customFormat="1" ht="15.75" thickBot="1">
      <c r="A71" s="74"/>
      <c r="B71" s="233" t="s">
        <v>30</v>
      </c>
      <c r="C71" s="234"/>
      <c r="D71" s="235"/>
      <c r="E71" s="236"/>
      <c r="F71" s="69">
        <f>SUM(F5:F70)</f>
        <v>4580</v>
      </c>
      <c r="G71" s="69">
        <f>SUM(G5:G70)</f>
        <v>1217</v>
      </c>
      <c r="H71" s="70"/>
      <c r="I71" s="79"/>
      <c r="J71" s="90"/>
      <c r="K71" s="79"/>
      <c r="L71" s="90"/>
      <c r="M71" s="79"/>
      <c r="N71" s="90"/>
      <c r="O71" s="79">
        <f>SUM(O5:O70)</f>
        <v>1473279</v>
      </c>
      <c r="P71" s="90">
        <f>SUM(P5:P70)</f>
        <v>164273</v>
      </c>
      <c r="Q71" s="90">
        <f>O71/G71</f>
        <v>1210.582580115037</v>
      </c>
      <c r="R71" s="71">
        <f>O71/P71</f>
        <v>8.968479299702325</v>
      </c>
      <c r="S71" s="79"/>
      <c r="T71" s="72"/>
      <c r="U71" s="79"/>
      <c r="V71" s="90"/>
      <c r="W71" s="73"/>
      <c r="AB71" s="66" t="s">
        <v>40</v>
      </c>
    </row>
    <row r="72" spans="1:24" s="51" customFormat="1" ht="18">
      <c r="A72" s="40"/>
      <c r="B72" s="76"/>
      <c r="C72" s="68"/>
      <c r="F72" s="101"/>
      <c r="G72" s="42"/>
      <c r="H72" s="41"/>
      <c r="I72" s="80"/>
      <c r="J72" s="45"/>
      <c r="K72" s="80"/>
      <c r="L72" s="45"/>
      <c r="M72" s="80"/>
      <c r="N72" s="45"/>
      <c r="O72" s="80"/>
      <c r="P72" s="45"/>
      <c r="Q72" s="45"/>
      <c r="R72" s="46"/>
      <c r="S72" s="88"/>
      <c r="T72" s="48"/>
      <c r="U72" s="88"/>
      <c r="V72" s="45"/>
      <c r="W72" s="46"/>
      <c r="X72" s="50"/>
    </row>
    <row r="73" spans="1:24" s="33" customFormat="1" ht="18">
      <c r="A73" s="32"/>
      <c r="B73" s="77"/>
      <c r="C73" s="63"/>
      <c r="D73" s="231"/>
      <c r="E73" s="232"/>
      <c r="F73" s="232"/>
      <c r="G73" s="232"/>
      <c r="H73" s="34"/>
      <c r="I73" s="81"/>
      <c r="J73" s="91"/>
      <c r="K73" s="81"/>
      <c r="L73" s="91"/>
      <c r="M73" s="81"/>
      <c r="N73" s="91"/>
      <c r="O73" s="85"/>
      <c r="P73" s="98"/>
      <c r="Q73" s="91"/>
      <c r="R73" s="37"/>
      <c r="S73" s="241" t="s">
        <v>41</v>
      </c>
      <c r="T73" s="241"/>
      <c r="U73" s="241"/>
      <c r="V73" s="241"/>
      <c r="W73" s="241"/>
      <c r="X73" s="38"/>
    </row>
    <row r="74" spans="1:24" s="33" customFormat="1" ht="18">
      <c r="A74" s="32"/>
      <c r="B74" s="77"/>
      <c r="C74" s="63"/>
      <c r="D74" s="110"/>
      <c r="E74" s="111"/>
      <c r="F74" s="100"/>
      <c r="G74" s="100"/>
      <c r="H74" s="34"/>
      <c r="I74" s="81"/>
      <c r="J74" s="91"/>
      <c r="K74" s="81"/>
      <c r="L74" s="91"/>
      <c r="M74" s="81"/>
      <c r="N74" s="91"/>
      <c r="O74" s="85"/>
      <c r="P74" s="98"/>
      <c r="Q74" s="91"/>
      <c r="R74" s="37"/>
      <c r="S74" s="241"/>
      <c r="T74" s="241"/>
      <c r="U74" s="241"/>
      <c r="V74" s="241"/>
      <c r="W74" s="241"/>
      <c r="X74" s="38"/>
    </row>
    <row r="75" spans="1:24" s="33" customFormat="1" ht="18">
      <c r="A75" s="32"/>
      <c r="B75" s="39"/>
      <c r="C75" s="64"/>
      <c r="F75" s="34"/>
      <c r="G75" s="34"/>
      <c r="H75" s="34"/>
      <c r="I75" s="81"/>
      <c r="J75" s="91"/>
      <c r="K75" s="81"/>
      <c r="L75" s="91"/>
      <c r="M75" s="81"/>
      <c r="N75" s="91"/>
      <c r="O75" s="85"/>
      <c r="P75" s="98"/>
      <c r="Q75" s="91"/>
      <c r="R75" s="37"/>
      <c r="S75" s="241"/>
      <c r="T75" s="241"/>
      <c r="U75" s="241"/>
      <c r="V75" s="241"/>
      <c r="W75" s="241"/>
      <c r="X75" s="38"/>
    </row>
    <row r="76" spans="1:24" s="33" customFormat="1" ht="18" customHeight="1">
      <c r="A76" s="32"/>
      <c r="B76" s="39"/>
      <c r="C76" s="64"/>
      <c r="F76" s="34"/>
      <c r="G76" s="34"/>
      <c r="H76" s="34"/>
      <c r="I76" s="81"/>
      <c r="J76" s="91"/>
      <c r="K76" s="81"/>
      <c r="L76" s="91"/>
      <c r="M76" s="81"/>
      <c r="N76" s="91"/>
      <c r="O76" s="85"/>
      <c r="P76" s="98"/>
      <c r="Q76" s="91"/>
      <c r="R76" s="37"/>
      <c r="S76" s="240" t="s">
        <v>92</v>
      </c>
      <c r="T76" s="240"/>
      <c r="U76" s="240"/>
      <c r="V76" s="240"/>
      <c r="W76" s="240"/>
      <c r="X76" s="38"/>
    </row>
    <row r="77" spans="1:24" s="33" customFormat="1" ht="18">
      <c r="A77" s="32"/>
      <c r="B77" s="39"/>
      <c r="C77" s="64"/>
      <c r="F77" s="34"/>
      <c r="G77" s="34"/>
      <c r="H77" s="34"/>
      <c r="I77" s="81"/>
      <c r="J77" s="91"/>
      <c r="K77" s="81"/>
      <c r="L77" s="91"/>
      <c r="M77" s="81"/>
      <c r="N77" s="91"/>
      <c r="O77" s="85"/>
      <c r="P77" s="98"/>
      <c r="Q77" s="91"/>
      <c r="R77" s="37"/>
      <c r="S77" s="240"/>
      <c r="T77" s="240"/>
      <c r="U77" s="240"/>
      <c r="V77" s="240"/>
      <c r="W77" s="240"/>
      <c r="X77" s="38"/>
    </row>
    <row r="78" spans="1:24" s="33" customFormat="1" ht="18">
      <c r="A78" s="32"/>
      <c r="B78" s="39"/>
      <c r="C78" s="64"/>
      <c r="F78" s="34"/>
      <c r="G78" s="34"/>
      <c r="H78" s="34"/>
      <c r="I78" s="81"/>
      <c r="J78" s="91"/>
      <c r="K78" s="81"/>
      <c r="L78" s="91"/>
      <c r="M78" s="81"/>
      <c r="N78" s="91"/>
      <c r="O78" s="85"/>
      <c r="P78" s="98"/>
      <c r="Q78" s="91"/>
      <c r="R78" s="37"/>
      <c r="S78" s="240"/>
      <c r="T78" s="240"/>
      <c r="U78" s="240"/>
      <c r="V78" s="240"/>
      <c r="W78" s="240"/>
      <c r="X78" s="38"/>
    </row>
    <row r="79" spans="1:24" s="33" customFormat="1" ht="18">
      <c r="A79" s="32"/>
      <c r="B79" s="39"/>
      <c r="C79" s="64"/>
      <c r="F79" s="34"/>
      <c r="G79" s="34"/>
      <c r="H79" s="34"/>
      <c r="I79" s="81"/>
      <c r="J79" s="91"/>
      <c r="K79" s="81"/>
      <c r="L79" s="91"/>
      <c r="M79" s="81"/>
      <c r="N79" s="91"/>
      <c r="O79" s="85"/>
      <c r="P79" s="98"/>
      <c r="Q79" s="91"/>
      <c r="R79" s="37"/>
      <c r="S79" s="240" t="s">
        <v>127</v>
      </c>
      <c r="T79" s="240"/>
      <c r="U79" s="240"/>
      <c r="V79" s="240"/>
      <c r="W79" s="240"/>
      <c r="X79" s="38"/>
    </row>
    <row r="80" spans="1:24" s="33" customFormat="1" ht="18">
      <c r="A80" s="32"/>
      <c r="B80" s="39"/>
      <c r="C80" s="64"/>
      <c r="F80" s="34"/>
      <c r="G80" s="34"/>
      <c r="H80" s="34"/>
      <c r="I80" s="81"/>
      <c r="J80" s="91"/>
      <c r="K80" s="81"/>
      <c r="L80" s="91"/>
      <c r="M80" s="81"/>
      <c r="N80" s="91"/>
      <c r="O80" s="85"/>
      <c r="P80" s="98"/>
      <c r="Q80" s="91"/>
      <c r="R80" s="37"/>
      <c r="S80" s="240"/>
      <c r="T80" s="240"/>
      <c r="U80" s="240"/>
      <c r="V80" s="240"/>
      <c r="W80" s="240"/>
      <c r="X80" s="38"/>
    </row>
    <row r="81" spans="1:24" s="33" customFormat="1" ht="18">
      <c r="A81" s="32"/>
      <c r="B81" s="39"/>
      <c r="C81" s="64"/>
      <c r="F81" s="34"/>
      <c r="G81" s="34"/>
      <c r="H81" s="34"/>
      <c r="I81" s="81"/>
      <c r="J81" s="91"/>
      <c r="K81" s="81"/>
      <c r="L81" s="91"/>
      <c r="M81" s="81"/>
      <c r="N81" s="91"/>
      <c r="O81" s="85"/>
      <c r="P81" s="98"/>
      <c r="Q81" s="91"/>
      <c r="R81" s="37"/>
      <c r="S81" s="240"/>
      <c r="T81" s="240"/>
      <c r="U81" s="240"/>
      <c r="V81" s="240"/>
      <c r="W81" s="240"/>
      <c r="X81" s="38"/>
    </row>
    <row r="82" spans="1:24" s="33" customFormat="1" ht="18">
      <c r="A82" s="32"/>
      <c r="B82" s="39"/>
      <c r="C82" s="64"/>
      <c r="F82" s="34"/>
      <c r="G82" s="34"/>
      <c r="H82" s="34"/>
      <c r="I82" s="81"/>
      <c r="J82" s="91"/>
      <c r="K82" s="81"/>
      <c r="L82" s="91"/>
      <c r="M82" s="81"/>
      <c r="N82" s="91"/>
      <c r="O82" s="85"/>
      <c r="P82" s="237" t="s">
        <v>23</v>
      </c>
      <c r="Q82" s="238"/>
      <c r="R82" s="238"/>
      <c r="S82" s="238"/>
      <c r="T82" s="238"/>
      <c r="U82" s="238"/>
      <c r="V82" s="238"/>
      <c r="W82" s="238"/>
      <c r="X82" s="38"/>
    </row>
    <row r="83" spans="1:24" s="33" customFormat="1" ht="18">
      <c r="A83" s="32"/>
      <c r="B83" s="39"/>
      <c r="C83" s="64"/>
      <c r="F83" s="34"/>
      <c r="G83" s="34"/>
      <c r="H83" s="34"/>
      <c r="I83" s="81"/>
      <c r="J83" s="91"/>
      <c r="K83" s="81"/>
      <c r="L83" s="91"/>
      <c r="M83" s="81"/>
      <c r="N83" s="91"/>
      <c r="O83" s="85"/>
      <c r="P83" s="238"/>
      <c r="Q83" s="238"/>
      <c r="R83" s="238"/>
      <c r="S83" s="238"/>
      <c r="T83" s="238"/>
      <c r="U83" s="238"/>
      <c r="V83" s="238"/>
      <c r="W83" s="238"/>
      <c r="X83" s="38"/>
    </row>
    <row r="84" spans="1:24" s="33" customFormat="1" ht="18">
      <c r="A84" s="32"/>
      <c r="B84" s="39"/>
      <c r="C84" s="64"/>
      <c r="F84" s="34"/>
      <c r="G84" s="34"/>
      <c r="H84" s="34"/>
      <c r="I84" s="81"/>
      <c r="J84" s="91"/>
      <c r="K84" s="81"/>
      <c r="L84" s="91"/>
      <c r="M84" s="81"/>
      <c r="N84" s="91"/>
      <c r="O84" s="85"/>
      <c r="P84" s="238"/>
      <c r="Q84" s="238"/>
      <c r="R84" s="238"/>
      <c r="S84" s="238"/>
      <c r="T84" s="238"/>
      <c r="U84" s="238"/>
      <c r="V84" s="238"/>
      <c r="W84" s="238"/>
      <c r="X84" s="38"/>
    </row>
    <row r="85" spans="1:24" s="33" customFormat="1" ht="18">
      <c r="A85" s="32"/>
      <c r="B85" s="39"/>
      <c r="C85" s="64"/>
      <c r="F85" s="34"/>
      <c r="G85" s="34"/>
      <c r="H85" s="34"/>
      <c r="I85" s="81"/>
      <c r="J85" s="91"/>
      <c r="K85" s="81"/>
      <c r="L85" s="91"/>
      <c r="M85" s="81"/>
      <c r="N85" s="91"/>
      <c r="O85" s="85"/>
      <c r="P85" s="238"/>
      <c r="Q85" s="238"/>
      <c r="R85" s="238"/>
      <c r="S85" s="238"/>
      <c r="T85" s="238"/>
      <c r="U85" s="238"/>
      <c r="V85" s="238"/>
      <c r="W85" s="238"/>
      <c r="X85" s="38"/>
    </row>
    <row r="86" spans="1:24" s="33" customFormat="1" ht="18">
      <c r="A86" s="32"/>
      <c r="B86" s="39"/>
      <c r="C86" s="64"/>
      <c r="F86" s="34"/>
      <c r="G86" s="34"/>
      <c r="H86" s="34"/>
      <c r="I86" s="81"/>
      <c r="J86" s="91"/>
      <c r="K86" s="81"/>
      <c r="L86" s="91"/>
      <c r="M86" s="81"/>
      <c r="N86" s="91"/>
      <c r="O86" s="85"/>
      <c r="P86" s="238"/>
      <c r="Q86" s="238"/>
      <c r="R86" s="238"/>
      <c r="S86" s="238"/>
      <c r="T86" s="238"/>
      <c r="U86" s="238"/>
      <c r="V86" s="238"/>
      <c r="W86" s="238"/>
      <c r="X86" s="38"/>
    </row>
    <row r="87" spans="1:24" s="33" customFormat="1" ht="18">
      <c r="A87" s="32"/>
      <c r="B87" s="39"/>
      <c r="C87" s="64"/>
      <c r="F87" s="34"/>
      <c r="G87" s="5"/>
      <c r="H87" s="5"/>
      <c r="I87" s="82"/>
      <c r="J87" s="92"/>
      <c r="K87" s="82"/>
      <c r="L87" s="92"/>
      <c r="M87" s="82"/>
      <c r="N87" s="92"/>
      <c r="O87" s="85"/>
      <c r="P87" s="238"/>
      <c r="Q87" s="238"/>
      <c r="R87" s="238"/>
      <c r="S87" s="238"/>
      <c r="T87" s="238"/>
      <c r="U87" s="238"/>
      <c r="V87" s="238"/>
      <c r="W87" s="238"/>
      <c r="X87" s="38"/>
    </row>
    <row r="88" spans="1:24" s="33" customFormat="1" ht="18">
      <c r="A88" s="32"/>
      <c r="B88" s="39"/>
      <c r="C88" s="64"/>
      <c r="F88" s="34"/>
      <c r="G88" s="5"/>
      <c r="H88" s="5"/>
      <c r="I88" s="82"/>
      <c r="J88" s="92"/>
      <c r="K88" s="82"/>
      <c r="L88" s="92"/>
      <c r="M88" s="82"/>
      <c r="N88" s="92"/>
      <c r="O88" s="85"/>
      <c r="P88" s="239" t="s">
        <v>28</v>
      </c>
      <c r="Q88" s="238"/>
      <c r="R88" s="238"/>
      <c r="S88" s="238"/>
      <c r="T88" s="238"/>
      <c r="U88" s="238"/>
      <c r="V88" s="238"/>
      <c r="W88" s="238"/>
      <c r="X88" s="38"/>
    </row>
    <row r="89" spans="1:24" s="33" customFormat="1" ht="18">
      <c r="A89" s="32"/>
      <c r="B89" s="39"/>
      <c r="C89" s="64"/>
      <c r="F89" s="34"/>
      <c r="G89" s="5"/>
      <c r="H89" s="5"/>
      <c r="I89" s="82"/>
      <c r="J89" s="92"/>
      <c r="K89" s="82"/>
      <c r="L89" s="92"/>
      <c r="M89" s="82"/>
      <c r="N89" s="92"/>
      <c r="O89" s="85"/>
      <c r="P89" s="238"/>
      <c r="Q89" s="238"/>
      <c r="R89" s="238"/>
      <c r="S89" s="238"/>
      <c r="T89" s="238"/>
      <c r="U89" s="238"/>
      <c r="V89" s="238"/>
      <c r="W89" s="238"/>
      <c r="X89" s="38"/>
    </row>
    <row r="90" spans="1:24" s="33" customFormat="1" ht="18">
      <c r="A90" s="32"/>
      <c r="B90" s="39"/>
      <c r="C90" s="64"/>
      <c r="F90" s="34"/>
      <c r="G90" s="5"/>
      <c r="H90" s="5"/>
      <c r="I90" s="82"/>
      <c r="J90" s="92"/>
      <c r="K90" s="82"/>
      <c r="L90" s="92"/>
      <c r="M90" s="82"/>
      <c r="N90" s="92"/>
      <c r="O90" s="85"/>
      <c r="P90" s="238"/>
      <c r="Q90" s="238"/>
      <c r="R90" s="238"/>
      <c r="S90" s="238"/>
      <c r="T90" s="238"/>
      <c r="U90" s="238"/>
      <c r="V90" s="238"/>
      <c r="W90" s="238"/>
      <c r="X90" s="38"/>
    </row>
    <row r="91" spans="1:24" s="33" customFormat="1" ht="18">
      <c r="A91" s="32"/>
      <c r="B91" s="39"/>
      <c r="C91" s="64"/>
      <c r="F91" s="34"/>
      <c r="G91" s="5"/>
      <c r="H91" s="5"/>
      <c r="I91" s="82"/>
      <c r="J91" s="92"/>
      <c r="K91" s="82"/>
      <c r="L91" s="92"/>
      <c r="M91" s="82"/>
      <c r="N91" s="92"/>
      <c r="O91" s="85"/>
      <c r="P91" s="238"/>
      <c r="Q91" s="238"/>
      <c r="R91" s="238"/>
      <c r="S91" s="238"/>
      <c r="T91" s="238"/>
      <c r="U91" s="238"/>
      <c r="V91" s="238"/>
      <c r="W91" s="238"/>
      <c r="X91" s="38"/>
    </row>
    <row r="92" spans="1:24" s="33" customFormat="1" ht="18">
      <c r="A92" s="32"/>
      <c r="B92" s="39"/>
      <c r="C92" s="64"/>
      <c r="F92" s="34"/>
      <c r="G92" s="5"/>
      <c r="H92" s="5"/>
      <c r="I92" s="82"/>
      <c r="J92" s="92"/>
      <c r="K92" s="82"/>
      <c r="L92" s="92"/>
      <c r="M92" s="82"/>
      <c r="N92" s="92"/>
      <c r="O92" s="85"/>
      <c r="P92" s="238"/>
      <c r="Q92" s="238"/>
      <c r="R92" s="238"/>
      <c r="S92" s="238"/>
      <c r="T92" s="238"/>
      <c r="U92" s="238"/>
      <c r="V92" s="238"/>
      <c r="W92" s="238"/>
      <c r="X92" s="38"/>
    </row>
    <row r="93" spans="16:23" ht="18">
      <c r="P93" s="238"/>
      <c r="Q93" s="238"/>
      <c r="R93" s="238"/>
      <c r="S93" s="238"/>
      <c r="T93" s="238"/>
      <c r="U93" s="238"/>
      <c r="V93" s="238"/>
      <c r="W93" s="238"/>
    </row>
    <row r="94" spans="16:23" ht="18">
      <c r="P94" s="238"/>
      <c r="Q94" s="238"/>
      <c r="R94" s="238"/>
      <c r="S94" s="238"/>
      <c r="T94" s="238"/>
      <c r="U94" s="238"/>
      <c r="V94" s="238"/>
      <c r="W94" s="238"/>
    </row>
  </sheetData>
  <sheetProtection/>
  <mergeCells count="21">
    <mergeCell ref="P82:W87"/>
    <mergeCell ref="P88:W94"/>
    <mergeCell ref="S76:W78"/>
    <mergeCell ref="S73:W75"/>
    <mergeCell ref="S79:W81"/>
    <mergeCell ref="B3:B4"/>
    <mergeCell ref="C3:C4"/>
    <mergeCell ref="E3:E4"/>
    <mergeCell ref="H3:H4"/>
    <mergeCell ref="D73:G73"/>
    <mergeCell ref="B71:E71"/>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O10:R68 T44" formula="1"/>
    <ignoredError sqref="X14:X25 X6:X7 X62:X63 X29:X50 X64:X69 X70 W6:W9 W69" unlockedFormula="1"/>
    <ignoredError sqref="X26:X28 X10:X13 X8:X9 W10:W68"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80" zoomScaleNormal="80" zoomScalePageLayoutView="0" workbookViewId="0" topLeftCell="A19">
      <selection activeCell="S30" sqref="S30:W32"/>
    </sheetView>
  </sheetViews>
  <sheetFormatPr defaultColWidth="39.8515625" defaultRowHeight="12.75"/>
  <cols>
    <col min="1" max="1" width="4.421875" style="30" bestFit="1" customWidth="1"/>
    <col min="2" max="2" width="46.00390625" style="3" customWidth="1"/>
    <col min="3" max="3" width="9.57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140625" style="14" bestFit="1" customWidth="1"/>
    <col min="16" max="16" width="9.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28125" style="12" bestFit="1" customWidth="1"/>
    <col min="22" max="22" width="10.710937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42" t="s">
        <v>29</v>
      </c>
      <c r="B2" s="224"/>
      <c r="C2" s="224"/>
      <c r="D2" s="224"/>
      <c r="E2" s="224"/>
      <c r="F2" s="224"/>
      <c r="G2" s="224"/>
      <c r="H2" s="224"/>
      <c r="I2" s="224"/>
      <c r="J2" s="224"/>
      <c r="K2" s="224"/>
      <c r="L2" s="224"/>
      <c r="M2" s="224"/>
      <c r="N2" s="224"/>
      <c r="O2" s="224"/>
      <c r="P2" s="224"/>
      <c r="Q2" s="224"/>
      <c r="R2" s="224"/>
      <c r="S2" s="224"/>
      <c r="T2" s="224"/>
      <c r="U2" s="224"/>
      <c r="V2" s="224"/>
      <c r="W2" s="224"/>
    </row>
    <row r="3" spans="1:23" s="29" customFormat="1" ht="16.5" customHeight="1">
      <c r="A3" s="31"/>
      <c r="B3" s="243" t="s">
        <v>35</v>
      </c>
      <c r="C3" s="229" t="s">
        <v>14</v>
      </c>
      <c r="D3" s="219" t="s">
        <v>4</v>
      </c>
      <c r="E3" s="219" t="s">
        <v>44</v>
      </c>
      <c r="F3" s="219" t="s">
        <v>15</v>
      </c>
      <c r="G3" s="219" t="s">
        <v>16</v>
      </c>
      <c r="H3" s="219" t="s">
        <v>17</v>
      </c>
      <c r="I3" s="221" t="s">
        <v>5</v>
      </c>
      <c r="J3" s="221"/>
      <c r="K3" s="221" t="s">
        <v>6</v>
      </c>
      <c r="L3" s="221"/>
      <c r="M3" s="221" t="s">
        <v>7</v>
      </c>
      <c r="N3" s="221"/>
      <c r="O3" s="222" t="s">
        <v>18</v>
      </c>
      <c r="P3" s="222"/>
      <c r="Q3" s="222"/>
      <c r="R3" s="222"/>
      <c r="S3" s="221" t="s">
        <v>1</v>
      </c>
      <c r="T3" s="221"/>
      <c r="U3" s="222" t="s">
        <v>37</v>
      </c>
      <c r="V3" s="222"/>
      <c r="W3" s="226"/>
    </row>
    <row r="4" spans="1:23" s="29" customFormat="1" ht="37.5" customHeight="1" thickBot="1">
      <c r="A4" s="58"/>
      <c r="B4" s="244"/>
      <c r="C4" s="230"/>
      <c r="D4" s="220"/>
      <c r="E4" s="220"/>
      <c r="F4" s="225"/>
      <c r="G4" s="225"/>
      <c r="H4" s="225"/>
      <c r="I4" s="78" t="s">
        <v>13</v>
      </c>
      <c r="J4" s="61" t="s">
        <v>9</v>
      </c>
      <c r="K4" s="78" t="s">
        <v>13</v>
      </c>
      <c r="L4" s="61" t="s">
        <v>9</v>
      </c>
      <c r="M4" s="78" t="s">
        <v>13</v>
      </c>
      <c r="N4" s="61" t="s">
        <v>9</v>
      </c>
      <c r="O4" s="84" t="s">
        <v>13</v>
      </c>
      <c r="P4" s="94" t="s">
        <v>9</v>
      </c>
      <c r="Q4" s="94" t="s">
        <v>38</v>
      </c>
      <c r="R4" s="60" t="s">
        <v>39</v>
      </c>
      <c r="S4" s="78" t="s">
        <v>13</v>
      </c>
      <c r="T4" s="59" t="s">
        <v>8</v>
      </c>
      <c r="U4" s="78" t="s">
        <v>13</v>
      </c>
      <c r="V4" s="61" t="s">
        <v>9</v>
      </c>
      <c r="W4" s="62" t="s">
        <v>39</v>
      </c>
    </row>
    <row r="5" spans="1:24" s="6" customFormat="1" ht="15.75" customHeight="1">
      <c r="A5" s="53">
        <v>1</v>
      </c>
      <c r="B5" s="169" t="s">
        <v>93</v>
      </c>
      <c r="C5" s="133">
        <v>39346</v>
      </c>
      <c r="D5" s="170" t="s">
        <v>21</v>
      </c>
      <c r="E5" s="170" t="s">
        <v>50</v>
      </c>
      <c r="F5" s="134">
        <v>58</v>
      </c>
      <c r="G5" s="134">
        <v>59</v>
      </c>
      <c r="H5" s="134">
        <v>1</v>
      </c>
      <c r="I5" s="171">
        <v>49183</v>
      </c>
      <c r="J5" s="172">
        <v>4635</v>
      </c>
      <c r="K5" s="171">
        <v>87480</v>
      </c>
      <c r="L5" s="172">
        <v>8013</v>
      </c>
      <c r="M5" s="171">
        <v>71235</v>
      </c>
      <c r="N5" s="172">
        <v>6850</v>
      </c>
      <c r="O5" s="171">
        <f>+M5+K5+I5</f>
        <v>207898</v>
      </c>
      <c r="P5" s="172">
        <f>+N5+L5+J5</f>
        <v>19498</v>
      </c>
      <c r="Q5" s="172">
        <f>+P5/G5</f>
        <v>330.47457627118644</v>
      </c>
      <c r="R5" s="173">
        <f>+O5/P5</f>
        <v>10.662529490204124</v>
      </c>
      <c r="S5" s="171">
        <v>0</v>
      </c>
      <c r="T5" s="126">
        <f aca="true" t="shared" si="0" ref="T5:T24">IF(S5&lt;&gt;0,-(S5-O5)/S5,"")</f>
      </c>
      <c r="U5" s="171">
        <v>207898</v>
      </c>
      <c r="V5" s="172">
        <v>19498</v>
      </c>
      <c r="W5" s="174">
        <f>+U5/V5</f>
        <v>10.662529490204124</v>
      </c>
      <c r="X5" s="29"/>
    </row>
    <row r="6" spans="1:24" s="6" customFormat="1" ht="15.75" customHeight="1">
      <c r="A6" s="53">
        <v>2</v>
      </c>
      <c r="B6" s="175" t="s">
        <v>94</v>
      </c>
      <c r="C6" s="119">
        <v>39346</v>
      </c>
      <c r="D6" s="145" t="s">
        <v>10</v>
      </c>
      <c r="E6" s="146" t="s">
        <v>27</v>
      </c>
      <c r="F6" s="130">
        <v>66</v>
      </c>
      <c r="G6" s="130">
        <v>66</v>
      </c>
      <c r="H6" s="130">
        <v>1</v>
      </c>
      <c r="I6" s="147">
        <v>39979</v>
      </c>
      <c r="J6" s="148">
        <v>4089</v>
      </c>
      <c r="K6" s="147">
        <v>66163</v>
      </c>
      <c r="L6" s="148">
        <v>6735</v>
      </c>
      <c r="M6" s="147">
        <v>60187</v>
      </c>
      <c r="N6" s="148">
        <v>6190</v>
      </c>
      <c r="O6" s="149">
        <f>+I6+K6+M6</f>
        <v>166329</v>
      </c>
      <c r="P6" s="150">
        <f>+J6+L6+N6</f>
        <v>17014</v>
      </c>
      <c r="Q6" s="151">
        <f>IF(O6&lt;&gt;0,P6/G6,"")</f>
        <v>257.7878787878788</v>
      </c>
      <c r="R6" s="152">
        <f>IF(O6&lt;&gt;0,O6/P6,"")</f>
        <v>9.776007993417187</v>
      </c>
      <c r="S6" s="147"/>
      <c r="T6" s="125">
        <f t="shared" si="0"/>
      </c>
      <c r="U6" s="147">
        <v>166329</v>
      </c>
      <c r="V6" s="148">
        <v>17014</v>
      </c>
      <c r="W6" s="176">
        <f>U6/V6</f>
        <v>9.776007993417187</v>
      </c>
      <c r="X6" s="29"/>
    </row>
    <row r="7" spans="1:24" s="6" customFormat="1" ht="15.75" customHeight="1">
      <c r="A7" s="54">
        <v>3</v>
      </c>
      <c r="B7" s="201" t="s">
        <v>76</v>
      </c>
      <c r="C7" s="139">
        <v>39332</v>
      </c>
      <c r="D7" s="202" t="s">
        <v>10</v>
      </c>
      <c r="E7" s="203" t="s">
        <v>11</v>
      </c>
      <c r="F7" s="140">
        <v>61</v>
      </c>
      <c r="G7" s="140">
        <v>62</v>
      </c>
      <c r="H7" s="140">
        <v>3</v>
      </c>
      <c r="I7" s="204">
        <v>32941</v>
      </c>
      <c r="J7" s="205">
        <v>3196</v>
      </c>
      <c r="K7" s="204">
        <v>65767</v>
      </c>
      <c r="L7" s="205">
        <v>6084</v>
      </c>
      <c r="M7" s="204">
        <v>59242</v>
      </c>
      <c r="N7" s="205">
        <v>5620</v>
      </c>
      <c r="O7" s="206">
        <f>+I7+K7+M7</f>
        <v>157950</v>
      </c>
      <c r="P7" s="207">
        <f>+J7+L7+N7</f>
        <v>14900</v>
      </c>
      <c r="Q7" s="208">
        <f>IF(O7&lt;&gt;0,P7/G7,"")</f>
        <v>240.32258064516128</v>
      </c>
      <c r="R7" s="209">
        <f>IF(O7&lt;&gt;0,O7/P7,"")</f>
        <v>10.600671140939598</v>
      </c>
      <c r="S7" s="204">
        <v>203934</v>
      </c>
      <c r="T7" s="129">
        <f t="shared" si="0"/>
        <v>-0.22548471564329636</v>
      </c>
      <c r="U7" s="204">
        <v>869796</v>
      </c>
      <c r="V7" s="205">
        <v>84717</v>
      </c>
      <c r="W7" s="210">
        <f>U7/V7</f>
        <v>10.267077446085201</v>
      </c>
      <c r="X7" s="7"/>
    </row>
    <row r="8" spans="1:25" s="9" customFormat="1" ht="15.75" customHeight="1">
      <c r="A8" s="52">
        <v>4</v>
      </c>
      <c r="B8" s="195" t="s">
        <v>77</v>
      </c>
      <c r="C8" s="137">
        <v>39332</v>
      </c>
      <c r="D8" s="196" t="s">
        <v>21</v>
      </c>
      <c r="E8" s="196" t="s">
        <v>50</v>
      </c>
      <c r="F8" s="138">
        <v>112</v>
      </c>
      <c r="G8" s="138">
        <v>111</v>
      </c>
      <c r="H8" s="138">
        <v>3</v>
      </c>
      <c r="I8" s="197">
        <v>31875</v>
      </c>
      <c r="J8" s="198">
        <v>3518</v>
      </c>
      <c r="K8" s="197">
        <v>62304</v>
      </c>
      <c r="L8" s="198">
        <v>6642</v>
      </c>
      <c r="M8" s="197">
        <v>57226</v>
      </c>
      <c r="N8" s="198">
        <v>6353</v>
      </c>
      <c r="O8" s="197">
        <f>+M8+K8+I8</f>
        <v>151405</v>
      </c>
      <c r="P8" s="198">
        <f>+N8+L8+J8</f>
        <v>16513</v>
      </c>
      <c r="Q8" s="198">
        <f>+P8/G8</f>
        <v>148.76576576576576</v>
      </c>
      <c r="R8" s="199">
        <f>+O8/P8</f>
        <v>9.16883667413553</v>
      </c>
      <c r="S8" s="197">
        <v>213782</v>
      </c>
      <c r="T8" s="128">
        <f t="shared" si="0"/>
        <v>-0.2917785407564715</v>
      </c>
      <c r="U8" s="197">
        <v>889853</v>
      </c>
      <c r="V8" s="198">
        <v>101322</v>
      </c>
      <c r="W8" s="200">
        <f>+U8/V8</f>
        <v>8.782426323996763</v>
      </c>
      <c r="X8" s="7"/>
      <c r="Y8" s="8"/>
    </row>
    <row r="9" spans="1:24" s="10" customFormat="1" ht="15.75" customHeight="1">
      <c r="A9" s="53">
        <v>5</v>
      </c>
      <c r="B9" s="177" t="s">
        <v>81</v>
      </c>
      <c r="C9" s="120">
        <v>39339</v>
      </c>
      <c r="D9" s="141" t="s">
        <v>21</v>
      </c>
      <c r="E9" s="141" t="s">
        <v>52</v>
      </c>
      <c r="F9" s="131">
        <v>71</v>
      </c>
      <c r="G9" s="131">
        <v>71</v>
      </c>
      <c r="H9" s="131">
        <v>2</v>
      </c>
      <c r="I9" s="142">
        <v>23677</v>
      </c>
      <c r="J9" s="143">
        <v>2360</v>
      </c>
      <c r="K9" s="142">
        <v>54514</v>
      </c>
      <c r="L9" s="143">
        <v>5099</v>
      </c>
      <c r="M9" s="142">
        <v>49895</v>
      </c>
      <c r="N9" s="143">
        <v>4781</v>
      </c>
      <c r="O9" s="142">
        <f>+M9+K9+I9</f>
        <v>128086</v>
      </c>
      <c r="P9" s="143">
        <f>+N9+L9+J9</f>
        <v>12240</v>
      </c>
      <c r="Q9" s="143">
        <f>+P9/G9</f>
        <v>172.3943661971831</v>
      </c>
      <c r="R9" s="144">
        <f>+O9/P9</f>
        <v>10.46454248366013</v>
      </c>
      <c r="S9" s="142">
        <v>163394</v>
      </c>
      <c r="T9" s="125">
        <f t="shared" si="0"/>
        <v>-0.2160911661382915</v>
      </c>
      <c r="U9" s="142">
        <v>345580</v>
      </c>
      <c r="V9" s="143">
        <v>34415</v>
      </c>
      <c r="W9" s="178">
        <f>+U9/V9</f>
        <v>10.041551648990266</v>
      </c>
      <c r="X9" s="7"/>
    </row>
    <row r="10" spans="1:24" s="10" customFormat="1" ht="15.75" customHeight="1">
      <c r="A10" s="53">
        <v>6</v>
      </c>
      <c r="B10" s="175" t="s">
        <v>80</v>
      </c>
      <c r="C10" s="119">
        <v>39339</v>
      </c>
      <c r="D10" s="145" t="s">
        <v>10</v>
      </c>
      <c r="E10" s="146" t="s">
        <v>11</v>
      </c>
      <c r="F10" s="130">
        <v>45</v>
      </c>
      <c r="G10" s="130">
        <v>45</v>
      </c>
      <c r="H10" s="130">
        <v>2</v>
      </c>
      <c r="I10" s="147">
        <v>24960</v>
      </c>
      <c r="J10" s="148">
        <v>2437</v>
      </c>
      <c r="K10" s="147">
        <v>48160</v>
      </c>
      <c r="L10" s="148">
        <v>4525</v>
      </c>
      <c r="M10" s="147">
        <v>43570</v>
      </c>
      <c r="N10" s="148">
        <v>4178</v>
      </c>
      <c r="O10" s="149">
        <f>+I10+K10+M10</f>
        <v>116690</v>
      </c>
      <c r="P10" s="150">
        <f>+J10+L10+N10</f>
        <v>11140</v>
      </c>
      <c r="Q10" s="151">
        <f>IF(O10&lt;&gt;0,P10/G10,"")</f>
        <v>247.55555555555554</v>
      </c>
      <c r="R10" s="152">
        <f>IF(O10&lt;&gt;0,O10/P10,"")</f>
        <v>10.474865350089766</v>
      </c>
      <c r="S10" s="147">
        <v>174029</v>
      </c>
      <c r="T10" s="125">
        <f t="shared" si="0"/>
        <v>-0.3294795694970378</v>
      </c>
      <c r="U10" s="147">
        <v>351248</v>
      </c>
      <c r="V10" s="148">
        <v>34326</v>
      </c>
      <c r="W10" s="176">
        <f>U10/V10</f>
        <v>10.23270989920177</v>
      </c>
      <c r="X10" s="9"/>
    </row>
    <row r="11" spans="1:24" s="10" customFormat="1" ht="15.75" customHeight="1">
      <c r="A11" s="53">
        <v>7</v>
      </c>
      <c r="B11" s="177" t="s">
        <v>66</v>
      </c>
      <c r="C11" s="120">
        <v>39318</v>
      </c>
      <c r="D11" s="141" t="s">
        <v>21</v>
      </c>
      <c r="E11" s="141" t="s">
        <v>22</v>
      </c>
      <c r="F11" s="131">
        <v>116</v>
      </c>
      <c r="G11" s="131">
        <v>103</v>
      </c>
      <c r="H11" s="131">
        <v>5</v>
      </c>
      <c r="I11" s="142">
        <v>11840</v>
      </c>
      <c r="J11" s="143">
        <v>1698</v>
      </c>
      <c r="K11" s="142">
        <v>39517</v>
      </c>
      <c r="L11" s="143">
        <v>5013</v>
      </c>
      <c r="M11" s="142">
        <v>44438</v>
      </c>
      <c r="N11" s="143">
        <v>5504</v>
      </c>
      <c r="O11" s="142">
        <f>+M11+K11+I11</f>
        <v>95795</v>
      </c>
      <c r="P11" s="143">
        <f>+N11+L11+J11</f>
        <v>12215</v>
      </c>
      <c r="Q11" s="143">
        <f>+P11/G11</f>
        <v>118.59223300970874</v>
      </c>
      <c r="R11" s="144">
        <f>+O11/P11</f>
        <v>7.842406876790831</v>
      </c>
      <c r="S11" s="142">
        <v>138584</v>
      </c>
      <c r="T11" s="125">
        <f t="shared" si="0"/>
        <v>-0.3087585868498528</v>
      </c>
      <c r="U11" s="142">
        <v>2263139</v>
      </c>
      <c r="V11" s="143">
        <v>273797</v>
      </c>
      <c r="W11" s="178">
        <f>+U11/V11</f>
        <v>8.265755285850465</v>
      </c>
      <c r="X11" s="8"/>
    </row>
    <row r="12" spans="1:25" s="10" customFormat="1" ht="15.75" customHeight="1">
      <c r="A12" s="53">
        <v>8</v>
      </c>
      <c r="B12" s="175" t="s">
        <v>70</v>
      </c>
      <c r="C12" s="119">
        <v>39325</v>
      </c>
      <c r="D12" s="145" t="s">
        <v>10</v>
      </c>
      <c r="E12" s="146" t="s">
        <v>52</v>
      </c>
      <c r="F12" s="130">
        <v>66</v>
      </c>
      <c r="G12" s="130">
        <v>48</v>
      </c>
      <c r="H12" s="130">
        <v>4</v>
      </c>
      <c r="I12" s="147">
        <v>12646</v>
      </c>
      <c r="J12" s="148">
        <v>1624</v>
      </c>
      <c r="K12" s="147">
        <v>22287</v>
      </c>
      <c r="L12" s="148">
        <v>2810</v>
      </c>
      <c r="M12" s="147">
        <v>28114</v>
      </c>
      <c r="N12" s="148">
        <v>3613</v>
      </c>
      <c r="O12" s="149">
        <f>+I12+K12+M12</f>
        <v>63047</v>
      </c>
      <c r="P12" s="150">
        <f>+J12+L12+N12</f>
        <v>8047</v>
      </c>
      <c r="Q12" s="151">
        <f>IF(O12&lt;&gt;0,P12/G12,"")</f>
        <v>167.64583333333334</v>
      </c>
      <c r="R12" s="152">
        <f>IF(O12&lt;&gt;0,O12/P12,"")</f>
        <v>7.834845283956754</v>
      </c>
      <c r="S12" s="147">
        <v>138831</v>
      </c>
      <c r="T12" s="125">
        <f t="shared" si="0"/>
        <v>-0.5458723195828021</v>
      </c>
      <c r="U12" s="147">
        <v>1100901</v>
      </c>
      <c r="V12" s="148">
        <v>127475</v>
      </c>
      <c r="W12" s="176">
        <f>U12/V12</f>
        <v>8.636211021768974</v>
      </c>
      <c r="X12" s="11"/>
      <c r="Y12" s="8"/>
    </row>
    <row r="13" spans="1:25" s="10" customFormat="1" ht="15.75" customHeight="1">
      <c r="A13" s="53">
        <v>9</v>
      </c>
      <c r="B13" s="177" t="s">
        <v>82</v>
      </c>
      <c r="C13" s="153">
        <v>39339</v>
      </c>
      <c r="D13" s="154" t="s">
        <v>12</v>
      </c>
      <c r="E13" s="154" t="s">
        <v>83</v>
      </c>
      <c r="F13" s="155">
        <v>25</v>
      </c>
      <c r="G13" s="155">
        <v>25</v>
      </c>
      <c r="H13" s="155">
        <v>2</v>
      </c>
      <c r="I13" s="156">
        <v>12711</v>
      </c>
      <c r="J13" s="157">
        <v>1197</v>
      </c>
      <c r="K13" s="156">
        <v>24488</v>
      </c>
      <c r="L13" s="157">
        <v>2213</v>
      </c>
      <c r="M13" s="156">
        <v>20582</v>
      </c>
      <c r="N13" s="157">
        <v>1182</v>
      </c>
      <c r="O13" s="156">
        <f>M13+K13+I13</f>
        <v>57781</v>
      </c>
      <c r="P13" s="157">
        <f>N13+L13+J13</f>
        <v>4592</v>
      </c>
      <c r="Q13" s="157">
        <f>P13/G13</f>
        <v>183.68</v>
      </c>
      <c r="R13" s="158">
        <f>O13/P13</f>
        <v>12.582970383275262</v>
      </c>
      <c r="S13" s="159">
        <v>79273</v>
      </c>
      <c r="T13" s="125">
        <f t="shared" si="0"/>
        <v>-0.27111374616830447</v>
      </c>
      <c r="U13" s="156">
        <v>183449</v>
      </c>
      <c r="V13" s="157">
        <v>16713</v>
      </c>
      <c r="W13" s="179">
        <f>R13</f>
        <v>12.582970383275262</v>
      </c>
      <c r="X13" s="8"/>
      <c r="Y13" s="8"/>
    </row>
    <row r="14" spans="1:25" s="10" customFormat="1" ht="15.75" customHeight="1">
      <c r="A14" s="53">
        <v>10</v>
      </c>
      <c r="B14" s="175" t="s">
        <v>95</v>
      </c>
      <c r="C14" s="119">
        <v>39346</v>
      </c>
      <c r="D14" s="146" t="s">
        <v>34</v>
      </c>
      <c r="E14" s="146" t="s">
        <v>75</v>
      </c>
      <c r="F14" s="130">
        <v>43</v>
      </c>
      <c r="G14" s="130">
        <v>43</v>
      </c>
      <c r="H14" s="130">
        <v>1</v>
      </c>
      <c r="I14" s="147">
        <v>8754</v>
      </c>
      <c r="J14" s="148">
        <v>1021</v>
      </c>
      <c r="K14" s="147">
        <v>18470.5</v>
      </c>
      <c r="L14" s="148">
        <v>1981</v>
      </c>
      <c r="M14" s="147">
        <v>22388</v>
      </c>
      <c r="N14" s="148">
        <v>2375</v>
      </c>
      <c r="O14" s="149">
        <f>I14+K14+M14</f>
        <v>49612.5</v>
      </c>
      <c r="P14" s="150">
        <f>J14+L14+N14</f>
        <v>5377</v>
      </c>
      <c r="Q14" s="151">
        <f>IF(O14&lt;&gt;0,P14/G14,"")</f>
        <v>125.04651162790698</v>
      </c>
      <c r="R14" s="144">
        <f>+O14/P14</f>
        <v>9.22679933048168</v>
      </c>
      <c r="S14" s="147"/>
      <c r="T14" s="125">
        <f t="shared" si="0"/>
      </c>
      <c r="U14" s="149">
        <f>49612.5+0</f>
        <v>49612.5</v>
      </c>
      <c r="V14" s="160">
        <f>5377+0</f>
        <v>5377</v>
      </c>
      <c r="W14" s="180">
        <f>IF(U14&lt;&gt;0,U14/V14,"")</f>
        <v>9.22679933048168</v>
      </c>
      <c r="X14" s="8"/>
      <c r="Y14" s="8"/>
    </row>
    <row r="15" spans="1:25" s="10" customFormat="1" ht="15.75" customHeight="1">
      <c r="A15" s="53">
        <v>11</v>
      </c>
      <c r="B15" s="175" t="s">
        <v>2</v>
      </c>
      <c r="C15" s="119">
        <v>39304</v>
      </c>
      <c r="D15" s="145" t="s">
        <v>10</v>
      </c>
      <c r="E15" s="146" t="s">
        <v>11</v>
      </c>
      <c r="F15" s="130">
        <v>165</v>
      </c>
      <c r="G15" s="130">
        <v>81</v>
      </c>
      <c r="H15" s="130">
        <v>7</v>
      </c>
      <c r="I15" s="147">
        <v>7582</v>
      </c>
      <c r="J15" s="148">
        <v>1465</v>
      </c>
      <c r="K15" s="147">
        <v>20862</v>
      </c>
      <c r="L15" s="148">
        <v>3855</v>
      </c>
      <c r="M15" s="147">
        <v>16796</v>
      </c>
      <c r="N15" s="148">
        <v>3044</v>
      </c>
      <c r="O15" s="149">
        <f>+I15+K15+M15</f>
        <v>45240</v>
      </c>
      <c r="P15" s="150">
        <f>+J15+L15+N15</f>
        <v>8364</v>
      </c>
      <c r="Q15" s="151">
        <f>IF(O15&lt;&gt;0,P15/G15,"")</f>
        <v>103.25925925925925</v>
      </c>
      <c r="R15" s="152">
        <f>IF(O15&lt;&gt;0,O15/P15,"")</f>
        <v>5.408895265423243</v>
      </c>
      <c r="S15" s="147">
        <v>84503</v>
      </c>
      <c r="T15" s="125">
        <f t="shared" si="0"/>
        <v>-0.4646343916784019</v>
      </c>
      <c r="U15" s="147">
        <v>5036539</v>
      </c>
      <c r="V15" s="148">
        <v>661911</v>
      </c>
      <c r="W15" s="176">
        <f>U15/V15</f>
        <v>7.609087928739664</v>
      </c>
      <c r="X15" s="8"/>
      <c r="Y15" s="8"/>
    </row>
    <row r="16" spans="1:25" s="10" customFormat="1" ht="15.75" customHeight="1">
      <c r="A16" s="53">
        <v>12</v>
      </c>
      <c r="B16" s="181" t="s">
        <v>84</v>
      </c>
      <c r="C16" s="123">
        <v>39339</v>
      </c>
      <c r="D16" s="161" t="s">
        <v>51</v>
      </c>
      <c r="E16" s="161" t="s">
        <v>85</v>
      </c>
      <c r="F16" s="124">
        <v>79</v>
      </c>
      <c r="G16" s="132">
        <v>75</v>
      </c>
      <c r="H16" s="132">
        <v>2</v>
      </c>
      <c r="I16" s="162">
        <v>3683.5</v>
      </c>
      <c r="J16" s="163">
        <v>520</v>
      </c>
      <c r="K16" s="162">
        <v>18394</v>
      </c>
      <c r="L16" s="163">
        <v>2168</v>
      </c>
      <c r="M16" s="162">
        <v>20281.5</v>
      </c>
      <c r="N16" s="163">
        <v>2359</v>
      </c>
      <c r="O16" s="162">
        <f>+M16+K16+I16</f>
        <v>42359</v>
      </c>
      <c r="P16" s="163">
        <v>5047</v>
      </c>
      <c r="Q16" s="163">
        <f>P16/G16</f>
        <v>67.29333333333334</v>
      </c>
      <c r="R16" s="164">
        <f>O16/P16</f>
        <v>8.392906677234</v>
      </c>
      <c r="S16" s="162">
        <v>60458</v>
      </c>
      <c r="T16" s="125">
        <f t="shared" si="0"/>
        <v>-0.29936484832445664</v>
      </c>
      <c r="U16" s="162">
        <v>114704</v>
      </c>
      <c r="V16" s="163">
        <v>13200</v>
      </c>
      <c r="W16" s="182">
        <f>+U16/V16</f>
        <v>8.68969696969697</v>
      </c>
      <c r="X16" s="8"/>
      <c r="Y16" s="8"/>
    </row>
    <row r="17" spans="1:25" s="10" customFormat="1" ht="15.75" customHeight="1">
      <c r="A17" s="53">
        <v>13</v>
      </c>
      <c r="B17" s="175" t="s">
        <v>96</v>
      </c>
      <c r="C17" s="119">
        <v>39318</v>
      </c>
      <c r="D17" s="145" t="s">
        <v>10</v>
      </c>
      <c r="E17" s="146" t="s">
        <v>43</v>
      </c>
      <c r="F17" s="130">
        <v>60</v>
      </c>
      <c r="G17" s="130">
        <v>51</v>
      </c>
      <c r="H17" s="130">
        <v>5</v>
      </c>
      <c r="I17" s="147">
        <v>7750</v>
      </c>
      <c r="J17" s="148">
        <v>1360</v>
      </c>
      <c r="K17" s="147">
        <v>13215</v>
      </c>
      <c r="L17" s="148">
        <v>2215</v>
      </c>
      <c r="M17" s="147">
        <v>14970</v>
      </c>
      <c r="N17" s="148">
        <v>2542</v>
      </c>
      <c r="O17" s="149">
        <f>+I17+K17+M17</f>
        <v>35935</v>
      </c>
      <c r="P17" s="150">
        <f>+J17+L17+N17</f>
        <v>6117</v>
      </c>
      <c r="Q17" s="151">
        <f>IF(O17&lt;&gt;0,P17/G17,"")</f>
        <v>119.94117647058823</v>
      </c>
      <c r="R17" s="152">
        <f>IF(O17&lt;&gt;0,O17/P17,"")</f>
        <v>5.874611737779958</v>
      </c>
      <c r="S17" s="147">
        <v>50439</v>
      </c>
      <c r="T17" s="125">
        <f t="shared" si="0"/>
        <v>-0.2875552647752731</v>
      </c>
      <c r="U17" s="147">
        <v>930658</v>
      </c>
      <c r="V17" s="148">
        <v>110888</v>
      </c>
      <c r="W17" s="176">
        <f aca="true" t="shared" si="1" ref="W17:W22">U17/V17</f>
        <v>8.392774691580694</v>
      </c>
      <c r="X17" s="8"/>
      <c r="Y17" s="8"/>
    </row>
    <row r="18" spans="1:25" s="10" customFormat="1" ht="15.75" customHeight="1">
      <c r="A18" s="53">
        <v>14</v>
      </c>
      <c r="B18" s="183" t="s">
        <v>97</v>
      </c>
      <c r="C18" s="119">
        <v>39346</v>
      </c>
      <c r="D18" s="154" t="s">
        <v>26</v>
      </c>
      <c r="E18" s="154" t="s">
        <v>98</v>
      </c>
      <c r="F18" s="155">
        <v>32</v>
      </c>
      <c r="G18" s="155">
        <v>30</v>
      </c>
      <c r="H18" s="155">
        <v>1</v>
      </c>
      <c r="I18" s="156">
        <v>5032</v>
      </c>
      <c r="J18" s="157">
        <v>538</v>
      </c>
      <c r="K18" s="156">
        <v>13174.5</v>
      </c>
      <c r="L18" s="157">
        <v>1297</v>
      </c>
      <c r="M18" s="156">
        <v>14424</v>
      </c>
      <c r="N18" s="157">
        <v>1460</v>
      </c>
      <c r="O18" s="156">
        <f>I18+K18+M18</f>
        <v>32630.5</v>
      </c>
      <c r="P18" s="157">
        <f>J18+L18+N18</f>
        <v>3295</v>
      </c>
      <c r="Q18" s="157">
        <f>+P18/G18</f>
        <v>109.83333333333333</v>
      </c>
      <c r="R18" s="158">
        <f>+O18/P18</f>
        <v>9.903034901365706</v>
      </c>
      <c r="S18" s="156"/>
      <c r="T18" s="125">
        <f t="shared" si="0"/>
      </c>
      <c r="U18" s="156">
        <v>32630.5</v>
      </c>
      <c r="V18" s="157">
        <v>3295</v>
      </c>
      <c r="W18" s="179">
        <f t="shared" si="1"/>
        <v>9.903034901365706</v>
      </c>
      <c r="X18" s="8"/>
      <c r="Y18" s="8"/>
    </row>
    <row r="19" spans="1:25" s="10" customFormat="1" ht="15.75" customHeight="1">
      <c r="A19" s="53">
        <v>15</v>
      </c>
      <c r="B19" s="177" t="s">
        <v>71</v>
      </c>
      <c r="C19" s="120">
        <v>39325</v>
      </c>
      <c r="D19" s="141" t="s">
        <v>86</v>
      </c>
      <c r="E19" s="141" t="s">
        <v>86</v>
      </c>
      <c r="F19" s="131">
        <v>41</v>
      </c>
      <c r="G19" s="131">
        <v>41</v>
      </c>
      <c r="H19" s="131">
        <v>4</v>
      </c>
      <c r="I19" s="142">
        <v>4478</v>
      </c>
      <c r="J19" s="143">
        <v>730</v>
      </c>
      <c r="K19" s="142">
        <v>9142.5</v>
      </c>
      <c r="L19" s="143">
        <v>1441</v>
      </c>
      <c r="M19" s="142">
        <v>10344.5</v>
      </c>
      <c r="N19" s="143">
        <v>1640</v>
      </c>
      <c r="O19" s="142">
        <f>SUM(I19+K19+M19)</f>
        <v>23965</v>
      </c>
      <c r="P19" s="143">
        <f>SUM(J19+L19+N19)</f>
        <v>3811</v>
      </c>
      <c r="Q19" s="151">
        <f>IF(O19&lt;&gt;0,P19/G19,"")</f>
        <v>92.95121951219512</v>
      </c>
      <c r="R19" s="152">
        <f>IF(O19&lt;&gt;0,O19/P19,"")</f>
        <v>6.2883757543951715</v>
      </c>
      <c r="S19" s="142">
        <v>39447.5</v>
      </c>
      <c r="T19" s="125">
        <f t="shared" si="0"/>
        <v>-0.39248368084162494</v>
      </c>
      <c r="U19" s="142">
        <v>337364.5</v>
      </c>
      <c r="V19" s="143">
        <v>42136</v>
      </c>
      <c r="W19" s="184">
        <f t="shared" si="1"/>
        <v>8.006562084678185</v>
      </c>
      <c r="X19" s="8"/>
      <c r="Y19" s="8"/>
    </row>
    <row r="20" spans="1:25" s="10" customFormat="1" ht="15.75" customHeight="1">
      <c r="A20" s="53">
        <v>16</v>
      </c>
      <c r="B20" s="175" t="s">
        <v>78</v>
      </c>
      <c r="C20" s="119">
        <v>39332</v>
      </c>
      <c r="D20" s="145" t="s">
        <v>10</v>
      </c>
      <c r="E20" s="146" t="s">
        <v>52</v>
      </c>
      <c r="F20" s="130">
        <v>58</v>
      </c>
      <c r="G20" s="130">
        <v>33</v>
      </c>
      <c r="H20" s="130">
        <v>3</v>
      </c>
      <c r="I20" s="147">
        <v>2019</v>
      </c>
      <c r="J20" s="148">
        <v>286</v>
      </c>
      <c r="K20" s="147">
        <v>9543</v>
      </c>
      <c r="L20" s="148">
        <v>1163</v>
      </c>
      <c r="M20" s="147">
        <v>8832</v>
      </c>
      <c r="N20" s="148">
        <v>1089</v>
      </c>
      <c r="O20" s="149">
        <f>+I20+K20+M20</f>
        <v>20394</v>
      </c>
      <c r="P20" s="150">
        <f>+J20+L20+N20</f>
        <v>2538</v>
      </c>
      <c r="Q20" s="151">
        <f>IF(O20&lt;&gt;0,P20/G20,"")</f>
        <v>76.9090909090909</v>
      </c>
      <c r="R20" s="152">
        <f>IF(O20&lt;&gt;0,O20/P20,"")</f>
        <v>8.035460992907801</v>
      </c>
      <c r="S20" s="147">
        <v>62614</v>
      </c>
      <c r="T20" s="125">
        <f t="shared" si="0"/>
        <v>-0.6742900948669627</v>
      </c>
      <c r="U20" s="147">
        <v>225416</v>
      </c>
      <c r="V20" s="148">
        <v>26682</v>
      </c>
      <c r="W20" s="176">
        <f t="shared" si="1"/>
        <v>8.448242260700097</v>
      </c>
      <c r="X20" s="8"/>
      <c r="Y20" s="8"/>
    </row>
    <row r="21" spans="1:24" s="10" customFormat="1" ht="15.75" customHeight="1">
      <c r="A21" s="53">
        <v>17</v>
      </c>
      <c r="B21" s="177" t="s">
        <v>67</v>
      </c>
      <c r="C21" s="120">
        <v>39311</v>
      </c>
      <c r="D21" s="141" t="s">
        <v>32</v>
      </c>
      <c r="E21" s="141" t="s">
        <v>42</v>
      </c>
      <c r="F21" s="131">
        <v>51</v>
      </c>
      <c r="G21" s="131">
        <v>50</v>
      </c>
      <c r="H21" s="131">
        <v>6</v>
      </c>
      <c r="I21" s="142">
        <v>2796.5</v>
      </c>
      <c r="J21" s="143">
        <v>508</v>
      </c>
      <c r="K21" s="142">
        <v>7339.5</v>
      </c>
      <c r="L21" s="143">
        <v>1313</v>
      </c>
      <c r="M21" s="142">
        <v>6473</v>
      </c>
      <c r="N21" s="143">
        <v>1175</v>
      </c>
      <c r="O21" s="142">
        <f aca="true" t="shared" si="2" ref="O21:P23">I21+K21+M21</f>
        <v>16609</v>
      </c>
      <c r="P21" s="143">
        <f t="shared" si="2"/>
        <v>2996</v>
      </c>
      <c r="Q21" s="151">
        <f>IF(O21&lt;&gt;0,P21/G21,"")</f>
        <v>59.92</v>
      </c>
      <c r="R21" s="152">
        <f>IF(O21&lt;&gt;0,O21/P21,"")</f>
        <v>5.543724966622163</v>
      </c>
      <c r="S21" s="142">
        <v>22876.5</v>
      </c>
      <c r="T21" s="125">
        <f t="shared" si="0"/>
        <v>-0.2739711057198435</v>
      </c>
      <c r="U21" s="165">
        <v>673102.5</v>
      </c>
      <c r="V21" s="160">
        <v>85024</v>
      </c>
      <c r="W21" s="184">
        <f t="shared" si="1"/>
        <v>7.9166176608957475</v>
      </c>
      <c r="X21" s="8"/>
    </row>
    <row r="22" spans="1:24" s="10" customFormat="1" ht="15.75" customHeight="1">
      <c r="A22" s="53">
        <v>18</v>
      </c>
      <c r="B22" s="183" t="s">
        <v>99</v>
      </c>
      <c r="C22" s="119">
        <v>39010</v>
      </c>
      <c r="D22" s="154" t="s">
        <v>26</v>
      </c>
      <c r="E22" s="154" t="s">
        <v>100</v>
      </c>
      <c r="F22" s="155">
        <v>225</v>
      </c>
      <c r="G22" s="155">
        <v>1</v>
      </c>
      <c r="H22" s="155">
        <v>23</v>
      </c>
      <c r="I22" s="156">
        <v>2500</v>
      </c>
      <c r="J22" s="157">
        <v>500</v>
      </c>
      <c r="K22" s="156">
        <v>2500</v>
      </c>
      <c r="L22" s="157">
        <v>500</v>
      </c>
      <c r="M22" s="156">
        <v>2500</v>
      </c>
      <c r="N22" s="157">
        <v>500</v>
      </c>
      <c r="O22" s="156">
        <f t="shared" si="2"/>
        <v>7500</v>
      </c>
      <c r="P22" s="157">
        <f t="shared" si="2"/>
        <v>1500</v>
      </c>
      <c r="Q22" s="157">
        <f>+P22/G22</f>
        <v>1500</v>
      </c>
      <c r="R22" s="158">
        <f>+O22/P22</f>
        <v>5</v>
      </c>
      <c r="S22" s="156"/>
      <c r="T22" s="125">
        <f t="shared" si="0"/>
      </c>
      <c r="U22" s="156">
        <v>12980600.5</v>
      </c>
      <c r="V22" s="157">
        <v>1709296.1333333333</v>
      </c>
      <c r="W22" s="179">
        <f t="shared" si="1"/>
        <v>7.594120320559239</v>
      </c>
      <c r="X22" s="8"/>
    </row>
    <row r="23" spans="1:24" s="10" customFormat="1" ht="15.75" customHeight="1">
      <c r="A23" s="53">
        <v>19</v>
      </c>
      <c r="B23" s="175" t="s">
        <v>68</v>
      </c>
      <c r="C23" s="119">
        <v>39318</v>
      </c>
      <c r="D23" s="146" t="s">
        <v>34</v>
      </c>
      <c r="E23" s="146" t="s">
        <v>69</v>
      </c>
      <c r="F23" s="130">
        <v>56</v>
      </c>
      <c r="G23" s="130">
        <v>34</v>
      </c>
      <c r="H23" s="130">
        <v>5</v>
      </c>
      <c r="I23" s="147">
        <v>1615</v>
      </c>
      <c r="J23" s="148">
        <v>260</v>
      </c>
      <c r="K23" s="147">
        <v>2896</v>
      </c>
      <c r="L23" s="148">
        <v>471</v>
      </c>
      <c r="M23" s="147">
        <v>2746</v>
      </c>
      <c r="N23" s="148">
        <v>450</v>
      </c>
      <c r="O23" s="149">
        <f t="shared" si="2"/>
        <v>7257</v>
      </c>
      <c r="P23" s="150">
        <f t="shared" si="2"/>
        <v>1181</v>
      </c>
      <c r="Q23" s="151">
        <f>IF(O23&lt;&gt;0,P23/G23,"")</f>
        <v>34.73529411764706</v>
      </c>
      <c r="R23" s="144">
        <f>+O23/P23</f>
        <v>6.144792548687553</v>
      </c>
      <c r="S23" s="147">
        <v>5789</v>
      </c>
      <c r="T23" s="125">
        <f t="shared" si="0"/>
        <v>0.2535843841768872</v>
      </c>
      <c r="U23" s="149">
        <f>157146+94670+28857.5+9502+7257</f>
        <v>297432.5</v>
      </c>
      <c r="V23" s="160">
        <f>18176+11311+4047+1765+1181</f>
        <v>36480</v>
      </c>
      <c r="W23" s="180">
        <f>IF(U23&lt;&gt;0,U23/V23,"")</f>
        <v>8.153303179824562</v>
      </c>
      <c r="X23" s="8"/>
    </row>
    <row r="24" spans="1:24" s="10" customFormat="1" ht="18.75" thickBot="1">
      <c r="A24" s="53">
        <v>20</v>
      </c>
      <c r="B24" s="211" t="s">
        <v>56</v>
      </c>
      <c r="C24" s="135">
        <v>39297</v>
      </c>
      <c r="D24" s="212" t="s">
        <v>10</v>
      </c>
      <c r="E24" s="213" t="s">
        <v>43</v>
      </c>
      <c r="F24" s="136">
        <v>51</v>
      </c>
      <c r="G24" s="136">
        <v>25</v>
      </c>
      <c r="H24" s="136">
        <v>8</v>
      </c>
      <c r="I24" s="214">
        <v>966</v>
      </c>
      <c r="J24" s="215">
        <v>178</v>
      </c>
      <c r="K24" s="214">
        <v>2482</v>
      </c>
      <c r="L24" s="215">
        <v>409</v>
      </c>
      <c r="M24" s="214">
        <v>2611</v>
      </c>
      <c r="N24" s="215">
        <v>439</v>
      </c>
      <c r="O24" s="216">
        <f>+I24+K24+M24</f>
        <v>6059</v>
      </c>
      <c r="P24" s="217">
        <f>+J24+L24+N24</f>
        <v>1026</v>
      </c>
      <c r="Q24" s="192">
        <f>IF(O24&lt;&gt;0,P24/G24,"")</f>
        <v>41.04</v>
      </c>
      <c r="R24" s="193">
        <f>IF(O24&lt;&gt;0,O24/P24,"")</f>
        <v>5.905458089668616</v>
      </c>
      <c r="S24" s="214">
        <v>10490</v>
      </c>
      <c r="T24" s="127">
        <f t="shared" si="0"/>
        <v>-0.42240228789323164</v>
      </c>
      <c r="U24" s="214">
        <v>685756</v>
      </c>
      <c r="V24" s="215">
        <v>84527</v>
      </c>
      <c r="W24" s="218">
        <f>U24/V24</f>
        <v>8.11286334543992</v>
      </c>
      <c r="X24" s="8"/>
    </row>
    <row r="25" spans="1:28" s="66" customFormat="1" ht="15">
      <c r="A25" s="67"/>
      <c r="B25" s="245" t="s">
        <v>30</v>
      </c>
      <c r="C25" s="246"/>
      <c r="D25" s="247"/>
      <c r="E25" s="248"/>
      <c r="F25" s="103"/>
      <c r="G25" s="103">
        <f>SUM(G5:G24)</f>
        <v>1054</v>
      </c>
      <c r="H25" s="104"/>
      <c r="I25" s="105"/>
      <c r="J25" s="106"/>
      <c r="K25" s="105"/>
      <c r="L25" s="106"/>
      <c r="M25" s="105"/>
      <c r="N25" s="106"/>
      <c r="O25" s="105">
        <f>SUM(O5:O24)</f>
        <v>1432542</v>
      </c>
      <c r="P25" s="106">
        <f>SUM(P5:P24)</f>
        <v>157411</v>
      </c>
      <c r="Q25" s="106">
        <f>O25/G25</f>
        <v>1359.148007590133</v>
      </c>
      <c r="R25" s="107">
        <f>O25/P25</f>
        <v>9.100647349931073</v>
      </c>
      <c r="S25" s="105"/>
      <c r="T25" s="108"/>
      <c r="U25" s="105"/>
      <c r="V25" s="106"/>
      <c r="W25" s="107"/>
      <c r="AB25" s="66" t="s">
        <v>40</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1"/>
      <c r="E27" s="232"/>
      <c r="F27" s="232"/>
      <c r="G27" s="232"/>
      <c r="H27" s="34"/>
      <c r="I27" s="35"/>
      <c r="K27" s="35"/>
      <c r="M27" s="35"/>
      <c r="O27" s="36"/>
      <c r="R27" s="37"/>
      <c r="S27" s="241" t="s">
        <v>41</v>
      </c>
      <c r="T27" s="241"/>
      <c r="U27" s="241"/>
      <c r="V27" s="241"/>
      <c r="W27" s="241"/>
      <c r="X27" s="38"/>
    </row>
    <row r="28" spans="1:24" s="33" customFormat="1" ht="18">
      <c r="A28" s="32"/>
      <c r="B28" s="9"/>
      <c r="C28" s="55"/>
      <c r="D28" s="56"/>
      <c r="E28" s="57"/>
      <c r="F28" s="57"/>
      <c r="G28" s="100"/>
      <c r="H28" s="34"/>
      <c r="M28" s="35"/>
      <c r="O28" s="36"/>
      <c r="R28" s="37"/>
      <c r="S28" s="241"/>
      <c r="T28" s="241"/>
      <c r="U28" s="241"/>
      <c r="V28" s="241"/>
      <c r="W28" s="241"/>
      <c r="X28" s="38"/>
    </row>
    <row r="29" spans="1:24" s="33" customFormat="1" ht="18">
      <c r="A29" s="32"/>
      <c r="G29" s="34"/>
      <c r="H29" s="34"/>
      <c r="M29" s="35"/>
      <c r="O29" s="36"/>
      <c r="R29" s="37"/>
      <c r="S29" s="241"/>
      <c r="T29" s="241"/>
      <c r="U29" s="241"/>
      <c r="V29" s="241"/>
      <c r="W29" s="241"/>
      <c r="X29" s="38"/>
    </row>
    <row r="30" spans="1:24" s="33" customFormat="1" ht="18" customHeight="1">
      <c r="A30" s="32"/>
      <c r="C30" s="34"/>
      <c r="E30" s="39"/>
      <c r="F30" s="34"/>
      <c r="G30" s="34"/>
      <c r="H30" s="34"/>
      <c r="I30" s="35"/>
      <c r="K30" s="35"/>
      <c r="M30" s="35"/>
      <c r="O30" s="36"/>
      <c r="S30" s="240" t="s">
        <v>92</v>
      </c>
      <c r="T30" s="240"/>
      <c r="U30" s="240"/>
      <c r="V30" s="240"/>
      <c r="W30" s="240"/>
      <c r="X30" s="38"/>
    </row>
    <row r="31" spans="1:24" s="33" customFormat="1" ht="18.75" customHeight="1">
      <c r="A31" s="32"/>
      <c r="C31" s="34"/>
      <c r="E31" s="39"/>
      <c r="F31" s="34"/>
      <c r="G31" s="34"/>
      <c r="H31" s="34"/>
      <c r="I31" s="35"/>
      <c r="K31" s="35"/>
      <c r="M31" s="35"/>
      <c r="O31" s="36"/>
      <c r="S31" s="240"/>
      <c r="T31" s="240"/>
      <c r="U31" s="240"/>
      <c r="V31" s="240"/>
      <c r="W31" s="240"/>
      <c r="X31" s="38"/>
    </row>
    <row r="32" spans="1:24" s="33" customFormat="1" ht="36" customHeight="1">
      <c r="A32" s="32"/>
      <c r="C32" s="34"/>
      <c r="E32" s="39"/>
      <c r="F32" s="34"/>
      <c r="G32" s="34"/>
      <c r="H32" s="34"/>
      <c r="I32" s="35"/>
      <c r="K32" s="35"/>
      <c r="M32" s="35"/>
      <c r="O32" s="36"/>
      <c r="S32" s="240"/>
      <c r="T32" s="240"/>
      <c r="U32" s="240"/>
      <c r="V32" s="240"/>
      <c r="W32" s="240"/>
      <c r="X32" s="38"/>
    </row>
    <row r="33" spans="1:24" s="33" customFormat="1" ht="30" customHeight="1">
      <c r="A33" s="32"/>
      <c r="C33" s="34"/>
      <c r="E33" s="39"/>
      <c r="F33" s="34"/>
      <c r="G33" s="34"/>
      <c r="H33" s="34"/>
      <c r="I33" s="35"/>
      <c r="K33" s="35"/>
      <c r="M33" s="35"/>
      <c r="O33" s="36"/>
      <c r="P33" s="237" t="s">
        <v>23</v>
      </c>
      <c r="Q33" s="238"/>
      <c r="R33" s="238"/>
      <c r="S33" s="238"/>
      <c r="T33" s="238"/>
      <c r="U33" s="238"/>
      <c r="V33" s="238"/>
      <c r="W33" s="238"/>
      <c r="X33" s="38"/>
    </row>
    <row r="34" spans="1:24" s="33" customFormat="1" ht="30" customHeight="1">
      <c r="A34" s="32"/>
      <c r="C34" s="34"/>
      <c r="E34" s="39"/>
      <c r="F34" s="34"/>
      <c r="G34" s="34"/>
      <c r="H34" s="34"/>
      <c r="I34" s="35"/>
      <c r="K34" s="35"/>
      <c r="M34" s="35"/>
      <c r="O34" s="36"/>
      <c r="P34" s="238"/>
      <c r="Q34" s="238"/>
      <c r="R34" s="238"/>
      <c r="S34" s="238"/>
      <c r="T34" s="238"/>
      <c r="U34" s="238"/>
      <c r="V34" s="238"/>
      <c r="W34" s="238"/>
      <c r="X34" s="38"/>
    </row>
    <row r="35" spans="1:24" s="33" customFormat="1" ht="30" customHeight="1">
      <c r="A35" s="32"/>
      <c r="C35" s="34"/>
      <c r="E35" s="39"/>
      <c r="F35" s="34"/>
      <c r="G35" s="34"/>
      <c r="H35" s="34"/>
      <c r="I35" s="35"/>
      <c r="K35" s="35"/>
      <c r="M35" s="35"/>
      <c r="O35" s="36"/>
      <c r="P35" s="238"/>
      <c r="Q35" s="238"/>
      <c r="R35" s="238"/>
      <c r="S35" s="238"/>
      <c r="T35" s="238"/>
      <c r="U35" s="238"/>
      <c r="V35" s="238"/>
      <c r="W35" s="238"/>
      <c r="X35" s="38"/>
    </row>
    <row r="36" spans="1:24" s="33" customFormat="1" ht="30" customHeight="1">
      <c r="A36" s="32"/>
      <c r="C36" s="34"/>
      <c r="E36" s="39"/>
      <c r="F36" s="34"/>
      <c r="G36" s="34"/>
      <c r="H36" s="34"/>
      <c r="I36" s="35"/>
      <c r="K36" s="35"/>
      <c r="M36" s="35"/>
      <c r="O36" s="36"/>
      <c r="P36" s="238"/>
      <c r="Q36" s="238"/>
      <c r="R36" s="238"/>
      <c r="S36" s="238"/>
      <c r="T36" s="238"/>
      <c r="U36" s="238"/>
      <c r="V36" s="238"/>
      <c r="W36" s="238"/>
      <c r="X36" s="38"/>
    </row>
    <row r="37" spans="1:24" s="33" customFormat="1" ht="30" customHeight="1">
      <c r="A37" s="32"/>
      <c r="C37" s="34"/>
      <c r="E37" s="39"/>
      <c r="F37" s="34"/>
      <c r="G37" s="34"/>
      <c r="H37" s="34"/>
      <c r="I37" s="35"/>
      <c r="K37" s="35"/>
      <c r="M37" s="35"/>
      <c r="O37" s="36"/>
      <c r="P37" s="238"/>
      <c r="Q37" s="238"/>
      <c r="R37" s="238"/>
      <c r="S37" s="238"/>
      <c r="T37" s="238"/>
      <c r="U37" s="238"/>
      <c r="V37" s="238"/>
      <c r="W37" s="238"/>
      <c r="X37" s="38"/>
    </row>
    <row r="38" spans="1:24" s="33" customFormat="1" ht="30" customHeight="1">
      <c r="A38" s="32"/>
      <c r="C38" s="34"/>
      <c r="E38" s="39"/>
      <c r="F38" s="34"/>
      <c r="G38" s="5"/>
      <c r="H38" s="5"/>
      <c r="I38" s="12"/>
      <c r="J38" s="3"/>
      <c r="K38" s="12"/>
      <c r="L38" s="3"/>
      <c r="M38" s="12"/>
      <c r="N38" s="3"/>
      <c r="O38" s="36"/>
      <c r="P38" s="238"/>
      <c r="Q38" s="238"/>
      <c r="R38" s="238"/>
      <c r="S38" s="238"/>
      <c r="T38" s="238"/>
      <c r="U38" s="238"/>
      <c r="V38" s="238"/>
      <c r="W38" s="238"/>
      <c r="X38" s="38"/>
    </row>
    <row r="39" spans="1:24" s="33" customFormat="1" ht="33" customHeight="1">
      <c r="A39" s="32"/>
      <c r="C39" s="34"/>
      <c r="E39" s="39"/>
      <c r="F39" s="34"/>
      <c r="G39" s="5"/>
      <c r="H39" s="5"/>
      <c r="I39" s="12"/>
      <c r="J39" s="3"/>
      <c r="K39" s="12"/>
      <c r="L39" s="3"/>
      <c r="M39" s="12"/>
      <c r="N39" s="3"/>
      <c r="O39" s="36"/>
      <c r="P39" s="239" t="s">
        <v>28</v>
      </c>
      <c r="Q39" s="238"/>
      <c r="R39" s="238"/>
      <c r="S39" s="238"/>
      <c r="T39" s="238"/>
      <c r="U39" s="238"/>
      <c r="V39" s="238"/>
      <c r="W39" s="238"/>
      <c r="X39" s="38"/>
    </row>
    <row r="40" spans="1:24" s="33" customFormat="1" ht="33" customHeight="1">
      <c r="A40" s="32"/>
      <c r="C40" s="34"/>
      <c r="E40" s="39"/>
      <c r="F40" s="34"/>
      <c r="G40" s="5"/>
      <c r="H40" s="5"/>
      <c r="I40" s="12"/>
      <c r="J40" s="3"/>
      <c r="K40" s="12"/>
      <c r="L40" s="3"/>
      <c r="M40" s="12"/>
      <c r="N40" s="3"/>
      <c r="O40" s="36"/>
      <c r="P40" s="238"/>
      <c r="Q40" s="238"/>
      <c r="R40" s="238"/>
      <c r="S40" s="238"/>
      <c r="T40" s="238"/>
      <c r="U40" s="238"/>
      <c r="V40" s="238"/>
      <c r="W40" s="238"/>
      <c r="X40" s="38"/>
    </row>
    <row r="41" spans="1:24" s="33" customFormat="1" ht="33" customHeight="1">
      <c r="A41" s="32"/>
      <c r="C41" s="34"/>
      <c r="E41" s="39"/>
      <c r="F41" s="34"/>
      <c r="G41" s="5"/>
      <c r="H41" s="5"/>
      <c r="I41" s="12"/>
      <c r="J41" s="3"/>
      <c r="K41" s="12"/>
      <c r="L41" s="3"/>
      <c r="M41" s="12"/>
      <c r="N41" s="3"/>
      <c r="O41" s="36"/>
      <c r="P41" s="238"/>
      <c r="Q41" s="238"/>
      <c r="R41" s="238"/>
      <c r="S41" s="238"/>
      <c r="T41" s="238"/>
      <c r="U41" s="238"/>
      <c r="V41" s="238"/>
      <c r="W41" s="238"/>
      <c r="X41" s="38"/>
    </row>
    <row r="42" spans="1:24" s="33" customFormat="1" ht="33" customHeight="1">
      <c r="A42" s="32"/>
      <c r="C42" s="34"/>
      <c r="E42" s="39"/>
      <c r="F42" s="34"/>
      <c r="G42" s="5"/>
      <c r="H42" s="5"/>
      <c r="I42" s="12"/>
      <c r="J42" s="3"/>
      <c r="K42" s="12"/>
      <c r="L42" s="3"/>
      <c r="M42" s="12"/>
      <c r="N42" s="3"/>
      <c r="O42" s="36"/>
      <c r="P42" s="238"/>
      <c r="Q42" s="238"/>
      <c r="R42" s="238"/>
      <c r="S42" s="238"/>
      <c r="T42" s="238"/>
      <c r="U42" s="238"/>
      <c r="V42" s="238"/>
      <c r="W42" s="238"/>
      <c r="X42" s="38"/>
    </row>
    <row r="43" spans="1:24" s="33" customFormat="1" ht="33" customHeight="1">
      <c r="A43" s="32"/>
      <c r="C43" s="34"/>
      <c r="E43" s="39"/>
      <c r="F43" s="34"/>
      <c r="G43" s="5"/>
      <c r="H43" s="5"/>
      <c r="I43" s="12"/>
      <c r="J43" s="3"/>
      <c r="K43" s="12"/>
      <c r="L43" s="3"/>
      <c r="M43" s="12"/>
      <c r="N43" s="3"/>
      <c r="O43" s="36"/>
      <c r="P43" s="238"/>
      <c r="Q43" s="238"/>
      <c r="R43" s="238"/>
      <c r="S43" s="238"/>
      <c r="T43" s="238"/>
      <c r="U43" s="238"/>
      <c r="V43" s="238"/>
      <c r="W43" s="238"/>
      <c r="X43" s="38"/>
    </row>
    <row r="44" spans="16:23" ht="33" customHeight="1">
      <c r="P44" s="238"/>
      <c r="Q44" s="238"/>
      <c r="R44" s="238"/>
      <c r="S44" s="238"/>
      <c r="T44" s="238"/>
      <c r="U44" s="238"/>
      <c r="V44" s="238"/>
      <c r="W44" s="238"/>
    </row>
    <row r="45" spans="16:23" ht="33" customHeight="1">
      <c r="P45" s="238"/>
      <c r="Q45" s="238"/>
      <c r="R45" s="238"/>
      <c r="S45" s="238"/>
      <c r="T45" s="238"/>
      <c r="U45" s="238"/>
      <c r="V45" s="238"/>
      <c r="W45" s="238"/>
    </row>
  </sheetData>
  <sheetProtection/>
  <mergeCells count="21">
    <mergeCell ref="D3:D4"/>
    <mergeCell ref="E3:E4"/>
    <mergeCell ref="F3:F4"/>
    <mergeCell ref="O3:R3"/>
    <mergeCell ref="S3:T3"/>
    <mergeCell ref="U3:W3"/>
    <mergeCell ref="H3:H4"/>
    <mergeCell ref="G3:G4"/>
    <mergeCell ref="M3:N3"/>
    <mergeCell ref="K3:L3"/>
    <mergeCell ref="I3:J3"/>
    <mergeCell ref="P39:W45"/>
    <mergeCell ref="D27:G27"/>
    <mergeCell ref="S27:W29"/>
    <mergeCell ref="S30:W32"/>
    <mergeCell ref="P33:W38"/>
    <mergeCell ref="A2:W2"/>
    <mergeCell ref="B3:B4"/>
    <mergeCell ref="C3:C4"/>
    <mergeCell ref="B25:C25"/>
    <mergeCell ref="D25:E25"/>
  </mergeCells>
  <printOptions/>
  <pageMargins left="0.17" right="0.12" top="0.82" bottom="0.39" header="0.5" footer="0.32"/>
  <pageSetup orientation="portrait" paperSize="9" scale="70" r:id="rId2"/>
  <ignoredErrors>
    <ignoredError sqref="O10:U17 W23" formula="1"/>
    <ignoredError sqref="W6:W9 W24" unlockedFormula="1"/>
    <ignoredError sqref="W10: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2007-09-27T13:53:49Z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