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315" windowWidth="15480" windowHeight="11640" tabRatio="804" activeTab="0"/>
  </bookViews>
  <sheets>
    <sheet name="Aug 17 - 19 (we 34)" sheetId="1" r:id="rId1"/>
    <sheet name="Aug 17 - 19 (TOP 34)" sheetId="2" r:id="rId2"/>
  </sheets>
  <definedNames>
    <definedName name="_xlnm.Print_Area" localSheetId="1">'Aug 17 - 19 (TOP 34)'!$A$1:$W$45</definedName>
    <definedName name="_xlnm.Print_Area" localSheetId="0">'Aug 17 - 19 (we 34)'!$A$1:$W$102</definedName>
  </definedNames>
  <calcPr fullCalcOnLoad="1"/>
</workbook>
</file>

<file path=xl/sharedStrings.xml><?xml version="1.0" encoding="utf-8"?>
<sst xmlns="http://schemas.openxmlformats.org/spreadsheetml/2006/main" count="354" uniqueCount="151">
  <si>
    <t>RISE: BLOOD HUNTER</t>
  </si>
  <si>
    <t>Last Weekend</t>
  </si>
  <si>
    <t>HARRY POTTER AND THE ORDER OF THE PHOENIX</t>
  </si>
  <si>
    <t>GEORGIA RULE</t>
  </si>
  <si>
    <t>BABAM VE OĞLUM</t>
  </si>
  <si>
    <t>18.11 05</t>
  </si>
  <si>
    <t>ROCKY BALBOA</t>
  </si>
  <si>
    <t>SINAV</t>
  </si>
  <si>
    <t>MUSIC AND LYRICS</t>
  </si>
  <si>
    <t>SHERRYBABY</t>
  </si>
  <si>
    <t>MARS</t>
  </si>
  <si>
    <t>Distributor</t>
  </si>
  <si>
    <t>Friday</t>
  </si>
  <si>
    <t>Saturday</t>
  </si>
  <si>
    <t>Sunday</t>
  </si>
  <si>
    <t>Change</t>
  </si>
  <si>
    <t>Adm.</t>
  </si>
  <si>
    <t>WB</t>
  </si>
  <si>
    <t>WARNER BROS.</t>
  </si>
  <si>
    <t>CHANTIER</t>
  </si>
  <si>
    <t>G.B.O.</t>
  </si>
  <si>
    <t>Release
Date</t>
  </si>
  <si>
    <t># of
Prints</t>
  </si>
  <si>
    <t># of
Screen</t>
  </si>
  <si>
    <t>Weeks in Release</t>
  </si>
  <si>
    <t>Weekend Total</t>
  </si>
  <si>
    <t>DIE HARD 4,0</t>
  </si>
  <si>
    <t>SHREK THE THIRD</t>
  </si>
  <si>
    <t>UIP</t>
  </si>
  <si>
    <t>BUENA VISTA</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</si>
  <si>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</si>
  <si>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UNP</t>
  </si>
  <si>
    <t>MUTLULUK</t>
  </si>
  <si>
    <t>KENDA</t>
  </si>
  <si>
    <t>FILMPOP</t>
  </si>
  <si>
    <t>CANDY</t>
  </si>
  <si>
    <t>MIRAMAX</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</si>
  <si>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</si>
  <si>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</si>
  <si>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</si>
  <si>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</si>
  <si>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</si>
  <si>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D PRODUCTIONS</t>
  </si>
  <si>
    <t>MEDYAVIZYON</t>
  </si>
  <si>
    <t>Title</t>
  </si>
  <si>
    <t>MR. BEAN'S HOLIDAY</t>
  </si>
  <si>
    <t>TRANSFORMERS</t>
  </si>
  <si>
    <t>CASHBACK</t>
  </si>
  <si>
    <t>A.E. FILM</t>
  </si>
  <si>
    <t>MESSENGERS, THE</t>
  </si>
  <si>
    <t>SATURNO CONTRO</t>
  </si>
  <si>
    <t>AFS</t>
  </si>
  <si>
    <t>Cumulative</t>
  </si>
  <si>
    <t>Scr.Avg.
(Adm.)</t>
  </si>
  <si>
    <t>Avg.
Ticket</t>
  </si>
  <si>
    <t>.</t>
  </si>
  <si>
    <t>*Sorted according to Weekend Total G.B.O. - Hafta sonu toplam hasılat sütununa göre sıralanmıştır.</t>
  </si>
  <si>
    <t>FOX</t>
  </si>
  <si>
    <t>COLUMBIA</t>
  </si>
  <si>
    <t>Company</t>
  </si>
  <si>
    <t>35 MILIM</t>
  </si>
  <si>
    <t>28 WEEKS LATER</t>
  </si>
  <si>
    <t>WHISPER</t>
  </si>
  <si>
    <t>HOT FUZZ</t>
  </si>
  <si>
    <t>ANS</t>
  </si>
  <si>
    <t>WEINSTEIN CO.</t>
  </si>
  <si>
    <t>TMNT</t>
  </si>
  <si>
    <t>AVSAR FILM</t>
  </si>
  <si>
    <t>OZEN - UMUT</t>
  </si>
  <si>
    <t>NEXT</t>
  </si>
  <si>
    <t>WILD BUNCH</t>
  </si>
  <si>
    <t>ISTANBUL GUNESI</t>
  </si>
  <si>
    <t>SÖZÜN BİTTİĞİ YER</t>
  </si>
  <si>
    <t>UNIVERSAL</t>
  </si>
  <si>
    <t>HILLS HAVE EYES 2</t>
  </si>
  <si>
    <t>BESTLINE</t>
  </si>
  <si>
    <t>FIDA</t>
  </si>
  <si>
    <t>LAST MIMZY, THE</t>
  </si>
  <si>
    <t>NEW LINE</t>
  </si>
  <si>
    <t>BLOOD AND CHOCOLATE</t>
  </si>
  <si>
    <t>DELTA FARCE</t>
  </si>
  <si>
    <t>VACANCY</t>
  </si>
  <si>
    <t>DEATH PROOF</t>
  </si>
  <si>
    <t>FACTORY GIRL</t>
  </si>
  <si>
    <t>NEW FILMS</t>
  </si>
  <si>
    <t>PARIS, JE T'AIME</t>
  </si>
  <si>
    <t>UMUT - OZEN</t>
  </si>
  <si>
    <t>MAVİ GÖZLÜ DEV</t>
  </si>
  <si>
    <t>ENERGY - SINEVIZYON</t>
  </si>
  <si>
    <t>SIMSONS MOVIE, THE</t>
  </si>
  <si>
    <t>BLACK SNAKE MOAN</t>
  </si>
  <si>
    <t>BKM</t>
  </si>
  <si>
    <t>BEYNELMİLEL</t>
  </si>
  <si>
    <t>FRITT WILT</t>
  </si>
  <si>
    <t>OCEAN'S THIRTEEN</t>
  </si>
  <si>
    <t>GREAT RAID, THE</t>
  </si>
  <si>
    <t>MANDATE</t>
  </si>
  <si>
    <t>PULSE</t>
  </si>
  <si>
    <t>SURF'S UP</t>
  </si>
  <si>
    <t>DISTURBIA</t>
  </si>
  <si>
    <t>IT'S A BOY GIRL THING</t>
  </si>
  <si>
    <t>ICON</t>
  </si>
  <si>
    <t>LA VIE EN ROSE</t>
  </si>
  <si>
    <t xml:space="preserve">QUAND J'ETAIS CHANTEUR </t>
  </si>
  <si>
    <t>FALL DOWN DEAD</t>
  </si>
  <si>
    <t>SCENES OF A SEXUAL NATURE</t>
  </si>
  <si>
    <t>BIR FILM</t>
  </si>
  <si>
    <t>THE WORKS</t>
  </si>
  <si>
    <t>HORS DE PRIX</t>
  </si>
  <si>
    <t>SEEDS OF DEATH</t>
  </si>
  <si>
    <t>GAUMONT</t>
  </si>
  <si>
    <t>DEAD IN 3 DAYS</t>
  </si>
  <si>
    <t>DREAMACHINE</t>
  </si>
  <si>
    <t>GOODBYE BAFANA</t>
  </si>
  <si>
    <t>PAN'S LABYRINTH</t>
  </si>
  <si>
    <t>SPIDER-MAN 3</t>
  </si>
  <si>
    <t>HOST, THE</t>
  </si>
  <si>
    <t>CINECLICK</t>
  </si>
  <si>
    <t>IMPY'S ISLAND</t>
  </si>
  <si>
    <t>TIGLON</t>
  </si>
  <si>
    <t>*Bu hafta sonu Barbar Film'in dağıtımda filmi yoktur.</t>
  </si>
  <si>
    <t xml:space="preserve">*Bu hafta sonu Barbar Film'in dağıtımda filmi yoktur. </t>
  </si>
  <si>
    <t>Elimize ulaşan en son raporun saati: 17.46</t>
  </si>
  <si>
    <t>FANTASTIC FOUR 2</t>
  </si>
  <si>
    <t>OUTLAW</t>
  </si>
  <si>
    <t>GRINDHOUSE</t>
  </si>
  <si>
    <t>EUROPA</t>
  </si>
  <si>
    <t>LITTLE MISS SUNSHINE</t>
  </si>
  <si>
    <t>DEPARTED</t>
  </si>
  <si>
    <t>SHARK BAIT</t>
  </si>
  <si>
    <t>KADER</t>
  </si>
  <si>
    <t>MAVI</t>
  </si>
  <si>
    <t>PIRATES OF THE CARIBBEAN: AT THE WORLD'S END</t>
  </si>
  <si>
    <t>TRANSYLVANIA</t>
  </si>
  <si>
    <t>R FILM</t>
  </si>
  <si>
    <t>PRINCES</t>
  </si>
  <si>
    <t>PERFECT STRANGER</t>
  </si>
  <si>
    <t>QUEEN, THE</t>
  </si>
  <si>
    <t>SEVGİLİM İSTANBUL</t>
  </si>
  <si>
    <t>AMENIS</t>
  </si>
  <si>
    <t>COMBIEN TU M'AIMES</t>
  </si>
  <si>
    <t>IBERIA</t>
  </si>
  <si>
    <t>CALL ME ELISABETH</t>
  </si>
  <si>
    <t>PYRAMIDE</t>
  </si>
  <si>
    <t>FIND ME GUILTY</t>
  </si>
  <si>
    <t>SYNDICATE</t>
  </si>
  <si>
    <t>AMERİKALILAR KARADENİZ'DE 2</t>
  </si>
  <si>
    <t>ENERGY</t>
  </si>
  <si>
    <t xml:space="preserve">CARS </t>
  </si>
  <si>
    <t>GEDO SENKI</t>
  </si>
  <si>
    <t>EVAN ALMIGHTY!</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</si>
</sst>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hair"/>
      <right style="hair"/>
      <top>
        <color indexed="63"/>
      </top>
      <bottom style="hair"/>
    </border>
    <border>
      <left style="hair"/>
      <right style="hair"/>
      <top style="medium"/>
      <bottom style="hair"/>
    </border>
    <border>
      <left style="medium"/>
      <right style="hair"/>
      <top style="hair"/>
      <bottom style="hair"/>
    </border>
    <border>
      <left style="medium"/>
      <right style="hair"/>
      <top style="medium"/>
      <bottom style="hair"/>
    </border>
    <border>
      <left style="hair"/>
      <right style="medium"/>
      <top style="medium"/>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54">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9"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vertical="center"/>
      <protection/>
    </xf>
    <xf numFmtId="1" fontId="20" fillId="0"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20" fillId="0" borderId="0" xfId="0" applyFont="1" applyAlignment="1" applyProtection="1">
      <alignment horizontal="right" vertical="center"/>
      <protection locked="0"/>
    </xf>
    <xf numFmtId="0" fontId="20" fillId="0" borderId="10" xfId="0" applyFont="1" applyBorder="1" applyAlignment="1" applyProtection="1">
      <alignment horizontal="center" vertical="center"/>
      <protection/>
    </xf>
    <xf numFmtId="0" fontId="20"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1"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20" fillId="0" borderId="11" xfId="0" applyFont="1" applyFill="1" applyBorder="1" applyAlignment="1" applyProtection="1">
      <alignment horizontal="right" vertical="center"/>
      <protection/>
    </xf>
    <xf numFmtId="0" fontId="20" fillId="0" borderId="12" xfId="0" applyFont="1" applyFill="1" applyBorder="1" applyAlignment="1" applyProtection="1">
      <alignment horizontal="right" vertical="center"/>
      <protection/>
    </xf>
    <xf numFmtId="0" fontId="20" fillId="0" borderId="13" xfId="0"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1" fillId="0" borderId="14" xfId="0" applyFont="1" applyBorder="1" applyAlignment="1" applyProtection="1">
      <alignment horizontal="center" vertical="center"/>
      <protection/>
    </xf>
    <xf numFmtId="0" fontId="17" fillId="0" borderId="15" xfId="0" applyFont="1" applyBorder="1" applyAlignment="1" applyProtection="1">
      <alignment horizontal="center" wrapText="1"/>
      <protection/>
    </xf>
    <xf numFmtId="193" fontId="17" fillId="0" borderId="15" xfId="0" applyNumberFormat="1" applyFont="1" applyFill="1" applyBorder="1" applyAlignment="1" applyProtection="1">
      <alignment horizontal="center" wrapText="1"/>
      <protection/>
    </xf>
    <xf numFmtId="188" fontId="17" fillId="0" borderId="15" xfId="0" applyNumberFormat="1" applyFont="1" applyBorder="1" applyAlignment="1" applyProtection="1">
      <alignment horizontal="center" wrapText="1"/>
      <protection/>
    </xf>
    <xf numFmtId="193" fontId="17" fillId="0" borderId="16" xfId="0" applyNumberFormat="1" applyFont="1" applyFill="1" applyBorder="1" applyAlignment="1" applyProtection="1">
      <alignment horizontal="center" wrapText="1"/>
      <protection/>
    </xf>
    <xf numFmtId="190" fontId="10" fillId="0" borderId="0" xfId="0" applyNumberFormat="1" applyFont="1" applyFill="1" applyBorder="1" applyAlignment="1" applyProtection="1">
      <alignment horizontal="center" vertical="center"/>
      <protection locked="0"/>
    </xf>
    <xf numFmtId="190" fontId="7" fillId="0" borderId="0" xfId="0" applyNumberFormat="1" applyFont="1" applyBorder="1" applyAlignment="1" applyProtection="1">
      <alignment horizontal="center" vertical="center"/>
      <protection locked="0"/>
    </xf>
    <xf numFmtId="190" fontId="7" fillId="0" borderId="0" xfId="0" applyNumberFormat="1" applyFont="1" applyAlignment="1" applyProtection="1">
      <alignment horizontal="center" vertical="center"/>
      <protection locked="0"/>
    </xf>
    <xf numFmtId="0" fontId="22" fillId="0" borderId="0" xfId="0" applyFont="1" applyBorder="1" applyAlignment="1" applyProtection="1">
      <alignment horizontal="center" vertical="center"/>
      <protection/>
    </xf>
    <xf numFmtId="0" fontId="22" fillId="33" borderId="17" xfId="0" applyFont="1" applyFill="1" applyBorder="1" applyAlignment="1" applyProtection="1">
      <alignment horizontal="center" vertical="center"/>
      <protection/>
    </xf>
    <xf numFmtId="190" fontId="15" fillId="0" borderId="0" xfId="0" applyNumberFormat="1" applyFont="1" applyFill="1" applyBorder="1" applyAlignment="1" applyProtection="1">
      <alignment horizontal="center" vertical="center"/>
      <protection/>
    </xf>
    <xf numFmtId="3" fontId="22" fillId="33" borderId="18" xfId="0" applyNumberFormat="1"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193" fontId="22" fillId="33" borderId="18" xfId="0" applyNumberFormat="1" applyFont="1" applyFill="1" applyBorder="1" applyAlignment="1" applyProtection="1">
      <alignment horizontal="center" vertical="center"/>
      <protection/>
    </xf>
    <xf numFmtId="192" fontId="22" fillId="33" borderId="18" xfId="60" applyNumberFormat="1" applyFont="1" applyFill="1" applyBorder="1" applyAlignment="1" applyProtection="1">
      <alignment horizontal="center" vertical="center"/>
      <protection/>
    </xf>
    <xf numFmtId="193" fontId="22" fillId="33" borderId="19" xfId="0" applyNumberFormat="1" applyFont="1" applyFill="1" applyBorder="1" applyAlignment="1" applyProtection="1">
      <alignment horizontal="center" vertical="center"/>
      <protection/>
    </xf>
    <xf numFmtId="0" fontId="22" fillId="33" borderId="20" xfId="0" applyFont="1" applyFill="1" applyBorder="1" applyAlignment="1" applyProtection="1">
      <alignment horizontal="center" vertical="center"/>
      <protection/>
    </xf>
    <xf numFmtId="171" fontId="4" fillId="0" borderId="0" xfId="42"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7" fillId="0" borderId="15" xfId="0" applyNumberFormat="1" applyFont="1" applyBorder="1" applyAlignment="1" applyProtection="1">
      <alignment horizontal="center" wrapText="1"/>
      <protection/>
    </xf>
    <xf numFmtId="191" fontId="22" fillId="33" borderId="18" xfId="0" applyNumberFormat="1" applyFont="1" applyFill="1" applyBorder="1" applyAlignment="1" applyProtection="1">
      <alignment horizontal="center" vertical="center"/>
      <protection/>
    </xf>
    <xf numFmtId="191" fontId="13" fillId="0" borderId="0" xfId="0" applyNumberFormat="1" applyFont="1" applyFill="1" applyBorder="1" applyAlignment="1" applyProtection="1">
      <alignment vertical="center"/>
      <protection/>
    </xf>
    <xf numFmtId="191" fontId="7" fillId="0" borderId="0" xfId="0" applyNumberFormat="1" applyFont="1" applyBorder="1" applyAlignment="1" applyProtection="1">
      <alignment vertical="center"/>
      <protection locked="0"/>
    </xf>
    <xf numFmtId="191" fontId="7" fillId="0" borderId="0" xfId="0" applyNumberFormat="1" applyFont="1" applyAlignment="1" applyProtection="1">
      <alignment vertical="center"/>
      <protection locked="0"/>
    </xf>
    <xf numFmtId="191" fontId="4" fillId="0" borderId="0" xfId="0" applyNumberFormat="1" applyFont="1" applyFill="1" applyBorder="1" applyAlignment="1" applyProtection="1">
      <alignment horizontal="right" vertical="center"/>
      <protection/>
    </xf>
    <xf numFmtId="191" fontId="17" fillId="0" borderId="15"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3" fillId="0" borderId="0" xfId="0" applyNumberFormat="1" applyFont="1" applyFill="1" applyBorder="1" applyAlignment="1" applyProtection="1">
      <alignment horizontal="right" vertical="center"/>
      <protection/>
    </xf>
    <xf numFmtId="191" fontId="7" fillId="0" borderId="0" xfId="0" applyNumberFormat="1" applyFont="1" applyAlignment="1" applyProtection="1">
      <alignment horizontal="right" vertical="center"/>
      <protection locked="0"/>
    </xf>
    <xf numFmtId="188" fontId="22" fillId="33" borderId="18" xfId="0" applyNumberFormat="1" applyFont="1" applyFill="1" applyBorder="1" applyAlignment="1" applyProtection="1">
      <alignment horizontal="right" vertical="center"/>
      <protection/>
    </xf>
    <xf numFmtId="188" fontId="7" fillId="0" borderId="0" xfId="0" applyNumberFormat="1" applyFont="1" applyBorder="1" applyAlignment="1" applyProtection="1">
      <alignment horizontal="right" vertical="center"/>
      <protection locked="0"/>
    </xf>
    <xf numFmtId="188" fontId="7" fillId="0" borderId="0" xfId="0" applyNumberFormat="1" applyFont="1" applyAlignment="1" applyProtection="1">
      <alignment horizontal="right" vertical="center"/>
      <protection locked="0"/>
    </xf>
    <xf numFmtId="188" fontId="4" fillId="0" borderId="0" xfId="0" applyNumberFormat="1" applyFont="1" applyFill="1" applyBorder="1" applyAlignment="1" applyProtection="1">
      <alignment horizontal="right" vertical="center"/>
      <protection locked="0"/>
    </xf>
    <xf numFmtId="188" fontId="17" fillId="0" borderId="15"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3" fontId="22" fillId="33" borderId="21" xfId="0" applyNumberFormat="1" applyFont="1" applyFill="1" applyBorder="1" applyAlignment="1" applyProtection="1">
      <alignment horizontal="center" vertical="center"/>
      <protection/>
    </xf>
    <xf numFmtId="0" fontId="22" fillId="33" borderId="21" xfId="0" applyFont="1" applyFill="1" applyBorder="1" applyAlignment="1" applyProtection="1">
      <alignment horizontal="center" vertical="center"/>
      <protection/>
    </xf>
    <xf numFmtId="185" fontId="22" fillId="33" borderId="21" xfId="0" applyNumberFormat="1" applyFont="1" applyFill="1" applyBorder="1" applyAlignment="1" applyProtection="1">
      <alignment horizontal="center" vertical="center"/>
      <protection/>
    </xf>
    <xf numFmtId="188" fontId="22" fillId="33" borderId="21" xfId="0" applyNumberFormat="1" applyFont="1" applyFill="1" applyBorder="1" applyAlignment="1" applyProtection="1">
      <alignment horizontal="center" vertical="center"/>
      <protection/>
    </xf>
    <xf numFmtId="193" fontId="22" fillId="33" borderId="21" xfId="0" applyNumberFormat="1" applyFont="1" applyFill="1" applyBorder="1" applyAlignment="1" applyProtection="1">
      <alignment horizontal="center" vertical="center"/>
      <protection/>
    </xf>
    <xf numFmtId="192" fontId="22" fillId="33" borderId="21" xfId="6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2" fillId="0" borderId="0" xfId="0" applyFont="1" applyFill="1" applyBorder="1" applyAlignment="1">
      <alignment vertical="center"/>
    </xf>
    <xf numFmtId="191" fontId="17" fillId="0" borderId="15" xfId="0" applyNumberFormat="1" applyFont="1" applyBorder="1" applyAlignment="1" applyProtection="1">
      <alignment horizontal="center" vertical="center" wrapText="1"/>
      <protection/>
    </xf>
    <xf numFmtId="188" fontId="17" fillId="0" borderId="15" xfId="0" applyNumberFormat="1" applyFont="1" applyBorder="1" applyAlignment="1" applyProtection="1">
      <alignment horizontal="center" vertical="center" wrapText="1"/>
      <protection/>
    </xf>
    <xf numFmtId="191" fontId="17" fillId="0" borderId="15" xfId="0" applyNumberFormat="1" applyFont="1" applyFill="1" applyBorder="1" applyAlignment="1" applyProtection="1">
      <alignment horizontal="center" vertical="center" wrapText="1"/>
      <protection/>
    </xf>
    <xf numFmtId="188" fontId="17" fillId="0" borderId="15"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193" fontId="17" fillId="0" borderId="16" xfId="0" applyNumberFormat="1" applyFont="1" applyFill="1" applyBorder="1" applyAlignment="1" applyProtection="1">
      <alignment horizontal="center" vertical="center" wrapText="1"/>
      <protection/>
    </xf>
    <xf numFmtId="190" fontId="26" fillId="0" borderId="17" xfId="0" applyNumberFormat="1" applyFont="1" applyFill="1" applyBorder="1" applyAlignment="1" applyProtection="1">
      <alignment horizontal="center" vertical="center"/>
      <protection locked="0"/>
    </xf>
    <xf numFmtId="190" fontId="26" fillId="0" borderId="17" xfId="0" applyNumberFormat="1" applyFont="1" applyFill="1" applyBorder="1" applyAlignment="1">
      <alignment horizontal="center" vertical="center"/>
    </xf>
    <xf numFmtId="0" fontId="26" fillId="0" borderId="17" xfId="0" applyNumberFormat="1" applyFont="1" applyFill="1" applyBorder="1" applyAlignment="1" applyProtection="1">
      <alignment horizontal="left" vertical="center"/>
      <protection locked="0"/>
    </xf>
    <xf numFmtId="0" fontId="26" fillId="0" borderId="17" xfId="0" applyNumberFormat="1" applyFont="1" applyFill="1" applyBorder="1" applyAlignment="1" applyProtection="1">
      <alignment horizontal="center" vertical="center"/>
      <protection locked="0"/>
    </xf>
    <xf numFmtId="0" fontId="26" fillId="0" borderId="17" xfId="0" applyNumberFormat="1" applyFont="1" applyFill="1" applyBorder="1" applyAlignment="1">
      <alignment horizontal="left" vertical="center"/>
    </xf>
    <xf numFmtId="0" fontId="26" fillId="0" borderId="17" xfId="0" applyNumberFormat="1" applyFont="1" applyFill="1" applyBorder="1" applyAlignment="1">
      <alignment horizontal="center" vertical="center"/>
    </xf>
    <xf numFmtId="190" fontId="26" fillId="0" borderId="17" xfId="57" applyNumberFormat="1" applyFont="1" applyFill="1" applyBorder="1" applyAlignment="1" applyProtection="1">
      <alignment horizontal="center" vertical="center"/>
      <protection/>
    </xf>
    <xf numFmtId="0" fontId="26" fillId="0" borderId="17" xfId="57" applyNumberFormat="1" applyFont="1" applyFill="1" applyBorder="1" applyAlignment="1" applyProtection="1">
      <alignment horizontal="center" vertical="center"/>
      <protection/>
    </xf>
    <xf numFmtId="190" fontId="26" fillId="0" borderId="22" xfId="0" applyNumberFormat="1" applyFont="1" applyFill="1" applyBorder="1" applyAlignment="1" applyProtection="1">
      <alignment horizontal="center" vertical="center"/>
      <protection locked="0"/>
    </xf>
    <xf numFmtId="0" fontId="26" fillId="0" borderId="23" xfId="0" applyNumberFormat="1" applyFont="1" applyFill="1" applyBorder="1" applyAlignment="1" applyProtection="1">
      <alignment horizontal="left" vertical="center"/>
      <protection locked="0"/>
    </xf>
    <xf numFmtId="0" fontId="26" fillId="0" borderId="23" xfId="0" applyNumberFormat="1" applyFont="1" applyFill="1" applyBorder="1" applyAlignment="1">
      <alignment horizontal="left" vertical="center"/>
    </xf>
    <xf numFmtId="190" fontId="26" fillId="0" borderId="21" xfId="0" applyNumberFormat="1" applyFont="1" applyFill="1" applyBorder="1" applyAlignment="1">
      <alignment horizontal="center" vertical="center"/>
    </xf>
    <xf numFmtId="185" fontId="26" fillId="0" borderId="17" xfId="42" applyNumberFormat="1" applyFont="1" applyFill="1" applyBorder="1" applyAlignment="1" applyProtection="1">
      <alignment vertical="center"/>
      <protection locked="0"/>
    </xf>
    <xf numFmtId="188" fontId="26" fillId="0" borderId="17" xfId="42" applyNumberFormat="1" applyFont="1" applyFill="1" applyBorder="1" applyAlignment="1" applyProtection="1">
      <alignment horizontal="right" vertical="center"/>
      <protection locked="0"/>
    </xf>
    <xf numFmtId="185" fontId="27" fillId="0" borderId="17" xfId="42" applyNumberFormat="1" applyFont="1" applyFill="1" applyBorder="1" applyAlignment="1" applyProtection="1">
      <alignment vertical="center"/>
      <protection/>
    </xf>
    <xf numFmtId="188" fontId="27" fillId="0" borderId="17" xfId="42" applyNumberFormat="1" applyFont="1" applyFill="1" applyBorder="1" applyAlignment="1" applyProtection="1">
      <alignment horizontal="right" vertical="center"/>
      <protection/>
    </xf>
    <xf numFmtId="188" fontId="26" fillId="0" borderId="17" xfId="60" applyNumberFormat="1" applyFont="1" applyFill="1" applyBorder="1" applyAlignment="1" applyProtection="1">
      <alignment horizontal="right" vertical="center"/>
      <protection/>
    </xf>
    <xf numFmtId="193" fontId="26" fillId="0" borderId="17" xfId="60" applyNumberFormat="1" applyFont="1" applyFill="1" applyBorder="1" applyAlignment="1" applyProtection="1">
      <alignment vertical="center"/>
      <protection/>
    </xf>
    <xf numFmtId="192" fontId="26" fillId="0" borderId="17" xfId="60" applyNumberFormat="1" applyFont="1" applyFill="1" applyBorder="1" applyAlignment="1" applyProtection="1">
      <alignment vertical="center"/>
      <protection/>
    </xf>
    <xf numFmtId="185" fontId="26" fillId="0" borderId="17" xfId="42" applyNumberFormat="1" applyFont="1" applyFill="1" applyBorder="1" applyAlignment="1">
      <alignment vertical="center"/>
    </xf>
    <xf numFmtId="188" fontId="26" fillId="0" borderId="17" xfId="42" applyNumberFormat="1" applyFont="1" applyFill="1" applyBorder="1" applyAlignment="1">
      <alignment horizontal="right" vertical="center"/>
    </xf>
    <xf numFmtId="185" fontId="27" fillId="0" borderId="17" xfId="42" applyNumberFormat="1" applyFont="1" applyFill="1" applyBorder="1" applyAlignment="1">
      <alignment vertical="center"/>
    </xf>
    <xf numFmtId="188" fontId="27" fillId="0" borderId="17" xfId="42" applyNumberFormat="1" applyFont="1" applyFill="1" applyBorder="1" applyAlignment="1">
      <alignment horizontal="right" vertical="center"/>
    </xf>
    <xf numFmtId="193" fontId="26" fillId="0" borderId="17" xfId="42" applyNumberFormat="1" applyFont="1" applyFill="1" applyBorder="1" applyAlignment="1">
      <alignment vertical="center"/>
    </xf>
    <xf numFmtId="185" fontId="26" fillId="0" borderId="17" xfId="0" applyNumberFormat="1" applyFont="1" applyFill="1" applyBorder="1" applyAlignment="1">
      <alignment vertical="center"/>
    </xf>
    <xf numFmtId="188" fontId="26" fillId="0" borderId="17" xfId="0" applyNumberFormat="1" applyFont="1" applyFill="1" applyBorder="1" applyAlignment="1">
      <alignment horizontal="right" vertical="center"/>
    </xf>
    <xf numFmtId="185" fontId="26" fillId="0" borderId="17" xfId="42" applyNumberFormat="1" applyFont="1" applyFill="1" applyBorder="1" applyAlignment="1" applyProtection="1">
      <alignment vertical="center"/>
      <protection/>
    </xf>
    <xf numFmtId="0" fontId="26" fillId="0" borderId="17" xfId="57" applyNumberFormat="1" applyFont="1" applyFill="1" applyBorder="1" applyAlignment="1" applyProtection="1">
      <alignment horizontal="left" vertical="center"/>
      <protection/>
    </xf>
    <xf numFmtId="185" fontId="26" fillId="0" borderId="17" xfId="57" applyNumberFormat="1" applyFont="1" applyFill="1" applyBorder="1" applyAlignment="1" applyProtection="1">
      <alignment vertical="center"/>
      <protection/>
    </xf>
    <xf numFmtId="188" fontId="26" fillId="0" borderId="17" xfId="57" applyNumberFormat="1" applyFont="1" applyFill="1" applyBorder="1" applyAlignment="1" applyProtection="1">
      <alignment horizontal="right" vertical="center"/>
      <protection/>
    </xf>
    <xf numFmtId="185" fontId="27" fillId="0" borderId="17" xfId="57" applyNumberFormat="1" applyFont="1" applyFill="1" applyBorder="1" applyAlignment="1" applyProtection="1">
      <alignment vertical="center"/>
      <protection/>
    </xf>
    <xf numFmtId="188" fontId="27" fillId="0" borderId="17" xfId="57" applyNumberFormat="1" applyFont="1" applyFill="1" applyBorder="1" applyAlignment="1" applyProtection="1">
      <alignment horizontal="right" vertical="center"/>
      <protection/>
    </xf>
    <xf numFmtId="193" fontId="26" fillId="0" borderId="17" xfId="57" applyNumberFormat="1" applyFont="1" applyFill="1" applyBorder="1" applyAlignment="1" applyProtection="1">
      <alignment vertical="center"/>
      <protection/>
    </xf>
    <xf numFmtId="190" fontId="26" fillId="0" borderId="17" xfId="0" applyNumberFormat="1" applyFont="1" applyFill="1" applyBorder="1" applyAlignment="1" applyProtection="1">
      <alignment horizontal="center" vertical="center"/>
      <protection/>
    </xf>
    <xf numFmtId="0" fontId="26" fillId="0" borderId="17" xfId="0" applyNumberFormat="1" applyFont="1" applyFill="1" applyBorder="1" applyAlignment="1" applyProtection="1">
      <alignment horizontal="left" vertical="center"/>
      <protection/>
    </xf>
    <xf numFmtId="0" fontId="26" fillId="0" borderId="17" xfId="0" applyNumberFormat="1" applyFont="1" applyFill="1" applyBorder="1" applyAlignment="1" applyProtection="1">
      <alignment horizontal="center" vertical="center"/>
      <protection/>
    </xf>
    <xf numFmtId="185" fontId="26" fillId="0" borderId="17" xfId="0" applyNumberFormat="1" applyFont="1" applyFill="1" applyBorder="1" applyAlignment="1" applyProtection="1">
      <alignment vertical="center"/>
      <protection/>
    </xf>
    <xf numFmtId="188" fontId="26" fillId="0" borderId="17" xfId="0" applyNumberFormat="1" applyFont="1" applyFill="1" applyBorder="1" applyAlignment="1" applyProtection="1">
      <alignment horizontal="right" vertical="center"/>
      <protection/>
    </xf>
    <xf numFmtId="185" fontId="27" fillId="0" borderId="17" xfId="0" applyNumberFormat="1" applyFont="1" applyFill="1" applyBorder="1" applyAlignment="1" applyProtection="1">
      <alignment vertical="center"/>
      <protection/>
    </xf>
    <xf numFmtId="188" fontId="27" fillId="0" borderId="17" xfId="0" applyNumberFormat="1" applyFont="1" applyFill="1" applyBorder="1" applyAlignment="1" applyProtection="1">
      <alignment horizontal="right" vertical="center"/>
      <protection/>
    </xf>
    <xf numFmtId="193" fontId="26" fillId="0" borderId="17" xfId="0" applyNumberFormat="1" applyFont="1" applyFill="1" applyBorder="1" applyAlignment="1" applyProtection="1">
      <alignment vertical="center"/>
      <protection/>
    </xf>
    <xf numFmtId="185" fontId="26" fillId="0" borderId="17" xfId="0" applyNumberFormat="1" applyFont="1" applyFill="1" applyBorder="1" applyAlignment="1" applyProtection="1">
      <alignment vertical="center"/>
      <protection locked="0"/>
    </xf>
    <xf numFmtId="188" fontId="26" fillId="0" borderId="17" xfId="0" applyNumberFormat="1" applyFont="1" applyFill="1" applyBorder="1" applyAlignment="1" applyProtection="1">
      <alignment horizontal="right" vertical="center"/>
      <protection locked="0"/>
    </xf>
    <xf numFmtId="0" fontId="26" fillId="0" borderId="24" xfId="0" applyNumberFormat="1" applyFont="1" applyFill="1" applyBorder="1" applyAlignment="1" applyProtection="1">
      <alignment horizontal="left" vertical="center"/>
      <protection locked="0"/>
    </xf>
    <xf numFmtId="0" fontId="26" fillId="0" borderId="22" xfId="0" applyNumberFormat="1" applyFont="1" applyFill="1" applyBorder="1" applyAlignment="1" applyProtection="1">
      <alignment horizontal="left" vertical="center"/>
      <protection locked="0"/>
    </xf>
    <xf numFmtId="0" fontId="26" fillId="0" borderId="22" xfId="0" applyNumberFormat="1" applyFont="1" applyFill="1" applyBorder="1" applyAlignment="1" applyProtection="1">
      <alignment horizontal="center" vertical="center"/>
      <protection locked="0"/>
    </xf>
    <xf numFmtId="185" fontId="26" fillId="0" borderId="22" xfId="42" applyNumberFormat="1" applyFont="1" applyFill="1" applyBorder="1" applyAlignment="1" applyProtection="1">
      <alignment vertical="center"/>
      <protection locked="0"/>
    </xf>
    <xf numFmtId="188" fontId="26" fillId="0" borderId="22" xfId="42" applyNumberFormat="1" applyFont="1" applyFill="1" applyBorder="1" applyAlignment="1" applyProtection="1">
      <alignment horizontal="right" vertical="center"/>
      <protection locked="0"/>
    </xf>
    <xf numFmtId="185" fontId="27" fillId="0" borderId="22" xfId="42" applyNumberFormat="1" applyFont="1" applyFill="1" applyBorder="1" applyAlignment="1" applyProtection="1">
      <alignment vertical="center"/>
      <protection/>
    </xf>
    <xf numFmtId="188" fontId="27" fillId="0" borderId="22" xfId="42" applyNumberFormat="1" applyFont="1" applyFill="1" applyBorder="1" applyAlignment="1" applyProtection="1">
      <alignment horizontal="right" vertical="center"/>
      <protection/>
    </xf>
    <xf numFmtId="188" fontId="26" fillId="0" borderId="22" xfId="60" applyNumberFormat="1" applyFont="1" applyFill="1" applyBorder="1" applyAlignment="1" applyProtection="1">
      <alignment horizontal="right" vertical="center"/>
      <protection/>
    </xf>
    <xf numFmtId="193" fontId="26" fillId="0" borderId="22" xfId="60" applyNumberFormat="1" applyFont="1" applyFill="1" applyBorder="1" applyAlignment="1" applyProtection="1">
      <alignment vertical="center"/>
      <protection/>
    </xf>
    <xf numFmtId="192" fontId="26" fillId="0" borderId="22" xfId="60" applyNumberFormat="1" applyFont="1" applyFill="1" applyBorder="1" applyAlignment="1" applyProtection="1">
      <alignment vertical="center"/>
      <protection/>
    </xf>
    <xf numFmtId="193" fontId="26" fillId="0" borderId="25" xfId="42" applyNumberFormat="1" applyFont="1" applyFill="1" applyBorder="1" applyAlignment="1" applyProtection="1">
      <alignment vertical="center"/>
      <protection locked="0"/>
    </xf>
    <xf numFmtId="193" fontId="26" fillId="0" borderId="26" xfId="42" applyNumberFormat="1" applyFont="1" applyFill="1" applyBorder="1" applyAlignment="1">
      <alignment vertical="center"/>
    </xf>
    <xf numFmtId="193" fontId="26" fillId="0" borderId="26" xfId="0" applyNumberFormat="1" applyFont="1" applyFill="1" applyBorder="1" applyAlignment="1">
      <alignment vertical="center"/>
    </xf>
    <xf numFmtId="193" fontId="26" fillId="0" borderId="26" xfId="42" applyNumberFormat="1" applyFont="1" applyFill="1" applyBorder="1" applyAlignment="1" applyProtection="1">
      <alignment vertical="center"/>
      <protection locked="0"/>
    </xf>
    <xf numFmtId="193" fontId="26" fillId="0" borderId="26" xfId="60" applyNumberFormat="1" applyFont="1" applyFill="1" applyBorder="1" applyAlignment="1" applyProtection="1">
      <alignment vertical="center"/>
      <protection/>
    </xf>
    <xf numFmtId="0" fontId="26" fillId="0" borderId="23" xfId="57" applyNumberFormat="1" applyFont="1" applyFill="1" applyBorder="1" applyAlignment="1" applyProtection="1">
      <alignment horizontal="left" vertical="center"/>
      <protection/>
    </xf>
    <xf numFmtId="193" fontId="26" fillId="0" borderId="26" xfId="57" applyNumberFormat="1" applyFont="1" applyFill="1" applyBorder="1" applyAlignment="1" applyProtection="1">
      <alignment vertical="center"/>
      <protection/>
    </xf>
    <xf numFmtId="193" fontId="26" fillId="0" borderId="26" xfId="0" applyNumberFormat="1" applyFont="1" applyFill="1" applyBorder="1" applyAlignment="1" applyProtection="1">
      <alignment vertical="center"/>
      <protection/>
    </xf>
    <xf numFmtId="0" fontId="26" fillId="0" borderId="27" xfId="0" applyNumberFormat="1" applyFont="1" applyFill="1" applyBorder="1" applyAlignment="1">
      <alignment horizontal="left" vertical="center"/>
    </xf>
    <xf numFmtId="190" fontId="26" fillId="0" borderId="28" xfId="0" applyNumberFormat="1" applyFont="1" applyFill="1" applyBorder="1" applyAlignment="1">
      <alignment horizontal="center" vertical="center"/>
    </xf>
    <xf numFmtId="0" fontId="26" fillId="0" borderId="28" xfId="0" applyNumberFormat="1" applyFont="1" applyFill="1" applyBorder="1" applyAlignment="1">
      <alignment horizontal="left" vertical="center"/>
    </xf>
    <xf numFmtId="0" fontId="26" fillId="0" borderId="28" xfId="0" applyNumberFormat="1" applyFont="1" applyFill="1" applyBorder="1" applyAlignment="1">
      <alignment horizontal="center" vertical="center"/>
    </xf>
    <xf numFmtId="185" fontId="26" fillId="0" borderId="28" xfId="42" applyNumberFormat="1" applyFont="1" applyFill="1" applyBorder="1" applyAlignment="1">
      <alignment vertical="center"/>
    </xf>
    <xf numFmtId="188" fontId="26" fillId="0" borderId="28" xfId="42" applyNumberFormat="1" applyFont="1" applyFill="1" applyBorder="1" applyAlignment="1">
      <alignment horizontal="right" vertical="center"/>
    </xf>
    <xf numFmtId="185" fontId="27" fillId="0" borderId="28" xfId="42" applyNumberFormat="1" applyFont="1" applyFill="1" applyBorder="1" applyAlignment="1">
      <alignment vertical="center"/>
    </xf>
    <xf numFmtId="188" fontId="27" fillId="0" borderId="28" xfId="42" applyNumberFormat="1" applyFont="1" applyFill="1" applyBorder="1" applyAlignment="1">
      <alignment horizontal="right" vertical="center"/>
    </xf>
    <xf numFmtId="193" fontId="26" fillId="0" borderId="28" xfId="42" applyNumberFormat="1" applyFont="1" applyFill="1" applyBorder="1" applyAlignment="1">
      <alignment vertical="center"/>
    </xf>
    <xf numFmtId="192" fontId="26" fillId="0" borderId="28" xfId="60" applyNumberFormat="1" applyFont="1" applyFill="1" applyBorder="1" applyAlignment="1" applyProtection="1">
      <alignment vertical="center"/>
      <protection/>
    </xf>
    <xf numFmtId="193" fontId="26" fillId="0" borderId="29" xfId="42" applyNumberFormat="1" applyFont="1" applyFill="1" applyBorder="1" applyAlignment="1">
      <alignment vertical="center"/>
    </xf>
    <xf numFmtId="0" fontId="26" fillId="0" borderId="30" xfId="0" applyNumberFormat="1" applyFont="1" applyFill="1" applyBorder="1" applyAlignment="1">
      <alignment horizontal="left" vertical="center"/>
    </xf>
    <xf numFmtId="0" fontId="26" fillId="0" borderId="21" xfId="0" applyNumberFormat="1" applyFont="1" applyFill="1" applyBorder="1" applyAlignment="1">
      <alignment horizontal="left" vertical="center"/>
    </xf>
    <xf numFmtId="0" fontId="26" fillId="0" borderId="21" xfId="0" applyNumberFormat="1" applyFont="1" applyFill="1" applyBorder="1" applyAlignment="1">
      <alignment horizontal="center" vertical="center"/>
    </xf>
    <xf numFmtId="185" fontId="26" fillId="0" borderId="21" xfId="42" applyNumberFormat="1" applyFont="1" applyFill="1" applyBorder="1" applyAlignment="1">
      <alignment vertical="center"/>
    </xf>
    <xf numFmtId="188" fontId="26" fillId="0" borderId="21" xfId="42" applyNumberFormat="1" applyFont="1" applyFill="1" applyBorder="1" applyAlignment="1">
      <alignment horizontal="right" vertical="center"/>
    </xf>
    <xf numFmtId="185" fontId="27" fillId="0" borderId="21" xfId="42" applyNumberFormat="1" applyFont="1" applyFill="1" applyBorder="1" applyAlignment="1">
      <alignment vertical="center"/>
    </xf>
    <xf numFmtId="188" fontId="27" fillId="0" borderId="21" xfId="42" applyNumberFormat="1" applyFont="1" applyFill="1" applyBorder="1" applyAlignment="1">
      <alignment horizontal="right" vertical="center"/>
    </xf>
    <xf numFmtId="193" fontId="26" fillId="0" borderId="21" xfId="42" applyNumberFormat="1" applyFont="1" applyFill="1" applyBorder="1" applyAlignment="1">
      <alignment vertical="center"/>
    </xf>
    <xf numFmtId="192" fontId="26" fillId="0" borderId="21" xfId="60" applyNumberFormat="1" applyFont="1" applyFill="1" applyBorder="1" applyAlignment="1" applyProtection="1">
      <alignment vertical="center"/>
      <protection/>
    </xf>
    <xf numFmtId="193" fontId="26" fillId="0" borderId="31" xfId="42" applyNumberFormat="1" applyFont="1" applyFill="1" applyBorder="1" applyAlignment="1">
      <alignment vertical="center"/>
    </xf>
    <xf numFmtId="0" fontId="26" fillId="0" borderId="32" xfId="0" applyNumberFormat="1" applyFont="1" applyFill="1" applyBorder="1" applyAlignment="1">
      <alignment horizontal="left" vertical="center"/>
    </xf>
    <xf numFmtId="190" fontId="26" fillId="0" borderId="33" xfId="0" applyNumberFormat="1" applyFont="1" applyFill="1" applyBorder="1" applyAlignment="1">
      <alignment horizontal="center" vertical="center"/>
    </xf>
    <xf numFmtId="0" fontId="26" fillId="0" borderId="33" xfId="0" applyNumberFormat="1" applyFont="1" applyFill="1" applyBorder="1" applyAlignment="1">
      <alignment horizontal="left" vertical="center"/>
    </xf>
    <xf numFmtId="0" fontId="26" fillId="0" borderId="33" xfId="0" applyNumberFormat="1" applyFont="1" applyFill="1" applyBorder="1" applyAlignment="1">
      <alignment horizontal="center" vertical="center"/>
    </xf>
    <xf numFmtId="185" fontId="26" fillId="0" borderId="33" xfId="42" applyNumberFormat="1" applyFont="1" applyFill="1" applyBorder="1" applyAlignment="1">
      <alignment vertical="center"/>
    </xf>
    <xf numFmtId="188" fontId="26" fillId="0" borderId="33" xfId="42" applyNumberFormat="1" applyFont="1" applyFill="1" applyBorder="1" applyAlignment="1">
      <alignment horizontal="right" vertical="center"/>
    </xf>
    <xf numFmtId="185" fontId="27" fillId="0" borderId="33" xfId="42" applyNumberFormat="1" applyFont="1" applyFill="1" applyBorder="1" applyAlignment="1">
      <alignment vertical="center"/>
    </xf>
    <xf numFmtId="188" fontId="27" fillId="0" borderId="33" xfId="42" applyNumberFormat="1" applyFont="1" applyFill="1" applyBorder="1" applyAlignment="1">
      <alignment horizontal="right" vertical="center"/>
    </xf>
    <xf numFmtId="193" fontId="26" fillId="0" borderId="33" xfId="42" applyNumberFormat="1" applyFont="1" applyFill="1" applyBorder="1" applyAlignment="1">
      <alignment vertical="center"/>
    </xf>
    <xf numFmtId="192" fontId="26" fillId="0" borderId="33" xfId="60" applyNumberFormat="1" applyFont="1" applyFill="1" applyBorder="1" applyAlignment="1" applyProtection="1">
      <alignment vertical="center"/>
      <protection/>
    </xf>
    <xf numFmtId="185" fontId="26" fillId="0" borderId="33" xfId="0" applyNumberFormat="1" applyFont="1" applyFill="1" applyBorder="1" applyAlignment="1">
      <alignment vertical="center"/>
    </xf>
    <xf numFmtId="188" fontId="26" fillId="0" borderId="33" xfId="0" applyNumberFormat="1" applyFont="1" applyFill="1" applyBorder="1" applyAlignment="1">
      <alignment horizontal="right" vertical="center"/>
    </xf>
    <xf numFmtId="193" fontId="26" fillId="0" borderId="34" xfId="0" applyNumberFormat="1" applyFont="1" applyFill="1" applyBorder="1" applyAlignment="1">
      <alignment vertical="center"/>
    </xf>
    <xf numFmtId="0" fontId="26" fillId="0" borderId="27" xfId="57" applyNumberFormat="1" applyFont="1" applyFill="1" applyBorder="1" applyAlignment="1" applyProtection="1">
      <alignment horizontal="left" vertical="center"/>
      <protection/>
    </xf>
    <xf numFmtId="190" fontId="26" fillId="0" borderId="28" xfId="57" applyNumberFormat="1" applyFont="1" applyFill="1" applyBorder="1" applyAlignment="1" applyProtection="1">
      <alignment horizontal="center" vertical="center"/>
      <protection/>
    </xf>
    <xf numFmtId="0" fontId="26" fillId="0" borderId="28" xfId="57" applyNumberFormat="1" applyFont="1" applyFill="1" applyBorder="1" applyAlignment="1" applyProtection="1">
      <alignment horizontal="left" vertical="center"/>
      <protection/>
    </xf>
    <xf numFmtId="0" fontId="26" fillId="0" borderId="28" xfId="57" applyNumberFormat="1" applyFont="1" applyFill="1" applyBorder="1" applyAlignment="1" applyProtection="1">
      <alignment horizontal="center" vertical="center"/>
      <protection/>
    </xf>
    <xf numFmtId="185" fontId="26" fillId="0" borderId="28" xfId="57" applyNumberFormat="1" applyFont="1" applyFill="1" applyBorder="1" applyAlignment="1" applyProtection="1">
      <alignment vertical="center"/>
      <protection/>
    </xf>
    <xf numFmtId="188" fontId="26" fillId="0" borderId="28" xfId="57" applyNumberFormat="1" applyFont="1" applyFill="1" applyBorder="1" applyAlignment="1" applyProtection="1">
      <alignment horizontal="right" vertical="center"/>
      <protection/>
    </xf>
    <xf numFmtId="185" fontId="27" fillId="0" borderId="28" xfId="57" applyNumberFormat="1" applyFont="1" applyFill="1" applyBorder="1" applyAlignment="1" applyProtection="1">
      <alignment vertical="center"/>
      <protection/>
    </xf>
    <xf numFmtId="188" fontId="27" fillId="0" borderId="28" xfId="57" applyNumberFormat="1" applyFont="1" applyFill="1" applyBorder="1" applyAlignment="1" applyProtection="1">
      <alignment horizontal="right" vertical="center"/>
      <protection/>
    </xf>
    <xf numFmtId="193" fontId="26" fillId="0" borderId="28" xfId="57" applyNumberFormat="1" applyFont="1" applyFill="1" applyBorder="1" applyAlignment="1" applyProtection="1">
      <alignment vertical="center"/>
      <protection/>
    </xf>
    <xf numFmtId="193" fontId="26" fillId="0" borderId="29" xfId="57" applyNumberFormat="1" applyFont="1" applyFill="1" applyBorder="1" applyAlignment="1" applyProtection="1">
      <alignment vertical="center"/>
      <protection/>
    </xf>
    <xf numFmtId="0" fontId="17" fillId="0" borderId="35"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protection/>
    </xf>
    <xf numFmtId="185" fontId="17" fillId="0" borderId="35" xfId="0" applyNumberFormat="1" applyFont="1" applyFill="1" applyBorder="1" applyAlignment="1" applyProtection="1">
      <alignment horizontal="center" vertical="center" wrapText="1"/>
      <protection/>
    </xf>
    <xf numFmtId="193" fontId="17" fillId="0" borderId="35" xfId="0" applyNumberFormat="1" applyFont="1" applyFill="1" applyBorder="1" applyAlignment="1" applyProtection="1">
      <alignment horizontal="center" vertical="center" wrapText="1"/>
      <protection/>
    </xf>
    <xf numFmtId="0" fontId="24" fillId="33" borderId="0" xfId="0" applyFont="1" applyFill="1" applyBorder="1" applyAlignment="1" applyProtection="1">
      <alignment horizontal="center" vertical="center"/>
      <protection/>
    </xf>
    <xf numFmtId="0" fontId="0" fillId="0" borderId="0" xfId="0" applyAlignment="1">
      <alignment/>
    </xf>
    <xf numFmtId="0" fontId="17" fillId="0" borderId="15" xfId="0" applyFont="1" applyFill="1" applyBorder="1" applyAlignment="1" applyProtection="1">
      <alignment horizontal="center" vertical="center" wrapText="1"/>
      <protection/>
    </xf>
    <xf numFmtId="193" fontId="17" fillId="0" borderId="36" xfId="0" applyNumberFormat="1" applyFont="1" applyFill="1" applyBorder="1" applyAlignment="1" applyProtection="1">
      <alignment horizontal="center" vertical="center" wrapText="1"/>
      <protection/>
    </xf>
    <xf numFmtId="171" fontId="17" fillId="0" borderId="35" xfId="42" applyFont="1" applyFill="1" applyBorder="1" applyAlignment="1" applyProtection="1">
      <alignment horizontal="center" vertical="center"/>
      <protection/>
    </xf>
    <xf numFmtId="171" fontId="17" fillId="0" borderId="15" xfId="42" applyFont="1" applyFill="1" applyBorder="1" applyAlignment="1" applyProtection="1">
      <alignment horizontal="center" vertical="center"/>
      <protection/>
    </xf>
    <xf numFmtId="190" fontId="17" fillId="0" borderId="35" xfId="0" applyNumberFormat="1" applyFont="1" applyFill="1" applyBorder="1" applyAlignment="1" applyProtection="1">
      <alignment horizontal="center" vertical="center" wrapText="1"/>
      <protection/>
    </xf>
    <xf numFmtId="190" fontId="17" fillId="0" borderId="15"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2" fillId="33" borderId="37" xfId="0" applyFont="1" applyFill="1" applyBorder="1" applyAlignment="1">
      <alignment horizontal="center" vertical="center"/>
    </xf>
    <xf numFmtId="0" fontId="23" fillId="0" borderId="38"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6"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6" fillId="0" borderId="0" xfId="0" applyFont="1" applyAlignment="1">
      <alignment horizontal="right" vertical="center" wrapText="1"/>
    </xf>
    <xf numFmtId="0" fontId="11" fillId="0" borderId="0" xfId="0" applyFont="1" applyBorder="1" applyAlignment="1" applyProtection="1">
      <alignment horizontal="right" vertical="center" wrapText="1"/>
      <protection locked="0"/>
    </xf>
    <xf numFmtId="193" fontId="8" fillId="0" borderId="0" xfId="0" applyNumberFormat="1" applyFont="1" applyBorder="1" applyAlignment="1" applyProtection="1">
      <alignment horizontal="right" vertical="center" wrapText="1"/>
      <protection locked="0"/>
    </xf>
    <xf numFmtId="0" fontId="25" fillId="33" borderId="0" xfId="0" applyFont="1" applyFill="1" applyBorder="1" applyAlignment="1" applyProtection="1">
      <alignment horizontal="center" vertical="center"/>
      <protection/>
    </xf>
    <xf numFmtId="171" fontId="17" fillId="0" borderId="40" xfId="42" applyFont="1" applyFill="1" applyBorder="1" applyAlignment="1" applyProtection="1">
      <alignment horizontal="center" vertical="center"/>
      <protection/>
    </xf>
    <xf numFmtId="171" fontId="17" fillId="0" borderId="41" xfId="42" applyFont="1" applyFill="1" applyBorder="1" applyAlignment="1" applyProtection="1">
      <alignment horizontal="center" vertical="center"/>
      <protection/>
    </xf>
    <xf numFmtId="0" fontId="22" fillId="33" borderId="11" xfId="0" applyFont="1" applyFill="1" applyBorder="1" applyAlignment="1">
      <alignment horizontal="center" vertical="center"/>
    </xf>
    <xf numFmtId="0" fontId="23" fillId="0" borderId="42" xfId="0" applyFont="1" applyBorder="1" applyAlignment="1">
      <alignment horizontal="center" vertical="center"/>
    </xf>
    <xf numFmtId="0" fontId="22" fillId="33" borderId="21" xfId="0" applyFont="1" applyFill="1" applyBorder="1" applyAlignment="1">
      <alignment horizontal="right" vertical="center"/>
    </xf>
    <xf numFmtId="0" fontId="23" fillId="0" borderId="21" xfId="0" applyFont="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8118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 Box 2"/>
        <xdr:cNvSpPr txBox="1">
          <a:spLocks noChangeArrowheads="1"/>
        </xdr:cNvSpPr>
      </xdr:nvSpPr>
      <xdr:spPr>
        <a:xfrm>
          <a:off x="16125825" y="0"/>
          <a:ext cx="26670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792825" cy="10953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704850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5811500" y="390525"/>
          <a:ext cx="2828925" cy="685800"/>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34
</a:t>
          </a:r>
          <a:r>
            <a:rPr lang="en-US" cap="none" sz="1600" b="0" i="0" u="none" baseline="0">
              <a:solidFill>
                <a:srgbClr val="FFFFFF"/>
              </a:solidFill>
              <a:latin typeface="Impact"/>
              <a:ea typeface="Impact"/>
              <a:cs typeface="Impact"/>
            </a:rPr>
            <a:t>17 - 19 AUG'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4587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448550" y="0"/>
          <a:ext cx="28289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8012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 Box 5"/>
        <xdr:cNvSpPr txBox="1">
          <a:spLocks noChangeArrowheads="1"/>
        </xdr:cNvSpPr>
      </xdr:nvSpPr>
      <xdr:spPr>
        <a:xfrm>
          <a:off x="7315200" y="0"/>
          <a:ext cx="24288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79170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7658100" y="409575"/>
          <a:ext cx="20002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8012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 Box 9"/>
        <xdr:cNvSpPr txBox="1">
          <a:spLocks noChangeArrowheads="1"/>
        </xdr:cNvSpPr>
      </xdr:nvSpPr>
      <xdr:spPr>
        <a:xfrm>
          <a:off x="7315200" y="0"/>
          <a:ext cx="24288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791700" cy="1038225"/>
        </a:xfrm>
        <a:prstGeom prst="rect">
          <a:avLst/>
        </a:prstGeom>
        <a:solidFill>
          <a:srgbClr val="006411"/>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571500</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886700" y="390525"/>
          <a:ext cx="179070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34
</a:t>
          </a:r>
          <a:r>
            <a:rPr lang="en-US" cap="none" sz="1200" b="0" i="0" u="none" baseline="0">
              <a:solidFill>
                <a:srgbClr val="FFFFFF"/>
              </a:solidFill>
              <a:latin typeface="Impact"/>
              <a:ea typeface="Impact"/>
              <a:cs typeface="Impact"/>
            </a:rPr>
            <a:t>17 - 19 AUG'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102"/>
  <sheetViews>
    <sheetView tabSelected="1" zoomScale="80" zoomScaleNormal="80" zoomScalePageLayoutView="0" workbookViewId="0" topLeftCell="A1">
      <selection activeCell="P4" sqref="P4"/>
    </sheetView>
  </sheetViews>
  <sheetFormatPr defaultColWidth="39.8515625" defaultRowHeight="12.75"/>
  <cols>
    <col min="1" max="1" width="4.57421875" style="30" bestFit="1" customWidth="1"/>
    <col min="2" max="2" width="48.140625" style="4" bestFit="1" customWidth="1"/>
    <col min="3" max="3" width="13.140625" style="65" bestFit="1" customWidth="1"/>
    <col min="4" max="4" width="13.8515625" style="3" bestFit="1" customWidth="1"/>
    <col min="5" max="5" width="20.7109375" style="3" bestFit="1" customWidth="1"/>
    <col min="6" max="6" width="7.140625" style="5" bestFit="1" customWidth="1"/>
    <col min="7" max="7" width="8.7109375" style="5" bestFit="1" customWidth="1"/>
    <col min="8" max="8" width="9.421875" style="5" customWidth="1"/>
    <col min="9" max="9" width="11.421875" style="82" bestFit="1" customWidth="1"/>
    <col min="10" max="10" width="7.421875" style="92" bestFit="1" customWidth="1"/>
    <col min="11" max="11" width="11.421875" style="82" bestFit="1" customWidth="1"/>
    <col min="12" max="12" width="7.421875" style="92" bestFit="1" customWidth="1"/>
    <col min="13" max="13" width="11.421875" style="82" bestFit="1" customWidth="1"/>
    <col min="14" max="14" width="7.421875" style="92" bestFit="1" customWidth="1"/>
    <col min="15" max="15" width="16.28125" style="86" bestFit="1" customWidth="1"/>
    <col min="16" max="16" width="10.28125" style="99" bestFit="1" customWidth="1"/>
    <col min="17" max="17" width="10.28125" style="92" bestFit="1" customWidth="1"/>
    <col min="18" max="18" width="7.421875" style="16" bestFit="1" customWidth="1"/>
    <col min="19" max="19" width="13.28125" style="89" bestFit="1" customWidth="1"/>
    <col min="20" max="20" width="10.00390625" style="3" bestFit="1" customWidth="1"/>
    <col min="21" max="21" width="14.421875" style="82" bestFit="1" customWidth="1"/>
    <col min="22" max="22" width="10.421875" style="92" bestFit="1" customWidth="1"/>
    <col min="23" max="23" width="7.421875" style="16" bestFit="1" customWidth="1"/>
    <col min="24" max="24" width="39.8515625" style="1" customWidth="1"/>
    <col min="25" max="27" width="39.8515625" style="3" customWidth="1"/>
    <col min="28" max="28" width="2.28125" style="3" bestFit="1" customWidth="1"/>
    <col min="29" max="16384" width="39.8515625" style="3" customWidth="1"/>
  </cols>
  <sheetData>
    <row r="1" spans="1:23" s="10" customFormat="1" ht="99" customHeight="1">
      <c r="A1" s="28"/>
      <c r="B1" s="75"/>
      <c r="C1" s="26"/>
      <c r="D1" s="109"/>
      <c r="E1" s="109"/>
      <c r="F1" s="24"/>
      <c r="G1" s="24"/>
      <c r="H1" s="24"/>
      <c r="I1" s="23"/>
      <c r="J1" s="22"/>
      <c r="K1" s="83"/>
      <c r="L1" s="21"/>
      <c r="M1" s="19"/>
      <c r="N1" s="18"/>
      <c r="O1" s="96"/>
      <c r="P1" s="97"/>
      <c r="Q1" s="93"/>
      <c r="R1" s="95"/>
      <c r="S1" s="87"/>
      <c r="U1" s="87"/>
      <c r="V1" s="93"/>
      <c r="W1" s="95"/>
    </row>
    <row r="2" spans="1:23" s="2" customFormat="1" ht="27.75" thickBot="1">
      <c r="A2" s="228" t="s">
        <v>38</v>
      </c>
      <c r="B2" s="229"/>
      <c r="C2" s="229"/>
      <c r="D2" s="229"/>
      <c r="E2" s="229"/>
      <c r="F2" s="229"/>
      <c r="G2" s="229"/>
      <c r="H2" s="229"/>
      <c r="I2" s="229"/>
      <c r="J2" s="229"/>
      <c r="K2" s="229"/>
      <c r="L2" s="229"/>
      <c r="M2" s="229"/>
      <c r="N2" s="229"/>
      <c r="O2" s="229"/>
      <c r="P2" s="229"/>
      <c r="Q2" s="229"/>
      <c r="R2" s="229"/>
      <c r="S2" s="229"/>
      <c r="T2" s="229"/>
      <c r="U2" s="229"/>
      <c r="V2" s="229"/>
      <c r="W2" s="229"/>
    </row>
    <row r="3" spans="1:23" s="29" customFormat="1" ht="20.25" customHeight="1">
      <c r="A3" s="31"/>
      <c r="B3" s="232" t="s">
        <v>44</v>
      </c>
      <c r="C3" s="234" t="s">
        <v>21</v>
      </c>
      <c r="D3" s="224" t="s">
        <v>11</v>
      </c>
      <c r="E3" s="224" t="s">
        <v>59</v>
      </c>
      <c r="F3" s="224" t="s">
        <v>22</v>
      </c>
      <c r="G3" s="224" t="s">
        <v>23</v>
      </c>
      <c r="H3" s="224" t="s">
        <v>24</v>
      </c>
      <c r="I3" s="226" t="s">
        <v>12</v>
      </c>
      <c r="J3" s="226"/>
      <c r="K3" s="226" t="s">
        <v>13</v>
      </c>
      <c r="L3" s="226"/>
      <c r="M3" s="226" t="s">
        <v>14</v>
      </c>
      <c r="N3" s="226"/>
      <c r="O3" s="227" t="s">
        <v>25</v>
      </c>
      <c r="P3" s="227"/>
      <c r="Q3" s="227"/>
      <c r="R3" s="227"/>
      <c r="S3" s="226" t="s">
        <v>1</v>
      </c>
      <c r="T3" s="226"/>
      <c r="U3" s="227" t="s">
        <v>52</v>
      </c>
      <c r="V3" s="227"/>
      <c r="W3" s="231"/>
    </row>
    <row r="4" spans="1:23" s="29" customFormat="1" ht="52.5" customHeight="1" thickBot="1">
      <c r="A4" s="58"/>
      <c r="B4" s="233"/>
      <c r="C4" s="235"/>
      <c r="D4" s="225"/>
      <c r="E4" s="225"/>
      <c r="F4" s="230"/>
      <c r="G4" s="230"/>
      <c r="H4" s="230"/>
      <c r="I4" s="112" t="s">
        <v>20</v>
      </c>
      <c r="J4" s="113" t="s">
        <v>16</v>
      </c>
      <c r="K4" s="112" t="s">
        <v>20</v>
      </c>
      <c r="L4" s="113" t="s">
        <v>16</v>
      </c>
      <c r="M4" s="112" t="s">
        <v>20</v>
      </c>
      <c r="N4" s="113" t="s">
        <v>16</v>
      </c>
      <c r="O4" s="114" t="s">
        <v>20</v>
      </c>
      <c r="P4" s="115" t="s">
        <v>16</v>
      </c>
      <c r="Q4" s="115" t="s">
        <v>53</v>
      </c>
      <c r="R4" s="116" t="s">
        <v>54</v>
      </c>
      <c r="S4" s="112" t="s">
        <v>20</v>
      </c>
      <c r="T4" s="117" t="s">
        <v>15</v>
      </c>
      <c r="U4" s="112" t="s">
        <v>20</v>
      </c>
      <c r="V4" s="113" t="s">
        <v>16</v>
      </c>
      <c r="W4" s="118" t="s">
        <v>54</v>
      </c>
    </row>
    <row r="5" spans="1:23" s="29" customFormat="1" ht="15">
      <c r="A5" s="53">
        <v>1</v>
      </c>
      <c r="B5" s="162" t="s">
        <v>2</v>
      </c>
      <c r="C5" s="127">
        <v>39304</v>
      </c>
      <c r="D5" s="163" t="s">
        <v>17</v>
      </c>
      <c r="E5" s="163" t="s">
        <v>18</v>
      </c>
      <c r="F5" s="164">
        <v>165</v>
      </c>
      <c r="G5" s="164">
        <v>275</v>
      </c>
      <c r="H5" s="164">
        <v>2</v>
      </c>
      <c r="I5" s="165">
        <v>180796</v>
      </c>
      <c r="J5" s="166">
        <v>22946</v>
      </c>
      <c r="K5" s="165">
        <v>229398</v>
      </c>
      <c r="L5" s="166">
        <v>26910</v>
      </c>
      <c r="M5" s="165">
        <v>229405</v>
      </c>
      <c r="N5" s="166">
        <v>26691</v>
      </c>
      <c r="O5" s="167">
        <f>+I5+K5+M5</f>
        <v>639599</v>
      </c>
      <c r="P5" s="168">
        <f>+J5+L5+N5</f>
        <v>76547</v>
      </c>
      <c r="Q5" s="169">
        <f>IF(O5&lt;&gt;0,P5/G5,"")</f>
        <v>278.3527272727273</v>
      </c>
      <c r="R5" s="170">
        <f>IF(O5&lt;&gt;0,O5/P5,"")</f>
        <v>8.35563771277777</v>
      </c>
      <c r="S5" s="165">
        <v>1652816</v>
      </c>
      <c r="T5" s="171">
        <f aca="true" t="shared" si="0" ref="T5:T36">IF(S5&lt;&gt;0,-(S5-O5)/S5,"")</f>
        <v>-0.6130246803031917</v>
      </c>
      <c r="U5" s="165">
        <v>3272559</v>
      </c>
      <c r="V5" s="166">
        <v>413030</v>
      </c>
      <c r="W5" s="172">
        <f>U5/V5</f>
        <v>7.923296128610512</v>
      </c>
    </row>
    <row r="6" spans="1:23" s="29" customFormat="1" ht="15">
      <c r="A6" s="53">
        <v>2</v>
      </c>
      <c r="B6" s="129" t="s">
        <v>150</v>
      </c>
      <c r="C6" s="120">
        <v>39311</v>
      </c>
      <c r="D6" s="123" t="s">
        <v>28</v>
      </c>
      <c r="E6" s="123" t="s">
        <v>73</v>
      </c>
      <c r="F6" s="124">
        <v>84</v>
      </c>
      <c r="G6" s="124">
        <v>85</v>
      </c>
      <c r="H6" s="124">
        <v>1</v>
      </c>
      <c r="I6" s="138">
        <v>62909</v>
      </c>
      <c r="J6" s="139">
        <v>6313</v>
      </c>
      <c r="K6" s="138">
        <v>75345</v>
      </c>
      <c r="L6" s="139">
        <v>7769</v>
      </c>
      <c r="M6" s="138">
        <v>82780</v>
      </c>
      <c r="N6" s="139">
        <v>8551</v>
      </c>
      <c r="O6" s="140">
        <f>+M6+K6+I6</f>
        <v>221034</v>
      </c>
      <c r="P6" s="141">
        <f>+N6+L6+J6</f>
        <v>22633</v>
      </c>
      <c r="Q6" s="139">
        <f>+P6/G6</f>
        <v>266.2705882352941</v>
      </c>
      <c r="R6" s="142">
        <f>+O6/P6</f>
        <v>9.76600539035921</v>
      </c>
      <c r="S6" s="138"/>
      <c r="T6" s="137">
        <f t="shared" si="0"/>
      </c>
      <c r="U6" s="138">
        <v>221034</v>
      </c>
      <c r="V6" s="139">
        <v>22633</v>
      </c>
      <c r="W6" s="173">
        <f>+U6/V6</f>
        <v>9.76600539035921</v>
      </c>
    </row>
    <row r="7" spans="1:24" s="6" customFormat="1" ht="18">
      <c r="A7" s="54">
        <v>3</v>
      </c>
      <c r="B7" s="201" t="s">
        <v>123</v>
      </c>
      <c r="C7" s="202">
        <v>39311</v>
      </c>
      <c r="D7" s="203" t="s">
        <v>41</v>
      </c>
      <c r="E7" s="203" t="s">
        <v>57</v>
      </c>
      <c r="F7" s="204">
        <v>51</v>
      </c>
      <c r="G7" s="204">
        <v>51</v>
      </c>
      <c r="H7" s="204">
        <v>1</v>
      </c>
      <c r="I7" s="205">
        <v>53207</v>
      </c>
      <c r="J7" s="206">
        <v>6660</v>
      </c>
      <c r="K7" s="205">
        <v>67415</v>
      </c>
      <c r="L7" s="206">
        <v>8035</v>
      </c>
      <c r="M7" s="205">
        <v>70388</v>
      </c>
      <c r="N7" s="206">
        <v>8321</v>
      </c>
      <c r="O7" s="207">
        <f>I7+K7+M7</f>
        <v>191010</v>
      </c>
      <c r="P7" s="208">
        <f>J7+L7+N7</f>
        <v>23016</v>
      </c>
      <c r="Q7" s="206">
        <f>+P7/G7</f>
        <v>451.29411764705884</v>
      </c>
      <c r="R7" s="209">
        <f>+O7/P7</f>
        <v>8.299009384775808</v>
      </c>
      <c r="S7" s="205"/>
      <c r="T7" s="210">
        <f t="shared" si="0"/>
      </c>
      <c r="U7" s="211">
        <v>191010</v>
      </c>
      <c r="V7" s="212">
        <v>23016</v>
      </c>
      <c r="W7" s="213">
        <f>U7/V7</f>
        <v>8.299009384775808</v>
      </c>
      <c r="X7" s="7"/>
    </row>
    <row r="8" spans="1:24" s="6" customFormat="1" ht="18">
      <c r="A8" s="102">
        <v>4</v>
      </c>
      <c r="B8" s="191" t="s">
        <v>99</v>
      </c>
      <c r="C8" s="130">
        <v>39297</v>
      </c>
      <c r="D8" s="192" t="s">
        <v>28</v>
      </c>
      <c r="E8" s="192" t="s">
        <v>40</v>
      </c>
      <c r="F8" s="193">
        <v>62</v>
      </c>
      <c r="G8" s="193">
        <v>62</v>
      </c>
      <c r="H8" s="193">
        <v>3</v>
      </c>
      <c r="I8" s="194">
        <v>18566</v>
      </c>
      <c r="J8" s="195">
        <v>2062</v>
      </c>
      <c r="K8" s="194">
        <v>29014</v>
      </c>
      <c r="L8" s="195">
        <v>3030</v>
      </c>
      <c r="M8" s="194">
        <v>37562</v>
      </c>
      <c r="N8" s="195">
        <v>3892</v>
      </c>
      <c r="O8" s="196">
        <f>+M8+K8+I8</f>
        <v>85142</v>
      </c>
      <c r="P8" s="197">
        <f>+N8+L8+J8</f>
        <v>8984</v>
      </c>
      <c r="Q8" s="195">
        <f>+P8/G8</f>
        <v>144.90322580645162</v>
      </c>
      <c r="R8" s="198">
        <f>+O8/P8</f>
        <v>9.47707034728406</v>
      </c>
      <c r="S8" s="194">
        <v>105899</v>
      </c>
      <c r="T8" s="199">
        <f t="shared" si="0"/>
        <v>-0.19600751659600185</v>
      </c>
      <c r="U8" s="194">
        <v>488788</v>
      </c>
      <c r="V8" s="195">
        <v>54958</v>
      </c>
      <c r="W8" s="200">
        <f>+U8/V8</f>
        <v>8.893846209832963</v>
      </c>
      <c r="X8" s="7"/>
    </row>
    <row r="9" spans="1:24" s="6" customFormat="1" ht="18">
      <c r="A9" s="52">
        <v>5</v>
      </c>
      <c r="B9" s="128" t="s">
        <v>98</v>
      </c>
      <c r="C9" s="119">
        <v>39297</v>
      </c>
      <c r="D9" s="121" t="s">
        <v>17</v>
      </c>
      <c r="E9" s="121" t="s">
        <v>58</v>
      </c>
      <c r="F9" s="122">
        <v>51</v>
      </c>
      <c r="G9" s="122">
        <v>49</v>
      </c>
      <c r="H9" s="122">
        <v>3</v>
      </c>
      <c r="I9" s="131">
        <v>13486</v>
      </c>
      <c r="J9" s="132">
        <v>1689</v>
      </c>
      <c r="K9" s="131">
        <v>27733</v>
      </c>
      <c r="L9" s="132">
        <v>2927</v>
      </c>
      <c r="M9" s="131">
        <v>29168</v>
      </c>
      <c r="N9" s="132">
        <v>3089</v>
      </c>
      <c r="O9" s="133">
        <f>+I9+K9+M9</f>
        <v>70387</v>
      </c>
      <c r="P9" s="134">
        <f>+J9+L9+N9</f>
        <v>7705</v>
      </c>
      <c r="Q9" s="135">
        <f>IF(O9&lt;&gt;0,P9/G9,"")</f>
        <v>157.24489795918367</v>
      </c>
      <c r="R9" s="136">
        <f>IF(O9&lt;&gt;0,O9/P9,"")</f>
        <v>9.13523685918235</v>
      </c>
      <c r="S9" s="131">
        <v>102439</v>
      </c>
      <c r="T9" s="137">
        <f t="shared" si="0"/>
        <v>-0.31288864592586807</v>
      </c>
      <c r="U9" s="131">
        <v>533598</v>
      </c>
      <c r="V9" s="132">
        <v>60682</v>
      </c>
      <c r="W9" s="175">
        <f>U9/V9</f>
        <v>8.793348933785966</v>
      </c>
      <c r="X9" s="7"/>
    </row>
    <row r="10" spans="1:25" s="9" customFormat="1" ht="18">
      <c r="A10" s="53">
        <v>6</v>
      </c>
      <c r="B10" s="129" t="s">
        <v>89</v>
      </c>
      <c r="C10" s="120">
        <v>39290</v>
      </c>
      <c r="D10" s="123" t="s">
        <v>41</v>
      </c>
      <c r="E10" s="123" t="s">
        <v>57</v>
      </c>
      <c r="F10" s="124">
        <v>80</v>
      </c>
      <c r="G10" s="124">
        <v>79</v>
      </c>
      <c r="H10" s="124">
        <v>4</v>
      </c>
      <c r="I10" s="138">
        <v>13989</v>
      </c>
      <c r="J10" s="139">
        <v>1886</v>
      </c>
      <c r="K10" s="138">
        <v>17022.5</v>
      </c>
      <c r="L10" s="139">
        <v>2313</v>
      </c>
      <c r="M10" s="138">
        <v>16580</v>
      </c>
      <c r="N10" s="139">
        <v>2208</v>
      </c>
      <c r="O10" s="140">
        <f aca="true" t="shared" si="1" ref="O10:P12">I10+K10+M10</f>
        <v>47591.5</v>
      </c>
      <c r="P10" s="141">
        <f t="shared" si="1"/>
        <v>6407</v>
      </c>
      <c r="Q10" s="139">
        <f>+P10/G10</f>
        <v>81.10126582278481</v>
      </c>
      <c r="R10" s="142">
        <f>+O10/P10</f>
        <v>7.428047448103636</v>
      </c>
      <c r="S10" s="138">
        <v>93416.5</v>
      </c>
      <c r="T10" s="137">
        <f t="shared" si="0"/>
        <v>-0.49054503219452666</v>
      </c>
      <c r="U10" s="143">
        <v>1027850.5</v>
      </c>
      <c r="V10" s="144">
        <v>127428</v>
      </c>
      <c r="W10" s="174">
        <f>U10/V10</f>
        <v>8.066127538688514</v>
      </c>
      <c r="Y10" s="8"/>
    </row>
    <row r="11" spans="1:24" s="10" customFormat="1" ht="18">
      <c r="A11" s="52">
        <v>7</v>
      </c>
      <c r="B11" s="128" t="s">
        <v>100</v>
      </c>
      <c r="C11" s="119">
        <v>39297</v>
      </c>
      <c r="D11" s="121" t="s">
        <v>43</v>
      </c>
      <c r="E11" s="121" t="s">
        <v>101</v>
      </c>
      <c r="F11" s="122">
        <v>40</v>
      </c>
      <c r="G11" s="122">
        <v>40</v>
      </c>
      <c r="H11" s="122">
        <v>3</v>
      </c>
      <c r="I11" s="131">
        <v>7093.5</v>
      </c>
      <c r="J11" s="132">
        <v>994</v>
      </c>
      <c r="K11" s="131">
        <v>10198</v>
      </c>
      <c r="L11" s="132">
        <v>1284</v>
      </c>
      <c r="M11" s="131">
        <v>13111.5</v>
      </c>
      <c r="N11" s="132">
        <v>1637</v>
      </c>
      <c r="O11" s="133">
        <f t="shared" si="1"/>
        <v>30403</v>
      </c>
      <c r="P11" s="134">
        <f t="shared" si="1"/>
        <v>3915</v>
      </c>
      <c r="Q11" s="135">
        <f>IF(O11&lt;&gt;0,P11/G11,"")</f>
        <v>97.875</v>
      </c>
      <c r="R11" s="136">
        <f>IF(O11&lt;&gt;0,O11/P11,"")</f>
        <v>7.7657726692209454</v>
      </c>
      <c r="S11" s="131">
        <v>54747.5</v>
      </c>
      <c r="T11" s="137">
        <f t="shared" si="0"/>
        <v>-0.44466870633362254</v>
      </c>
      <c r="U11" s="145">
        <f>157880+96709+30403</f>
        <v>284992</v>
      </c>
      <c r="V11" s="144">
        <f>18304+11544+3915</f>
        <v>33763</v>
      </c>
      <c r="W11" s="176">
        <f>IF(U11&lt;&gt;0,U11/V11,"")</f>
        <v>8.440956076178065</v>
      </c>
      <c r="X11" s="8"/>
    </row>
    <row r="12" spans="1:24" s="10" customFormat="1" ht="18">
      <c r="A12" s="53">
        <v>8</v>
      </c>
      <c r="B12" s="129" t="s">
        <v>26</v>
      </c>
      <c r="C12" s="120">
        <v>39262</v>
      </c>
      <c r="D12" s="123" t="s">
        <v>41</v>
      </c>
      <c r="E12" s="123" t="s">
        <v>57</v>
      </c>
      <c r="F12" s="124">
        <v>78</v>
      </c>
      <c r="G12" s="124">
        <v>24</v>
      </c>
      <c r="H12" s="124">
        <v>8</v>
      </c>
      <c r="I12" s="138">
        <v>4553.5</v>
      </c>
      <c r="J12" s="139">
        <v>1037</v>
      </c>
      <c r="K12" s="138">
        <v>9182</v>
      </c>
      <c r="L12" s="139">
        <v>2123</v>
      </c>
      <c r="M12" s="138">
        <v>11592</v>
      </c>
      <c r="N12" s="139">
        <v>2698</v>
      </c>
      <c r="O12" s="140">
        <f t="shared" si="1"/>
        <v>25327.5</v>
      </c>
      <c r="P12" s="141">
        <f t="shared" si="1"/>
        <v>5858</v>
      </c>
      <c r="Q12" s="139">
        <f aca="true" t="shared" si="2" ref="Q12:Q23">+P12/G12</f>
        <v>244.08333333333334</v>
      </c>
      <c r="R12" s="142">
        <f aca="true" t="shared" si="3" ref="R12:R23">+O12/P12</f>
        <v>4.323574598839194</v>
      </c>
      <c r="S12" s="138">
        <v>18015</v>
      </c>
      <c r="T12" s="137">
        <f t="shared" si="0"/>
        <v>0.40591174021648624</v>
      </c>
      <c r="U12" s="143">
        <v>1749801</v>
      </c>
      <c r="V12" s="144">
        <v>221160</v>
      </c>
      <c r="W12" s="174">
        <f>U12/V12</f>
        <v>7.911923494302767</v>
      </c>
      <c r="X12" s="11"/>
    </row>
    <row r="13" spans="1:24" s="10" customFormat="1" ht="18">
      <c r="A13" s="52">
        <v>9</v>
      </c>
      <c r="B13" s="128" t="s">
        <v>3</v>
      </c>
      <c r="C13" s="119">
        <v>39297</v>
      </c>
      <c r="D13" s="121" t="s">
        <v>31</v>
      </c>
      <c r="E13" s="121" t="s">
        <v>73</v>
      </c>
      <c r="F13" s="122">
        <v>25</v>
      </c>
      <c r="G13" s="122">
        <v>25</v>
      </c>
      <c r="H13" s="122">
        <v>3</v>
      </c>
      <c r="I13" s="131">
        <v>4878</v>
      </c>
      <c r="J13" s="132">
        <v>495</v>
      </c>
      <c r="K13" s="131">
        <v>7526</v>
      </c>
      <c r="L13" s="132">
        <v>759</v>
      </c>
      <c r="M13" s="131">
        <v>8247</v>
      </c>
      <c r="N13" s="132">
        <v>842</v>
      </c>
      <c r="O13" s="133">
        <f>+I13+K13+M13</f>
        <v>20651</v>
      </c>
      <c r="P13" s="134">
        <f>+J13+L13+N13</f>
        <v>2096</v>
      </c>
      <c r="Q13" s="139">
        <f t="shared" si="2"/>
        <v>83.84</v>
      </c>
      <c r="R13" s="142">
        <f t="shared" si="3"/>
        <v>9.852576335877863</v>
      </c>
      <c r="S13" s="131">
        <v>43123</v>
      </c>
      <c r="T13" s="137">
        <f t="shared" si="0"/>
        <v>-0.5211140226793126</v>
      </c>
      <c r="U13" s="131">
        <v>208176</v>
      </c>
      <c r="V13" s="132">
        <v>19362</v>
      </c>
      <c r="W13" s="176">
        <f>U13/V13</f>
        <v>10.751781840718934</v>
      </c>
      <c r="X13" s="8"/>
    </row>
    <row r="14" spans="1:24" s="10" customFormat="1" ht="18">
      <c r="A14" s="53">
        <v>10</v>
      </c>
      <c r="B14" s="129" t="s">
        <v>61</v>
      </c>
      <c r="C14" s="120">
        <v>39276</v>
      </c>
      <c r="D14" s="123" t="s">
        <v>41</v>
      </c>
      <c r="E14" s="123" t="s">
        <v>57</v>
      </c>
      <c r="F14" s="124">
        <v>40</v>
      </c>
      <c r="G14" s="124">
        <v>38</v>
      </c>
      <c r="H14" s="124">
        <v>6</v>
      </c>
      <c r="I14" s="138">
        <v>3690</v>
      </c>
      <c r="J14" s="139">
        <v>592</v>
      </c>
      <c r="K14" s="138">
        <v>4700.5</v>
      </c>
      <c r="L14" s="139">
        <v>791</v>
      </c>
      <c r="M14" s="138">
        <v>7376.5</v>
      </c>
      <c r="N14" s="139">
        <v>1219</v>
      </c>
      <c r="O14" s="140">
        <f>SUM(I14+K14+M14)</f>
        <v>15767</v>
      </c>
      <c r="P14" s="141">
        <f>SUM(J14+L14+N14)</f>
        <v>2602</v>
      </c>
      <c r="Q14" s="139">
        <f t="shared" si="2"/>
        <v>68.47368421052632</v>
      </c>
      <c r="R14" s="142">
        <f t="shared" si="3"/>
        <v>6.05956956187548</v>
      </c>
      <c r="S14" s="138">
        <v>28050.5</v>
      </c>
      <c r="T14" s="137">
        <f t="shared" si="0"/>
        <v>-0.43790663268034435</v>
      </c>
      <c r="U14" s="143">
        <v>736712.5</v>
      </c>
      <c r="V14" s="144">
        <v>87592</v>
      </c>
      <c r="W14" s="174">
        <f>U14/V14</f>
        <v>8.410728148689378</v>
      </c>
      <c r="X14" s="8"/>
    </row>
    <row r="15" spans="1:24" s="10" customFormat="1" ht="18">
      <c r="A15" s="52">
        <v>11</v>
      </c>
      <c r="B15" s="129" t="s">
        <v>124</v>
      </c>
      <c r="C15" s="120">
        <v>39311</v>
      </c>
      <c r="D15" s="123" t="s">
        <v>106</v>
      </c>
      <c r="E15" s="123" t="s">
        <v>119</v>
      </c>
      <c r="F15" s="124">
        <v>10</v>
      </c>
      <c r="G15" s="124">
        <v>10</v>
      </c>
      <c r="H15" s="124">
        <v>1</v>
      </c>
      <c r="I15" s="138">
        <v>3192</v>
      </c>
      <c r="J15" s="139">
        <v>268</v>
      </c>
      <c r="K15" s="138">
        <v>5253</v>
      </c>
      <c r="L15" s="139">
        <v>411</v>
      </c>
      <c r="M15" s="138">
        <v>6014</v>
      </c>
      <c r="N15" s="139">
        <v>477</v>
      </c>
      <c r="O15" s="140">
        <f>+M15+K15+I15</f>
        <v>14459</v>
      </c>
      <c r="P15" s="141">
        <f>+N15+L15+J15</f>
        <v>1156</v>
      </c>
      <c r="Q15" s="139">
        <f t="shared" si="2"/>
        <v>115.6</v>
      </c>
      <c r="R15" s="142">
        <f t="shared" si="3"/>
        <v>12.507785467128027</v>
      </c>
      <c r="S15" s="138"/>
      <c r="T15" s="137">
        <f t="shared" si="0"/>
      </c>
      <c r="U15" s="143">
        <v>14459</v>
      </c>
      <c r="V15" s="144">
        <v>1156</v>
      </c>
      <c r="W15" s="174">
        <f>U15/V15</f>
        <v>12.507785467128027</v>
      </c>
      <c r="X15" s="8"/>
    </row>
    <row r="16" spans="1:24" s="10" customFormat="1" ht="18">
      <c r="A16" s="53">
        <v>12</v>
      </c>
      <c r="B16" s="129" t="s">
        <v>102</v>
      </c>
      <c r="C16" s="120">
        <v>39290</v>
      </c>
      <c r="D16" s="123" t="s">
        <v>60</v>
      </c>
      <c r="E16" s="123" t="s">
        <v>42</v>
      </c>
      <c r="F16" s="124">
        <v>5</v>
      </c>
      <c r="G16" s="124">
        <v>5</v>
      </c>
      <c r="H16" s="124">
        <v>3</v>
      </c>
      <c r="I16" s="138">
        <v>2163.5</v>
      </c>
      <c r="J16" s="139">
        <v>218</v>
      </c>
      <c r="K16" s="138">
        <v>4785</v>
      </c>
      <c r="L16" s="139">
        <v>420</v>
      </c>
      <c r="M16" s="138">
        <v>6131</v>
      </c>
      <c r="N16" s="139">
        <v>525</v>
      </c>
      <c r="O16" s="140">
        <f>SUM(I16+K16+M16)</f>
        <v>13079.5</v>
      </c>
      <c r="P16" s="141">
        <f>SUM(J16+L16+N16)</f>
        <v>1163</v>
      </c>
      <c r="Q16" s="139">
        <f t="shared" si="2"/>
        <v>232.6</v>
      </c>
      <c r="R16" s="142">
        <f t="shared" si="3"/>
        <v>11.2463456577816</v>
      </c>
      <c r="S16" s="138"/>
      <c r="T16" s="137">
        <f t="shared" si="0"/>
      </c>
      <c r="U16" s="138">
        <v>95255.97</v>
      </c>
      <c r="V16" s="139">
        <v>9291</v>
      </c>
      <c r="W16" s="174">
        <f>U16/V16</f>
        <v>10.252499192767194</v>
      </c>
      <c r="X16" s="8"/>
    </row>
    <row r="17" spans="1:24" s="10" customFormat="1" ht="18">
      <c r="A17" s="52">
        <v>13</v>
      </c>
      <c r="B17" s="129" t="s">
        <v>46</v>
      </c>
      <c r="C17" s="120">
        <v>39269</v>
      </c>
      <c r="D17" s="123" t="s">
        <v>28</v>
      </c>
      <c r="E17" s="123" t="s">
        <v>40</v>
      </c>
      <c r="F17" s="124">
        <v>156</v>
      </c>
      <c r="G17" s="124">
        <v>46</v>
      </c>
      <c r="H17" s="124">
        <v>7</v>
      </c>
      <c r="I17" s="138">
        <v>5065</v>
      </c>
      <c r="J17" s="139">
        <v>498</v>
      </c>
      <c r="K17" s="138">
        <v>3579</v>
      </c>
      <c r="L17" s="139">
        <v>655</v>
      </c>
      <c r="M17" s="138">
        <v>4182</v>
      </c>
      <c r="N17" s="139">
        <v>752</v>
      </c>
      <c r="O17" s="140">
        <f>+M17+K17+I17</f>
        <v>12826</v>
      </c>
      <c r="P17" s="141">
        <f>+N17+L17+J17</f>
        <v>1905</v>
      </c>
      <c r="Q17" s="139">
        <f t="shared" si="2"/>
        <v>41.41304347826087</v>
      </c>
      <c r="R17" s="142">
        <f t="shared" si="3"/>
        <v>6.732808398950131</v>
      </c>
      <c r="S17" s="138">
        <v>32488</v>
      </c>
      <c r="T17" s="137">
        <f t="shared" si="0"/>
        <v>-0.6052080768283674</v>
      </c>
      <c r="U17" s="138">
        <v>3194697</v>
      </c>
      <c r="V17" s="139">
        <v>402078</v>
      </c>
      <c r="W17" s="173">
        <f>+U17/V17</f>
        <v>7.945465805142286</v>
      </c>
      <c r="X17" s="8"/>
    </row>
    <row r="18" spans="1:24" s="10" customFormat="1" ht="18">
      <c r="A18" s="53">
        <v>14</v>
      </c>
      <c r="B18" s="129" t="s">
        <v>93</v>
      </c>
      <c r="C18" s="120">
        <v>39269</v>
      </c>
      <c r="D18" s="123" t="s">
        <v>60</v>
      </c>
      <c r="E18" s="123" t="s">
        <v>60</v>
      </c>
      <c r="F18" s="124">
        <v>10</v>
      </c>
      <c r="G18" s="124">
        <v>10</v>
      </c>
      <c r="H18" s="124">
        <v>7</v>
      </c>
      <c r="I18" s="138">
        <v>1950.5</v>
      </c>
      <c r="J18" s="139">
        <v>290</v>
      </c>
      <c r="K18" s="138">
        <v>2962</v>
      </c>
      <c r="L18" s="139">
        <v>436</v>
      </c>
      <c r="M18" s="138">
        <v>4747.5</v>
      </c>
      <c r="N18" s="139">
        <v>663</v>
      </c>
      <c r="O18" s="140">
        <f>SUM(I18+K18+M18)</f>
        <v>9660</v>
      </c>
      <c r="P18" s="141">
        <f>SUM(J18+L18+N18)</f>
        <v>1389</v>
      </c>
      <c r="Q18" s="139">
        <f t="shared" si="2"/>
        <v>138.9</v>
      </c>
      <c r="R18" s="142">
        <f t="shared" si="3"/>
        <v>6.954643628509719</v>
      </c>
      <c r="S18" s="138"/>
      <c r="T18" s="137">
        <f t="shared" si="0"/>
      </c>
      <c r="U18" s="138">
        <v>124646</v>
      </c>
      <c r="V18" s="139">
        <v>16235</v>
      </c>
      <c r="W18" s="174">
        <f>U18/V18</f>
        <v>7.6776101016322755</v>
      </c>
      <c r="X18" s="8"/>
    </row>
    <row r="19" spans="1:24" s="10" customFormat="1" ht="18">
      <c r="A19" s="52">
        <v>15</v>
      </c>
      <c r="B19" s="129" t="s">
        <v>27</v>
      </c>
      <c r="C19" s="120">
        <v>39248</v>
      </c>
      <c r="D19" s="123" t="s">
        <v>28</v>
      </c>
      <c r="E19" s="123" t="s">
        <v>40</v>
      </c>
      <c r="F19" s="124">
        <v>160</v>
      </c>
      <c r="G19" s="124">
        <v>34</v>
      </c>
      <c r="H19" s="124">
        <v>10</v>
      </c>
      <c r="I19" s="138">
        <v>2194</v>
      </c>
      <c r="J19" s="139">
        <v>384</v>
      </c>
      <c r="K19" s="138">
        <v>3360</v>
      </c>
      <c r="L19" s="139">
        <v>539</v>
      </c>
      <c r="M19" s="138">
        <v>3885</v>
      </c>
      <c r="N19" s="139">
        <v>618</v>
      </c>
      <c r="O19" s="140">
        <f>+M19+K19+I19</f>
        <v>9439</v>
      </c>
      <c r="P19" s="141">
        <f>+N19+L19+J19</f>
        <v>1541</v>
      </c>
      <c r="Q19" s="139">
        <f t="shared" si="2"/>
        <v>45.3235294117647</v>
      </c>
      <c r="R19" s="142">
        <f t="shared" si="3"/>
        <v>6.125243348475016</v>
      </c>
      <c r="S19" s="138">
        <v>16231</v>
      </c>
      <c r="T19" s="137">
        <f t="shared" si="0"/>
        <v>-0.4184585053293081</v>
      </c>
      <c r="U19" s="138">
        <v>4825984</v>
      </c>
      <c r="V19" s="139">
        <v>649727</v>
      </c>
      <c r="W19" s="173">
        <f>+U19/V19</f>
        <v>7.427710407601962</v>
      </c>
      <c r="X19" s="8"/>
    </row>
    <row r="20" spans="1:24" s="10" customFormat="1" ht="18">
      <c r="A20" s="53">
        <v>16</v>
      </c>
      <c r="B20" s="129" t="s">
        <v>62</v>
      </c>
      <c r="C20" s="120">
        <v>39276</v>
      </c>
      <c r="D20" s="123" t="s">
        <v>60</v>
      </c>
      <c r="E20" s="123" t="s">
        <v>42</v>
      </c>
      <c r="F20" s="124">
        <v>49</v>
      </c>
      <c r="G20" s="124">
        <v>28</v>
      </c>
      <c r="H20" s="124">
        <v>6</v>
      </c>
      <c r="I20" s="138">
        <v>2071.5</v>
      </c>
      <c r="J20" s="139">
        <v>351</v>
      </c>
      <c r="K20" s="138">
        <v>2753.5</v>
      </c>
      <c r="L20" s="139">
        <v>449</v>
      </c>
      <c r="M20" s="138">
        <v>3915.5</v>
      </c>
      <c r="N20" s="139">
        <v>614</v>
      </c>
      <c r="O20" s="140">
        <f>SUM(I20+K20+M20)</f>
        <v>8740.5</v>
      </c>
      <c r="P20" s="141">
        <f>SUM(J20+L20+N20)</f>
        <v>1414</v>
      </c>
      <c r="Q20" s="139">
        <f t="shared" si="2"/>
        <v>50.5</v>
      </c>
      <c r="R20" s="142">
        <f t="shared" si="3"/>
        <v>6.1814002828854315</v>
      </c>
      <c r="S20" s="138"/>
      <c r="T20" s="137">
        <f t="shared" si="0"/>
      </c>
      <c r="U20" s="138">
        <v>451396.5</v>
      </c>
      <c r="V20" s="139">
        <v>55057</v>
      </c>
      <c r="W20" s="174">
        <f>U20/V20</f>
        <v>8.198712243674738</v>
      </c>
      <c r="X20" s="8"/>
    </row>
    <row r="21" spans="1:24" s="10" customFormat="1" ht="18">
      <c r="A21" s="52">
        <v>17</v>
      </c>
      <c r="B21" s="128" t="s">
        <v>109</v>
      </c>
      <c r="C21" s="119">
        <v>39283</v>
      </c>
      <c r="D21" s="121" t="s">
        <v>106</v>
      </c>
      <c r="E21" s="121" t="s">
        <v>110</v>
      </c>
      <c r="F21" s="122">
        <v>30</v>
      </c>
      <c r="G21" s="122">
        <v>24</v>
      </c>
      <c r="H21" s="122">
        <v>5</v>
      </c>
      <c r="I21" s="131">
        <v>1759</v>
      </c>
      <c r="J21" s="132">
        <v>306</v>
      </c>
      <c r="K21" s="131">
        <v>2402.5</v>
      </c>
      <c r="L21" s="132">
        <v>389</v>
      </c>
      <c r="M21" s="131">
        <v>3323</v>
      </c>
      <c r="N21" s="132">
        <v>536</v>
      </c>
      <c r="O21" s="133">
        <f>+M21+K21+I21</f>
        <v>7484.5</v>
      </c>
      <c r="P21" s="134">
        <f>+N21+L21+J21</f>
        <v>1231</v>
      </c>
      <c r="Q21" s="139">
        <f t="shared" si="2"/>
        <v>51.291666666666664</v>
      </c>
      <c r="R21" s="142">
        <f t="shared" si="3"/>
        <v>6.080016246953696</v>
      </c>
      <c r="S21" s="138">
        <v>6389</v>
      </c>
      <c r="T21" s="137">
        <f t="shared" si="0"/>
        <v>0.17146658318985758</v>
      </c>
      <c r="U21" s="143">
        <v>81808.5</v>
      </c>
      <c r="V21" s="144">
        <v>10988</v>
      </c>
      <c r="W21" s="174">
        <f>U21/V21</f>
        <v>7.445258463778668</v>
      </c>
      <c r="X21" s="8"/>
    </row>
    <row r="22" spans="1:24" s="10" customFormat="1" ht="18">
      <c r="A22" s="53">
        <v>18</v>
      </c>
      <c r="B22" s="129" t="s">
        <v>90</v>
      </c>
      <c r="C22" s="120">
        <v>39276</v>
      </c>
      <c r="D22" s="123" t="s">
        <v>28</v>
      </c>
      <c r="E22" s="123" t="s">
        <v>40</v>
      </c>
      <c r="F22" s="124">
        <v>20</v>
      </c>
      <c r="G22" s="124">
        <v>19</v>
      </c>
      <c r="H22" s="124">
        <v>4</v>
      </c>
      <c r="I22" s="138">
        <v>1506</v>
      </c>
      <c r="J22" s="139">
        <v>211</v>
      </c>
      <c r="K22" s="138">
        <v>2063</v>
      </c>
      <c r="L22" s="139">
        <v>279</v>
      </c>
      <c r="M22" s="138">
        <v>3094</v>
      </c>
      <c r="N22" s="139">
        <v>413</v>
      </c>
      <c r="O22" s="140">
        <f>+M22+K22+I22</f>
        <v>6663</v>
      </c>
      <c r="P22" s="141">
        <f>+N22+L22+J22</f>
        <v>903</v>
      </c>
      <c r="Q22" s="139">
        <f t="shared" si="2"/>
        <v>47.526315789473685</v>
      </c>
      <c r="R22" s="142">
        <f t="shared" si="3"/>
        <v>7.378737541528239</v>
      </c>
      <c r="S22" s="138">
        <v>6562</v>
      </c>
      <c r="T22" s="137">
        <f t="shared" si="0"/>
        <v>0.015391648887534288</v>
      </c>
      <c r="U22" s="138">
        <v>79079</v>
      </c>
      <c r="V22" s="139">
        <v>8348</v>
      </c>
      <c r="W22" s="173">
        <f>+U22/V22</f>
        <v>9.472807858169622</v>
      </c>
      <c r="X22" s="8"/>
    </row>
    <row r="23" spans="1:24" s="10" customFormat="1" ht="18">
      <c r="A23" s="52">
        <v>19</v>
      </c>
      <c r="B23" s="128" t="s">
        <v>111</v>
      </c>
      <c r="C23" s="119">
        <v>39262</v>
      </c>
      <c r="D23" s="121" t="s">
        <v>106</v>
      </c>
      <c r="E23" s="121" t="s">
        <v>112</v>
      </c>
      <c r="F23" s="122">
        <v>21</v>
      </c>
      <c r="G23" s="122">
        <v>19</v>
      </c>
      <c r="H23" s="122">
        <v>8</v>
      </c>
      <c r="I23" s="131">
        <v>1463</v>
      </c>
      <c r="J23" s="132">
        <v>269</v>
      </c>
      <c r="K23" s="131">
        <v>2054</v>
      </c>
      <c r="L23" s="132">
        <v>375</v>
      </c>
      <c r="M23" s="131">
        <v>2629</v>
      </c>
      <c r="N23" s="132">
        <v>469</v>
      </c>
      <c r="O23" s="133">
        <f>I23+K23+M23</f>
        <v>6146</v>
      </c>
      <c r="P23" s="134">
        <f>J23+L23+N23</f>
        <v>1113</v>
      </c>
      <c r="Q23" s="139">
        <f t="shared" si="2"/>
        <v>58.578947368421055</v>
      </c>
      <c r="R23" s="142">
        <f t="shared" si="3"/>
        <v>5.522012578616352</v>
      </c>
      <c r="S23" s="138">
        <v>6123</v>
      </c>
      <c r="T23" s="137">
        <f t="shared" si="0"/>
        <v>0.0037563285970929282</v>
      </c>
      <c r="U23" s="143">
        <v>166890.5</v>
      </c>
      <c r="V23" s="144">
        <v>24004</v>
      </c>
      <c r="W23" s="174">
        <f>U23/V23</f>
        <v>6.952612064655891</v>
      </c>
      <c r="X23" s="8"/>
    </row>
    <row r="24" spans="1:24" s="10" customFormat="1" ht="18">
      <c r="A24" s="53">
        <v>20</v>
      </c>
      <c r="B24" s="177" t="s">
        <v>104</v>
      </c>
      <c r="C24" s="125">
        <v>39283</v>
      </c>
      <c r="D24" s="146" t="s">
        <v>75</v>
      </c>
      <c r="E24" s="146" t="s">
        <v>84</v>
      </c>
      <c r="F24" s="126">
        <v>27</v>
      </c>
      <c r="G24" s="126">
        <v>27</v>
      </c>
      <c r="H24" s="126">
        <v>5</v>
      </c>
      <c r="I24" s="147">
        <v>977</v>
      </c>
      <c r="J24" s="148">
        <v>190</v>
      </c>
      <c r="K24" s="147">
        <v>1789</v>
      </c>
      <c r="L24" s="148">
        <v>341</v>
      </c>
      <c r="M24" s="147">
        <v>2438</v>
      </c>
      <c r="N24" s="148">
        <v>424</v>
      </c>
      <c r="O24" s="149">
        <f>+I24+K24+M24</f>
        <v>5204</v>
      </c>
      <c r="P24" s="150">
        <f>J24+L24+N24</f>
        <v>955</v>
      </c>
      <c r="Q24" s="148">
        <f>P24/G24</f>
        <v>35.370370370370374</v>
      </c>
      <c r="R24" s="151">
        <f>O24/P24</f>
        <v>5.449214659685864</v>
      </c>
      <c r="S24" s="147"/>
      <c r="T24" s="137">
        <f t="shared" si="0"/>
      </c>
      <c r="U24" s="147">
        <v>163719.5</v>
      </c>
      <c r="V24" s="148">
        <v>21201</v>
      </c>
      <c r="W24" s="178">
        <f>+U24/V24</f>
        <v>7.722253667279845</v>
      </c>
      <c r="X24" s="8"/>
    </row>
    <row r="25" spans="1:24" s="10" customFormat="1" ht="18">
      <c r="A25" s="52">
        <v>21</v>
      </c>
      <c r="B25" s="128" t="s">
        <v>113</v>
      </c>
      <c r="C25" s="119">
        <v>39290</v>
      </c>
      <c r="D25" s="121" t="s">
        <v>106</v>
      </c>
      <c r="E25" s="121" t="s">
        <v>112</v>
      </c>
      <c r="F25" s="122">
        <v>10</v>
      </c>
      <c r="G25" s="122">
        <v>9</v>
      </c>
      <c r="H25" s="122">
        <v>4</v>
      </c>
      <c r="I25" s="131">
        <v>706</v>
      </c>
      <c r="J25" s="132">
        <v>77</v>
      </c>
      <c r="K25" s="131">
        <v>1932</v>
      </c>
      <c r="L25" s="132">
        <v>204</v>
      </c>
      <c r="M25" s="131">
        <v>1802</v>
      </c>
      <c r="N25" s="132">
        <v>190</v>
      </c>
      <c r="O25" s="133">
        <f>+M25+K25+I25</f>
        <v>4440</v>
      </c>
      <c r="P25" s="134">
        <f>+N25+L25+J25</f>
        <v>471</v>
      </c>
      <c r="Q25" s="139">
        <f>+P25/G25</f>
        <v>52.333333333333336</v>
      </c>
      <c r="R25" s="142">
        <f>+O25/P25</f>
        <v>9.426751592356688</v>
      </c>
      <c r="S25" s="138">
        <v>4177.5</v>
      </c>
      <c r="T25" s="137">
        <f t="shared" si="0"/>
        <v>0.06283662477558348</v>
      </c>
      <c r="U25" s="143">
        <v>45870</v>
      </c>
      <c r="V25" s="144">
        <v>4441</v>
      </c>
      <c r="W25" s="174">
        <f>U25/V25</f>
        <v>10.328754784958342</v>
      </c>
      <c r="X25" s="8"/>
    </row>
    <row r="26" spans="1:25" s="10" customFormat="1" ht="18">
      <c r="A26" s="53">
        <v>22</v>
      </c>
      <c r="B26" s="128" t="s">
        <v>125</v>
      </c>
      <c r="C26" s="119">
        <v>39290</v>
      </c>
      <c r="D26" s="121" t="s">
        <v>17</v>
      </c>
      <c r="E26" s="121" t="s">
        <v>34</v>
      </c>
      <c r="F26" s="122">
        <v>40</v>
      </c>
      <c r="G26" s="122">
        <v>16</v>
      </c>
      <c r="H26" s="122">
        <v>4</v>
      </c>
      <c r="I26" s="131">
        <v>1229</v>
      </c>
      <c r="J26" s="132">
        <v>211</v>
      </c>
      <c r="K26" s="131">
        <v>1299</v>
      </c>
      <c r="L26" s="132">
        <v>214</v>
      </c>
      <c r="M26" s="131">
        <v>1667</v>
      </c>
      <c r="N26" s="132">
        <v>263</v>
      </c>
      <c r="O26" s="133">
        <f>+I26+K26+M26</f>
        <v>4195</v>
      </c>
      <c r="P26" s="134">
        <f>+J26+L26+N26</f>
        <v>688</v>
      </c>
      <c r="Q26" s="135">
        <f>IF(O26&lt;&gt;0,P26/G26,"")</f>
        <v>43</v>
      </c>
      <c r="R26" s="136">
        <f>IF(O26&lt;&gt;0,O26/P26,"")</f>
        <v>6.097383720930233</v>
      </c>
      <c r="S26" s="131">
        <v>15001</v>
      </c>
      <c r="T26" s="137">
        <f t="shared" si="0"/>
        <v>-0.7203519765348977</v>
      </c>
      <c r="U26" s="131">
        <v>218500</v>
      </c>
      <c r="V26" s="132">
        <v>23945</v>
      </c>
      <c r="W26" s="175">
        <f>U26/V26</f>
        <v>9.125078304447692</v>
      </c>
      <c r="X26" s="8"/>
      <c r="Y26" s="8"/>
    </row>
    <row r="27" spans="1:25" s="10" customFormat="1" ht="18">
      <c r="A27" s="53">
        <v>23</v>
      </c>
      <c r="B27" s="177" t="s">
        <v>103</v>
      </c>
      <c r="C27" s="152">
        <v>39297</v>
      </c>
      <c r="D27" s="153" t="s">
        <v>19</v>
      </c>
      <c r="E27" s="153" t="s">
        <v>126</v>
      </c>
      <c r="F27" s="154">
        <v>10</v>
      </c>
      <c r="G27" s="154">
        <v>9</v>
      </c>
      <c r="H27" s="154">
        <v>3</v>
      </c>
      <c r="I27" s="155">
        <v>720</v>
      </c>
      <c r="J27" s="156">
        <v>84</v>
      </c>
      <c r="K27" s="155">
        <v>1312</v>
      </c>
      <c r="L27" s="156">
        <v>147</v>
      </c>
      <c r="M27" s="155">
        <v>1603</v>
      </c>
      <c r="N27" s="156">
        <v>170</v>
      </c>
      <c r="O27" s="157">
        <f>M27+K27+I27</f>
        <v>3635</v>
      </c>
      <c r="P27" s="158">
        <f>N27+L27+J27</f>
        <v>401</v>
      </c>
      <c r="Q27" s="156">
        <f>P27/G27</f>
        <v>44.55555555555556</v>
      </c>
      <c r="R27" s="159">
        <f>O27/P27</f>
        <v>9.064837905236908</v>
      </c>
      <c r="S27" s="155">
        <v>10257</v>
      </c>
      <c r="T27" s="137">
        <f t="shared" si="0"/>
        <v>-0.6456078775470411</v>
      </c>
      <c r="U27" s="155">
        <v>51264</v>
      </c>
      <c r="V27" s="156">
        <v>4815</v>
      </c>
      <c r="W27" s="179">
        <f>R27</f>
        <v>9.064837905236908</v>
      </c>
      <c r="X27" s="8"/>
      <c r="Y27" s="8"/>
    </row>
    <row r="28" spans="1:25" s="10" customFormat="1" ht="18">
      <c r="A28" s="52">
        <v>24</v>
      </c>
      <c r="B28" s="128" t="s">
        <v>105</v>
      </c>
      <c r="C28" s="119">
        <v>39262</v>
      </c>
      <c r="D28" s="121" t="s">
        <v>106</v>
      </c>
      <c r="E28" s="121" t="s">
        <v>107</v>
      </c>
      <c r="F28" s="122">
        <v>15</v>
      </c>
      <c r="G28" s="122">
        <v>13</v>
      </c>
      <c r="H28" s="122">
        <v>8</v>
      </c>
      <c r="I28" s="131">
        <v>708</v>
      </c>
      <c r="J28" s="132">
        <v>107</v>
      </c>
      <c r="K28" s="131">
        <v>1396</v>
      </c>
      <c r="L28" s="132">
        <v>203</v>
      </c>
      <c r="M28" s="131">
        <v>1519.5</v>
      </c>
      <c r="N28" s="132">
        <v>220</v>
      </c>
      <c r="O28" s="133">
        <f>+I28+K28+M28</f>
        <v>3623.5</v>
      </c>
      <c r="P28" s="134">
        <f>+J28+L28+N28</f>
        <v>530</v>
      </c>
      <c r="Q28" s="139">
        <f>+P28/G28</f>
        <v>40.76923076923077</v>
      </c>
      <c r="R28" s="142">
        <f>+O28/P28</f>
        <v>6.836792452830188</v>
      </c>
      <c r="S28" s="138">
        <v>4665.5</v>
      </c>
      <c r="T28" s="137">
        <f t="shared" si="0"/>
        <v>-0.22334154967313258</v>
      </c>
      <c r="U28" s="143">
        <v>176188.5</v>
      </c>
      <c r="V28" s="144">
        <v>19333</v>
      </c>
      <c r="W28" s="174">
        <f>U28/V28</f>
        <v>9.113355402679357</v>
      </c>
      <c r="X28" s="8"/>
      <c r="Y28" s="8"/>
    </row>
    <row r="29" spans="1:25" s="10" customFormat="1" ht="18">
      <c r="A29" s="53">
        <v>25</v>
      </c>
      <c r="B29" s="129" t="s">
        <v>4</v>
      </c>
      <c r="C29" s="120" t="s">
        <v>5</v>
      </c>
      <c r="D29" s="123" t="s">
        <v>41</v>
      </c>
      <c r="E29" s="123" t="s">
        <v>67</v>
      </c>
      <c r="F29" s="124">
        <v>135</v>
      </c>
      <c r="G29" s="124">
        <v>1</v>
      </c>
      <c r="H29" s="124">
        <v>59</v>
      </c>
      <c r="I29" s="138">
        <v>1096</v>
      </c>
      <c r="J29" s="139">
        <v>274</v>
      </c>
      <c r="K29" s="138">
        <v>1268</v>
      </c>
      <c r="L29" s="139">
        <v>317</v>
      </c>
      <c r="M29" s="138">
        <v>1200</v>
      </c>
      <c r="N29" s="139">
        <v>300</v>
      </c>
      <c r="O29" s="140">
        <f>I29+K29+M29</f>
        <v>3564</v>
      </c>
      <c r="P29" s="141">
        <f>J29+L29+N29</f>
        <v>891</v>
      </c>
      <c r="Q29" s="139">
        <f>+P29/G29</f>
        <v>891</v>
      </c>
      <c r="R29" s="142">
        <f>+O29/P29</f>
        <v>4</v>
      </c>
      <c r="S29" s="138">
        <v>3565</v>
      </c>
      <c r="T29" s="137">
        <f t="shared" si="0"/>
        <v>-0.00028050490883590464</v>
      </c>
      <c r="U29" s="138">
        <v>25429577</v>
      </c>
      <c r="V29" s="139">
        <v>3829690</v>
      </c>
      <c r="W29" s="174">
        <f>U29/V29</f>
        <v>6.640113690664258</v>
      </c>
      <c r="X29" s="8"/>
      <c r="Y29" s="8"/>
    </row>
    <row r="30" spans="1:25" s="10" customFormat="1" ht="18">
      <c r="A30" s="52">
        <v>26</v>
      </c>
      <c r="B30" s="129" t="s">
        <v>7</v>
      </c>
      <c r="C30" s="120">
        <v>39010</v>
      </c>
      <c r="D30" s="123" t="s">
        <v>41</v>
      </c>
      <c r="E30" s="123" t="s">
        <v>76</v>
      </c>
      <c r="F30" s="124">
        <v>249</v>
      </c>
      <c r="G30" s="124">
        <v>1</v>
      </c>
      <c r="H30" s="124">
        <v>28</v>
      </c>
      <c r="I30" s="138">
        <v>1000</v>
      </c>
      <c r="J30" s="139">
        <v>250</v>
      </c>
      <c r="K30" s="138">
        <v>1000</v>
      </c>
      <c r="L30" s="139">
        <v>250</v>
      </c>
      <c r="M30" s="138">
        <v>1564</v>
      </c>
      <c r="N30" s="139">
        <v>391</v>
      </c>
      <c r="O30" s="140">
        <f>SUM(I30+K30+M30)</f>
        <v>3564</v>
      </c>
      <c r="P30" s="141">
        <f>SUM(J30+L30+N30)</f>
        <v>891</v>
      </c>
      <c r="Q30" s="139">
        <f>+P30/G30</f>
        <v>891</v>
      </c>
      <c r="R30" s="142">
        <f>+O30/P30</f>
        <v>4</v>
      </c>
      <c r="S30" s="138">
        <v>2376</v>
      </c>
      <c r="T30" s="137">
        <f t="shared" si="0"/>
        <v>0.5</v>
      </c>
      <c r="U30" s="143">
        <v>7903619.5</v>
      </c>
      <c r="V30" s="139">
        <v>1156338</v>
      </c>
      <c r="W30" s="174">
        <f>U30/V30</f>
        <v>6.835042608649029</v>
      </c>
      <c r="X30" s="8"/>
      <c r="Y30" s="8"/>
    </row>
    <row r="31" spans="1:25" s="10" customFormat="1" ht="18">
      <c r="A31" s="53">
        <v>27</v>
      </c>
      <c r="B31" s="129" t="s">
        <v>63</v>
      </c>
      <c r="C31" s="120">
        <v>39276</v>
      </c>
      <c r="D31" s="123" t="s">
        <v>28</v>
      </c>
      <c r="E31" s="123" t="s">
        <v>73</v>
      </c>
      <c r="F31" s="124">
        <v>20</v>
      </c>
      <c r="G31" s="124">
        <v>16</v>
      </c>
      <c r="H31" s="124">
        <v>6</v>
      </c>
      <c r="I31" s="138">
        <v>658</v>
      </c>
      <c r="J31" s="139">
        <v>149</v>
      </c>
      <c r="K31" s="138">
        <v>1025</v>
      </c>
      <c r="L31" s="139">
        <v>215</v>
      </c>
      <c r="M31" s="138">
        <v>1649</v>
      </c>
      <c r="N31" s="139">
        <v>341</v>
      </c>
      <c r="O31" s="140">
        <f>+M31+K31+I31</f>
        <v>3332</v>
      </c>
      <c r="P31" s="141">
        <f>+N31+L31+J31</f>
        <v>705</v>
      </c>
      <c r="Q31" s="139">
        <f>+P31/G31</f>
        <v>44.0625</v>
      </c>
      <c r="R31" s="142">
        <f>+O31/P31</f>
        <v>4.726241134751773</v>
      </c>
      <c r="S31" s="138">
        <v>4425</v>
      </c>
      <c r="T31" s="137">
        <f t="shared" si="0"/>
        <v>-0.24700564971751413</v>
      </c>
      <c r="U31" s="138">
        <v>100393</v>
      </c>
      <c r="V31" s="139">
        <v>12000</v>
      </c>
      <c r="W31" s="173">
        <f>+U31/V31</f>
        <v>8.366083333333334</v>
      </c>
      <c r="X31" s="8"/>
      <c r="Y31" s="8"/>
    </row>
    <row r="32" spans="1:25" s="10" customFormat="1" ht="18">
      <c r="A32" s="52">
        <v>28</v>
      </c>
      <c r="B32" s="128" t="s">
        <v>94</v>
      </c>
      <c r="C32" s="119">
        <v>39241</v>
      </c>
      <c r="D32" s="121" t="s">
        <v>17</v>
      </c>
      <c r="E32" s="121" t="s">
        <v>18</v>
      </c>
      <c r="F32" s="122">
        <v>114</v>
      </c>
      <c r="G32" s="122">
        <v>6</v>
      </c>
      <c r="H32" s="122">
        <v>11</v>
      </c>
      <c r="I32" s="131">
        <v>315</v>
      </c>
      <c r="J32" s="132">
        <v>41</v>
      </c>
      <c r="K32" s="131">
        <v>393</v>
      </c>
      <c r="L32" s="132">
        <v>54</v>
      </c>
      <c r="M32" s="131">
        <v>2399</v>
      </c>
      <c r="N32" s="132">
        <v>682</v>
      </c>
      <c r="O32" s="133">
        <f aca="true" t="shared" si="4" ref="O32:P34">+I32+K32+M32</f>
        <v>3107</v>
      </c>
      <c r="P32" s="134">
        <f t="shared" si="4"/>
        <v>777</v>
      </c>
      <c r="Q32" s="135">
        <f>IF(O32&lt;&gt;0,P32/G32,"")</f>
        <v>129.5</v>
      </c>
      <c r="R32" s="136">
        <f>IF(O32&lt;&gt;0,O32/P32,"")</f>
        <v>3.998712998712999</v>
      </c>
      <c r="S32" s="131">
        <v>1888</v>
      </c>
      <c r="T32" s="137">
        <f t="shared" si="0"/>
        <v>0.645656779661017</v>
      </c>
      <c r="U32" s="131">
        <v>2893285</v>
      </c>
      <c r="V32" s="132">
        <v>338963</v>
      </c>
      <c r="W32" s="175">
        <f aca="true" t="shared" si="5" ref="W32:W40">U32/V32</f>
        <v>8.535695636396893</v>
      </c>
      <c r="X32" s="8"/>
      <c r="Y32" s="8"/>
    </row>
    <row r="33" spans="1:25" s="10" customFormat="1" ht="18">
      <c r="A33" s="53">
        <v>29</v>
      </c>
      <c r="B33" s="128" t="s">
        <v>85</v>
      </c>
      <c r="C33" s="119">
        <v>39171</v>
      </c>
      <c r="D33" s="121" t="s">
        <v>86</v>
      </c>
      <c r="E33" s="121" t="s">
        <v>86</v>
      </c>
      <c r="F33" s="122">
        <v>20</v>
      </c>
      <c r="G33" s="122">
        <v>3</v>
      </c>
      <c r="H33" s="122">
        <v>17</v>
      </c>
      <c r="I33" s="131">
        <v>972</v>
      </c>
      <c r="J33" s="132">
        <v>227</v>
      </c>
      <c r="K33" s="131">
        <v>1070</v>
      </c>
      <c r="L33" s="132">
        <v>239</v>
      </c>
      <c r="M33" s="131">
        <v>1044</v>
      </c>
      <c r="N33" s="132">
        <v>239</v>
      </c>
      <c r="O33" s="133">
        <f t="shared" si="4"/>
        <v>3086</v>
      </c>
      <c r="P33" s="134">
        <f t="shared" si="4"/>
        <v>705</v>
      </c>
      <c r="Q33" s="139">
        <f>+P33/G33</f>
        <v>235</v>
      </c>
      <c r="R33" s="142">
        <f>+O33/P33</f>
        <v>4.377304964539007</v>
      </c>
      <c r="S33" s="131">
        <v>1202</v>
      </c>
      <c r="T33" s="137">
        <f t="shared" si="0"/>
        <v>1.56738768718802</v>
      </c>
      <c r="U33" s="131">
        <v>249568</v>
      </c>
      <c r="V33" s="132">
        <v>26916</v>
      </c>
      <c r="W33" s="176">
        <f t="shared" si="5"/>
        <v>9.272105810670233</v>
      </c>
      <c r="X33" s="8"/>
      <c r="Y33" s="8"/>
    </row>
    <row r="34" spans="1:25" s="10" customFormat="1" ht="18">
      <c r="A34" s="53">
        <v>30</v>
      </c>
      <c r="B34" s="128" t="s">
        <v>0</v>
      </c>
      <c r="C34" s="119">
        <v>39269</v>
      </c>
      <c r="D34" s="121" t="s">
        <v>17</v>
      </c>
      <c r="E34" s="121" t="s">
        <v>76</v>
      </c>
      <c r="F34" s="122">
        <v>56</v>
      </c>
      <c r="G34" s="122">
        <v>12</v>
      </c>
      <c r="H34" s="122">
        <v>7</v>
      </c>
      <c r="I34" s="131">
        <v>853</v>
      </c>
      <c r="J34" s="132">
        <v>164</v>
      </c>
      <c r="K34" s="131">
        <v>824</v>
      </c>
      <c r="L34" s="132">
        <v>165</v>
      </c>
      <c r="M34" s="131">
        <v>1397</v>
      </c>
      <c r="N34" s="132">
        <v>276</v>
      </c>
      <c r="O34" s="133">
        <f t="shared" si="4"/>
        <v>3074</v>
      </c>
      <c r="P34" s="134">
        <f t="shared" si="4"/>
        <v>605</v>
      </c>
      <c r="Q34" s="135">
        <f>IF(O34&lt;&gt;0,P34/G34,"")</f>
        <v>50.416666666666664</v>
      </c>
      <c r="R34" s="136">
        <f>IF(O34&lt;&gt;0,O34/P34,"")</f>
        <v>5.08099173553719</v>
      </c>
      <c r="S34" s="131">
        <v>4306</v>
      </c>
      <c r="T34" s="137">
        <f t="shared" si="0"/>
        <v>-0.2861124013005109</v>
      </c>
      <c r="U34" s="131">
        <v>323622</v>
      </c>
      <c r="V34" s="132">
        <v>42564</v>
      </c>
      <c r="W34" s="175">
        <f t="shared" si="5"/>
        <v>7.6031857908091345</v>
      </c>
      <c r="X34" s="8"/>
      <c r="Y34" s="8"/>
    </row>
    <row r="35" spans="1:25" s="10" customFormat="1" ht="18">
      <c r="A35" s="52">
        <v>31</v>
      </c>
      <c r="B35" s="129" t="s">
        <v>127</v>
      </c>
      <c r="C35" s="120">
        <v>39199</v>
      </c>
      <c r="D35" s="123" t="s">
        <v>41</v>
      </c>
      <c r="E35" s="123" t="s">
        <v>57</v>
      </c>
      <c r="F35" s="124">
        <v>12</v>
      </c>
      <c r="G35" s="124">
        <v>1</v>
      </c>
      <c r="H35" s="124">
        <v>15</v>
      </c>
      <c r="I35" s="138">
        <v>920</v>
      </c>
      <c r="J35" s="139">
        <v>230</v>
      </c>
      <c r="K35" s="138">
        <v>901</v>
      </c>
      <c r="L35" s="139">
        <v>225</v>
      </c>
      <c r="M35" s="138">
        <v>1200</v>
      </c>
      <c r="N35" s="139">
        <v>300</v>
      </c>
      <c r="O35" s="140">
        <f>I35+K35+M35</f>
        <v>3021</v>
      </c>
      <c r="P35" s="141">
        <f>J35+L35+N35</f>
        <v>755</v>
      </c>
      <c r="Q35" s="139">
        <f>+P35/G35</f>
        <v>755</v>
      </c>
      <c r="R35" s="142">
        <f>+O35/P35</f>
        <v>4.001324503311258</v>
      </c>
      <c r="S35" s="138"/>
      <c r="T35" s="137">
        <f t="shared" si="0"/>
      </c>
      <c r="U35" s="143">
        <v>163593.5</v>
      </c>
      <c r="V35" s="144">
        <v>19443</v>
      </c>
      <c r="W35" s="174">
        <f t="shared" si="5"/>
        <v>8.414005040374429</v>
      </c>
      <c r="X35" s="8"/>
      <c r="Y35" s="8"/>
    </row>
    <row r="36" spans="1:25" s="10" customFormat="1" ht="18">
      <c r="A36" s="53">
        <v>32</v>
      </c>
      <c r="B36" s="128" t="s">
        <v>83</v>
      </c>
      <c r="C36" s="119">
        <v>39283</v>
      </c>
      <c r="D36" s="121" t="s">
        <v>31</v>
      </c>
      <c r="E36" s="121" t="s">
        <v>42</v>
      </c>
      <c r="F36" s="122">
        <v>20</v>
      </c>
      <c r="G36" s="122">
        <v>20</v>
      </c>
      <c r="H36" s="122">
        <v>5</v>
      </c>
      <c r="I36" s="131">
        <v>723</v>
      </c>
      <c r="J36" s="132">
        <v>110</v>
      </c>
      <c r="K36" s="131">
        <v>1016</v>
      </c>
      <c r="L36" s="132">
        <v>163</v>
      </c>
      <c r="M36" s="131">
        <v>1130</v>
      </c>
      <c r="N36" s="132">
        <v>179</v>
      </c>
      <c r="O36" s="133">
        <f>+I36+K36+M36</f>
        <v>2869</v>
      </c>
      <c r="P36" s="134">
        <f>+J36+L36+N36</f>
        <v>452</v>
      </c>
      <c r="Q36" s="139">
        <f>+P36/G36</f>
        <v>22.6</v>
      </c>
      <c r="R36" s="142">
        <f>+O36/P36</f>
        <v>6.347345132743363</v>
      </c>
      <c r="S36" s="131">
        <v>4168</v>
      </c>
      <c r="T36" s="137">
        <f t="shared" si="0"/>
        <v>-0.31166026871401153</v>
      </c>
      <c r="U36" s="131">
        <v>143445</v>
      </c>
      <c r="V36" s="132">
        <v>14353</v>
      </c>
      <c r="W36" s="176">
        <f t="shared" si="5"/>
        <v>9.99407789312339</v>
      </c>
      <c r="X36" s="8"/>
      <c r="Y36" s="8"/>
    </row>
    <row r="37" spans="1:25" s="10" customFormat="1" ht="18">
      <c r="A37" s="52">
        <v>33</v>
      </c>
      <c r="B37" s="128" t="s">
        <v>92</v>
      </c>
      <c r="C37" s="119">
        <v>39080</v>
      </c>
      <c r="D37" s="153" t="s">
        <v>33</v>
      </c>
      <c r="E37" s="153" t="s">
        <v>91</v>
      </c>
      <c r="F37" s="154">
        <v>97</v>
      </c>
      <c r="G37" s="154">
        <v>1</v>
      </c>
      <c r="H37" s="154">
        <v>29</v>
      </c>
      <c r="I37" s="155">
        <v>900</v>
      </c>
      <c r="J37" s="156">
        <v>180</v>
      </c>
      <c r="K37" s="155">
        <v>900</v>
      </c>
      <c r="L37" s="156">
        <v>180</v>
      </c>
      <c r="M37" s="155">
        <v>900</v>
      </c>
      <c r="N37" s="156">
        <v>180</v>
      </c>
      <c r="O37" s="157">
        <f>I37+K37+M37</f>
        <v>2700</v>
      </c>
      <c r="P37" s="158">
        <f>J37+L37+N37</f>
        <v>540</v>
      </c>
      <c r="Q37" s="156">
        <f>+P37/G37</f>
        <v>540</v>
      </c>
      <c r="R37" s="159">
        <f>+O37/P37</f>
        <v>5</v>
      </c>
      <c r="S37" s="155">
        <v>2700</v>
      </c>
      <c r="T37" s="137">
        <f aca="true" t="shared" si="6" ref="T37:T68">IF(S37&lt;&gt;0,-(S37-O37)/S37,"")</f>
        <v>0</v>
      </c>
      <c r="U37" s="155">
        <v>3117633.5</v>
      </c>
      <c r="V37" s="156">
        <v>426551</v>
      </c>
      <c r="W37" s="179">
        <f t="shared" si="5"/>
        <v>7.308934922201566</v>
      </c>
      <c r="X37" s="8"/>
      <c r="Y37" s="8"/>
    </row>
    <row r="38" spans="1:25" s="10" customFormat="1" ht="18">
      <c r="A38" s="53">
        <v>34</v>
      </c>
      <c r="B38" s="129" t="s">
        <v>6</v>
      </c>
      <c r="C38" s="120">
        <v>39157</v>
      </c>
      <c r="D38" s="123" t="s">
        <v>41</v>
      </c>
      <c r="E38" s="123" t="s">
        <v>57</v>
      </c>
      <c r="F38" s="124">
        <v>40</v>
      </c>
      <c r="G38" s="124">
        <v>1</v>
      </c>
      <c r="H38" s="124">
        <v>16</v>
      </c>
      <c r="I38" s="138">
        <v>576</v>
      </c>
      <c r="J38" s="139">
        <v>144</v>
      </c>
      <c r="K38" s="138">
        <v>800</v>
      </c>
      <c r="L38" s="139">
        <v>200</v>
      </c>
      <c r="M38" s="138">
        <v>1000</v>
      </c>
      <c r="N38" s="139">
        <v>250</v>
      </c>
      <c r="O38" s="140">
        <f>I38+K38+M38</f>
        <v>2376</v>
      </c>
      <c r="P38" s="141">
        <f>J38+L38+N38</f>
        <v>594</v>
      </c>
      <c r="Q38" s="139">
        <f>+P38/G38</f>
        <v>594</v>
      </c>
      <c r="R38" s="142">
        <f>+O38/P38</f>
        <v>4</v>
      </c>
      <c r="S38" s="138">
        <v>3564</v>
      </c>
      <c r="T38" s="137">
        <f t="shared" si="6"/>
        <v>-0.3333333333333333</v>
      </c>
      <c r="U38" s="143">
        <v>306687</v>
      </c>
      <c r="V38" s="144">
        <v>39666</v>
      </c>
      <c r="W38" s="174">
        <f t="shared" si="5"/>
        <v>7.731734987142641</v>
      </c>
      <c r="X38" s="8"/>
      <c r="Y38" s="8"/>
    </row>
    <row r="39" spans="1:25" s="10" customFormat="1" ht="18">
      <c r="A39" s="52">
        <v>35</v>
      </c>
      <c r="B39" s="128" t="s">
        <v>128</v>
      </c>
      <c r="C39" s="119">
        <v>39045</v>
      </c>
      <c r="D39" s="121" t="s">
        <v>17</v>
      </c>
      <c r="E39" s="121" t="s">
        <v>18</v>
      </c>
      <c r="F39" s="122">
        <v>69</v>
      </c>
      <c r="G39" s="122">
        <v>1</v>
      </c>
      <c r="H39" s="122">
        <v>19</v>
      </c>
      <c r="I39" s="131">
        <v>1782</v>
      </c>
      <c r="J39" s="132">
        <v>510</v>
      </c>
      <c r="K39" s="131">
        <v>0</v>
      </c>
      <c r="L39" s="132">
        <v>0</v>
      </c>
      <c r="M39" s="131">
        <v>0</v>
      </c>
      <c r="N39" s="132">
        <v>0</v>
      </c>
      <c r="O39" s="133">
        <f>+I39+K39+M39</f>
        <v>1782</v>
      </c>
      <c r="P39" s="134">
        <f>+J39+L39+N39</f>
        <v>510</v>
      </c>
      <c r="Q39" s="135">
        <f>IF(O39&lt;&gt;0,P39/G39,"")</f>
        <v>510</v>
      </c>
      <c r="R39" s="136">
        <f>IF(O39&lt;&gt;0,O39/P39,"")</f>
        <v>3.4941176470588236</v>
      </c>
      <c r="S39" s="131">
        <v>1921</v>
      </c>
      <c r="T39" s="137">
        <f t="shared" si="6"/>
        <v>-0.07235814679854242</v>
      </c>
      <c r="U39" s="131">
        <v>2556943</v>
      </c>
      <c r="V39" s="132">
        <v>303652</v>
      </c>
      <c r="W39" s="176">
        <f t="shared" si="5"/>
        <v>8.420636122930196</v>
      </c>
      <c r="X39" s="8"/>
      <c r="Y39" s="8"/>
    </row>
    <row r="40" spans="1:25" s="10" customFormat="1" ht="18">
      <c r="A40" s="53">
        <v>36</v>
      </c>
      <c r="B40" s="128" t="s">
        <v>87</v>
      </c>
      <c r="C40" s="119">
        <v>39157</v>
      </c>
      <c r="D40" s="153" t="s">
        <v>33</v>
      </c>
      <c r="E40" s="153" t="s">
        <v>88</v>
      </c>
      <c r="F40" s="154">
        <v>62</v>
      </c>
      <c r="G40" s="154">
        <v>7</v>
      </c>
      <c r="H40" s="154">
        <v>23</v>
      </c>
      <c r="I40" s="155">
        <v>355</v>
      </c>
      <c r="J40" s="156">
        <v>73</v>
      </c>
      <c r="K40" s="155">
        <v>539</v>
      </c>
      <c r="L40" s="156">
        <v>75</v>
      </c>
      <c r="M40" s="155">
        <v>841</v>
      </c>
      <c r="N40" s="156">
        <v>123</v>
      </c>
      <c r="O40" s="157">
        <f>I40+K40+M40</f>
        <v>1735</v>
      </c>
      <c r="P40" s="158">
        <f>J40+L40+N40</f>
        <v>271</v>
      </c>
      <c r="Q40" s="156">
        <f>+P40/G40</f>
        <v>38.714285714285715</v>
      </c>
      <c r="R40" s="159">
        <f>+O40/P40</f>
        <v>6.402214022140221</v>
      </c>
      <c r="S40" s="155">
        <v>128</v>
      </c>
      <c r="T40" s="137">
        <f t="shared" si="6"/>
        <v>12.5546875</v>
      </c>
      <c r="U40" s="155">
        <v>2054201.5</v>
      </c>
      <c r="V40" s="156">
        <v>274757</v>
      </c>
      <c r="W40" s="179">
        <f t="shared" si="5"/>
        <v>7.476430081854147</v>
      </c>
      <c r="X40" s="8"/>
      <c r="Y40" s="8"/>
    </row>
    <row r="41" spans="1:25" s="10" customFormat="1" ht="18">
      <c r="A41" s="52">
        <v>37</v>
      </c>
      <c r="B41" s="129" t="s">
        <v>129</v>
      </c>
      <c r="C41" s="120">
        <v>39227</v>
      </c>
      <c r="D41" s="123" t="s">
        <v>28</v>
      </c>
      <c r="E41" s="123" t="s">
        <v>29</v>
      </c>
      <c r="F41" s="124">
        <v>77</v>
      </c>
      <c r="G41" s="124">
        <v>3</v>
      </c>
      <c r="H41" s="124">
        <v>26</v>
      </c>
      <c r="I41" s="138">
        <v>141</v>
      </c>
      <c r="J41" s="139">
        <v>22</v>
      </c>
      <c r="K41" s="138">
        <v>1297</v>
      </c>
      <c r="L41" s="139">
        <v>167</v>
      </c>
      <c r="M41" s="138">
        <v>209</v>
      </c>
      <c r="N41" s="139">
        <v>32</v>
      </c>
      <c r="O41" s="140">
        <f>+M41+K41+I41</f>
        <v>1647</v>
      </c>
      <c r="P41" s="141">
        <f>+N41+L41+J41</f>
        <v>221</v>
      </c>
      <c r="Q41" s="139">
        <f>+P41/G41</f>
        <v>73.66666666666667</v>
      </c>
      <c r="R41" s="142">
        <f>+O41/P41</f>
        <v>7.452488687782806</v>
      </c>
      <c r="S41" s="138">
        <v>0</v>
      </c>
      <c r="T41" s="137">
        <f t="shared" si="6"/>
      </c>
      <c r="U41" s="138">
        <v>1556295</v>
      </c>
      <c r="V41" s="139">
        <v>199614</v>
      </c>
      <c r="W41" s="173">
        <f>+U41/V41</f>
        <v>7.79652228801587</v>
      </c>
      <c r="X41" s="8"/>
      <c r="Y41" s="8"/>
    </row>
    <row r="42" spans="1:25" s="10" customFormat="1" ht="18">
      <c r="A42" s="53">
        <v>38</v>
      </c>
      <c r="B42" s="129" t="s">
        <v>130</v>
      </c>
      <c r="C42" s="120">
        <v>39038</v>
      </c>
      <c r="D42" s="123" t="s">
        <v>41</v>
      </c>
      <c r="E42" s="123" t="s">
        <v>131</v>
      </c>
      <c r="F42" s="124">
        <v>40</v>
      </c>
      <c r="G42" s="124">
        <v>1</v>
      </c>
      <c r="H42" s="124">
        <v>24</v>
      </c>
      <c r="I42" s="138">
        <v>510.5</v>
      </c>
      <c r="J42" s="139">
        <v>128</v>
      </c>
      <c r="K42" s="138">
        <v>500</v>
      </c>
      <c r="L42" s="139">
        <v>125</v>
      </c>
      <c r="M42" s="138">
        <v>500</v>
      </c>
      <c r="N42" s="139">
        <v>125</v>
      </c>
      <c r="O42" s="140">
        <f>I42+K42+M42</f>
        <v>1510.5</v>
      </c>
      <c r="P42" s="141">
        <f>J42+L42+N42</f>
        <v>378</v>
      </c>
      <c r="Q42" s="139">
        <f>+P42/G42</f>
        <v>378</v>
      </c>
      <c r="R42" s="142">
        <f>+O42/P42</f>
        <v>3.996031746031746</v>
      </c>
      <c r="S42" s="138"/>
      <c r="T42" s="137">
        <f t="shared" si="6"/>
      </c>
      <c r="U42" s="143">
        <v>181045.5</v>
      </c>
      <c r="V42" s="144">
        <v>25582</v>
      </c>
      <c r="W42" s="174">
        <f>U42/V42</f>
        <v>7.077065905714956</v>
      </c>
      <c r="X42" s="8"/>
      <c r="Y42" s="8"/>
    </row>
    <row r="43" spans="1:25" s="10" customFormat="1" ht="18">
      <c r="A43" s="52">
        <v>39</v>
      </c>
      <c r="B43" s="129" t="s">
        <v>132</v>
      </c>
      <c r="C43" s="120">
        <v>39227</v>
      </c>
      <c r="D43" s="123" t="s">
        <v>28</v>
      </c>
      <c r="E43" s="123" t="s">
        <v>29</v>
      </c>
      <c r="F43" s="124">
        <v>216</v>
      </c>
      <c r="G43" s="124">
        <v>6</v>
      </c>
      <c r="H43" s="124">
        <v>13</v>
      </c>
      <c r="I43" s="138">
        <v>352</v>
      </c>
      <c r="J43" s="139">
        <v>80</v>
      </c>
      <c r="K43" s="138">
        <v>496</v>
      </c>
      <c r="L43" s="139">
        <v>107</v>
      </c>
      <c r="M43" s="138">
        <v>654</v>
      </c>
      <c r="N43" s="139">
        <v>116</v>
      </c>
      <c r="O43" s="140">
        <f>+M43+K43+I43</f>
        <v>1502</v>
      </c>
      <c r="P43" s="141">
        <f>+N43+L43+J43</f>
        <v>303</v>
      </c>
      <c r="Q43" s="139">
        <f>+P43/G43</f>
        <v>50.5</v>
      </c>
      <c r="R43" s="142">
        <f>+O43/P43</f>
        <v>4.957095709570957</v>
      </c>
      <c r="S43" s="138">
        <v>1512</v>
      </c>
      <c r="T43" s="137">
        <f t="shared" si="6"/>
        <v>-0.006613756613756613</v>
      </c>
      <c r="U43" s="138">
        <v>7380977</v>
      </c>
      <c r="V43" s="139">
        <v>964613</v>
      </c>
      <c r="W43" s="173">
        <f>+U43/V43</f>
        <v>7.651749458072823</v>
      </c>
      <c r="X43" s="8"/>
      <c r="Y43" s="8"/>
    </row>
    <row r="44" spans="1:25" s="10" customFormat="1" ht="18">
      <c r="A44" s="53">
        <v>40</v>
      </c>
      <c r="B44" s="128" t="s">
        <v>115</v>
      </c>
      <c r="C44" s="119">
        <v>39206</v>
      </c>
      <c r="D44" s="121" t="s">
        <v>17</v>
      </c>
      <c r="E44" s="121" t="s">
        <v>58</v>
      </c>
      <c r="F44" s="122">
        <v>163</v>
      </c>
      <c r="G44" s="122">
        <v>4</v>
      </c>
      <c r="H44" s="122">
        <v>16</v>
      </c>
      <c r="I44" s="131">
        <v>54</v>
      </c>
      <c r="J44" s="132">
        <v>10</v>
      </c>
      <c r="K44" s="131">
        <v>138</v>
      </c>
      <c r="L44" s="132">
        <v>24</v>
      </c>
      <c r="M44" s="131">
        <v>1236</v>
      </c>
      <c r="N44" s="132">
        <v>157</v>
      </c>
      <c r="O44" s="133">
        <f>+I44+K44+M44</f>
        <v>1428</v>
      </c>
      <c r="P44" s="134">
        <f>+J44+L44+N44</f>
        <v>191</v>
      </c>
      <c r="Q44" s="135">
        <f>IF(O44&lt;&gt;0,P44/G44,"")</f>
        <v>47.75</v>
      </c>
      <c r="R44" s="136">
        <f>IF(O44&lt;&gt;0,O44/P44,"")</f>
        <v>7.476439790575916</v>
      </c>
      <c r="S44" s="131">
        <v>3714</v>
      </c>
      <c r="T44" s="137">
        <f t="shared" si="6"/>
        <v>-0.6155088852988692</v>
      </c>
      <c r="U44" s="131">
        <v>5668015</v>
      </c>
      <c r="V44" s="132">
        <v>736654</v>
      </c>
      <c r="W44" s="175">
        <f aca="true" t="shared" si="7" ref="W44:W60">U44/V44</f>
        <v>7.694270308720241</v>
      </c>
      <c r="X44" s="8"/>
      <c r="Y44" s="8"/>
    </row>
    <row r="45" spans="1:25" s="10" customFormat="1" ht="18">
      <c r="A45" s="52">
        <v>41</v>
      </c>
      <c r="B45" s="128" t="s">
        <v>81</v>
      </c>
      <c r="C45" s="119">
        <v>39255</v>
      </c>
      <c r="D45" s="121" t="s">
        <v>17</v>
      </c>
      <c r="E45" s="121" t="s">
        <v>58</v>
      </c>
      <c r="F45" s="122">
        <v>55</v>
      </c>
      <c r="G45" s="122">
        <v>5</v>
      </c>
      <c r="H45" s="122">
        <v>9</v>
      </c>
      <c r="I45" s="131">
        <v>398</v>
      </c>
      <c r="J45" s="132">
        <v>61</v>
      </c>
      <c r="K45" s="131">
        <v>568</v>
      </c>
      <c r="L45" s="132">
        <v>98</v>
      </c>
      <c r="M45" s="131">
        <v>410</v>
      </c>
      <c r="N45" s="132">
        <v>73</v>
      </c>
      <c r="O45" s="133">
        <f>+I45+K45+M45</f>
        <v>1376</v>
      </c>
      <c r="P45" s="134">
        <f>+J45+L45+N45</f>
        <v>232</v>
      </c>
      <c r="Q45" s="135">
        <f>IF(O45&lt;&gt;0,P45/G45,"")</f>
        <v>46.4</v>
      </c>
      <c r="R45" s="136">
        <f>IF(O45&lt;&gt;0,O45/P45,"")</f>
        <v>5.931034482758621</v>
      </c>
      <c r="S45" s="131">
        <v>770</v>
      </c>
      <c r="T45" s="137">
        <f t="shared" si="6"/>
        <v>0.787012987012987</v>
      </c>
      <c r="U45" s="131">
        <v>574325</v>
      </c>
      <c r="V45" s="132">
        <v>72307</v>
      </c>
      <c r="W45" s="175">
        <f t="shared" si="7"/>
        <v>7.942868601933423</v>
      </c>
      <c r="X45" s="8"/>
      <c r="Y45" s="8"/>
    </row>
    <row r="46" spans="1:25" s="10" customFormat="1" ht="18">
      <c r="A46" s="52">
        <v>42</v>
      </c>
      <c r="B46" s="177" t="s">
        <v>108</v>
      </c>
      <c r="C46" s="152">
        <v>39276</v>
      </c>
      <c r="D46" s="153" t="s">
        <v>19</v>
      </c>
      <c r="E46" s="153" t="s">
        <v>70</v>
      </c>
      <c r="F46" s="154">
        <v>26</v>
      </c>
      <c r="G46" s="154">
        <v>9</v>
      </c>
      <c r="H46" s="154">
        <v>6</v>
      </c>
      <c r="I46" s="155">
        <v>271</v>
      </c>
      <c r="J46" s="156">
        <v>50</v>
      </c>
      <c r="K46" s="155">
        <v>403</v>
      </c>
      <c r="L46" s="156">
        <v>66</v>
      </c>
      <c r="M46" s="155">
        <v>524</v>
      </c>
      <c r="N46" s="156">
        <v>90</v>
      </c>
      <c r="O46" s="157">
        <f>M46+K46+I46</f>
        <v>1198</v>
      </c>
      <c r="P46" s="158">
        <f>N46+L46+J46</f>
        <v>206</v>
      </c>
      <c r="Q46" s="156">
        <f>P46/G46</f>
        <v>22.88888888888889</v>
      </c>
      <c r="R46" s="159">
        <f>O46/P46</f>
        <v>5.815533980582524</v>
      </c>
      <c r="S46" s="155">
        <v>7183</v>
      </c>
      <c r="T46" s="137">
        <f t="shared" si="6"/>
        <v>-0.8332173186690798</v>
      </c>
      <c r="U46" s="155">
        <v>311012</v>
      </c>
      <c r="V46" s="156">
        <v>31115</v>
      </c>
      <c r="W46" s="179">
        <f t="shared" si="7"/>
        <v>9.995564840109273</v>
      </c>
      <c r="X46" s="8"/>
      <c r="Y46" s="8"/>
    </row>
    <row r="47" spans="1:25" s="10" customFormat="1" ht="18">
      <c r="A47" s="53">
        <v>43</v>
      </c>
      <c r="B47" s="128" t="s">
        <v>114</v>
      </c>
      <c r="C47" s="119">
        <v>39178</v>
      </c>
      <c r="D47" s="121" t="s">
        <v>106</v>
      </c>
      <c r="E47" s="121" t="s">
        <v>70</v>
      </c>
      <c r="F47" s="122">
        <v>43</v>
      </c>
      <c r="G47" s="122">
        <v>7</v>
      </c>
      <c r="H47" s="122">
        <v>19</v>
      </c>
      <c r="I47" s="131">
        <v>338</v>
      </c>
      <c r="J47" s="132">
        <v>58</v>
      </c>
      <c r="K47" s="131">
        <v>324</v>
      </c>
      <c r="L47" s="132">
        <v>53</v>
      </c>
      <c r="M47" s="131">
        <v>531</v>
      </c>
      <c r="N47" s="132">
        <v>91</v>
      </c>
      <c r="O47" s="133">
        <f>+M47+K47+I47</f>
        <v>1193</v>
      </c>
      <c r="P47" s="134">
        <f>+N47+L47+J47</f>
        <v>202</v>
      </c>
      <c r="Q47" s="139">
        <f>+P47/G47</f>
        <v>28.857142857142858</v>
      </c>
      <c r="R47" s="142">
        <f>+O47/P47</f>
        <v>5.905940594059406</v>
      </c>
      <c r="S47" s="138">
        <v>1702.5</v>
      </c>
      <c r="T47" s="137">
        <f t="shared" si="6"/>
        <v>-0.2992657856093979</v>
      </c>
      <c r="U47" s="143">
        <v>830915.1</v>
      </c>
      <c r="V47" s="144">
        <v>109242</v>
      </c>
      <c r="W47" s="174">
        <f t="shared" si="7"/>
        <v>7.606187180754654</v>
      </c>
      <c r="X47" s="8"/>
      <c r="Y47" s="8"/>
    </row>
    <row r="48" spans="1:25" s="10" customFormat="1" ht="18">
      <c r="A48" s="52">
        <v>44</v>
      </c>
      <c r="B48" s="128" t="s">
        <v>133</v>
      </c>
      <c r="C48" s="119">
        <v>39010</v>
      </c>
      <c r="D48" s="121" t="s">
        <v>134</v>
      </c>
      <c r="E48" s="121" t="s">
        <v>135</v>
      </c>
      <c r="F48" s="122">
        <v>1</v>
      </c>
      <c r="G48" s="122">
        <v>1</v>
      </c>
      <c r="H48" s="122">
        <v>12</v>
      </c>
      <c r="I48" s="160">
        <v>141</v>
      </c>
      <c r="J48" s="161">
        <v>21</v>
      </c>
      <c r="K48" s="160">
        <v>421</v>
      </c>
      <c r="L48" s="161">
        <v>64</v>
      </c>
      <c r="M48" s="160">
        <v>499</v>
      </c>
      <c r="N48" s="161">
        <v>76</v>
      </c>
      <c r="O48" s="157">
        <f>I48+K48+M48</f>
        <v>1061</v>
      </c>
      <c r="P48" s="158">
        <f>J48+L48+N48</f>
        <v>161</v>
      </c>
      <c r="Q48" s="156">
        <f>P48/G48</f>
        <v>161</v>
      </c>
      <c r="R48" s="159">
        <f>O48/P48</f>
        <v>6.590062111801243</v>
      </c>
      <c r="S48" s="160"/>
      <c r="T48" s="137">
        <f t="shared" si="6"/>
      </c>
      <c r="U48" s="160">
        <v>32767</v>
      </c>
      <c r="V48" s="161">
        <v>4971</v>
      </c>
      <c r="W48" s="179">
        <f t="shared" si="7"/>
        <v>6.591631462482398</v>
      </c>
      <c r="X48" s="8"/>
      <c r="Y48" s="8"/>
    </row>
    <row r="49" spans="1:25" s="10" customFormat="1" ht="18">
      <c r="A49" s="53">
        <v>45</v>
      </c>
      <c r="B49" s="128" t="s">
        <v>136</v>
      </c>
      <c r="C49" s="119">
        <v>39192</v>
      </c>
      <c r="D49" s="121" t="s">
        <v>17</v>
      </c>
      <c r="E49" s="121" t="s">
        <v>58</v>
      </c>
      <c r="F49" s="122">
        <v>71</v>
      </c>
      <c r="G49" s="122">
        <v>1</v>
      </c>
      <c r="H49" s="122">
        <v>14</v>
      </c>
      <c r="I49" s="131">
        <v>250</v>
      </c>
      <c r="J49" s="132">
        <v>20</v>
      </c>
      <c r="K49" s="131">
        <v>300</v>
      </c>
      <c r="L49" s="132">
        <v>24</v>
      </c>
      <c r="M49" s="131">
        <v>325</v>
      </c>
      <c r="N49" s="132">
        <v>26</v>
      </c>
      <c r="O49" s="133">
        <f>+I49+K49+M49</f>
        <v>875</v>
      </c>
      <c r="P49" s="134">
        <f>+J49+L49+N49</f>
        <v>70</v>
      </c>
      <c r="Q49" s="135">
        <f>IF(O49&lt;&gt;0,P49/G49,"")</f>
        <v>70</v>
      </c>
      <c r="R49" s="136">
        <f>IF(O49&lt;&gt;0,O49/P49,"")</f>
        <v>12.5</v>
      </c>
      <c r="S49" s="131"/>
      <c r="T49" s="137">
        <f t="shared" si="6"/>
      </c>
      <c r="U49" s="131">
        <v>1303517</v>
      </c>
      <c r="V49" s="132">
        <v>149646</v>
      </c>
      <c r="W49" s="175">
        <f t="shared" si="7"/>
        <v>8.710670515750504</v>
      </c>
      <c r="X49" s="8"/>
      <c r="Y49" s="8"/>
    </row>
    <row r="50" spans="1:25" s="10" customFormat="1" ht="18">
      <c r="A50" s="52">
        <v>46</v>
      </c>
      <c r="B50" s="129" t="s">
        <v>35</v>
      </c>
      <c r="C50" s="120">
        <v>39269</v>
      </c>
      <c r="D50" s="123" t="s">
        <v>60</v>
      </c>
      <c r="E50" s="123" t="s">
        <v>42</v>
      </c>
      <c r="F50" s="124">
        <v>1</v>
      </c>
      <c r="G50" s="124">
        <v>1</v>
      </c>
      <c r="H50" s="124">
        <v>7</v>
      </c>
      <c r="I50" s="138">
        <v>138</v>
      </c>
      <c r="J50" s="139">
        <v>10</v>
      </c>
      <c r="K50" s="138">
        <v>179</v>
      </c>
      <c r="L50" s="139">
        <v>24</v>
      </c>
      <c r="M50" s="138">
        <v>523</v>
      </c>
      <c r="N50" s="139">
        <v>70</v>
      </c>
      <c r="O50" s="140">
        <f>I50+K50+M50</f>
        <v>840</v>
      </c>
      <c r="P50" s="141">
        <f>J50+L50+N50</f>
        <v>104</v>
      </c>
      <c r="Q50" s="139">
        <f>+P50/G50</f>
        <v>104</v>
      </c>
      <c r="R50" s="142">
        <f>+O50/P50</f>
        <v>8.076923076923077</v>
      </c>
      <c r="S50" s="138"/>
      <c r="T50" s="137">
        <f t="shared" si="6"/>
      </c>
      <c r="U50" s="138">
        <v>19929.88</v>
      </c>
      <c r="V50" s="139">
        <v>3294</v>
      </c>
      <c r="W50" s="174">
        <f t="shared" si="7"/>
        <v>6.050358227079539</v>
      </c>
      <c r="X50" s="8"/>
      <c r="Y50" s="8"/>
    </row>
    <row r="51" spans="1:25" s="10" customFormat="1" ht="18">
      <c r="A51" s="53">
        <v>47</v>
      </c>
      <c r="B51" s="177" t="s">
        <v>137</v>
      </c>
      <c r="C51" s="125">
        <v>39136</v>
      </c>
      <c r="D51" s="146" t="s">
        <v>106</v>
      </c>
      <c r="E51" s="146" t="s">
        <v>119</v>
      </c>
      <c r="F51" s="126">
        <v>24</v>
      </c>
      <c r="G51" s="126">
        <v>1</v>
      </c>
      <c r="H51" s="126">
        <v>17</v>
      </c>
      <c r="I51" s="131">
        <v>624</v>
      </c>
      <c r="J51" s="132">
        <v>78</v>
      </c>
      <c r="K51" s="131">
        <v>0</v>
      </c>
      <c r="L51" s="132">
        <v>0</v>
      </c>
      <c r="M51" s="131">
        <v>0</v>
      </c>
      <c r="N51" s="132">
        <v>0</v>
      </c>
      <c r="O51" s="133">
        <f>+M51+K51+I51</f>
        <v>624</v>
      </c>
      <c r="P51" s="134">
        <f>+N51+L51+J51</f>
        <v>78</v>
      </c>
      <c r="Q51" s="139">
        <f>+P51/G51</f>
        <v>78</v>
      </c>
      <c r="R51" s="142">
        <f>+O51/P51</f>
        <v>8</v>
      </c>
      <c r="S51" s="138"/>
      <c r="T51" s="137">
        <f t="shared" si="6"/>
      </c>
      <c r="U51" s="143">
        <v>567169.5</v>
      </c>
      <c r="V51" s="144">
        <v>58925</v>
      </c>
      <c r="W51" s="174">
        <f t="shared" si="7"/>
        <v>9.625277895630038</v>
      </c>
      <c r="X51" s="8"/>
      <c r="Y51" s="8"/>
    </row>
    <row r="52" spans="1:25" s="10" customFormat="1" ht="18">
      <c r="A52" s="52">
        <v>48</v>
      </c>
      <c r="B52" s="128" t="s">
        <v>82</v>
      </c>
      <c r="C52" s="119">
        <v>39248</v>
      </c>
      <c r="D52" s="121" t="s">
        <v>17</v>
      </c>
      <c r="E52" s="121" t="s">
        <v>34</v>
      </c>
      <c r="F52" s="122">
        <v>40</v>
      </c>
      <c r="G52" s="122">
        <v>7</v>
      </c>
      <c r="H52" s="122">
        <v>10</v>
      </c>
      <c r="I52" s="131">
        <v>141</v>
      </c>
      <c r="J52" s="132">
        <v>26</v>
      </c>
      <c r="K52" s="131">
        <v>175</v>
      </c>
      <c r="L52" s="132">
        <v>32</v>
      </c>
      <c r="M52" s="131">
        <v>257</v>
      </c>
      <c r="N52" s="132">
        <v>57</v>
      </c>
      <c r="O52" s="133">
        <f aca="true" t="shared" si="8" ref="O52:P54">+I52+K52+M52</f>
        <v>573</v>
      </c>
      <c r="P52" s="134">
        <f t="shared" si="8"/>
        <v>115</v>
      </c>
      <c r="Q52" s="135">
        <f>IF(O52&lt;&gt;0,P52/G52,"")</f>
        <v>16.428571428571427</v>
      </c>
      <c r="R52" s="136">
        <f>IF(O52&lt;&gt;0,O52/P52,"")</f>
        <v>4.982608695652174</v>
      </c>
      <c r="S52" s="131">
        <v>433</v>
      </c>
      <c r="T52" s="137">
        <f t="shared" si="6"/>
        <v>0.3233256351039261</v>
      </c>
      <c r="U52" s="131">
        <v>495579</v>
      </c>
      <c r="V52" s="132">
        <v>58113</v>
      </c>
      <c r="W52" s="175">
        <f t="shared" si="7"/>
        <v>8.527850911155852</v>
      </c>
      <c r="X52" s="8"/>
      <c r="Y52" s="8"/>
    </row>
    <row r="53" spans="1:25" s="10" customFormat="1" ht="18">
      <c r="A53" s="52">
        <v>49</v>
      </c>
      <c r="B53" s="128" t="s">
        <v>138</v>
      </c>
      <c r="C53" s="119">
        <v>39185</v>
      </c>
      <c r="D53" s="121" t="s">
        <v>17</v>
      </c>
      <c r="E53" s="121" t="s">
        <v>139</v>
      </c>
      <c r="F53" s="122">
        <v>18</v>
      </c>
      <c r="G53" s="122">
        <v>1</v>
      </c>
      <c r="H53" s="122">
        <v>13</v>
      </c>
      <c r="I53" s="131">
        <v>136</v>
      </c>
      <c r="J53" s="132">
        <v>24</v>
      </c>
      <c r="K53" s="131">
        <v>192</v>
      </c>
      <c r="L53" s="132">
        <v>34</v>
      </c>
      <c r="M53" s="131">
        <v>117</v>
      </c>
      <c r="N53" s="132">
        <v>23</v>
      </c>
      <c r="O53" s="133">
        <f t="shared" si="8"/>
        <v>445</v>
      </c>
      <c r="P53" s="134">
        <f t="shared" si="8"/>
        <v>81</v>
      </c>
      <c r="Q53" s="135">
        <f>IF(O53&lt;&gt;0,P53/G53,"")</f>
        <v>81</v>
      </c>
      <c r="R53" s="136">
        <f>IF(O53&lt;&gt;0,O53/P53,"")</f>
        <v>5.493827160493828</v>
      </c>
      <c r="S53" s="131">
        <v>692</v>
      </c>
      <c r="T53" s="137">
        <f t="shared" si="6"/>
        <v>-0.3569364161849711</v>
      </c>
      <c r="U53" s="131">
        <v>40448</v>
      </c>
      <c r="V53" s="132">
        <v>5144</v>
      </c>
      <c r="W53" s="175">
        <f t="shared" si="7"/>
        <v>7.863141524105754</v>
      </c>
      <c r="X53" s="8"/>
      <c r="Y53" s="8"/>
    </row>
    <row r="54" spans="1:25" s="10" customFormat="1" ht="18">
      <c r="A54" s="53">
        <v>50</v>
      </c>
      <c r="B54" s="128" t="s">
        <v>140</v>
      </c>
      <c r="C54" s="119">
        <v>38849</v>
      </c>
      <c r="D54" s="121" t="s">
        <v>86</v>
      </c>
      <c r="E54" s="121" t="s">
        <v>86</v>
      </c>
      <c r="F54" s="122">
        <v>21</v>
      </c>
      <c r="G54" s="122">
        <v>1</v>
      </c>
      <c r="H54" s="122">
        <v>19</v>
      </c>
      <c r="I54" s="131">
        <v>50</v>
      </c>
      <c r="J54" s="132">
        <v>6</v>
      </c>
      <c r="K54" s="131">
        <v>88</v>
      </c>
      <c r="L54" s="132">
        <v>13</v>
      </c>
      <c r="M54" s="131">
        <v>250</v>
      </c>
      <c r="N54" s="132">
        <v>40</v>
      </c>
      <c r="O54" s="133">
        <f t="shared" si="8"/>
        <v>388</v>
      </c>
      <c r="P54" s="134">
        <f t="shared" si="8"/>
        <v>59</v>
      </c>
      <c r="Q54" s="139">
        <f>+P54/G54</f>
        <v>59</v>
      </c>
      <c r="R54" s="142">
        <f>+O54/P54</f>
        <v>6.576271186440678</v>
      </c>
      <c r="S54" s="131">
        <v>294</v>
      </c>
      <c r="T54" s="137">
        <f t="shared" si="6"/>
        <v>0.3197278911564626</v>
      </c>
      <c r="U54" s="131">
        <v>230758.79</v>
      </c>
      <c r="V54" s="132">
        <v>30350</v>
      </c>
      <c r="W54" s="176">
        <f t="shared" si="7"/>
        <v>7.6032550247116975</v>
      </c>
      <c r="X54" s="8"/>
      <c r="Y54" s="8"/>
    </row>
    <row r="55" spans="1:25" s="10" customFormat="1" ht="18">
      <c r="A55" s="52">
        <v>51</v>
      </c>
      <c r="B55" s="129" t="s">
        <v>79</v>
      </c>
      <c r="C55" s="120">
        <v>39241</v>
      </c>
      <c r="D55" s="123" t="s">
        <v>41</v>
      </c>
      <c r="E55" s="123" t="s">
        <v>68</v>
      </c>
      <c r="F55" s="124">
        <v>50</v>
      </c>
      <c r="G55" s="124">
        <v>1</v>
      </c>
      <c r="H55" s="124">
        <v>11</v>
      </c>
      <c r="I55" s="138">
        <v>96</v>
      </c>
      <c r="J55" s="139">
        <v>16</v>
      </c>
      <c r="K55" s="138">
        <v>132</v>
      </c>
      <c r="L55" s="139">
        <v>22</v>
      </c>
      <c r="M55" s="138">
        <v>144</v>
      </c>
      <c r="N55" s="139">
        <v>24</v>
      </c>
      <c r="O55" s="140">
        <f>I55+K55+M55</f>
        <v>372</v>
      </c>
      <c r="P55" s="141">
        <f>J55+L55+N55</f>
        <v>62</v>
      </c>
      <c r="Q55" s="139">
        <f>+P55/G55</f>
        <v>62</v>
      </c>
      <c r="R55" s="142">
        <f>+O55/P55</f>
        <v>6</v>
      </c>
      <c r="S55" s="138">
        <v>118</v>
      </c>
      <c r="T55" s="137">
        <f t="shared" si="6"/>
        <v>2.152542372881356</v>
      </c>
      <c r="U55" s="143">
        <v>292207</v>
      </c>
      <c r="V55" s="144">
        <v>40340</v>
      </c>
      <c r="W55" s="174">
        <f t="shared" si="7"/>
        <v>7.243604362915221</v>
      </c>
      <c r="X55" s="8"/>
      <c r="Y55" s="8"/>
    </row>
    <row r="56" spans="1:25" s="10" customFormat="1" ht="18">
      <c r="A56" s="53">
        <v>52</v>
      </c>
      <c r="B56" s="129" t="s">
        <v>116</v>
      </c>
      <c r="C56" s="120">
        <v>39241</v>
      </c>
      <c r="D56" s="123" t="s">
        <v>106</v>
      </c>
      <c r="E56" s="123" t="s">
        <v>117</v>
      </c>
      <c r="F56" s="124">
        <v>20</v>
      </c>
      <c r="G56" s="124">
        <v>2</v>
      </c>
      <c r="H56" s="124">
        <v>11</v>
      </c>
      <c r="I56" s="131">
        <v>90</v>
      </c>
      <c r="J56" s="132">
        <v>18</v>
      </c>
      <c r="K56" s="131">
        <v>55</v>
      </c>
      <c r="L56" s="132">
        <v>11</v>
      </c>
      <c r="M56" s="131">
        <v>211</v>
      </c>
      <c r="N56" s="132">
        <v>42</v>
      </c>
      <c r="O56" s="133">
        <f>+M56+K56+I56</f>
        <v>356</v>
      </c>
      <c r="P56" s="134">
        <f>+N56+L56+J56</f>
        <v>71</v>
      </c>
      <c r="Q56" s="139">
        <f>+P56/G56</f>
        <v>35.5</v>
      </c>
      <c r="R56" s="142">
        <f>+O56/P56</f>
        <v>5.014084507042254</v>
      </c>
      <c r="S56" s="138">
        <v>498</v>
      </c>
      <c r="T56" s="137">
        <f t="shared" si="6"/>
        <v>-0.285140562248996</v>
      </c>
      <c r="U56" s="143">
        <v>123522.7</v>
      </c>
      <c r="V56" s="144">
        <v>16633</v>
      </c>
      <c r="W56" s="174">
        <f t="shared" si="7"/>
        <v>7.42636325377262</v>
      </c>
      <c r="X56" s="8"/>
      <c r="Y56" s="8"/>
    </row>
    <row r="57" spans="1:25" s="10" customFormat="1" ht="18">
      <c r="A57" s="52">
        <v>53</v>
      </c>
      <c r="B57" s="128" t="s">
        <v>47</v>
      </c>
      <c r="C57" s="119">
        <v>39227</v>
      </c>
      <c r="D57" s="121" t="s">
        <v>106</v>
      </c>
      <c r="E57" s="121" t="s">
        <v>48</v>
      </c>
      <c r="F57" s="122">
        <v>5</v>
      </c>
      <c r="G57" s="122">
        <v>1</v>
      </c>
      <c r="H57" s="122">
        <v>13</v>
      </c>
      <c r="I57" s="131">
        <v>78</v>
      </c>
      <c r="J57" s="132">
        <v>15</v>
      </c>
      <c r="K57" s="131">
        <v>77</v>
      </c>
      <c r="L57" s="132">
        <v>15</v>
      </c>
      <c r="M57" s="131">
        <v>93</v>
      </c>
      <c r="N57" s="132">
        <v>18</v>
      </c>
      <c r="O57" s="133">
        <f>+M57+K57+I57</f>
        <v>248</v>
      </c>
      <c r="P57" s="134">
        <f>+N57+L57+J57</f>
        <v>48</v>
      </c>
      <c r="Q57" s="139">
        <f>+P57/G57</f>
        <v>48</v>
      </c>
      <c r="R57" s="142">
        <f>+O57/P57</f>
        <v>5.166666666666667</v>
      </c>
      <c r="S57" s="138">
        <v>270</v>
      </c>
      <c r="T57" s="137">
        <f t="shared" si="6"/>
        <v>-0.08148148148148149</v>
      </c>
      <c r="U57" s="143">
        <v>62067</v>
      </c>
      <c r="V57" s="144">
        <v>7819</v>
      </c>
      <c r="W57" s="174">
        <f t="shared" si="7"/>
        <v>7.937971607622458</v>
      </c>
      <c r="X57" s="8"/>
      <c r="Y57" s="8"/>
    </row>
    <row r="58" spans="1:25" s="10" customFormat="1" ht="18">
      <c r="A58" s="53">
        <v>54</v>
      </c>
      <c r="B58" s="128" t="s">
        <v>32</v>
      </c>
      <c r="C58" s="119">
        <v>39157</v>
      </c>
      <c r="D58" s="153" t="s">
        <v>33</v>
      </c>
      <c r="E58" s="153" t="s">
        <v>64</v>
      </c>
      <c r="F58" s="154">
        <v>91</v>
      </c>
      <c r="G58" s="154">
        <v>2</v>
      </c>
      <c r="H58" s="154">
        <v>23</v>
      </c>
      <c r="I58" s="155">
        <v>56</v>
      </c>
      <c r="J58" s="156">
        <v>11</v>
      </c>
      <c r="K58" s="155">
        <v>77</v>
      </c>
      <c r="L58" s="156">
        <v>15</v>
      </c>
      <c r="M58" s="155">
        <v>92</v>
      </c>
      <c r="N58" s="156">
        <v>19</v>
      </c>
      <c r="O58" s="157">
        <f>I58+K58+M58</f>
        <v>225</v>
      </c>
      <c r="P58" s="158">
        <f>J58+L58+N58</f>
        <v>45</v>
      </c>
      <c r="Q58" s="156">
        <f>+P58/G58</f>
        <v>22.5</v>
      </c>
      <c r="R58" s="159">
        <f>+O58/P58</f>
        <v>5</v>
      </c>
      <c r="S58" s="155">
        <v>1964</v>
      </c>
      <c r="T58" s="137">
        <f t="shared" si="6"/>
        <v>-0.8854378818737271</v>
      </c>
      <c r="U58" s="155">
        <v>4173939</v>
      </c>
      <c r="V58" s="156">
        <v>542211</v>
      </c>
      <c r="W58" s="179">
        <f t="shared" si="7"/>
        <v>7.697997642984005</v>
      </c>
      <c r="X58" s="8"/>
      <c r="Y58" s="8"/>
    </row>
    <row r="59" spans="1:25" s="10" customFormat="1" ht="18">
      <c r="A59" s="52">
        <v>55</v>
      </c>
      <c r="B59" s="177" t="s">
        <v>69</v>
      </c>
      <c r="C59" s="152">
        <v>39199</v>
      </c>
      <c r="D59" s="153" t="s">
        <v>19</v>
      </c>
      <c r="E59" s="153" t="s">
        <v>40</v>
      </c>
      <c r="F59" s="154">
        <v>82</v>
      </c>
      <c r="G59" s="154">
        <v>3</v>
      </c>
      <c r="H59" s="154">
        <v>17</v>
      </c>
      <c r="I59" s="143">
        <v>49</v>
      </c>
      <c r="J59" s="144">
        <v>7</v>
      </c>
      <c r="K59" s="143">
        <v>93</v>
      </c>
      <c r="L59" s="144">
        <v>16</v>
      </c>
      <c r="M59" s="143">
        <v>53</v>
      </c>
      <c r="N59" s="144">
        <v>11</v>
      </c>
      <c r="O59" s="157">
        <f>I59+K59+M59</f>
        <v>195</v>
      </c>
      <c r="P59" s="158">
        <f>J59+L59+N59</f>
        <v>34</v>
      </c>
      <c r="Q59" s="156">
        <f>P59/G59</f>
        <v>11.333333333333334</v>
      </c>
      <c r="R59" s="159">
        <f>O59/P59</f>
        <v>5.735294117647059</v>
      </c>
      <c r="S59" s="155">
        <v>158</v>
      </c>
      <c r="T59" s="137">
        <f t="shared" si="6"/>
        <v>0.23417721518987342</v>
      </c>
      <c r="U59" s="155">
        <v>1338388</v>
      </c>
      <c r="V59" s="156">
        <v>162971</v>
      </c>
      <c r="W59" s="179">
        <f t="shared" si="7"/>
        <v>8.21243043240822</v>
      </c>
      <c r="X59" s="8"/>
      <c r="Y59" s="8"/>
    </row>
    <row r="60" spans="1:25" s="10" customFormat="1" ht="18">
      <c r="A60" s="52">
        <v>56</v>
      </c>
      <c r="B60" s="177" t="s">
        <v>72</v>
      </c>
      <c r="C60" s="125">
        <v>39206</v>
      </c>
      <c r="D60" s="146" t="s">
        <v>75</v>
      </c>
      <c r="E60" s="146" t="s">
        <v>71</v>
      </c>
      <c r="F60" s="126">
        <v>80</v>
      </c>
      <c r="G60" s="126">
        <v>2</v>
      </c>
      <c r="H60" s="126">
        <v>16</v>
      </c>
      <c r="I60" s="147">
        <v>65</v>
      </c>
      <c r="J60" s="148">
        <v>11</v>
      </c>
      <c r="K60" s="147">
        <v>42</v>
      </c>
      <c r="L60" s="148">
        <v>7</v>
      </c>
      <c r="M60" s="147">
        <v>76</v>
      </c>
      <c r="N60" s="148">
        <v>12</v>
      </c>
      <c r="O60" s="149">
        <f>+I60+K60+M60</f>
        <v>183</v>
      </c>
      <c r="P60" s="150">
        <f>J60+L60+N60</f>
        <v>30</v>
      </c>
      <c r="Q60" s="148">
        <f>P60/G60</f>
        <v>15</v>
      </c>
      <c r="R60" s="151">
        <f>O60/P60</f>
        <v>6.1</v>
      </c>
      <c r="S60" s="147"/>
      <c r="T60" s="137">
        <f t="shared" si="6"/>
      </c>
      <c r="U60" s="147">
        <v>302134.5</v>
      </c>
      <c r="V60" s="148">
        <v>49328</v>
      </c>
      <c r="W60" s="178">
        <f t="shared" si="7"/>
        <v>6.1250101362309435</v>
      </c>
      <c r="X60" s="8"/>
      <c r="Y60" s="8"/>
    </row>
    <row r="61" spans="1:25" s="10" customFormat="1" ht="18">
      <c r="A61" s="53">
        <v>57</v>
      </c>
      <c r="B61" s="128" t="s">
        <v>97</v>
      </c>
      <c r="C61" s="119">
        <v>38968</v>
      </c>
      <c r="D61" s="121" t="s">
        <v>43</v>
      </c>
      <c r="E61" s="121" t="s">
        <v>65</v>
      </c>
      <c r="F61" s="122">
        <v>56</v>
      </c>
      <c r="G61" s="122">
        <v>1</v>
      </c>
      <c r="H61" s="122">
        <v>17</v>
      </c>
      <c r="I61" s="131">
        <v>42</v>
      </c>
      <c r="J61" s="132">
        <v>6</v>
      </c>
      <c r="K61" s="131">
        <v>42</v>
      </c>
      <c r="L61" s="132">
        <v>6</v>
      </c>
      <c r="M61" s="131">
        <v>88</v>
      </c>
      <c r="N61" s="132">
        <v>12</v>
      </c>
      <c r="O61" s="133">
        <f>I61+K61+M61</f>
        <v>172</v>
      </c>
      <c r="P61" s="134">
        <f>J61+L61+N61</f>
        <v>24</v>
      </c>
      <c r="Q61" s="135">
        <f>IF(O61&lt;&gt;0,P61/G61,"")</f>
        <v>24</v>
      </c>
      <c r="R61" s="136">
        <f>IF(O61&lt;&gt;0,O61/P61,"")</f>
        <v>7.166666666666667</v>
      </c>
      <c r="S61" s="131">
        <v>123</v>
      </c>
      <c r="T61" s="137">
        <f t="shared" si="6"/>
        <v>0.3983739837398374</v>
      </c>
      <c r="U61" s="145">
        <f>564240+178+308+352+172</f>
        <v>565250</v>
      </c>
      <c r="V61" s="144">
        <f>80871+28+46+52+24</f>
        <v>81021</v>
      </c>
      <c r="W61" s="176">
        <f>IF(U61&lt;&gt;0,U61/V61,"")</f>
        <v>6.9765863171276585</v>
      </c>
      <c r="X61" s="8"/>
      <c r="Y61" s="8"/>
    </row>
    <row r="62" spans="1:25" s="10" customFormat="1" ht="18">
      <c r="A62" s="52">
        <v>58</v>
      </c>
      <c r="B62" s="129" t="s">
        <v>95</v>
      </c>
      <c r="C62" s="120">
        <v>39262</v>
      </c>
      <c r="D62" s="123" t="s">
        <v>67</v>
      </c>
      <c r="E62" s="123" t="s">
        <v>36</v>
      </c>
      <c r="F62" s="124">
        <v>2</v>
      </c>
      <c r="G62" s="124">
        <v>2</v>
      </c>
      <c r="H62" s="124">
        <v>8</v>
      </c>
      <c r="I62" s="138">
        <v>52</v>
      </c>
      <c r="J62" s="139">
        <v>10</v>
      </c>
      <c r="K62" s="138">
        <v>24</v>
      </c>
      <c r="L62" s="139">
        <v>4</v>
      </c>
      <c r="M62" s="138">
        <v>62</v>
      </c>
      <c r="N62" s="139">
        <v>11</v>
      </c>
      <c r="O62" s="140">
        <f>SUM(I62+K62+M62)</f>
        <v>138</v>
      </c>
      <c r="P62" s="141">
        <f>SUM(J62+L62+N62)</f>
        <v>25</v>
      </c>
      <c r="Q62" s="139">
        <f>+P62/G62</f>
        <v>12.5</v>
      </c>
      <c r="R62" s="142">
        <f>+O62/P62</f>
        <v>5.52</v>
      </c>
      <c r="S62" s="138"/>
      <c r="T62" s="137">
        <f t="shared" si="6"/>
      </c>
      <c r="U62" s="138">
        <v>8233</v>
      </c>
      <c r="V62" s="139">
        <v>1047</v>
      </c>
      <c r="W62" s="174">
        <f aca="true" t="shared" si="9" ref="W62:W67">U62/V62</f>
        <v>7.86341929321872</v>
      </c>
      <c r="X62" s="8"/>
      <c r="Y62" s="8"/>
    </row>
    <row r="63" spans="1:25" s="10" customFormat="1" ht="18">
      <c r="A63" s="53">
        <v>59</v>
      </c>
      <c r="B63" s="128" t="s">
        <v>80</v>
      </c>
      <c r="C63" s="119">
        <v>39248</v>
      </c>
      <c r="D63" s="121" t="s">
        <v>17</v>
      </c>
      <c r="E63" s="121" t="s">
        <v>76</v>
      </c>
      <c r="F63" s="122">
        <v>43</v>
      </c>
      <c r="G63" s="122">
        <v>1</v>
      </c>
      <c r="H63" s="122">
        <v>10</v>
      </c>
      <c r="I63" s="131">
        <v>52</v>
      </c>
      <c r="J63" s="132">
        <v>10</v>
      </c>
      <c r="K63" s="131">
        <v>32</v>
      </c>
      <c r="L63" s="132">
        <v>6</v>
      </c>
      <c r="M63" s="131">
        <v>40</v>
      </c>
      <c r="N63" s="132">
        <v>8</v>
      </c>
      <c r="O63" s="133">
        <f aca="true" t="shared" si="10" ref="O63:P65">+I63+K63+M63</f>
        <v>124</v>
      </c>
      <c r="P63" s="134">
        <f t="shared" si="10"/>
        <v>24</v>
      </c>
      <c r="Q63" s="135">
        <f>IF(O63&lt;&gt;0,P63/G63,"")</f>
        <v>24</v>
      </c>
      <c r="R63" s="136">
        <f>IF(O63&lt;&gt;0,O63/P63,"")</f>
        <v>5.166666666666667</v>
      </c>
      <c r="S63" s="131">
        <v>238</v>
      </c>
      <c r="T63" s="137">
        <f t="shared" si="6"/>
        <v>-0.4789915966386555</v>
      </c>
      <c r="U63" s="131">
        <v>69163</v>
      </c>
      <c r="V63" s="132">
        <v>9125</v>
      </c>
      <c r="W63" s="175">
        <f t="shared" si="9"/>
        <v>7.579506849315068</v>
      </c>
      <c r="X63" s="8"/>
      <c r="Y63" s="8"/>
    </row>
    <row r="64" spans="1:25" s="10" customFormat="1" ht="18">
      <c r="A64" s="52">
        <v>60</v>
      </c>
      <c r="B64" s="128" t="s">
        <v>50</v>
      </c>
      <c r="C64" s="119">
        <v>39178</v>
      </c>
      <c r="D64" s="121" t="s">
        <v>17</v>
      </c>
      <c r="E64" s="121" t="s">
        <v>51</v>
      </c>
      <c r="F64" s="122">
        <v>34</v>
      </c>
      <c r="G64" s="122">
        <v>2</v>
      </c>
      <c r="H64" s="122">
        <v>15</v>
      </c>
      <c r="I64" s="131">
        <v>0</v>
      </c>
      <c r="J64" s="132">
        <v>0</v>
      </c>
      <c r="K64" s="131">
        <v>57</v>
      </c>
      <c r="L64" s="132">
        <v>11</v>
      </c>
      <c r="M64" s="131">
        <v>60</v>
      </c>
      <c r="N64" s="132">
        <v>11</v>
      </c>
      <c r="O64" s="133">
        <f t="shared" si="10"/>
        <v>117</v>
      </c>
      <c r="P64" s="134">
        <f t="shared" si="10"/>
        <v>22</v>
      </c>
      <c r="Q64" s="135">
        <f>IF(O64&lt;&gt;0,P64/G64,"")</f>
        <v>11</v>
      </c>
      <c r="R64" s="136">
        <f>IF(O64&lt;&gt;0,O64/P64,"")</f>
        <v>5.318181818181818</v>
      </c>
      <c r="S64" s="131">
        <v>143</v>
      </c>
      <c r="T64" s="137">
        <f t="shared" si="6"/>
        <v>-0.18181818181818182</v>
      </c>
      <c r="U64" s="131">
        <v>440168</v>
      </c>
      <c r="V64" s="132">
        <v>45173</v>
      </c>
      <c r="W64" s="175">
        <f t="shared" si="9"/>
        <v>9.744050649724393</v>
      </c>
      <c r="X64" s="8"/>
      <c r="Y64" s="8"/>
    </row>
    <row r="65" spans="1:25" s="10" customFormat="1" ht="18">
      <c r="A65" s="53">
        <v>61</v>
      </c>
      <c r="B65" s="128" t="s">
        <v>141</v>
      </c>
      <c r="C65" s="119">
        <v>39087</v>
      </c>
      <c r="D65" s="121" t="s">
        <v>86</v>
      </c>
      <c r="E65" s="121" t="s">
        <v>86</v>
      </c>
      <c r="F65" s="122">
        <v>11</v>
      </c>
      <c r="G65" s="122">
        <v>1</v>
      </c>
      <c r="H65" s="122">
        <v>13</v>
      </c>
      <c r="I65" s="131">
        <v>70</v>
      </c>
      <c r="J65" s="132">
        <v>14</v>
      </c>
      <c r="K65" s="131">
        <v>0</v>
      </c>
      <c r="L65" s="132">
        <v>0</v>
      </c>
      <c r="M65" s="131">
        <v>30</v>
      </c>
      <c r="N65" s="132">
        <v>6</v>
      </c>
      <c r="O65" s="133">
        <f t="shared" si="10"/>
        <v>100</v>
      </c>
      <c r="P65" s="134">
        <f t="shared" si="10"/>
        <v>20</v>
      </c>
      <c r="Q65" s="139">
        <f>+P65/G65</f>
        <v>20</v>
      </c>
      <c r="R65" s="142">
        <f>+O65/P65</f>
        <v>5</v>
      </c>
      <c r="S65" s="131">
        <v>259.5</v>
      </c>
      <c r="T65" s="137">
        <f t="shared" si="6"/>
        <v>-0.6146435452793835</v>
      </c>
      <c r="U65" s="131">
        <v>108717.79</v>
      </c>
      <c r="V65" s="132">
        <v>11426</v>
      </c>
      <c r="W65" s="176">
        <f t="shared" si="9"/>
        <v>9.514947488184841</v>
      </c>
      <c r="X65" s="8"/>
      <c r="Y65" s="8"/>
    </row>
    <row r="66" spans="1:25" s="10" customFormat="1" ht="18">
      <c r="A66" s="52">
        <v>62</v>
      </c>
      <c r="B66" s="129" t="s">
        <v>74</v>
      </c>
      <c r="C66" s="120">
        <v>39220</v>
      </c>
      <c r="D66" s="123" t="s">
        <v>41</v>
      </c>
      <c r="E66" s="123" t="s">
        <v>57</v>
      </c>
      <c r="F66" s="124">
        <v>40</v>
      </c>
      <c r="G66" s="124">
        <v>1</v>
      </c>
      <c r="H66" s="124">
        <v>14</v>
      </c>
      <c r="I66" s="138">
        <v>10</v>
      </c>
      <c r="J66" s="139">
        <v>2</v>
      </c>
      <c r="K66" s="138">
        <v>16</v>
      </c>
      <c r="L66" s="139">
        <v>3</v>
      </c>
      <c r="M66" s="138">
        <v>73</v>
      </c>
      <c r="N66" s="139">
        <v>14</v>
      </c>
      <c r="O66" s="140">
        <f>I66+K66+M66</f>
        <v>99</v>
      </c>
      <c r="P66" s="141">
        <f>J66+L66+N66</f>
        <v>19</v>
      </c>
      <c r="Q66" s="139">
        <f>+P66/G66</f>
        <v>19</v>
      </c>
      <c r="R66" s="142">
        <f>+O66/P66</f>
        <v>5.2105263157894735</v>
      </c>
      <c r="S66" s="138">
        <v>248</v>
      </c>
      <c r="T66" s="137">
        <f t="shared" si="6"/>
        <v>-0.6008064516129032</v>
      </c>
      <c r="U66" s="143">
        <v>488085.5</v>
      </c>
      <c r="V66" s="144">
        <v>71571</v>
      </c>
      <c r="W66" s="174">
        <f t="shared" si="9"/>
        <v>6.819598720152017</v>
      </c>
      <c r="X66" s="8"/>
      <c r="Y66" s="8"/>
    </row>
    <row r="67" spans="1:25" s="10" customFormat="1" ht="18">
      <c r="A67" s="52">
        <v>63</v>
      </c>
      <c r="B67" s="129" t="s">
        <v>142</v>
      </c>
      <c r="C67" s="120">
        <v>39213</v>
      </c>
      <c r="D67" s="123" t="s">
        <v>106</v>
      </c>
      <c r="E67" s="123" t="s">
        <v>143</v>
      </c>
      <c r="F67" s="124">
        <v>4</v>
      </c>
      <c r="G67" s="124">
        <v>2</v>
      </c>
      <c r="H67" s="124">
        <v>14</v>
      </c>
      <c r="I67" s="131">
        <v>24</v>
      </c>
      <c r="J67" s="132">
        <v>4</v>
      </c>
      <c r="K67" s="131">
        <v>14</v>
      </c>
      <c r="L67" s="132">
        <v>2</v>
      </c>
      <c r="M67" s="131">
        <v>60</v>
      </c>
      <c r="N67" s="132">
        <v>12</v>
      </c>
      <c r="O67" s="133">
        <f>+M67+K67+I67</f>
        <v>98</v>
      </c>
      <c r="P67" s="134">
        <f>+N67+L67+J67</f>
        <v>18</v>
      </c>
      <c r="Q67" s="139">
        <f>+P67/G67</f>
        <v>9</v>
      </c>
      <c r="R67" s="142">
        <f>+O67/P67</f>
        <v>5.444444444444445</v>
      </c>
      <c r="S67" s="138"/>
      <c r="T67" s="137">
        <f t="shared" si="6"/>
      </c>
      <c r="U67" s="143">
        <v>24808</v>
      </c>
      <c r="V67" s="144">
        <v>3777</v>
      </c>
      <c r="W67" s="174">
        <f t="shared" si="9"/>
        <v>6.568175800900185</v>
      </c>
      <c r="X67" s="8"/>
      <c r="Y67" s="8"/>
    </row>
    <row r="68" spans="1:25" s="10" customFormat="1" ht="18">
      <c r="A68" s="53">
        <v>64</v>
      </c>
      <c r="B68" s="128" t="s">
        <v>77</v>
      </c>
      <c r="C68" s="119">
        <v>39234</v>
      </c>
      <c r="D68" s="121" t="s">
        <v>43</v>
      </c>
      <c r="E68" s="121" t="s">
        <v>78</v>
      </c>
      <c r="F68" s="122">
        <v>27</v>
      </c>
      <c r="G68" s="122">
        <v>2</v>
      </c>
      <c r="H68" s="122">
        <v>12</v>
      </c>
      <c r="I68" s="131">
        <v>32</v>
      </c>
      <c r="J68" s="132">
        <v>6</v>
      </c>
      <c r="K68" s="131">
        <v>24</v>
      </c>
      <c r="L68" s="132">
        <v>4</v>
      </c>
      <c r="M68" s="131">
        <v>33</v>
      </c>
      <c r="N68" s="132">
        <v>6</v>
      </c>
      <c r="O68" s="133">
        <f>I68+K68+M68</f>
        <v>89</v>
      </c>
      <c r="P68" s="134">
        <f>J68+L68+N68</f>
        <v>16</v>
      </c>
      <c r="Q68" s="135">
        <f>IF(O68&lt;&gt;0,P68/G68,"")</f>
        <v>8</v>
      </c>
      <c r="R68" s="136">
        <f>IF(O68&lt;&gt;0,O68/P68,"")</f>
        <v>5.5625</v>
      </c>
      <c r="S68" s="131">
        <v>70</v>
      </c>
      <c r="T68" s="137">
        <f t="shared" si="6"/>
        <v>0.2714285714285714</v>
      </c>
      <c r="U68" s="145">
        <f>55607+1998+2784+1710+1168+1343.5+947+150+89</f>
        <v>65796.5</v>
      </c>
      <c r="V68" s="144">
        <f>6941+408+513+286+200+227+163+30+16</f>
        <v>8784</v>
      </c>
      <c r="W68" s="176">
        <f>IF(U68&lt;&gt;0,U68/V68,"")</f>
        <v>7.490494080145719</v>
      </c>
      <c r="X68" s="8"/>
      <c r="Y68" s="8"/>
    </row>
    <row r="69" spans="1:25" s="10" customFormat="1" ht="18">
      <c r="A69" s="52">
        <v>65</v>
      </c>
      <c r="B69" s="128" t="s">
        <v>8</v>
      </c>
      <c r="C69" s="119">
        <v>39164</v>
      </c>
      <c r="D69" s="121" t="s">
        <v>17</v>
      </c>
      <c r="E69" s="121" t="s">
        <v>18</v>
      </c>
      <c r="F69" s="122">
        <v>67</v>
      </c>
      <c r="G69" s="122">
        <v>1</v>
      </c>
      <c r="H69" s="122">
        <v>17</v>
      </c>
      <c r="I69" s="131">
        <v>20</v>
      </c>
      <c r="J69" s="132">
        <v>4</v>
      </c>
      <c r="K69" s="131">
        <v>32</v>
      </c>
      <c r="L69" s="132">
        <v>6</v>
      </c>
      <c r="M69" s="131">
        <v>30</v>
      </c>
      <c r="N69" s="132">
        <v>6</v>
      </c>
      <c r="O69" s="133">
        <f>+I69+K69+M69</f>
        <v>82</v>
      </c>
      <c r="P69" s="134">
        <f>+J69+L69+N69</f>
        <v>16</v>
      </c>
      <c r="Q69" s="135">
        <f>IF(O69&lt;&gt;0,P69/G69,"")</f>
        <v>16</v>
      </c>
      <c r="R69" s="136">
        <f>IF(O69&lt;&gt;0,O69/P69,"")</f>
        <v>5.125</v>
      </c>
      <c r="S69" s="131">
        <v>2014</v>
      </c>
      <c r="T69" s="137">
        <f aca="true" t="shared" si="11" ref="T69:T78">IF(S69&lt;&gt;0,-(S69-O69)/S69,"")</f>
        <v>-0.9592850049652433</v>
      </c>
      <c r="U69" s="131">
        <v>1685330</v>
      </c>
      <c r="V69" s="132">
        <v>183778</v>
      </c>
      <c r="W69" s="175">
        <f>U69/V69</f>
        <v>9.170466541152912</v>
      </c>
      <c r="X69" s="8"/>
      <c r="Y69" s="8"/>
    </row>
    <row r="70" spans="1:25" s="10" customFormat="1" ht="18">
      <c r="A70" s="53">
        <v>66</v>
      </c>
      <c r="B70" s="129" t="s">
        <v>118</v>
      </c>
      <c r="C70" s="120">
        <v>39220</v>
      </c>
      <c r="D70" s="123" t="s">
        <v>106</v>
      </c>
      <c r="E70" s="123" t="s">
        <v>119</v>
      </c>
      <c r="F70" s="124">
        <v>88</v>
      </c>
      <c r="G70" s="124">
        <v>1</v>
      </c>
      <c r="H70" s="124">
        <v>14</v>
      </c>
      <c r="I70" s="131">
        <v>0</v>
      </c>
      <c r="J70" s="132">
        <v>0</v>
      </c>
      <c r="K70" s="131">
        <v>56</v>
      </c>
      <c r="L70" s="132">
        <v>7</v>
      </c>
      <c r="M70" s="131">
        <v>24</v>
      </c>
      <c r="N70" s="132">
        <v>3</v>
      </c>
      <c r="O70" s="133">
        <f>+M70+K70+I70</f>
        <v>80</v>
      </c>
      <c r="P70" s="134">
        <f>+N70+L70+J70</f>
        <v>10</v>
      </c>
      <c r="Q70" s="139">
        <f>+P70/G70</f>
        <v>10</v>
      </c>
      <c r="R70" s="142">
        <f>+O70/P70</f>
        <v>8</v>
      </c>
      <c r="S70" s="138">
        <v>749</v>
      </c>
      <c r="T70" s="137">
        <f t="shared" si="11"/>
        <v>-0.8931909212283045</v>
      </c>
      <c r="U70" s="143">
        <v>566168.5</v>
      </c>
      <c r="V70" s="144">
        <v>81787</v>
      </c>
      <c r="W70" s="174">
        <f>U70/V70</f>
        <v>6.922475454534339</v>
      </c>
      <c r="X70" s="8"/>
      <c r="Y70" s="8"/>
    </row>
    <row r="71" spans="1:25" s="10" customFormat="1" ht="18">
      <c r="A71" s="52">
        <v>67</v>
      </c>
      <c r="B71" s="129" t="s">
        <v>144</v>
      </c>
      <c r="C71" s="120">
        <v>39227</v>
      </c>
      <c r="D71" s="123" t="s">
        <v>67</v>
      </c>
      <c r="E71" s="123" t="s">
        <v>145</v>
      </c>
      <c r="F71" s="124">
        <v>2</v>
      </c>
      <c r="G71" s="124">
        <v>1</v>
      </c>
      <c r="H71" s="124">
        <v>10</v>
      </c>
      <c r="I71" s="138">
        <v>30</v>
      </c>
      <c r="J71" s="139">
        <v>6</v>
      </c>
      <c r="K71" s="138">
        <v>10</v>
      </c>
      <c r="L71" s="139">
        <v>2</v>
      </c>
      <c r="M71" s="138">
        <v>30</v>
      </c>
      <c r="N71" s="139">
        <v>6</v>
      </c>
      <c r="O71" s="140">
        <f>SUM(I71+K71+M71)</f>
        <v>70</v>
      </c>
      <c r="P71" s="141">
        <f>SUM(J71+L71+N71)</f>
        <v>14</v>
      </c>
      <c r="Q71" s="139">
        <f>+P71/G71</f>
        <v>14</v>
      </c>
      <c r="R71" s="142">
        <f>+O71/P71</f>
        <v>5</v>
      </c>
      <c r="S71" s="138"/>
      <c r="T71" s="137">
        <f t="shared" si="11"/>
      </c>
      <c r="U71" s="138">
        <v>6831</v>
      </c>
      <c r="V71" s="139">
        <v>918</v>
      </c>
      <c r="W71" s="174">
        <f>U71/V71</f>
        <v>7.4411764705882355</v>
      </c>
      <c r="X71" s="8"/>
      <c r="Y71" s="8"/>
    </row>
    <row r="72" spans="1:25" s="10" customFormat="1" ht="18">
      <c r="A72" s="53">
        <v>68</v>
      </c>
      <c r="B72" s="128" t="s">
        <v>146</v>
      </c>
      <c r="C72" s="119">
        <v>39108</v>
      </c>
      <c r="D72" s="153" t="s">
        <v>33</v>
      </c>
      <c r="E72" s="153" t="s">
        <v>147</v>
      </c>
      <c r="F72" s="154">
        <v>163</v>
      </c>
      <c r="G72" s="154">
        <v>2</v>
      </c>
      <c r="H72" s="154">
        <v>21</v>
      </c>
      <c r="I72" s="155">
        <v>21</v>
      </c>
      <c r="J72" s="156">
        <v>7</v>
      </c>
      <c r="K72" s="155">
        <v>24</v>
      </c>
      <c r="L72" s="156">
        <v>8</v>
      </c>
      <c r="M72" s="155">
        <v>24</v>
      </c>
      <c r="N72" s="156">
        <v>8</v>
      </c>
      <c r="O72" s="157">
        <f>I72+K72+M72</f>
        <v>69</v>
      </c>
      <c r="P72" s="158">
        <f>J72+L72+N72</f>
        <v>23</v>
      </c>
      <c r="Q72" s="156">
        <f>+P72/G72</f>
        <v>11.5</v>
      </c>
      <c r="R72" s="159">
        <f>+O72/P72</f>
        <v>3</v>
      </c>
      <c r="S72" s="155"/>
      <c r="T72" s="137">
        <f t="shared" si="11"/>
      </c>
      <c r="U72" s="155">
        <v>2824482.5</v>
      </c>
      <c r="V72" s="156">
        <v>379604</v>
      </c>
      <c r="W72" s="179">
        <f>U72/V72</f>
        <v>7.440602575315329</v>
      </c>
      <c r="X72" s="8"/>
      <c r="Y72" s="8"/>
    </row>
    <row r="73" spans="1:25" s="10" customFormat="1" ht="18">
      <c r="A73" s="52">
        <v>69</v>
      </c>
      <c r="B73" s="129" t="s">
        <v>9</v>
      </c>
      <c r="C73" s="120">
        <v>39157</v>
      </c>
      <c r="D73" s="123" t="s">
        <v>106</v>
      </c>
      <c r="E73" s="123" t="s">
        <v>10</v>
      </c>
      <c r="F73" s="124">
        <v>1</v>
      </c>
      <c r="G73" s="124">
        <v>1</v>
      </c>
      <c r="H73" s="124">
        <v>16</v>
      </c>
      <c r="I73" s="131">
        <v>0</v>
      </c>
      <c r="J73" s="132">
        <v>0</v>
      </c>
      <c r="K73" s="131">
        <v>19</v>
      </c>
      <c r="L73" s="132">
        <v>3</v>
      </c>
      <c r="M73" s="131">
        <v>32</v>
      </c>
      <c r="N73" s="132">
        <v>6</v>
      </c>
      <c r="O73" s="133">
        <f>+M73+K73+I73</f>
        <v>51</v>
      </c>
      <c r="P73" s="134">
        <f>+N73+L73+J73</f>
        <v>9</v>
      </c>
      <c r="Q73" s="139">
        <f>+P73/G73</f>
        <v>9</v>
      </c>
      <c r="R73" s="142">
        <f>+O73/P73</f>
        <v>5.666666666666667</v>
      </c>
      <c r="S73" s="138">
        <v>105</v>
      </c>
      <c r="T73" s="137">
        <f t="shared" si="11"/>
        <v>-0.5142857142857142</v>
      </c>
      <c r="U73" s="143">
        <v>15690</v>
      </c>
      <c r="V73" s="144">
        <v>2690</v>
      </c>
      <c r="W73" s="174">
        <f>U73/V73</f>
        <v>5.83271375464684</v>
      </c>
      <c r="X73" s="8"/>
      <c r="Y73" s="8"/>
    </row>
    <row r="74" spans="1:25" s="10" customFormat="1" ht="18">
      <c r="A74" s="52">
        <v>70</v>
      </c>
      <c r="B74" s="129" t="s">
        <v>148</v>
      </c>
      <c r="C74" s="119">
        <v>38975</v>
      </c>
      <c r="D74" s="123" t="s">
        <v>28</v>
      </c>
      <c r="E74" s="123" t="s">
        <v>29</v>
      </c>
      <c r="F74" s="124">
        <v>125</v>
      </c>
      <c r="G74" s="124">
        <v>1</v>
      </c>
      <c r="H74" s="124">
        <v>48</v>
      </c>
      <c r="I74" s="138"/>
      <c r="J74" s="139"/>
      <c r="K74" s="138">
        <v>14</v>
      </c>
      <c r="L74" s="139">
        <v>2</v>
      </c>
      <c r="M74" s="138">
        <v>35</v>
      </c>
      <c r="N74" s="139">
        <v>5</v>
      </c>
      <c r="O74" s="140">
        <f>+M74+K74+I74</f>
        <v>49</v>
      </c>
      <c r="P74" s="141">
        <f>+N74+L74+J74</f>
        <v>7</v>
      </c>
      <c r="Q74" s="139">
        <f>+P74/G74</f>
        <v>7</v>
      </c>
      <c r="R74" s="142">
        <f>+O74/P74</f>
        <v>7</v>
      </c>
      <c r="S74" s="138"/>
      <c r="T74" s="137">
        <f t="shared" si="11"/>
      </c>
      <c r="U74" s="138">
        <v>2375876</v>
      </c>
      <c r="V74" s="139">
        <v>328768</v>
      </c>
      <c r="W74" s="173">
        <f>+U74/V74</f>
        <v>7.2266035623905</v>
      </c>
      <c r="X74" s="8"/>
      <c r="Y74" s="8"/>
    </row>
    <row r="75" spans="1:25" s="10" customFormat="1" ht="18">
      <c r="A75" s="53">
        <v>71</v>
      </c>
      <c r="B75" s="128" t="s">
        <v>49</v>
      </c>
      <c r="C75" s="119">
        <v>39185</v>
      </c>
      <c r="D75" s="121" t="s">
        <v>43</v>
      </c>
      <c r="E75" s="121" t="s">
        <v>96</v>
      </c>
      <c r="F75" s="122">
        <v>111</v>
      </c>
      <c r="G75" s="122">
        <v>1</v>
      </c>
      <c r="H75" s="122">
        <v>18</v>
      </c>
      <c r="I75" s="131">
        <v>21</v>
      </c>
      <c r="J75" s="132">
        <v>5</v>
      </c>
      <c r="K75" s="131">
        <v>0</v>
      </c>
      <c r="L75" s="132">
        <v>0</v>
      </c>
      <c r="M75" s="131">
        <v>20</v>
      </c>
      <c r="N75" s="132">
        <v>5</v>
      </c>
      <c r="O75" s="133">
        <f>I75+K75+M75</f>
        <v>41</v>
      </c>
      <c r="P75" s="134">
        <f>J75+L75+N75</f>
        <v>10</v>
      </c>
      <c r="Q75" s="135">
        <f>IF(O75&lt;&gt;0,P75/G75,"")</f>
        <v>10</v>
      </c>
      <c r="R75" s="136">
        <f>IF(O75&lt;&gt;0,O75/P75,"")</f>
        <v>4.1</v>
      </c>
      <c r="S75" s="131">
        <v>76</v>
      </c>
      <c r="T75" s="137">
        <f t="shared" si="11"/>
        <v>-0.4605263157894737</v>
      </c>
      <c r="U75" s="145">
        <f>1097365+234+410+168+41</f>
        <v>1098218</v>
      </c>
      <c r="V75" s="144">
        <f>147226+57+102+40+10</f>
        <v>147435</v>
      </c>
      <c r="W75" s="176">
        <f>IF(U75&lt;&gt;0,U75/V75,"")</f>
        <v>7.448828297215722</v>
      </c>
      <c r="X75" s="8"/>
      <c r="Y75" s="8"/>
    </row>
    <row r="76" spans="1:25" s="10" customFormat="1" ht="18">
      <c r="A76" s="52">
        <v>72</v>
      </c>
      <c r="B76" s="128" t="s">
        <v>66</v>
      </c>
      <c r="C76" s="119">
        <v>39164</v>
      </c>
      <c r="D76" s="121" t="s">
        <v>43</v>
      </c>
      <c r="E76" s="121" t="s">
        <v>65</v>
      </c>
      <c r="F76" s="122">
        <v>119</v>
      </c>
      <c r="G76" s="122">
        <v>1</v>
      </c>
      <c r="H76" s="122">
        <v>22</v>
      </c>
      <c r="I76" s="131">
        <v>0</v>
      </c>
      <c r="J76" s="132">
        <v>0</v>
      </c>
      <c r="K76" s="131">
        <v>21</v>
      </c>
      <c r="L76" s="132">
        <v>3</v>
      </c>
      <c r="M76" s="131">
        <v>14</v>
      </c>
      <c r="N76" s="132">
        <v>2</v>
      </c>
      <c r="O76" s="133">
        <f>I76+K76+M76</f>
        <v>35</v>
      </c>
      <c r="P76" s="134">
        <f>J76+L76+N76</f>
        <v>5</v>
      </c>
      <c r="Q76" s="135">
        <f>IF(O76&lt;&gt;0,P76/G76,"")</f>
        <v>5</v>
      </c>
      <c r="R76" s="136">
        <f>IF(O76&lt;&gt;0,O76/P76,"")</f>
        <v>7</v>
      </c>
      <c r="S76" s="131">
        <v>15</v>
      </c>
      <c r="T76" s="137">
        <f t="shared" si="11"/>
        <v>1.3333333333333333</v>
      </c>
      <c r="U76" s="145">
        <f>1486973.5+0+60+3728+1281+565+311+129+80+35</f>
        <v>1493162.5</v>
      </c>
      <c r="V76" s="144">
        <f>197344+0+9+619+252+110+56+19+12+5</f>
        <v>198426</v>
      </c>
      <c r="W76" s="176">
        <f>IF(U76&lt;&gt;0,U76/V76,"")</f>
        <v>7.525034521685666</v>
      </c>
      <c r="X76" s="8"/>
      <c r="Y76" s="8"/>
    </row>
    <row r="77" spans="1:25" s="10" customFormat="1" ht="18">
      <c r="A77" s="53">
        <v>73</v>
      </c>
      <c r="B77" s="128" t="s">
        <v>149</v>
      </c>
      <c r="C77" s="119">
        <v>39255</v>
      </c>
      <c r="D77" s="121" t="s">
        <v>106</v>
      </c>
      <c r="E77" s="121" t="s">
        <v>70</v>
      </c>
      <c r="F77" s="122">
        <v>1</v>
      </c>
      <c r="G77" s="122">
        <v>1</v>
      </c>
      <c r="H77" s="122">
        <v>9</v>
      </c>
      <c r="I77" s="131">
        <v>10</v>
      </c>
      <c r="J77" s="132">
        <v>2</v>
      </c>
      <c r="K77" s="131">
        <v>10</v>
      </c>
      <c r="L77" s="132">
        <v>2</v>
      </c>
      <c r="M77" s="131">
        <v>10</v>
      </c>
      <c r="N77" s="132">
        <v>2</v>
      </c>
      <c r="O77" s="133">
        <f>+M77+K77+I77</f>
        <v>30</v>
      </c>
      <c r="P77" s="134">
        <f>+N77+L77+J77</f>
        <v>6</v>
      </c>
      <c r="Q77" s="139">
        <f>+P77/G77</f>
        <v>6</v>
      </c>
      <c r="R77" s="142">
        <f>+O77/P77</f>
        <v>5</v>
      </c>
      <c r="S77" s="138">
        <v>328</v>
      </c>
      <c r="T77" s="137">
        <f t="shared" si="11"/>
        <v>-0.9085365853658537</v>
      </c>
      <c r="U77" s="143">
        <v>38907.25</v>
      </c>
      <c r="V77" s="144">
        <v>4946</v>
      </c>
      <c r="W77" s="174">
        <f>U77/V77</f>
        <v>7.866407197735544</v>
      </c>
      <c r="X77" s="8"/>
      <c r="Y77" s="8"/>
    </row>
    <row r="78" spans="1:25" s="10" customFormat="1" ht="18.75" thickBot="1">
      <c r="A78" s="52">
        <v>74</v>
      </c>
      <c r="B78" s="180" t="s">
        <v>45</v>
      </c>
      <c r="C78" s="181">
        <v>39220</v>
      </c>
      <c r="D78" s="182" t="s">
        <v>28</v>
      </c>
      <c r="E78" s="182" t="s">
        <v>73</v>
      </c>
      <c r="F78" s="183">
        <v>55</v>
      </c>
      <c r="G78" s="183">
        <v>1</v>
      </c>
      <c r="H78" s="183">
        <v>14</v>
      </c>
      <c r="I78" s="184">
        <v>0</v>
      </c>
      <c r="J78" s="185">
        <v>0</v>
      </c>
      <c r="K78" s="184">
        <v>0</v>
      </c>
      <c r="L78" s="185">
        <v>0</v>
      </c>
      <c r="M78" s="184">
        <v>14</v>
      </c>
      <c r="N78" s="185">
        <v>2</v>
      </c>
      <c r="O78" s="186">
        <f>+M78+K78+I78</f>
        <v>14</v>
      </c>
      <c r="P78" s="187">
        <f>+N78+L78+J78</f>
        <v>2</v>
      </c>
      <c r="Q78" s="185">
        <f>+P78/G78</f>
        <v>2</v>
      </c>
      <c r="R78" s="188">
        <f>+O78/P78</f>
        <v>7</v>
      </c>
      <c r="S78" s="184">
        <v>409</v>
      </c>
      <c r="T78" s="189">
        <f t="shared" si="11"/>
        <v>-0.9657701711491442</v>
      </c>
      <c r="U78" s="184">
        <v>565664</v>
      </c>
      <c r="V78" s="185">
        <v>68130</v>
      </c>
      <c r="W78" s="190">
        <f>+U78/V78</f>
        <v>8.30271539703508</v>
      </c>
      <c r="X78" s="8"/>
      <c r="Y78" s="8"/>
    </row>
    <row r="79" spans="1:28" s="66" customFormat="1" ht="15.75" thickBot="1">
      <c r="A79" s="74"/>
      <c r="B79" s="238" t="s">
        <v>39</v>
      </c>
      <c r="C79" s="239"/>
      <c r="D79" s="240"/>
      <c r="E79" s="241"/>
      <c r="F79" s="69">
        <f>SUM(F5:F78)</f>
        <v>4206</v>
      </c>
      <c r="G79" s="69">
        <f>SUM(G5:G78)</f>
        <v>1149</v>
      </c>
      <c r="H79" s="70"/>
      <c r="I79" s="79"/>
      <c r="J79" s="90"/>
      <c r="K79" s="79"/>
      <c r="L79" s="90"/>
      <c r="M79" s="79"/>
      <c r="N79" s="90"/>
      <c r="O79" s="79">
        <f>SUM(O5:O78)</f>
        <v>1508414.5</v>
      </c>
      <c r="P79" s="90">
        <f>SUM(P5:P78)</f>
        <v>185280</v>
      </c>
      <c r="Q79" s="90">
        <f>O79/G79</f>
        <v>1312.8063533507398</v>
      </c>
      <c r="R79" s="71">
        <f>O79/P79</f>
        <v>8.141269969775475</v>
      </c>
      <c r="S79" s="79"/>
      <c r="T79" s="72"/>
      <c r="U79" s="79"/>
      <c r="V79" s="90"/>
      <c r="W79" s="73"/>
      <c r="AB79" s="66" t="s">
        <v>55</v>
      </c>
    </row>
    <row r="80" spans="1:24" s="51" customFormat="1" ht="18">
      <c r="A80" s="40"/>
      <c r="B80" s="76"/>
      <c r="C80" s="68"/>
      <c r="F80" s="101"/>
      <c r="G80" s="42"/>
      <c r="H80" s="41"/>
      <c r="I80" s="80"/>
      <c r="J80" s="45"/>
      <c r="K80" s="80"/>
      <c r="L80" s="45"/>
      <c r="M80" s="80"/>
      <c r="N80" s="45"/>
      <c r="O80" s="80"/>
      <c r="P80" s="45"/>
      <c r="Q80" s="45"/>
      <c r="R80" s="46"/>
      <c r="S80" s="88"/>
      <c r="T80" s="48"/>
      <c r="U80" s="88"/>
      <c r="V80" s="45"/>
      <c r="W80" s="46"/>
      <c r="X80" s="50"/>
    </row>
    <row r="81" spans="1:24" s="33" customFormat="1" ht="18">
      <c r="A81" s="32"/>
      <c r="B81" s="77"/>
      <c r="C81" s="63"/>
      <c r="D81" s="236"/>
      <c r="E81" s="237"/>
      <c r="F81" s="237"/>
      <c r="G81" s="237"/>
      <c r="H81" s="34"/>
      <c r="I81" s="81"/>
      <c r="J81" s="91"/>
      <c r="K81" s="81"/>
      <c r="L81" s="91"/>
      <c r="M81" s="81"/>
      <c r="N81" s="91"/>
      <c r="O81" s="85"/>
      <c r="P81" s="98"/>
      <c r="Q81" s="91"/>
      <c r="R81" s="37"/>
      <c r="S81" s="246" t="s">
        <v>56</v>
      </c>
      <c r="T81" s="246"/>
      <c r="U81" s="246"/>
      <c r="V81" s="246"/>
      <c r="W81" s="246"/>
      <c r="X81" s="38"/>
    </row>
    <row r="82" spans="1:24" s="33" customFormat="1" ht="18">
      <c r="A82" s="32"/>
      <c r="B82" s="77"/>
      <c r="C82" s="63"/>
      <c r="D82" s="110"/>
      <c r="E82" s="111"/>
      <c r="F82" s="100"/>
      <c r="G82" s="100"/>
      <c r="H82" s="34"/>
      <c r="I82" s="81"/>
      <c r="J82" s="91"/>
      <c r="K82" s="81"/>
      <c r="L82" s="91"/>
      <c r="M82" s="81"/>
      <c r="N82" s="91"/>
      <c r="O82" s="85"/>
      <c r="P82" s="98"/>
      <c r="Q82" s="91"/>
      <c r="R82" s="37"/>
      <c r="S82" s="246"/>
      <c r="T82" s="246"/>
      <c r="U82" s="246"/>
      <c r="V82" s="246"/>
      <c r="W82" s="246"/>
      <c r="X82" s="38"/>
    </row>
    <row r="83" spans="1:24" s="33" customFormat="1" ht="18">
      <c r="A83" s="32"/>
      <c r="B83" s="39"/>
      <c r="C83" s="64"/>
      <c r="F83" s="34"/>
      <c r="G83" s="34"/>
      <c r="H83" s="34"/>
      <c r="I83" s="81"/>
      <c r="J83" s="91"/>
      <c r="K83" s="81"/>
      <c r="L83" s="91"/>
      <c r="M83" s="81"/>
      <c r="N83" s="91"/>
      <c r="O83" s="85"/>
      <c r="P83" s="98"/>
      <c r="Q83" s="91"/>
      <c r="R83" s="37"/>
      <c r="S83" s="246"/>
      <c r="T83" s="246"/>
      <c r="U83" s="246"/>
      <c r="V83" s="246"/>
      <c r="W83" s="246"/>
      <c r="X83" s="38"/>
    </row>
    <row r="84" spans="1:24" s="33" customFormat="1" ht="18" customHeight="1">
      <c r="A84" s="32"/>
      <c r="B84" s="39"/>
      <c r="C84" s="64"/>
      <c r="F84" s="34"/>
      <c r="G84" s="34"/>
      <c r="H84" s="34"/>
      <c r="I84" s="81"/>
      <c r="J84" s="91"/>
      <c r="K84" s="81"/>
      <c r="L84" s="91"/>
      <c r="M84" s="81"/>
      <c r="N84" s="91"/>
      <c r="O84" s="85"/>
      <c r="P84" s="98"/>
      <c r="Q84" s="91"/>
      <c r="R84" s="37"/>
      <c r="S84" s="245" t="s">
        <v>120</v>
      </c>
      <c r="T84" s="245"/>
      <c r="U84" s="245"/>
      <c r="V84" s="245"/>
      <c r="W84" s="245"/>
      <c r="X84" s="38"/>
    </row>
    <row r="85" spans="1:24" s="33" customFormat="1" ht="18">
      <c r="A85" s="32"/>
      <c r="B85" s="39"/>
      <c r="C85" s="64"/>
      <c r="F85" s="34"/>
      <c r="G85" s="34"/>
      <c r="H85" s="34"/>
      <c r="I85" s="81"/>
      <c r="J85" s="91"/>
      <c r="K85" s="81"/>
      <c r="L85" s="91"/>
      <c r="M85" s="81"/>
      <c r="N85" s="91"/>
      <c r="O85" s="85"/>
      <c r="P85" s="98"/>
      <c r="Q85" s="91"/>
      <c r="R85" s="37"/>
      <c r="S85" s="245"/>
      <c r="T85" s="245"/>
      <c r="U85" s="245"/>
      <c r="V85" s="245"/>
      <c r="W85" s="245"/>
      <c r="X85" s="38"/>
    </row>
    <row r="86" spans="1:24" s="33" customFormat="1" ht="18">
      <c r="A86" s="32"/>
      <c r="B86" s="39"/>
      <c r="C86" s="64"/>
      <c r="F86" s="34"/>
      <c r="G86" s="34"/>
      <c r="H86" s="34"/>
      <c r="I86" s="81"/>
      <c r="J86" s="91"/>
      <c r="K86" s="81"/>
      <c r="L86" s="91"/>
      <c r="M86" s="81"/>
      <c r="N86" s="91"/>
      <c r="O86" s="85"/>
      <c r="P86" s="98"/>
      <c r="Q86" s="91"/>
      <c r="R86" s="37"/>
      <c r="S86" s="245"/>
      <c r="T86" s="245"/>
      <c r="U86" s="245"/>
      <c r="V86" s="245"/>
      <c r="W86" s="245"/>
      <c r="X86" s="38"/>
    </row>
    <row r="87" spans="1:24" s="33" customFormat="1" ht="18">
      <c r="A87" s="32"/>
      <c r="B87" s="39"/>
      <c r="C87" s="64"/>
      <c r="F87" s="34"/>
      <c r="G87" s="34"/>
      <c r="H87" s="34"/>
      <c r="I87" s="81"/>
      <c r="J87" s="91"/>
      <c r="K87" s="81"/>
      <c r="L87" s="91"/>
      <c r="M87" s="81"/>
      <c r="N87" s="91"/>
      <c r="O87" s="85"/>
      <c r="P87" s="98"/>
      <c r="Q87" s="91"/>
      <c r="R87" s="37"/>
      <c r="S87" s="245" t="s">
        <v>122</v>
      </c>
      <c r="T87" s="245"/>
      <c r="U87" s="245"/>
      <c r="V87" s="245"/>
      <c r="W87" s="245"/>
      <c r="X87" s="38"/>
    </row>
    <row r="88" spans="1:24" s="33" customFormat="1" ht="18">
      <c r="A88" s="32"/>
      <c r="B88" s="39"/>
      <c r="C88" s="64"/>
      <c r="F88" s="34"/>
      <c r="G88" s="34"/>
      <c r="H88" s="34"/>
      <c r="I88" s="81"/>
      <c r="J88" s="91"/>
      <c r="K88" s="81"/>
      <c r="L88" s="91"/>
      <c r="M88" s="81"/>
      <c r="N88" s="91"/>
      <c r="O88" s="85"/>
      <c r="P88" s="98"/>
      <c r="Q88" s="91"/>
      <c r="R88" s="37"/>
      <c r="S88" s="245"/>
      <c r="T88" s="245"/>
      <c r="U88" s="245"/>
      <c r="V88" s="245"/>
      <c r="W88" s="245"/>
      <c r="X88" s="38"/>
    </row>
    <row r="89" spans="1:24" s="33" customFormat="1" ht="18">
      <c r="A89" s="32"/>
      <c r="B89" s="39"/>
      <c r="C89" s="64"/>
      <c r="F89" s="34"/>
      <c r="G89" s="34"/>
      <c r="H89" s="34"/>
      <c r="I89" s="81"/>
      <c r="J89" s="91"/>
      <c r="K89" s="81"/>
      <c r="L89" s="91"/>
      <c r="M89" s="81"/>
      <c r="N89" s="91"/>
      <c r="O89" s="85"/>
      <c r="P89" s="98"/>
      <c r="Q89" s="91"/>
      <c r="R89" s="37"/>
      <c r="S89" s="245"/>
      <c r="T89" s="245"/>
      <c r="U89" s="245"/>
      <c r="V89" s="245"/>
      <c r="W89" s="245"/>
      <c r="X89" s="38"/>
    </row>
    <row r="90" spans="1:24" s="33" customFormat="1" ht="18">
      <c r="A90" s="32"/>
      <c r="B90" s="39"/>
      <c r="C90" s="64"/>
      <c r="F90" s="34"/>
      <c r="G90" s="34"/>
      <c r="H90" s="34"/>
      <c r="I90" s="81"/>
      <c r="J90" s="91"/>
      <c r="K90" s="81"/>
      <c r="L90" s="91"/>
      <c r="M90" s="81"/>
      <c r="N90" s="91"/>
      <c r="O90" s="85"/>
      <c r="P90" s="242" t="s">
        <v>30</v>
      </c>
      <c r="Q90" s="243"/>
      <c r="R90" s="243"/>
      <c r="S90" s="243"/>
      <c r="T90" s="243"/>
      <c r="U90" s="243"/>
      <c r="V90" s="243"/>
      <c r="W90" s="243"/>
      <c r="X90" s="38"/>
    </row>
    <row r="91" spans="1:24" s="33" customFormat="1" ht="18">
      <c r="A91" s="32"/>
      <c r="B91" s="39"/>
      <c r="C91" s="64"/>
      <c r="F91" s="34"/>
      <c r="G91" s="34"/>
      <c r="H91" s="34"/>
      <c r="I91" s="81"/>
      <c r="J91" s="91"/>
      <c r="K91" s="81"/>
      <c r="L91" s="91"/>
      <c r="M91" s="81"/>
      <c r="N91" s="91"/>
      <c r="O91" s="85"/>
      <c r="P91" s="243"/>
      <c r="Q91" s="243"/>
      <c r="R91" s="243"/>
      <c r="S91" s="243"/>
      <c r="T91" s="243"/>
      <c r="U91" s="243"/>
      <c r="V91" s="243"/>
      <c r="W91" s="243"/>
      <c r="X91" s="38"/>
    </row>
    <row r="92" spans="1:24" s="33" customFormat="1" ht="18">
      <c r="A92" s="32"/>
      <c r="B92" s="39"/>
      <c r="C92" s="64"/>
      <c r="F92" s="34"/>
      <c r="G92" s="34"/>
      <c r="H92" s="34"/>
      <c r="I92" s="81"/>
      <c r="J92" s="91"/>
      <c r="K92" s="81"/>
      <c r="L92" s="91"/>
      <c r="M92" s="81"/>
      <c r="N92" s="91"/>
      <c r="O92" s="85"/>
      <c r="P92" s="243"/>
      <c r="Q92" s="243"/>
      <c r="R92" s="243"/>
      <c r="S92" s="243"/>
      <c r="T92" s="243"/>
      <c r="U92" s="243"/>
      <c r="V92" s="243"/>
      <c r="W92" s="243"/>
      <c r="X92" s="38"/>
    </row>
    <row r="93" spans="1:24" s="33" customFormat="1" ht="18">
      <c r="A93" s="32"/>
      <c r="B93" s="39"/>
      <c r="C93" s="64"/>
      <c r="F93" s="34"/>
      <c r="G93" s="34"/>
      <c r="H93" s="34"/>
      <c r="I93" s="81"/>
      <c r="J93" s="91"/>
      <c r="K93" s="81"/>
      <c r="L93" s="91"/>
      <c r="M93" s="81"/>
      <c r="N93" s="91"/>
      <c r="O93" s="85"/>
      <c r="P93" s="243"/>
      <c r="Q93" s="243"/>
      <c r="R93" s="243"/>
      <c r="S93" s="243"/>
      <c r="T93" s="243"/>
      <c r="U93" s="243"/>
      <c r="V93" s="243"/>
      <c r="W93" s="243"/>
      <c r="X93" s="38"/>
    </row>
    <row r="94" spans="1:24" s="33" customFormat="1" ht="18">
      <c r="A94" s="32"/>
      <c r="B94" s="39"/>
      <c r="C94" s="64"/>
      <c r="F94" s="34"/>
      <c r="G94" s="34"/>
      <c r="H94" s="34"/>
      <c r="I94" s="81"/>
      <c r="J94" s="91"/>
      <c r="K94" s="81"/>
      <c r="L94" s="91"/>
      <c r="M94" s="81"/>
      <c r="N94" s="91"/>
      <c r="O94" s="85"/>
      <c r="P94" s="243"/>
      <c r="Q94" s="243"/>
      <c r="R94" s="243"/>
      <c r="S94" s="243"/>
      <c r="T94" s="243"/>
      <c r="U94" s="243"/>
      <c r="V94" s="243"/>
      <c r="W94" s="243"/>
      <c r="X94" s="38"/>
    </row>
    <row r="95" spans="1:24" s="33" customFormat="1" ht="18">
      <c r="A95" s="32"/>
      <c r="B95" s="39"/>
      <c r="C95" s="64"/>
      <c r="F95" s="34"/>
      <c r="G95" s="5"/>
      <c r="H95" s="5"/>
      <c r="I95" s="82"/>
      <c r="J95" s="92"/>
      <c r="K95" s="82"/>
      <c r="L95" s="92"/>
      <c r="M95" s="82"/>
      <c r="N95" s="92"/>
      <c r="O95" s="85"/>
      <c r="P95" s="243"/>
      <c r="Q95" s="243"/>
      <c r="R95" s="243"/>
      <c r="S95" s="243"/>
      <c r="T95" s="243"/>
      <c r="U95" s="243"/>
      <c r="V95" s="243"/>
      <c r="W95" s="243"/>
      <c r="X95" s="38"/>
    </row>
    <row r="96" spans="1:24" s="33" customFormat="1" ht="18">
      <c r="A96" s="32"/>
      <c r="B96" s="39"/>
      <c r="C96" s="64"/>
      <c r="F96" s="34"/>
      <c r="G96" s="5"/>
      <c r="H96" s="5"/>
      <c r="I96" s="82"/>
      <c r="J96" s="92"/>
      <c r="K96" s="82"/>
      <c r="L96" s="92"/>
      <c r="M96" s="82"/>
      <c r="N96" s="92"/>
      <c r="O96" s="85"/>
      <c r="P96" s="244" t="s">
        <v>37</v>
      </c>
      <c r="Q96" s="243"/>
      <c r="R96" s="243"/>
      <c r="S96" s="243"/>
      <c r="T96" s="243"/>
      <c r="U96" s="243"/>
      <c r="V96" s="243"/>
      <c r="W96" s="243"/>
      <c r="X96" s="38"/>
    </row>
    <row r="97" spans="1:24" s="33" customFormat="1" ht="18">
      <c r="A97" s="32"/>
      <c r="B97" s="39"/>
      <c r="C97" s="64"/>
      <c r="F97" s="34"/>
      <c r="G97" s="5"/>
      <c r="H97" s="5"/>
      <c r="I97" s="82"/>
      <c r="J97" s="92"/>
      <c r="K97" s="82"/>
      <c r="L97" s="92"/>
      <c r="M97" s="82"/>
      <c r="N97" s="92"/>
      <c r="O97" s="85"/>
      <c r="P97" s="243"/>
      <c r="Q97" s="243"/>
      <c r="R97" s="243"/>
      <c r="S97" s="243"/>
      <c r="T97" s="243"/>
      <c r="U97" s="243"/>
      <c r="V97" s="243"/>
      <c r="W97" s="243"/>
      <c r="X97" s="38"/>
    </row>
    <row r="98" spans="1:24" s="33" customFormat="1" ht="18">
      <c r="A98" s="32"/>
      <c r="B98" s="39"/>
      <c r="C98" s="64"/>
      <c r="F98" s="34"/>
      <c r="G98" s="5"/>
      <c r="H98" s="5"/>
      <c r="I98" s="82"/>
      <c r="J98" s="92"/>
      <c r="K98" s="82"/>
      <c r="L98" s="92"/>
      <c r="M98" s="82"/>
      <c r="N98" s="92"/>
      <c r="O98" s="85"/>
      <c r="P98" s="243"/>
      <c r="Q98" s="243"/>
      <c r="R98" s="243"/>
      <c r="S98" s="243"/>
      <c r="T98" s="243"/>
      <c r="U98" s="243"/>
      <c r="V98" s="243"/>
      <c r="W98" s="243"/>
      <c r="X98" s="38"/>
    </row>
    <row r="99" spans="1:24" s="33" customFormat="1" ht="18">
      <c r="A99" s="32"/>
      <c r="B99" s="39"/>
      <c r="C99" s="64"/>
      <c r="F99" s="34"/>
      <c r="G99" s="5"/>
      <c r="H99" s="5"/>
      <c r="I99" s="82"/>
      <c r="J99" s="92"/>
      <c r="K99" s="82"/>
      <c r="L99" s="92"/>
      <c r="M99" s="82"/>
      <c r="N99" s="92"/>
      <c r="O99" s="85"/>
      <c r="P99" s="243"/>
      <c r="Q99" s="243"/>
      <c r="R99" s="243"/>
      <c r="S99" s="243"/>
      <c r="T99" s="243"/>
      <c r="U99" s="243"/>
      <c r="V99" s="243"/>
      <c r="W99" s="243"/>
      <c r="X99" s="38"/>
    </row>
    <row r="100" spans="1:24" s="33" customFormat="1" ht="18">
      <c r="A100" s="32"/>
      <c r="B100" s="39"/>
      <c r="C100" s="64"/>
      <c r="F100" s="34"/>
      <c r="G100" s="5"/>
      <c r="H100" s="5"/>
      <c r="I100" s="82"/>
      <c r="J100" s="92"/>
      <c r="K100" s="82"/>
      <c r="L100" s="92"/>
      <c r="M100" s="82"/>
      <c r="N100" s="92"/>
      <c r="O100" s="85"/>
      <c r="P100" s="243"/>
      <c r="Q100" s="243"/>
      <c r="R100" s="243"/>
      <c r="S100" s="243"/>
      <c r="T100" s="243"/>
      <c r="U100" s="243"/>
      <c r="V100" s="243"/>
      <c r="W100" s="243"/>
      <c r="X100" s="38"/>
    </row>
    <row r="101" spans="16:23" ht="18">
      <c r="P101" s="243"/>
      <c r="Q101" s="243"/>
      <c r="R101" s="243"/>
      <c r="S101" s="243"/>
      <c r="T101" s="243"/>
      <c r="U101" s="243"/>
      <c r="V101" s="243"/>
      <c r="W101" s="243"/>
    </row>
    <row r="102" spans="16:23" ht="18">
      <c r="P102" s="243"/>
      <c r="Q102" s="243"/>
      <c r="R102" s="243"/>
      <c r="S102" s="243"/>
      <c r="T102" s="243"/>
      <c r="U102" s="243"/>
      <c r="V102" s="243"/>
      <c r="W102" s="243"/>
    </row>
  </sheetData>
  <sheetProtection/>
  <mergeCells count="21">
    <mergeCell ref="P90:W95"/>
    <mergeCell ref="P96:W102"/>
    <mergeCell ref="S84:W86"/>
    <mergeCell ref="S81:W83"/>
    <mergeCell ref="S87:W89"/>
    <mergeCell ref="B3:B4"/>
    <mergeCell ref="C3:C4"/>
    <mergeCell ref="E3:E4"/>
    <mergeCell ref="H3:H4"/>
    <mergeCell ref="D81:G81"/>
    <mergeCell ref="B79:E79"/>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r:id="rId2"/>
  <ignoredErrors>
    <ignoredError sqref="X26:X28 X11:X13 X8:X10 O7:R74" formula="1"/>
    <ignoredError sqref="W5 W69" unlockedFormula="1"/>
    <ignoredError sqref="C29" twoDigitTextYear="1"/>
    <ignoredError sqref="W6:W68" formula="1" unlocked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80" zoomScaleNormal="80" zoomScalePageLayoutView="0" workbookViewId="0" topLeftCell="A1">
      <selection activeCell="B3" sqref="B3:B4"/>
    </sheetView>
  </sheetViews>
  <sheetFormatPr defaultColWidth="39.8515625" defaultRowHeight="12.75"/>
  <cols>
    <col min="1" max="1" width="4.421875" style="30" bestFit="1" customWidth="1"/>
    <col min="2" max="2" width="46.140625" style="3" bestFit="1" customWidth="1"/>
    <col min="3" max="3" width="9.8515625" style="5" hidden="1" customWidth="1"/>
    <col min="4" max="4" width="13.421875" style="3" bestFit="1" customWidth="1"/>
    <col min="5" max="5" width="18.140625" style="4" hidden="1" customWidth="1"/>
    <col min="6" max="6" width="6.28125" style="5" hidden="1" customWidth="1"/>
    <col min="7" max="7" width="8.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6.421875" style="14" bestFit="1" customWidth="1"/>
    <col min="16" max="16" width="10.42187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6.8515625" style="12" bestFit="1" customWidth="1"/>
    <col min="22" max="22" width="12.421875" style="13" bestFit="1" customWidth="1"/>
    <col min="23" max="23" width="8.003906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47" t="s">
        <v>38</v>
      </c>
      <c r="B2" s="229"/>
      <c r="C2" s="229"/>
      <c r="D2" s="229"/>
      <c r="E2" s="229"/>
      <c r="F2" s="229"/>
      <c r="G2" s="229"/>
      <c r="H2" s="229"/>
      <c r="I2" s="229"/>
      <c r="J2" s="229"/>
      <c r="K2" s="229"/>
      <c r="L2" s="229"/>
      <c r="M2" s="229"/>
      <c r="N2" s="229"/>
      <c r="O2" s="229"/>
      <c r="P2" s="229"/>
      <c r="Q2" s="229"/>
      <c r="R2" s="229"/>
      <c r="S2" s="229"/>
      <c r="T2" s="229"/>
      <c r="U2" s="229"/>
      <c r="V2" s="229"/>
      <c r="W2" s="229"/>
    </row>
    <row r="3" spans="1:23" s="29" customFormat="1" ht="16.5" customHeight="1">
      <c r="A3" s="31"/>
      <c r="B3" s="248" t="s">
        <v>44</v>
      </c>
      <c r="C3" s="234" t="s">
        <v>21</v>
      </c>
      <c r="D3" s="224" t="s">
        <v>11</v>
      </c>
      <c r="E3" s="224" t="s">
        <v>59</v>
      </c>
      <c r="F3" s="224" t="s">
        <v>22</v>
      </c>
      <c r="G3" s="224" t="s">
        <v>23</v>
      </c>
      <c r="H3" s="224" t="s">
        <v>24</v>
      </c>
      <c r="I3" s="226" t="s">
        <v>12</v>
      </c>
      <c r="J3" s="226"/>
      <c r="K3" s="226" t="s">
        <v>13</v>
      </c>
      <c r="L3" s="226"/>
      <c r="M3" s="226" t="s">
        <v>14</v>
      </c>
      <c r="N3" s="226"/>
      <c r="O3" s="227" t="s">
        <v>25</v>
      </c>
      <c r="P3" s="227"/>
      <c r="Q3" s="227"/>
      <c r="R3" s="227"/>
      <c r="S3" s="226" t="s">
        <v>1</v>
      </c>
      <c r="T3" s="226"/>
      <c r="U3" s="227" t="s">
        <v>52</v>
      </c>
      <c r="V3" s="227"/>
      <c r="W3" s="231"/>
    </row>
    <row r="4" spans="1:23" s="29" customFormat="1" ht="37.5" customHeight="1" thickBot="1">
      <c r="A4" s="58"/>
      <c r="B4" s="249"/>
      <c r="C4" s="235"/>
      <c r="D4" s="225"/>
      <c r="E4" s="225"/>
      <c r="F4" s="230"/>
      <c r="G4" s="230"/>
      <c r="H4" s="230"/>
      <c r="I4" s="78" t="s">
        <v>20</v>
      </c>
      <c r="J4" s="61" t="s">
        <v>16</v>
      </c>
      <c r="K4" s="78" t="s">
        <v>20</v>
      </c>
      <c r="L4" s="61" t="s">
        <v>16</v>
      </c>
      <c r="M4" s="78" t="s">
        <v>20</v>
      </c>
      <c r="N4" s="61" t="s">
        <v>16</v>
      </c>
      <c r="O4" s="84" t="s">
        <v>20</v>
      </c>
      <c r="P4" s="94" t="s">
        <v>16</v>
      </c>
      <c r="Q4" s="94" t="s">
        <v>53</v>
      </c>
      <c r="R4" s="60" t="s">
        <v>54</v>
      </c>
      <c r="S4" s="78" t="s">
        <v>20</v>
      </c>
      <c r="T4" s="59" t="s">
        <v>15</v>
      </c>
      <c r="U4" s="78" t="s">
        <v>20</v>
      </c>
      <c r="V4" s="61" t="s">
        <v>16</v>
      </c>
      <c r="W4" s="62" t="s">
        <v>54</v>
      </c>
    </row>
    <row r="5" spans="1:24" s="6" customFormat="1" ht="15.75" customHeight="1">
      <c r="A5" s="53">
        <v>1</v>
      </c>
      <c r="B5" s="162" t="s">
        <v>2</v>
      </c>
      <c r="C5" s="127">
        <v>39304</v>
      </c>
      <c r="D5" s="163" t="s">
        <v>17</v>
      </c>
      <c r="E5" s="163" t="s">
        <v>18</v>
      </c>
      <c r="F5" s="164">
        <v>165</v>
      </c>
      <c r="G5" s="164">
        <v>275</v>
      </c>
      <c r="H5" s="164">
        <v>2</v>
      </c>
      <c r="I5" s="165">
        <v>180796</v>
      </c>
      <c r="J5" s="166">
        <v>22946</v>
      </c>
      <c r="K5" s="165">
        <v>229398</v>
      </c>
      <c r="L5" s="166">
        <v>26910</v>
      </c>
      <c r="M5" s="165">
        <v>229405</v>
      </c>
      <c r="N5" s="166">
        <v>26691</v>
      </c>
      <c r="O5" s="167">
        <f>+I5+K5+M5</f>
        <v>639599</v>
      </c>
      <c r="P5" s="168">
        <f>+J5+L5+N5</f>
        <v>76547</v>
      </c>
      <c r="Q5" s="169">
        <f>IF(O5&lt;&gt;0,P5/G5,"")</f>
        <v>278.3527272727273</v>
      </c>
      <c r="R5" s="170">
        <f>IF(O5&lt;&gt;0,O5/P5,"")</f>
        <v>8.35563771277777</v>
      </c>
      <c r="S5" s="165">
        <v>1652816</v>
      </c>
      <c r="T5" s="171">
        <f aca="true" t="shared" si="0" ref="T5:T24">IF(S5&lt;&gt;0,-(S5-O5)/S5,"")</f>
        <v>-0.6130246803031917</v>
      </c>
      <c r="U5" s="165">
        <v>3272559</v>
      </c>
      <c r="V5" s="166">
        <v>413030</v>
      </c>
      <c r="W5" s="172">
        <f>U5/V5</f>
        <v>7.923296128610512</v>
      </c>
      <c r="X5" s="29"/>
    </row>
    <row r="6" spans="1:24" s="6" customFormat="1" ht="15.75" customHeight="1">
      <c r="A6" s="53">
        <v>2</v>
      </c>
      <c r="B6" s="129" t="s">
        <v>150</v>
      </c>
      <c r="C6" s="120">
        <v>39311</v>
      </c>
      <c r="D6" s="123" t="s">
        <v>28</v>
      </c>
      <c r="E6" s="123" t="s">
        <v>73</v>
      </c>
      <c r="F6" s="124">
        <v>84</v>
      </c>
      <c r="G6" s="124">
        <v>85</v>
      </c>
      <c r="H6" s="124">
        <v>1</v>
      </c>
      <c r="I6" s="138">
        <v>62909</v>
      </c>
      <c r="J6" s="139">
        <v>6313</v>
      </c>
      <c r="K6" s="138">
        <v>75345</v>
      </c>
      <c r="L6" s="139">
        <v>7769</v>
      </c>
      <c r="M6" s="138">
        <v>82780</v>
      </c>
      <c r="N6" s="139">
        <v>8551</v>
      </c>
      <c r="O6" s="140">
        <f>+M6+K6+I6</f>
        <v>221034</v>
      </c>
      <c r="P6" s="141">
        <f>+N6+L6+J6</f>
        <v>22633</v>
      </c>
      <c r="Q6" s="139">
        <f>+P6/G6</f>
        <v>266.2705882352941</v>
      </c>
      <c r="R6" s="142">
        <f>+O6/P6</f>
        <v>9.76600539035921</v>
      </c>
      <c r="S6" s="138"/>
      <c r="T6" s="137">
        <f t="shared" si="0"/>
      </c>
      <c r="U6" s="138">
        <v>221034</v>
      </c>
      <c r="V6" s="139">
        <v>22633</v>
      </c>
      <c r="W6" s="173">
        <f>+U6/V6</f>
        <v>9.76600539035921</v>
      </c>
      <c r="X6" s="29"/>
    </row>
    <row r="7" spans="1:24" s="6" customFormat="1" ht="15.75" customHeight="1">
      <c r="A7" s="54">
        <v>3</v>
      </c>
      <c r="B7" s="201" t="s">
        <v>123</v>
      </c>
      <c r="C7" s="202">
        <v>39311</v>
      </c>
      <c r="D7" s="203" t="s">
        <v>41</v>
      </c>
      <c r="E7" s="203" t="s">
        <v>57</v>
      </c>
      <c r="F7" s="204">
        <v>51</v>
      </c>
      <c r="G7" s="204">
        <v>51</v>
      </c>
      <c r="H7" s="204">
        <v>1</v>
      </c>
      <c r="I7" s="205">
        <v>53207</v>
      </c>
      <c r="J7" s="206">
        <v>6660</v>
      </c>
      <c r="K7" s="205">
        <v>67415</v>
      </c>
      <c r="L7" s="206">
        <v>8035</v>
      </c>
      <c r="M7" s="205">
        <v>70388</v>
      </c>
      <c r="N7" s="206">
        <v>8321</v>
      </c>
      <c r="O7" s="207">
        <f>I7+K7+M7</f>
        <v>191010</v>
      </c>
      <c r="P7" s="208">
        <f>J7+L7+N7</f>
        <v>23016</v>
      </c>
      <c r="Q7" s="206">
        <f>+P7/G7</f>
        <v>451.29411764705884</v>
      </c>
      <c r="R7" s="209">
        <f>+O7/P7</f>
        <v>8.299009384775808</v>
      </c>
      <c r="S7" s="205"/>
      <c r="T7" s="210">
        <f t="shared" si="0"/>
      </c>
      <c r="U7" s="211">
        <v>191010</v>
      </c>
      <c r="V7" s="212">
        <v>23016</v>
      </c>
      <c r="W7" s="213">
        <f>U7/V7</f>
        <v>8.299009384775808</v>
      </c>
      <c r="X7" s="7"/>
    </row>
    <row r="8" spans="1:25" s="9" customFormat="1" ht="15.75" customHeight="1">
      <c r="A8" s="52">
        <v>4</v>
      </c>
      <c r="B8" s="191" t="s">
        <v>99</v>
      </c>
      <c r="C8" s="130">
        <v>39297</v>
      </c>
      <c r="D8" s="192" t="s">
        <v>28</v>
      </c>
      <c r="E8" s="192" t="s">
        <v>40</v>
      </c>
      <c r="F8" s="193">
        <v>62</v>
      </c>
      <c r="G8" s="193">
        <v>62</v>
      </c>
      <c r="H8" s="193">
        <v>3</v>
      </c>
      <c r="I8" s="194">
        <v>18566</v>
      </c>
      <c r="J8" s="195">
        <v>2062</v>
      </c>
      <c r="K8" s="194">
        <v>29014</v>
      </c>
      <c r="L8" s="195">
        <v>3030</v>
      </c>
      <c r="M8" s="194">
        <v>37562</v>
      </c>
      <c r="N8" s="195">
        <v>3892</v>
      </c>
      <c r="O8" s="196">
        <f>+M8+K8+I8</f>
        <v>85142</v>
      </c>
      <c r="P8" s="197">
        <f>+N8+L8+J8</f>
        <v>8984</v>
      </c>
      <c r="Q8" s="195">
        <f>+P8/G8</f>
        <v>144.90322580645162</v>
      </c>
      <c r="R8" s="198">
        <f>+O8/P8</f>
        <v>9.47707034728406</v>
      </c>
      <c r="S8" s="194">
        <v>105899</v>
      </c>
      <c r="T8" s="199">
        <f t="shared" si="0"/>
        <v>-0.19600751659600185</v>
      </c>
      <c r="U8" s="194">
        <v>488788</v>
      </c>
      <c r="V8" s="195">
        <v>54958</v>
      </c>
      <c r="W8" s="200">
        <f>+U8/V8</f>
        <v>8.893846209832963</v>
      </c>
      <c r="X8" s="7"/>
      <c r="Y8" s="8"/>
    </row>
    <row r="9" spans="1:24" s="10" customFormat="1" ht="15.75" customHeight="1">
      <c r="A9" s="53">
        <v>5</v>
      </c>
      <c r="B9" s="128" t="s">
        <v>98</v>
      </c>
      <c r="C9" s="119">
        <v>39297</v>
      </c>
      <c r="D9" s="121" t="s">
        <v>17</v>
      </c>
      <c r="E9" s="121" t="s">
        <v>58</v>
      </c>
      <c r="F9" s="122">
        <v>51</v>
      </c>
      <c r="G9" s="122">
        <v>49</v>
      </c>
      <c r="H9" s="122">
        <v>3</v>
      </c>
      <c r="I9" s="131">
        <v>13486</v>
      </c>
      <c r="J9" s="132">
        <v>1689</v>
      </c>
      <c r="K9" s="131">
        <v>27733</v>
      </c>
      <c r="L9" s="132">
        <v>2927</v>
      </c>
      <c r="M9" s="131">
        <v>29168</v>
      </c>
      <c r="N9" s="132">
        <v>3089</v>
      </c>
      <c r="O9" s="133">
        <f>+I9+K9+M9</f>
        <v>70387</v>
      </c>
      <c r="P9" s="134">
        <f>+J9+L9+N9</f>
        <v>7705</v>
      </c>
      <c r="Q9" s="135">
        <f>IF(O9&lt;&gt;0,P9/G9,"")</f>
        <v>157.24489795918367</v>
      </c>
      <c r="R9" s="136">
        <f>IF(O9&lt;&gt;0,O9/P9,"")</f>
        <v>9.13523685918235</v>
      </c>
      <c r="S9" s="131">
        <v>102439</v>
      </c>
      <c r="T9" s="137">
        <f t="shared" si="0"/>
        <v>-0.31288864592586807</v>
      </c>
      <c r="U9" s="131">
        <v>533598</v>
      </c>
      <c r="V9" s="132">
        <v>60682</v>
      </c>
      <c r="W9" s="175">
        <f>U9/V9</f>
        <v>8.793348933785966</v>
      </c>
      <c r="X9" s="7"/>
    </row>
    <row r="10" spans="1:24" s="10" customFormat="1" ht="15.75" customHeight="1">
      <c r="A10" s="53">
        <v>6</v>
      </c>
      <c r="B10" s="129" t="s">
        <v>89</v>
      </c>
      <c r="C10" s="120">
        <v>39290</v>
      </c>
      <c r="D10" s="123" t="s">
        <v>41</v>
      </c>
      <c r="E10" s="123" t="s">
        <v>57</v>
      </c>
      <c r="F10" s="124">
        <v>80</v>
      </c>
      <c r="G10" s="124">
        <v>79</v>
      </c>
      <c r="H10" s="124">
        <v>4</v>
      </c>
      <c r="I10" s="138">
        <v>13989</v>
      </c>
      <c r="J10" s="139">
        <v>1886</v>
      </c>
      <c r="K10" s="138">
        <v>17022.5</v>
      </c>
      <c r="L10" s="139">
        <v>2313</v>
      </c>
      <c r="M10" s="138">
        <v>16580</v>
      </c>
      <c r="N10" s="139">
        <v>2208</v>
      </c>
      <c r="O10" s="140">
        <f aca="true" t="shared" si="1" ref="O10:P12">I10+K10+M10</f>
        <v>47591.5</v>
      </c>
      <c r="P10" s="141">
        <f t="shared" si="1"/>
        <v>6407</v>
      </c>
      <c r="Q10" s="139">
        <f>+P10/G10</f>
        <v>81.10126582278481</v>
      </c>
      <c r="R10" s="142">
        <f>+O10/P10</f>
        <v>7.428047448103636</v>
      </c>
      <c r="S10" s="138">
        <v>93416.5</v>
      </c>
      <c r="T10" s="137">
        <f t="shared" si="0"/>
        <v>-0.49054503219452666</v>
      </c>
      <c r="U10" s="143">
        <v>1027850.5</v>
      </c>
      <c r="V10" s="144">
        <v>127428</v>
      </c>
      <c r="W10" s="174">
        <f>U10/V10</f>
        <v>8.066127538688514</v>
      </c>
      <c r="X10" s="9"/>
    </row>
    <row r="11" spans="1:24" s="10" customFormat="1" ht="15.75" customHeight="1">
      <c r="A11" s="53">
        <v>7</v>
      </c>
      <c r="B11" s="128" t="s">
        <v>100</v>
      </c>
      <c r="C11" s="119">
        <v>39297</v>
      </c>
      <c r="D11" s="121" t="s">
        <v>43</v>
      </c>
      <c r="E11" s="121" t="s">
        <v>101</v>
      </c>
      <c r="F11" s="122">
        <v>40</v>
      </c>
      <c r="G11" s="122">
        <v>40</v>
      </c>
      <c r="H11" s="122">
        <v>3</v>
      </c>
      <c r="I11" s="131">
        <v>7093.5</v>
      </c>
      <c r="J11" s="132">
        <v>994</v>
      </c>
      <c r="K11" s="131">
        <v>10198</v>
      </c>
      <c r="L11" s="132">
        <v>1284</v>
      </c>
      <c r="M11" s="131">
        <v>13111.5</v>
      </c>
      <c r="N11" s="132">
        <v>1637</v>
      </c>
      <c r="O11" s="133">
        <f t="shared" si="1"/>
        <v>30403</v>
      </c>
      <c r="P11" s="134">
        <f t="shared" si="1"/>
        <v>3915</v>
      </c>
      <c r="Q11" s="135">
        <f>IF(O11&lt;&gt;0,P11/G11,"")</f>
        <v>97.875</v>
      </c>
      <c r="R11" s="136">
        <f>IF(O11&lt;&gt;0,O11/P11,"")</f>
        <v>7.7657726692209454</v>
      </c>
      <c r="S11" s="131">
        <v>54747.5</v>
      </c>
      <c r="T11" s="137">
        <f t="shared" si="0"/>
        <v>-0.44466870633362254</v>
      </c>
      <c r="U11" s="145">
        <f>157880+96709+30403</f>
        <v>284992</v>
      </c>
      <c r="V11" s="144">
        <f>18304+11544+3915</f>
        <v>33763</v>
      </c>
      <c r="W11" s="176">
        <f>IF(U11&lt;&gt;0,U11/V11,"")</f>
        <v>8.440956076178065</v>
      </c>
      <c r="X11" s="8"/>
    </row>
    <row r="12" spans="1:25" s="10" customFormat="1" ht="15.75" customHeight="1">
      <c r="A12" s="53">
        <v>8</v>
      </c>
      <c r="B12" s="129" t="s">
        <v>26</v>
      </c>
      <c r="C12" s="120">
        <v>39262</v>
      </c>
      <c r="D12" s="123" t="s">
        <v>41</v>
      </c>
      <c r="E12" s="123" t="s">
        <v>57</v>
      </c>
      <c r="F12" s="124">
        <v>78</v>
      </c>
      <c r="G12" s="124">
        <v>24</v>
      </c>
      <c r="H12" s="124">
        <v>8</v>
      </c>
      <c r="I12" s="138">
        <v>4553.5</v>
      </c>
      <c r="J12" s="139">
        <v>1037</v>
      </c>
      <c r="K12" s="138">
        <v>9182</v>
      </c>
      <c r="L12" s="139">
        <v>2123</v>
      </c>
      <c r="M12" s="138">
        <v>11592</v>
      </c>
      <c r="N12" s="139">
        <v>2698</v>
      </c>
      <c r="O12" s="140">
        <f t="shared" si="1"/>
        <v>25327.5</v>
      </c>
      <c r="P12" s="141">
        <f t="shared" si="1"/>
        <v>5858</v>
      </c>
      <c r="Q12" s="139">
        <f aca="true" t="shared" si="2" ref="Q12:Q23">+P12/G12</f>
        <v>244.08333333333334</v>
      </c>
      <c r="R12" s="142">
        <f aca="true" t="shared" si="3" ref="R12:R23">+O12/P12</f>
        <v>4.323574598839194</v>
      </c>
      <c r="S12" s="138">
        <v>18015</v>
      </c>
      <c r="T12" s="137">
        <f t="shared" si="0"/>
        <v>0.40591174021648624</v>
      </c>
      <c r="U12" s="143">
        <v>1749801</v>
      </c>
      <c r="V12" s="144">
        <v>221160</v>
      </c>
      <c r="W12" s="174">
        <f>U12/V12</f>
        <v>7.911923494302767</v>
      </c>
      <c r="X12" s="11"/>
      <c r="Y12" s="8"/>
    </row>
    <row r="13" spans="1:25" s="10" customFormat="1" ht="15.75" customHeight="1">
      <c r="A13" s="53">
        <v>9</v>
      </c>
      <c r="B13" s="128" t="s">
        <v>3</v>
      </c>
      <c r="C13" s="119">
        <v>39297</v>
      </c>
      <c r="D13" s="121" t="s">
        <v>31</v>
      </c>
      <c r="E13" s="121" t="s">
        <v>73</v>
      </c>
      <c r="F13" s="122">
        <v>25</v>
      </c>
      <c r="G13" s="122">
        <v>25</v>
      </c>
      <c r="H13" s="122">
        <v>3</v>
      </c>
      <c r="I13" s="131">
        <v>4878</v>
      </c>
      <c r="J13" s="132">
        <v>495</v>
      </c>
      <c r="K13" s="131">
        <v>7526</v>
      </c>
      <c r="L13" s="132">
        <v>759</v>
      </c>
      <c r="M13" s="131">
        <v>8247</v>
      </c>
      <c r="N13" s="132">
        <v>842</v>
      </c>
      <c r="O13" s="133">
        <f>+I13+K13+M13</f>
        <v>20651</v>
      </c>
      <c r="P13" s="134">
        <f>+J13+L13+N13</f>
        <v>2096</v>
      </c>
      <c r="Q13" s="139">
        <f t="shared" si="2"/>
        <v>83.84</v>
      </c>
      <c r="R13" s="142">
        <f t="shared" si="3"/>
        <v>9.852576335877863</v>
      </c>
      <c r="S13" s="131">
        <v>43123</v>
      </c>
      <c r="T13" s="137">
        <f t="shared" si="0"/>
        <v>-0.5211140226793126</v>
      </c>
      <c r="U13" s="131">
        <v>208176</v>
      </c>
      <c r="V13" s="132">
        <v>19362</v>
      </c>
      <c r="W13" s="176">
        <f>U13/V13</f>
        <v>10.751781840718934</v>
      </c>
      <c r="X13" s="8"/>
      <c r="Y13" s="8"/>
    </row>
    <row r="14" spans="1:25" s="10" customFormat="1" ht="15.75" customHeight="1">
      <c r="A14" s="53">
        <v>10</v>
      </c>
      <c r="B14" s="129" t="s">
        <v>61</v>
      </c>
      <c r="C14" s="120">
        <v>39276</v>
      </c>
      <c r="D14" s="123" t="s">
        <v>41</v>
      </c>
      <c r="E14" s="123" t="s">
        <v>57</v>
      </c>
      <c r="F14" s="124">
        <v>40</v>
      </c>
      <c r="G14" s="124">
        <v>38</v>
      </c>
      <c r="H14" s="124">
        <v>6</v>
      </c>
      <c r="I14" s="138">
        <v>3690</v>
      </c>
      <c r="J14" s="139">
        <v>592</v>
      </c>
      <c r="K14" s="138">
        <v>4700.5</v>
      </c>
      <c r="L14" s="139">
        <v>791</v>
      </c>
      <c r="M14" s="138">
        <v>7376.5</v>
      </c>
      <c r="N14" s="139">
        <v>1219</v>
      </c>
      <c r="O14" s="140">
        <f>SUM(I14+K14+M14)</f>
        <v>15767</v>
      </c>
      <c r="P14" s="141">
        <f>SUM(J14+L14+N14)</f>
        <v>2602</v>
      </c>
      <c r="Q14" s="139">
        <f t="shared" si="2"/>
        <v>68.47368421052632</v>
      </c>
      <c r="R14" s="142">
        <f t="shared" si="3"/>
        <v>6.05956956187548</v>
      </c>
      <c r="S14" s="138">
        <v>28050.5</v>
      </c>
      <c r="T14" s="137">
        <f t="shared" si="0"/>
        <v>-0.43790663268034435</v>
      </c>
      <c r="U14" s="143">
        <v>736712.5</v>
      </c>
      <c r="V14" s="144">
        <v>87592</v>
      </c>
      <c r="W14" s="174">
        <f>U14/V14</f>
        <v>8.410728148689378</v>
      </c>
      <c r="X14" s="8"/>
      <c r="Y14" s="8"/>
    </row>
    <row r="15" spans="1:25" s="10" customFormat="1" ht="15.75" customHeight="1">
      <c r="A15" s="53">
        <v>11</v>
      </c>
      <c r="B15" s="129" t="s">
        <v>124</v>
      </c>
      <c r="C15" s="120">
        <v>39311</v>
      </c>
      <c r="D15" s="123" t="s">
        <v>106</v>
      </c>
      <c r="E15" s="123" t="s">
        <v>119</v>
      </c>
      <c r="F15" s="124">
        <v>10</v>
      </c>
      <c r="G15" s="124">
        <v>10</v>
      </c>
      <c r="H15" s="124">
        <v>1</v>
      </c>
      <c r="I15" s="138">
        <v>3192</v>
      </c>
      <c r="J15" s="139">
        <v>268</v>
      </c>
      <c r="K15" s="138">
        <v>5253</v>
      </c>
      <c r="L15" s="139">
        <v>411</v>
      </c>
      <c r="M15" s="138">
        <v>6014</v>
      </c>
      <c r="N15" s="139">
        <v>477</v>
      </c>
      <c r="O15" s="140">
        <f>+M15+K15+I15</f>
        <v>14459</v>
      </c>
      <c r="P15" s="141">
        <f>+N15+L15+J15</f>
        <v>1156</v>
      </c>
      <c r="Q15" s="139">
        <f t="shared" si="2"/>
        <v>115.6</v>
      </c>
      <c r="R15" s="142">
        <f t="shared" si="3"/>
        <v>12.507785467128027</v>
      </c>
      <c r="S15" s="138"/>
      <c r="T15" s="137">
        <f t="shared" si="0"/>
      </c>
      <c r="U15" s="143">
        <v>14459</v>
      </c>
      <c r="V15" s="144">
        <v>1156</v>
      </c>
      <c r="W15" s="174">
        <f>U15/V15</f>
        <v>12.507785467128027</v>
      </c>
      <c r="X15" s="8"/>
      <c r="Y15" s="8"/>
    </row>
    <row r="16" spans="1:25" s="10" customFormat="1" ht="15.75" customHeight="1">
      <c r="A16" s="53">
        <v>12</v>
      </c>
      <c r="B16" s="129" t="s">
        <v>102</v>
      </c>
      <c r="C16" s="120">
        <v>39290</v>
      </c>
      <c r="D16" s="123" t="s">
        <v>60</v>
      </c>
      <c r="E16" s="123" t="s">
        <v>42</v>
      </c>
      <c r="F16" s="124">
        <v>5</v>
      </c>
      <c r="G16" s="124">
        <v>5</v>
      </c>
      <c r="H16" s="124">
        <v>3</v>
      </c>
      <c r="I16" s="138">
        <v>2163.5</v>
      </c>
      <c r="J16" s="139">
        <v>218</v>
      </c>
      <c r="K16" s="138">
        <v>4785</v>
      </c>
      <c r="L16" s="139">
        <v>420</v>
      </c>
      <c r="M16" s="138">
        <v>6131</v>
      </c>
      <c r="N16" s="139">
        <v>525</v>
      </c>
      <c r="O16" s="140">
        <f>SUM(I16+K16+M16)</f>
        <v>13079.5</v>
      </c>
      <c r="P16" s="141">
        <f>SUM(J16+L16+N16)</f>
        <v>1163</v>
      </c>
      <c r="Q16" s="139">
        <f t="shared" si="2"/>
        <v>232.6</v>
      </c>
      <c r="R16" s="142">
        <f t="shared" si="3"/>
        <v>11.2463456577816</v>
      </c>
      <c r="S16" s="138"/>
      <c r="T16" s="137">
        <f t="shared" si="0"/>
      </c>
      <c r="U16" s="138">
        <v>95255.97</v>
      </c>
      <c r="V16" s="139">
        <v>9291</v>
      </c>
      <c r="W16" s="174">
        <f>U16/V16</f>
        <v>10.252499192767194</v>
      </c>
      <c r="X16" s="8"/>
      <c r="Y16" s="8"/>
    </row>
    <row r="17" spans="1:25" s="10" customFormat="1" ht="15.75" customHeight="1">
      <c r="A17" s="53">
        <v>13</v>
      </c>
      <c r="B17" s="129" t="s">
        <v>46</v>
      </c>
      <c r="C17" s="120">
        <v>39269</v>
      </c>
      <c r="D17" s="123" t="s">
        <v>28</v>
      </c>
      <c r="E17" s="123" t="s">
        <v>40</v>
      </c>
      <c r="F17" s="124">
        <v>156</v>
      </c>
      <c r="G17" s="124">
        <v>46</v>
      </c>
      <c r="H17" s="124">
        <v>7</v>
      </c>
      <c r="I17" s="138">
        <v>5065</v>
      </c>
      <c r="J17" s="139">
        <v>498</v>
      </c>
      <c r="K17" s="138">
        <v>3579</v>
      </c>
      <c r="L17" s="139">
        <v>655</v>
      </c>
      <c r="M17" s="138">
        <v>4182</v>
      </c>
      <c r="N17" s="139">
        <v>752</v>
      </c>
      <c r="O17" s="140">
        <f>+M17+K17+I17</f>
        <v>12826</v>
      </c>
      <c r="P17" s="141">
        <f>+N17+L17+J17</f>
        <v>1905</v>
      </c>
      <c r="Q17" s="139">
        <f t="shared" si="2"/>
        <v>41.41304347826087</v>
      </c>
      <c r="R17" s="142">
        <f t="shared" si="3"/>
        <v>6.732808398950131</v>
      </c>
      <c r="S17" s="138">
        <v>32488</v>
      </c>
      <c r="T17" s="137">
        <f t="shared" si="0"/>
        <v>-0.6052080768283674</v>
      </c>
      <c r="U17" s="138">
        <v>3194697</v>
      </c>
      <c r="V17" s="139">
        <v>402078</v>
      </c>
      <c r="W17" s="173">
        <f>+U17/V17</f>
        <v>7.945465805142286</v>
      </c>
      <c r="X17" s="8"/>
      <c r="Y17" s="8"/>
    </row>
    <row r="18" spans="1:25" s="10" customFormat="1" ht="15.75" customHeight="1">
      <c r="A18" s="53">
        <v>14</v>
      </c>
      <c r="B18" s="129" t="s">
        <v>93</v>
      </c>
      <c r="C18" s="120">
        <v>39269</v>
      </c>
      <c r="D18" s="123" t="s">
        <v>60</v>
      </c>
      <c r="E18" s="123" t="s">
        <v>60</v>
      </c>
      <c r="F18" s="124">
        <v>10</v>
      </c>
      <c r="G18" s="124">
        <v>10</v>
      </c>
      <c r="H18" s="124">
        <v>7</v>
      </c>
      <c r="I18" s="138">
        <v>1950.5</v>
      </c>
      <c r="J18" s="139">
        <v>290</v>
      </c>
      <c r="K18" s="138">
        <v>2962</v>
      </c>
      <c r="L18" s="139">
        <v>436</v>
      </c>
      <c r="M18" s="138">
        <v>4747.5</v>
      </c>
      <c r="N18" s="139">
        <v>663</v>
      </c>
      <c r="O18" s="140">
        <f>SUM(I18+K18+M18)</f>
        <v>9660</v>
      </c>
      <c r="P18" s="141">
        <f>SUM(J18+L18+N18)</f>
        <v>1389</v>
      </c>
      <c r="Q18" s="139">
        <f t="shared" si="2"/>
        <v>138.9</v>
      </c>
      <c r="R18" s="142">
        <f t="shared" si="3"/>
        <v>6.954643628509719</v>
      </c>
      <c r="S18" s="138"/>
      <c r="T18" s="137">
        <f t="shared" si="0"/>
      </c>
      <c r="U18" s="138">
        <v>124646</v>
      </c>
      <c r="V18" s="139">
        <v>16235</v>
      </c>
      <c r="W18" s="174">
        <f>U18/V18</f>
        <v>7.6776101016322755</v>
      </c>
      <c r="X18" s="8"/>
      <c r="Y18" s="8"/>
    </row>
    <row r="19" spans="1:25" s="10" customFormat="1" ht="15.75" customHeight="1">
      <c r="A19" s="53">
        <v>15</v>
      </c>
      <c r="B19" s="129" t="s">
        <v>27</v>
      </c>
      <c r="C19" s="120">
        <v>39248</v>
      </c>
      <c r="D19" s="123" t="s">
        <v>28</v>
      </c>
      <c r="E19" s="123" t="s">
        <v>40</v>
      </c>
      <c r="F19" s="124">
        <v>160</v>
      </c>
      <c r="G19" s="124">
        <v>34</v>
      </c>
      <c r="H19" s="124">
        <v>10</v>
      </c>
      <c r="I19" s="138">
        <v>2194</v>
      </c>
      <c r="J19" s="139">
        <v>384</v>
      </c>
      <c r="K19" s="138">
        <v>3360</v>
      </c>
      <c r="L19" s="139">
        <v>539</v>
      </c>
      <c r="M19" s="138">
        <v>3885</v>
      </c>
      <c r="N19" s="139">
        <v>618</v>
      </c>
      <c r="O19" s="140">
        <f>+M19+K19+I19</f>
        <v>9439</v>
      </c>
      <c r="P19" s="141">
        <f>+N19+L19+J19</f>
        <v>1541</v>
      </c>
      <c r="Q19" s="139">
        <f t="shared" si="2"/>
        <v>45.3235294117647</v>
      </c>
      <c r="R19" s="142">
        <f t="shared" si="3"/>
        <v>6.125243348475016</v>
      </c>
      <c r="S19" s="138">
        <v>16231</v>
      </c>
      <c r="T19" s="137">
        <f t="shared" si="0"/>
        <v>-0.4184585053293081</v>
      </c>
      <c r="U19" s="138">
        <v>4825984</v>
      </c>
      <c r="V19" s="139">
        <v>649727</v>
      </c>
      <c r="W19" s="173">
        <f>+U19/V19</f>
        <v>7.427710407601962</v>
      </c>
      <c r="X19" s="8"/>
      <c r="Y19" s="8"/>
    </row>
    <row r="20" spans="1:25" s="10" customFormat="1" ht="15.75" customHeight="1">
      <c r="A20" s="53">
        <v>16</v>
      </c>
      <c r="B20" s="129" t="s">
        <v>62</v>
      </c>
      <c r="C20" s="120">
        <v>39276</v>
      </c>
      <c r="D20" s="123" t="s">
        <v>60</v>
      </c>
      <c r="E20" s="123" t="s">
        <v>42</v>
      </c>
      <c r="F20" s="124">
        <v>49</v>
      </c>
      <c r="G20" s="124">
        <v>28</v>
      </c>
      <c r="H20" s="124">
        <v>6</v>
      </c>
      <c r="I20" s="138">
        <v>2071.5</v>
      </c>
      <c r="J20" s="139">
        <v>351</v>
      </c>
      <c r="K20" s="138">
        <v>2753.5</v>
      </c>
      <c r="L20" s="139">
        <v>449</v>
      </c>
      <c r="M20" s="138">
        <v>3915.5</v>
      </c>
      <c r="N20" s="139">
        <v>614</v>
      </c>
      <c r="O20" s="140">
        <f>SUM(I20+K20+M20)</f>
        <v>8740.5</v>
      </c>
      <c r="P20" s="141">
        <f>SUM(J20+L20+N20)</f>
        <v>1414</v>
      </c>
      <c r="Q20" s="139">
        <f t="shared" si="2"/>
        <v>50.5</v>
      </c>
      <c r="R20" s="142">
        <f t="shared" si="3"/>
        <v>6.1814002828854315</v>
      </c>
      <c r="S20" s="138"/>
      <c r="T20" s="137">
        <f t="shared" si="0"/>
      </c>
      <c r="U20" s="138">
        <v>451396.5</v>
      </c>
      <c r="V20" s="139">
        <v>55057</v>
      </c>
      <c r="W20" s="174">
        <f>U20/V20</f>
        <v>8.198712243674738</v>
      </c>
      <c r="X20" s="8"/>
      <c r="Y20" s="8"/>
    </row>
    <row r="21" spans="1:24" s="10" customFormat="1" ht="15.75" customHeight="1">
      <c r="A21" s="53">
        <v>17</v>
      </c>
      <c r="B21" s="128" t="s">
        <v>109</v>
      </c>
      <c r="C21" s="119">
        <v>39283</v>
      </c>
      <c r="D21" s="121" t="s">
        <v>106</v>
      </c>
      <c r="E21" s="121" t="s">
        <v>110</v>
      </c>
      <c r="F21" s="122">
        <v>30</v>
      </c>
      <c r="G21" s="122">
        <v>24</v>
      </c>
      <c r="H21" s="122">
        <v>5</v>
      </c>
      <c r="I21" s="131">
        <v>1759</v>
      </c>
      <c r="J21" s="132">
        <v>306</v>
      </c>
      <c r="K21" s="131">
        <v>2402.5</v>
      </c>
      <c r="L21" s="132">
        <v>389</v>
      </c>
      <c r="M21" s="131">
        <v>3323</v>
      </c>
      <c r="N21" s="132">
        <v>536</v>
      </c>
      <c r="O21" s="133">
        <f>+M21+K21+I21</f>
        <v>7484.5</v>
      </c>
      <c r="P21" s="134">
        <f>+N21+L21+J21</f>
        <v>1231</v>
      </c>
      <c r="Q21" s="139">
        <f t="shared" si="2"/>
        <v>51.291666666666664</v>
      </c>
      <c r="R21" s="142">
        <f t="shared" si="3"/>
        <v>6.080016246953696</v>
      </c>
      <c r="S21" s="138">
        <v>6389</v>
      </c>
      <c r="T21" s="137">
        <f t="shared" si="0"/>
        <v>0.17146658318985758</v>
      </c>
      <c r="U21" s="143">
        <v>81808.5</v>
      </c>
      <c r="V21" s="144">
        <v>10988</v>
      </c>
      <c r="W21" s="174">
        <f>U21/V21</f>
        <v>7.445258463778668</v>
      </c>
      <c r="X21" s="8"/>
    </row>
    <row r="22" spans="1:24" s="10" customFormat="1" ht="15.75" customHeight="1">
      <c r="A22" s="53">
        <v>18</v>
      </c>
      <c r="B22" s="129" t="s">
        <v>90</v>
      </c>
      <c r="C22" s="120">
        <v>39276</v>
      </c>
      <c r="D22" s="123" t="s">
        <v>28</v>
      </c>
      <c r="E22" s="123" t="s">
        <v>40</v>
      </c>
      <c r="F22" s="124">
        <v>20</v>
      </c>
      <c r="G22" s="124">
        <v>19</v>
      </c>
      <c r="H22" s="124">
        <v>4</v>
      </c>
      <c r="I22" s="138">
        <v>1506</v>
      </c>
      <c r="J22" s="139">
        <v>211</v>
      </c>
      <c r="K22" s="138">
        <v>2063</v>
      </c>
      <c r="L22" s="139">
        <v>279</v>
      </c>
      <c r="M22" s="138">
        <v>3094</v>
      </c>
      <c r="N22" s="139">
        <v>413</v>
      </c>
      <c r="O22" s="140">
        <f>+M22+K22+I22</f>
        <v>6663</v>
      </c>
      <c r="P22" s="141">
        <f>+N22+L22+J22</f>
        <v>903</v>
      </c>
      <c r="Q22" s="139">
        <f t="shared" si="2"/>
        <v>47.526315789473685</v>
      </c>
      <c r="R22" s="142">
        <f t="shared" si="3"/>
        <v>7.378737541528239</v>
      </c>
      <c r="S22" s="138">
        <v>6562</v>
      </c>
      <c r="T22" s="137">
        <f t="shared" si="0"/>
        <v>0.015391648887534288</v>
      </c>
      <c r="U22" s="138">
        <v>79079</v>
      </c>
      <c r="V22" s="139">
        <v>8348</v>
      </c>
      <c r="W22" s="173">
        <f>+U22/V22</f>
        <v>9.472807858169622</v>
      </c>
      <c r="X22" s="8"/>
    </row>
    <row r="23" spans="1:24" s="10" customFormat="1" ht="15.75" customHeight="1">
      <c r="A23" s="53">
        <v>19</v>
      </c>
      <c r="B23" s="128" t="s">
        <v>111</v>
      </c>
      <c r="C23" s="119">
        <v>39262</v>
      </c>
      <c r="D23" s="121" t="s">
        <v>106</v>
      </c>
      <c r="E23" s="121" t="s">
        <v>112</v>
      </c>
      <c r="F23" s="122">
        <v>21</v>
      </c>
      <c r="G23" s="122">
        <v>19</v>
      </c>
      <c r="H23" s="122">
        <v>8</v>
      </c>
      <c r="I23" s="131">
        <v>1463</v>
      </c>
      <c r="J23" s="132">
        <v>269</v>
      </c>
      <c r="K23" s="131">
        <v>2054</v>
      </c>
      <c r="L23" s="132">
        <v>375</v>
      </c>
      <c r="M23" s="131">
        <v>2629</v>
      </c>
      <c r="N23" s="132">
        <v>469</v>
      </c>
      <c r="O23" s="133">
        <f>I23+K23+M23</f>
        <v>6146</v>
      </c>
      <c r="P23" s="134">
        <f>J23+L23+N23</f>
        <v>1113</v>
      </c>
      <c r="Q23" s="139">
        <f t="shared" si="2"/>
        <v>58.578947368421055</v>
      </c>
      <c r="R23" s="142">
        <f t="shared" si="3"/>
        <v>5.522012578616352</v>
      </c>
      <c r="S23" s="138">
        <v>6123</v>
      </c>
      <c r="T23" s="137">
        <f t="shared" si="0"/>
        <v>0.0037563285970929282</v>
      </c>
      <c r="U23" s="143">
        <v>166890.5</v>
      </c>
      <c r="V23" s="144">
        <v>24004</v>
      </c>
      <c r="W23" s="174">
        <f>U23/V23</f>
        <v>6.952612064655891</v>
      </c>
      <c r="X23" s="8"/>
    </row>
    <row r="24" spans="1:24" s="10" customFormat="1" ht="18.75" thickBot="1">
      <c r="A24" s="53">
        <v>20</v>
      </c>
      <c r="B24" s="214" t="s">
        <v>104</v>
      </c>
      <c r="C24" s="215">
        <v>39283</v>
      </c>
      <c r="D24" s="216" t="s">
        <v>75</v>
      </c>
      <c r="E24" s="216" t="s">
        <v>84</v>
      </c>
      <c r="F24" s="217">
        <v>27</v>
      </c>
      <c r="G24" s="217">
        <v>27</v>
      </c>
      <c r="H24" s="217">
        <v>5</v>
      </c>
      <c r="I24" s="218">
        <v>977</v>
      </c>
      <c r="J24" s="219">
        <v>190</v>
      </c>
      <c r="K24" s="218">
        <v>1789</v>
      </c>
      <c r="L24" s="219">
        <v>341</v>
      </c>
      <c r="M24" s="218">
        <v>2438</v>
      </c>
      <c r="N24" s="219">
        <v>424</v>
      </c>
      <c r="O24" s="220">
        <f>+I24+K24+M24</f>
        <v>5204</v>
      </c>
      <c r="P24" s="221">
        <f>J24+L24+N24</f>
        <v>955</v>
      </c>
      <c r="Q24" s="219">
        <f>P24/G24</f>
        <v>35.370370370370374</v>
      </c>
      <c r="R24" s="222">
        <f>O24/P24</f>
        <v>5.449214659685864</v>
      </c>
      <c r="S24" s="218"/>
      <c r="T24" s="189">
        <f t="shared" si="0"/>
      </c>
      <c r="U24" s="218">
        <v>163719.5</v>
      </c>
      <c r="V24" s="219">
        <v>21201</v>
      </c>
      <c r="W24" s="223">
        <f>+U24/V24</f>
        <v>7.722253667279845</v>
      </c>
      <c r="X24" s="8"/>
    </row>
    <row r="25" spans="1:28" s="66" customFormat="1" ht="15">
      <c r="A25" s="67"/>
      <c r="B25" s="250" t="s">
        <v>39</v>
      </c>
      <c r="C25" s="251"/>
      <c r="D25" s="252"/>
      <c r="E25" s="253"/>
      <c r="F25" s="103"/>
      <c r="G25" s="103">
        <f>SUM(G5:G24)</f>
        <v>950</v>
      </c>
      <c r="H25" s="104"/>
      <c r="I25" s="105"/>
      <c r="J25" s="106"/>
      <c r="K25" s="105"/>
      <c r="L25" s="106"/>
      <c r="M25" s="105"/>
      <c r="N25" s="106"/>
      <c r="O25" s="105">
        <f>SUM(O5:O24)</f>
        <v>1440613.5</v>
      </c>
      <c r="P25" s="106">
        <f>SUM(P5:P24)</f>
        <v>172533</v>
      </c>
      <c r="Q25" s="106">
        <f>O25/G25</f>
        <v>1516.4352631578947</v>
      </c>
      <c r="R25" s="107">
        <f>O25/P25</f>
        <v>8.349785258472293</v>
      </c>
      <c r="S25" s="105"/>
      <c r="T25" s="108"/>
      <c r="U25" s="105"/>
      <c r="V25" s="106"/>
      <c r="W25" s="107"/>
      <c r="AB25" s="66" t="s">
        <v>55</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236"/>
      <c r="E27" s="237"/>
      <c r="F27" s="237"/>
      <c r="G27" s="237"/>
      <c r="H27" s="34"/>
      <c r="I27" s="35"/>
      <c r="K27" s="35"/>
      <c r="M27" s="35"/>
      <c r="O27" s="36"/>
      <c r="R27" s="37"/>
      <c r="S27" s="246" t="s">
        <v>56</v>
      </c>
      <c r="T27" s="246"/>
      <c r="U27" s="246"/>
      <c r="V27" s="246"/>
      <c r="W27" s="246"/>
      <c r="X27" s="38"/>
    </row>
    <row r="28" spans="1:24" s="33" customFormat="1" ht="18">
      <c r="A28" s="32"/>
      <c r="B28" s="9"/>
      <c r="C28" s="55"/>
      <c r="D28" s="56"/>
      <c r="E28" s="57"/>
      <c r="F28" s="57"/>
      <c r="G28" s="100"/>
      <c r="H28" s="34"/>
      <c r="M28" s="35"/>
      <c r="O28" s="36"/>
      <c r="R28" s="37"/>
      <c r="S28" s="246"/>
      <c r="T28" s="246"/>
      <c r="U28" s="246"/>
      <c r="V28" s="246"/>
      <c r="W28" s="246"/>
      <c r="X28" s="38"/>
    </row>
    <row r="29" spans="1:24" s="33" customFormat="1" ht="18">
      <c r="A29" s="32"/>
      <c r="G29" s="34"/>
      <c r="H29" s="34"/>
      <c r="M29" s="35"/>
      <c r="O29" s="36"/>
      <c r="R29" s="37"/>
      <c r="S29" s="246"/>
      <c r="T29" s="246"/>
      <c r="U29" s="246"/>
      <c r="V29" s="246"/>
      <c r="W29" s="246"/>
      <c r="X29" s="38"/>
    </row>
    <row r="30" spans="1:24" s="33" customFormat="1" ht="18" customHeight="1">
      <c r="A30" s="32"/>
      <c r="C30" s="34"/>
      <c r="E30" s="39"/>
      <c r="F30" s="34"/>
      <c r="G30" s="34"/>
      <c r="H30" s="34"/>
      <c r="I30" s="35"/>
      <c r="K30" s="35"/>
      <c r="M30" s="35"/>
      <c r="O30" s="36"/>
      <c r="S30" s="245" t="s">
        <v>121</v>
      </c>
      <c r="T30" s="245"/>
      <c r="U30" s="245"/>
      <c r="V30" s="245"/>
      <c r="W30" s="245"/>
      <c r="X30" s="38"/>
    </row>
    <row r="31" spans="1:24" s="33" customFormat="1" ht="18.75" customHeight="1">
      <c r="A31" s="32"/>
      <c r="C31" s="34"/>
      <c r="E31" s="39"/>
      <c r="F31" s="34"/>
      <c r="G31" s="34"/>
      <c r="H31" s="34"/>
      <c r="I31" s="35"/>
      <c r="K31" s="35"/>
      <c r="M31" s="35"/>
      <c r="O31" s="36"/>
      <c r="S31" s="245"/>
      <c r="T31" s="245"/>
      <c r="U31" s="245"/>
      <c r="V31" s="245"/>
      <c r="W31" s="245"/>
      <c r="X31" s="38"/>
    </row>
    <row r="32" spans="1:24" s="33" customFormat="1" ht="36" customHeight="1">
      <c r="A32" s="32"/>
      <c r="C32" s="34"/>
      <c r="E32" s="39"/>
      <c r="F32" s="34"/>
      <c r="G32" s="34"/>
      <c r="H32" s="34"/>
      <c r="I32" s="35"/>
      <c r="K32" s="35"/>
      <c r="M32" s="35"/>
      <c r="O32" s="36"/>
      <c r="S32" s="245"/>
      <c r="T32" s="245"/>
      <c r="U32" s="245"/>
      <c r="V32" s="245"/>
      <c r="W32" s="245"/>
      <c r="X32" s="38"/>
    </row>
    <row r="33" spans="1:24" s="33" customFormat="1" ht="30" customHeight="1">
      <c r="A33" s="32"/>
      <c r="C33" s="34"/>
      <c r="E33" s="39"/>
      <c r="F33" s="34"/>
      <c r="G33" s="34"/>
      <c r="H33" s="34"/>
      <c r="I33" s="35"/>
      <c r="K33" s="35"/>
      <c r="M33" s="35"/>
      <c r="O33" s="36"/>
      <c r="P33" s="242" t="s">
        <v>30</v>
      </c>
      <c r="Q33" s="243"/>
      <c r="R33" s="243"/>
      <c r="S33" s="243"/>
      <c r="T33" s="243"/>
      <c r="U33" s="243"/>
      <c r="V33" s="243"/>
      <c r="W33" s="243"/>
      <c r="X33" s="38"/>
    </row>
    <row r="34" spans="1:24" s="33" customFormat="1" ht="30" customHeight="1">
      <c r="A34" s="32"/>
      <c r="C34" s="34"/>
      <c r="E34" s="39"/>
      <c r="F34" s="34"/>
      <c r="G34" s="34"/>
      <c r="H34" s="34"/>
      <c r="I34" s="35"/>
      <c r="K34" s="35"/>
      <c r="M34" s="35"/>
      <c r="O34" s="36"/>
      <c r="P34" s="243"/>
      <c r="Q34" s="243"/>
      <c r="R34" s="243"/>
      <c r="S34" s="243"/>
      <c r="T34" s="243"/>
      <c r="U34" s="243"/>
      <c r="V34" s="243"/>
      <c r="W34" s="243"/>
      <c r="X34" s="38"/>
    </row>
    <row r="35" spans="1:24" s="33" customFormat="1" ht="30" customHeight="1">
      <c r="A35" s="32"/>
      <c r="C35" s="34"/>
      <c r="E35" s="39"/>
      <c r="F35" s="34"/>
      <c r="G35" s="34"/>
      <c r="H35" s="34"/>
      <c r="I35" s="35"/>
      <c r="K35" s="35"/>
      <c r="M35" s="35"/>
      <c r="O35" s="36"/>
      <c r="P35" s="243"/>
      <c r="Q35" s="243"/>
      <c r="R35" s="243"/>
      <c r="S35" s="243"/>
      <c r="T35" s="243"/>
      <c r="U35" s="243"/>
      <c r="V35" s="243"/>
      <c r="W35" s="243"/>
      <c r="X35" s="38"/>
    </row>
    <row r="36" spans="1:24" s="33" customFormat="1" ht="30" customHeight="1">
      <c r="A36" s="32"/>
      <c r="C36" s="34"/>
      <c r="E36" s="39"/>
      <c r="F36" s="34"/>
      <c r="G36" s="34"/>
      <c r="H36" s="34"/>
      <c r="I36" s="35"/>
      <c r="K36" s="35"/>
      <c r="M36" s="35"/>
      <c r="O36" s="36"/>
      <c r="P36" s="243"/>
      <c r="Q36" s="243"/>
      <c r="R36" s="243"/>
      <c r="S36" s="243"/>
      <c r="T36" s="243"/>
      <c r="U36" s="243"/>
      <c r="V36" s="243"/>
      <c r="W36" s="243"/>
      <c r="X36" s="38"/>
    </row>
    <row r="37" spans="1:24" s="33" customFormat="1" ht="30" customHeight="1">
      <c r="A37" s="32"/>
      <c r="C37" s="34"/>
      <c r="E37" s="39"/>
      <c r="F37" s="34"/>
      <c r="G37" s="34"/>
      <c r="H37" s="34"/>
      <c r="I37" s="35"/>
      <c r="K37" s="35"/>
      <c r="M37" s="35"/>
      <c r="O37" s="36"/>
      <c r="P37" s="243"/>
      <c r="Q37" s="243"/>
      <c r="R37" s="243"/>
      <c r="S37" s="243"/>
      <c r="T37" s="243"/>
      <c r="U37" s="243"/>
      <c r="V37" s="243"/>
      <c r="W37" s="243"/>
      <c r="X37" s="38"/>
    </row>
    <row r="38" spans="1:24" s="33" customFormat="1" ht="30" customHeight="1">
      <c r="A38" s="32"/>
      <c r="C38" s="34"/>
      <c r="E38" s="39"/>
      <c r="F38" s="34"/>
      <c r="G38" s="5"/>
      <c r="H38" s="5"/>
      <c r="I38" s="12"/>
      <c r="J38" s="3"/>
      <c r="K38" s="12"/>
      <c r="L38" s="3"/>
      <c r="M38" s="12"/>
      <c r="N38" s="3"/>
      <c r="O38" s="36"/>
      <c r="P38" s="243"/>
      <c r="Q38" s="243"/>
      <c r="R38" s="243"/>
      <c r="S38" s="243"/>
      <c r="T38" s="243"/>
      <c r="U38" s="243"/>
      <c r="V38" s="243"/>
      <c r="W38" s="243"/>
      <c r="X38" s="38"/>
    </row>
    <row r="39" spans="1:24" s="33" customFormat="1" ht="33" customHeight="1">
      <c r="A39" s="32"/>
      <c r="C39" s="34"/>
      <c r="E39" s="39"/>
      <c r="F39" s="34"/>
      <c r="G39" s="5"/>
      <c r="H39" s="5"/>
      <c r="I39" s="12"/>
      <c r="J39" s="3"/>
      <c r="K39" s="12"/>
      <c r="L39" s="3"/>
      <c r="M39" s="12"/>
      <c r="N39" s="3"/>
      <c r="O39" s="36"/>
      <c r="P39" s="244" t="s">
        <v>37</v>
      </c>
      <c r="Q39" s="243"/>
      <c r="R39" s="243"/>
      <c r="S39" s="243"/>
      <c r="T39" s="243"/>
      <c r="U39" s="243"/>
      <c r="V39" s="243"/>
      <c r="W39" s="243"/>
      <c r="X39" s="38"/>
    </row>
    <row r="40" spans="1:24" s="33" customFormat="1" ht="33" customHeight="1">
      <c r="A40" s="32"/>
      <c r="C40" s="34"/>
      <c r="E40" s="39"/>
      <c r="F40" s="34"/>
      <c r="G40" s="5"/>
      <c r="H40" s="5"/>
      <c r="I40" s="12"/>
      <c r="J40" s="3"/>
      <c r="K40" s="12"/>
      <c r="L40" s="3"/>
      <c r="M40" s="12"/>
      <c r="N40" s="3"/>
      <c r="O40" s="36"/>
      <c r="P40" s="243"/>
      <c r="Q40" s="243"/>
      <c r="R40" s="243"/>
      <c r="S40" s="243"/>
      <c r="T40" s="243"/>
      <c r="U40" s="243"/>
      <c r="V40" s="243"/>
      <c r="W40" s="243"/>
      <c r="X40" s="38"/>
    </row>
    <row r="41" spans="1:24" s="33" customFormat="1" ht="33" customHeight="1">
      <c r="A41" s="32"/>
      <c r="C41" s="34"/>
      <c r="E41" s="39"/>
      <c r="F41" s="34"/>
      <c r="G41" s="5"/>
      <c r="H41" s="5"/>
      <c r="I41" s="12"/>
      <c r="J41" s="3"/>
      <c r="K41" s="12"/>
      <c r="L41" s="3"/>
      <c r="M41" s="12"/>
      <c r="N41" s="3"/>
      <c r="O41" s="36"/>
      <c r="P41" s="243"/>
      <c r="Q41" s="243"/>
      <c r="R41" s="243"/>
      <c r="S41" s="243"/>
      <c r="T41" s="243"/>
      <c r="U41" s="243"/>
      <c r="V41" s="243"/>
      <c r="W41" s="243"/>
      <c r="X41" s="38"/>
    </row>
    <row r="42" spans="1:24" s="33" customFormat="1" ht="33" customHeight="1">
      <c r="A42" s="32"/>
      <c r="C42" s="34"/>
      <c r="E42" s="39"/>
      <c r="F42" s="34"/>
      <c r="G42" s="5"/>
      <c r="H42" s="5"/>
      <c r="I42" s="12"/>
      <c r="J42" s="3"/>
      <c r="K42" s="12"/>
      <c r="L42" s="3"/>
      <c r="M42" s="12"/>
      <c r="N42" s="3"/>
      <c r="O42" s="36"/>
      <c r="P42" s="243"/>
      <c r="Q42" s="243"/>
      <c r="R42" s="243"/>
      <c r="S42" s="243"/>
      <c r="T42" s="243"/>
      <c r="U42" s="243"/>
      <c r="V42" s="243"/>
      <c r="W42" s="243"/>
      <c r="X42" s="38"/>
    </row>
    <row r="43" spans="1:24" s="33" customFormat="1" ht="33" customHeight="1">
      <c r="A43" s="32"/>
      <c r="C43" s="34"/>
      <c r="E43" s="39"/>
      <c r="F43" s="34"/>
      <c r="G43" s="5"/>
      <c r="H43" s="5"/>
      <c r="I43" s="12"/>
      <c r="J43" s="3"/>
      <c r="K43" s="12"/>
      <c r="L43" s="3"/>
      <c r="M43" s="12"/>
      <c r="N43" s="3"/>
      <c r="O43" s="36"/>
      <c r="P43" s="243"/>
      <c r="Q43" s="243"/>
      <c r="R43" s="243"/>
      <c r="S43" s="243"/>
      <c r="T43" s="243"/>
      <c r="U43" s="243"/>
      <c r="V43" s="243"/>
      <c r="W43" s="243"/>
      <c r="X43" s="38"/>
    </row>
    <row r="44" spans="16:23" ht="33" customHeight="1">
      <c r="P44" s="243"/>
      <c r="Q44" s="243"/>
      <c r="R44" s="243"/>
      <c r="S44" s="243"/>
      <c r="T44" s="243"/>
      <c r="U44" s="243"/>
      <c r="V44" s="243"/>
      <c r="W44" s="243"/>
    </row>
    <row r="45" spans="16:23" ht="33" customHeight="1">
      <c r="P45" s="243"/>
      <c r="Q45" s="243"/>
      <c r="R45" s="243"/>
      <c r="S45" s="243"/>
      <c r="T45" s="243"/>
      <c r="U45" s="243"/>
      <c r="V45" s="243"/>
      <c r="W45" s="243"/>
    </row>
  </sheetData>
  <sheetProtection/>
  <mergeCells count="21">
    <mergeCell ref="D3:D4"/>
    <mergeCell ref="E3:E4"/>
    <mergeCell ref="F3:F4"/>
    <mergeCell ref="O3:R3"/>
    <mergeCell ref="S3:T3"/>
    <mergeCell ref="U3:W3"/>
    <mergeCell ref="H3:H4"/>
    <mergeCell ref="G3:G4"/>
    <mergeCell ref="M3:N3"/>
    <mergeCell ref="K3:L3"/>
    <mergeCell ref="I3:J3"/>
    <mergeCell ref="P39:W45"/>
    <mergeCell ref="D27:G27"/>
    <mergeCell ref="S27:W29"/>
    <mergeCell ref="S30:W32"/>
    <mergeCell ref="P33:W38"/>
    <mergeCell ref="A2:W2"/>
    <mergeCell ref="B3:B4"/>
    <mergeCell ref="C3:C4"/>
    <mergeCell ref="B25:C25"/>
    <mergeCell ref="D25:E25"/>
  </mergeCells>
  <printOptions/>
  <pageMargins left="0.39" right="0.27" top="0.82" bottom="0.39" header="0.5" footer="0.32"/>
  <pageSetup orientation="portrait" paperSize="9" scale="70"/>
  <ignoredErrors>
    <ignoredError sqref="O15:O19 O7:O14 O20 P15:P19" formula="1"/>
    <ignoredError sqref="W5" unlockedFormula="1"/>
    <ignoredError sqref="W6:W22"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2007-07-23T16:31:39Z</cp:lastPrinted>
  <dcterms:created xsi:type="dcterms:W3CDTF">2006-03-15T09:07:04Z</dcterms:created>
  <dcterms:modified xsi:type="dcterms:W3CDTF">2007-08-20T19:38:12Z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