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7400" windowHeight="12120" tabRatio="804" activeTab="0"/>
  </bookViews>
  <sheets>
    <sheet name="Aug 10 - 12 (we 33)" sheetId="1" r:id="rId1"/>
    <sheet name="Aug 10 - 12 (TOP 33)" sheetId="2" r:id="rId2"/>
  </sheets>
  <definedNames>
    <definedName name="_xlnm.Print_Area" localSheetId="1">'Aug 10 - 12 (TOP 33)'!$A$1:$W$45</definedName>
    <definedName name="_xlnm.Print_Area" localSheetId="0">'Aug 10 - 12 (we 33)'!$A$1:$W$104</definedName>
  </definedNames>
  <calcPr fullCalcOnLoad="1"/>
</workbook>
</file>

<file path=xl/sharedStrings.xml><?xml version="1.0" encoding="utf-8"?>
<sst xmlns="http://schemas.openxmlformats.org/spreadsheetml/2006/main" count="359" uniqueCount="150">
  <si>
    <t>RISE: BLOOD HUNTER</t>
  </si>
  <si>
    <t>Last Weekend</t>
  </si>
  <si>
    <t>Elimize ulaşan en son raporun saati: 17.35</t>
  </si>
  <si>
    <t>HARRY POTTER AND THE ORDER OF THE PHOENIX</t>
  </si>
  <si>
    <t>GEORGIA RULE</t>
  </si>
  <si>
    <t>EUROPA CORP</t>
  </si>
  <si>
    <t>PERFUME: THE STORYOF A MURDERER</t>
  </si>
  <si>
    <t>BABAM VE OĞLUM</t>
  </si>
  <si>
    <t>18.11 05</t>
  </si>
  <si>
    <t>ROCKY BALBOA</t>
  </si>
  <si>
    <t>ICE AGE 2: THE MELTDOWN</t>
  </si>
  <si>
    <t>SINAV</t>
  </si>
  <si>
    <t>MUSIC AND LYRICS</t>
  </si>
  <si>
    <t>MASKELİ BEŞLER I.R.A.K</t>
  </si>
  <si>
    <t>ARZU - FIDA</t>
  </si>
  <si>
    <t>OVER THE HEDGE</t>
  </si>
  <si>
    <t>BLOOD DIAMOND</t>
  </si>
  <si>
    <t>EMRET KOMUTANIM</t>
  </si>
  <si>
    <t>ALTIOKLAR</t>
  </si>
  <si>
    <t>FRAGILE: A GHOST STORY</t>
  </si>
  <si>
    <t>GODE SENKI</t>
  </si>
  <si>
    <t>HITCHER, THE</t>
  </si>
  <si>
    <t>COPYING BEETHOVEN</t>
  </si>
  <si>
    <t>ABANDONEMENT, THE</t>
  </si>
  <si>
    <t>BELGE</t>
  </si>
  <si>
    <t>SHERRYBABY</t>
  </si>
  <si>
    <t>MARS</t>
  </si>
  <si>
    <t>PURSUIT OF HAPPYNESS, THE</t>
  </si>
  <si>
    <t>MR. BROOKS</t>
  </si>
  <si>
    <t>ELEMENT</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</si>
  <si>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</si>
  <si>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</si>
  <si>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</si>
  <si>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</si>
  <si>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</si>
  <si>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</si>
  <si>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</si>
  <si>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</si>
  <si>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</si>
  <si>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</si>
  <si>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</si>
  <si>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</si>
  <si>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</si>
  <si>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</si>
  <si>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</si>
  <si>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</si>
  <si>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</si>
  <si>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</si>
  <si>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</si>
  <si>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HOAX</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</si>
  <si>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</si>
  <si>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</si>
  <si>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</si>
  <si>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</si>
  <si>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FILMPOP</t>
  </si>
  <si>
    <t>CANDY</t>
  </si>
  <si>
    <t>MIRAMAX</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</si>
  <si>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</si>
  <si>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</si>
  <si>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</si>
  <si>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</si>
  <si>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</si>
  <si>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</si>
  <si>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</si>
  <si>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</si>
  <si>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MR. BEAN'S HOLIDAY</t>
  </si>
  <si>
    <t>TRANSFORMERS</t>
  </si>
  <si>
    <t>CASHBACK</t>
  </si>
  <si>
    <t>A.E. FILM</t>
  </si>
  <si>
    <t>MESSENGERS, THE</t>
  </si>
  <si>
    <t>SATURNO CONTRO</t>
  </si>
  <si>
    <t>AFS</t>
  </si>
  <si>
    <t>BUG</t>
  </si>
  <si>
    <t xml:space="preserve">*Bu hafta sonu R Film ve Barbar Film'in dağıtımda filmi yoktur. </t>
  </si>
  <si>
    <t>*Bu hafta sonu R Film ve Barbar Film'in dağıtımda filmi yoktur.</t>
  </si>
  <si>
    <t>Cumulative</t>
  </si>
  <si>
    <t>Scr.Avg.
(Adm.)</t>
  </si>
  <si>
    <t>Avg.
Ticket</t>
  </si>
  <si>
    <t>.</t>
  </si>
  <si>
    <t>*Sorted according to Weekend Total G.B.O. - Hafta sonu toplam hasılat sütununa göre sıralanmıştır.</t>
  </si>
  <si>
    <t>FOX</t>
  </si>
  <si>
    <t>COLUMBIA</t>
  </si>
  <si>
    <t>Company</t>
  </si>
  <si>
    <t>35 MILIM</t>
  </si>
  <si>
    <t>MEET THE ROBINSONS</t>
  </si>
  <si>
    <t>SON OSMANLI "YANDIM ALİ"</t>
  </si>
  <si>
    <t>28 WEEKS LATER</t>
  </si>
  <si>
    <t>WHISPER</t>
  </si>
  <si>
    <t>HOT FUZZ</t>
  </si>
  <si>
    <t>ANS</t>
  </si>
  <si>
    <t>WEINSTEIN CO.</t>
  </si>
  <si>
    <t>TMNT</t>
  </si>
  <si>
    <t>AVSAR FILM</t>
  </si>
  <si>
    <t>OZEN - UMUT</t>
  </si>
  <si>
    <t>NEXT</t>
  </si>
  <si>
    <t>WILD BUNCH</t>
  </si>
  <si>
    <t>ISTANBUL GUNESI</t>
  </si>
  <si>
    <t>SÖZÜN BİTTİĞİ YER</t>
  </si>
  <si>
    <t>UNIVERSAL</t>
  </si>
  <si>
    <t>FRACTURE</t>
  </si>
  <si>
    <t>ZODIAC</t>
  </si>
  <si>
    <t>HILLS HAVE EYES 2</t>
  </si>
  <si>
    <t>BESTLINE</t>
  </si>
  <si>
    <t>FIDA</t>
  </si>
  <si>
    <t>LAST MIMZY, THE</t>
  </si>
  <si>
    <t>NEW LINE</t>
  </si>
  <si>
    <t>BLOOD AND CHOCOLATE</t>
  </si>
  <si>
    <t>TAXI 4</t>
  </si>
  <si>
    <t>DELTA FARCE</t>
  </si>
  <si>
    <t>VACANCY</t>
  </si>
  <si>
    <t>DEATH PROOF</t>
  </si>
  <si>
    <t>FACTORY GIRL</t>
  </si>
  <si>
    <t>NEW FILMS</t>
  </si>
  <si>
    <t>PARIS, JE T'AIME</t>
  </si>
  <si>
    <t>UMUT - OZEN</t>
  </si>
  <si>
    <t>MAVİ GÖZLÜ DEV</t>
  </si>
  <si>
    <t>ENERGY - SINEVIZYON</t>
  </si>
  <si>
    <t>SIMSONS MOVIE, THE</t>
  </si>
  <si>
    <t>BLACK SNAKE MOAN</t>
  </si>
  <si>
    <t>BKM</t>
  </si>
  <si>
    <t>BEYNELMİLEL</t>
  </si>
  <si>
    <t>FRITT WILT</t>
  </si>
  <si>
    <t>OCEAN'S THIRTEEN</t>
  </si>
  <si>
    <t>PIRATES OF THE CARIBBEAN: AT WORLD'S END</t>
  </si>
  <si>
    <t>GREAT RAID, THE</t>
  </si>
  <si>
    <t>MANDATE</t>
  </si>
  <si>
    <t>PULSE</t>
  </si>
  <si>
    <t>SURF'S UP</t>
  </si>
  <si>
    <t>DISTURBIA</t>
  </si>
  <si>
    <t>IT'S A BOY GIRL THING</t>
  </si>
  <si>
    <t>ICON</t>
  </si>
  <si>
    <t>LA VIE EN ROSE</t>
  </si>
  <si>
    <t xml:space="preserve">QUAND J'ETAIS CHANTEUR </t>
  </si>
  <si>
    <t>FALL DOWN DEAD</t>
  </si>
  <si>
    <t>SCENES OF A SEXUAL NATURE</t>
  </si>
  <si>
    <t>BIR FILM</t>
  </si>
  <si>
    <t>THE WORKS</t>
  </si>
  <si>
    <t>HORS DE PRIX</t>
  </si>
  <si>
    <t>SEEDS OF DEATH</t>
  </si>
  <si>
    <t>GAUMONT</t>
  </si>
  <si>
    <t>DEAD IN 3 DAYS</t>
  </si>
  <si>
    <t>DREAMACHINE</t>
  </si>
  <si>
    <t>GOODBYE BAFANA</t>
  </si>
  <si>
    <t>PAN'S LABYRINTH</t>
  </si>
  <si>
    <t>SPIDER-MAN 3</t>
  </si>
  <si>
    <t>HOST, THE</t>
  </si>
  <si>
    <t>CINECLICK</t>
  </si>
  <si>
    <t>IMPY'S ISLAND</t>
  </si>
  <si>
    <t>TIGLON</t>
  </si>
  <si>
    <t>GRINDHOUSE: PLANET TERROR</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</si>
</sst>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8">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0" fontId="26" fillId="0" borderId="17" xfId="0" applyFont="1" applyFill="1" applyBorder="1" applyAlignment="1" applyProtection="1">
      <alignment horizontal="left" vertical="center"/>
      <protection locked="0"/>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center" vertical="center"/>
      <protection locked="0"/>
    </xf>
    <xf numFmtId="185" fontId="26" fillId="0" borderId="17" xfId="42" applyNumberFormat="1" applyFont="1" applyFill="1" applyBorder="1" applyAlignment="1" applyProtection="1">
      <alignment horizontal="right" vertical="center"/>
      <protection locked="0"/>
    </xf>
    <xf numFmtId="196" fontId="26" fillId="0" borderId="17" xfId="42" applyNumberFormat="1" applyFont="1" applyFill="1" applyBorder="1" applyAlignment="1" applyProtection="1">
      <alignment horizontal="right" vertical="center"/>
      <protection locked="0"/>
    </xf>
    <xf numFmtId="185" fontId="26" fillId="0" borderId="17" xfId="42" applyNumberFormat="1" applyFont="1" applyFill="1" applyBorder="1" applyAlignment="1" applyProtection="1">
      <alignment horizontal="right" vertical="center"/>
      <protection/>
    </xf>
    <xf numFmtId="196" fontId="26" fillId="0" borderId="17" xfId="42" applyNumberFormat="1" applyFont="1" applyFill="1" applyBorder="1" applyAlignment="1" applyProtection="1">
      <alignment horizontal="right" vertical="center"/>
      <protection/>
    </xf>
    <xf numFmtId="196" fontId="26" fillId="0" borderId="17" xfId="60" applyNumberFormat="1" applyFont="1" applyFill="1" applyBorder="1" applyAlignment="1" applyProtection="1">
      <alignment horizontal="right" vertical="center"/>
      <protection/>
    </xf>
    <xf numFmtId="193" fontId="26" fillId="0" borderId="17" xfId="60" applyNumberFormat="1" applyFont="1" applyFill="1" applyBorder="1" applyAlignment="1" applyProtection="1">
      <alignment horizontal="right" vertical="center"/>
      <protection/>
    </xf>
    <xf numFmtId="192" fontId="26" fillId="0" borderId="17" xfId="60" applyNumberFormat="1" applyFont="1" applyFill="1" applyBorder="1" applyAlignment="1" applyProtection="1">
      <alignment horizontal="right" vertical="center"/>
      <protection/>
    </xf>
    <xf numFmtId="0" fontId="26" fillId="0" borderId="17" xfId="0" applyFont="1" applyFill="1" applyBorder="1" applyAlignment="1">
      <alignment horizontal="left" vertical="center"/>
    </xf>
    <xf numFmtId="190" fontId="26" fillId="0" borderId="17" xfId="0" applyNumberFormat="1" applyFont="1" applyFill="1" applyBorder="1" applyAlignment="1">
      <alignment horizontal="center" vertical="center"/>
    </xf>
    <xf numFmtId="0" fontId="26" fillId="0" borderId="17" xfId="0" applyFont="1" applyFill="1" applyBorder="1" applyAlignment="1">
      <alignment horizontal="center" vertical="center"/>
    </xf>
    <xf numFmtId="185" fontId="26" fillId="0" borderId="17" xfId="42" applyNumberFormat="1" applyFont="1" applyFill="1" applyBorder="1" applyAlignment="1">
      <alignment horizontal="right" vertical="center"/>
    </xf>
    <xf numFmtId="196" fontId="26" fillId="0" borderId="17" xfId="42" applyNumberFormat="1" applyFont="1" applyFill="1" applyBorder="1" applyAlignment="1">
      <alignment horizontal="right" vertical="center"/>
    </xf>
    <xf numFmtId="185" fontId="26" fillId="0" borderId="17" xfId="0" applyNumberFormat="1" applyFont="1" applyFill="1" applyBorder="1" applyAlignment="1">
      <alignment horizontal="right" vertical="center"/>
    </xf>
    <xf numFmtId="196" fontId="26" fillId="0" borderId="17" xfId="0" applyNumberFormat="1" applyFont="1" applyFill="1" applyBorder="1" applyAlignment="1">
      <alignment horizontal="right" vertical="center"/>
    </xf>
    <xf numFmtId="0" fontId="26" fillId="0" borderId="17" xfId="0" applyFont="1" applyFill="1" applyBorder="1" applyAlignment="1" applyProtection="1">
      <alignment horizontal="left" vertical="center" shrinkToFit="1"/>
      <protection locked="0"/>
    </xf>
    <xf numFmtId="0" fontId="26" fillId="0" borderId="17" xfId="0" applyNumberFormat="1" applyFont="1" applyFill="1" applyBorder="1" applyAlignment="1" applyProtection="1">
      <alignment horizontal="left" vertical="center"/>
      <protection locked="0"/>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lignment horizontal="center" vertical="center"/>
    </xf>
    <xf numFmtId="190" fontId="26" fillId="0" borderId="17" xfId="0" applyNumberFormat="1" applyFont="1" applyFill="1" applyBorder="1" applyAlignment="1" applyProtection="1">
      <alignment horizontal="center" vertical="center" wrapText="1"/>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wrapText="1"/>
      <protection/>
    </xf>
    <xf numFmtId="185" fontId="26" fillId="0" borderId="17" xfId="0" applyNumberFormat="1" applyFont="1" applyFill="1" applyBorder="1" applyAlignment="1" applyProtection="1">
      <alignment horizontal="right" vertical="center"/>
      <protection/>
    </xf>
    <xf numFmtId="196" fontId="26" fillId="0" borderId="17" xfId="0" applyNumberFormat="1" applyFont="1" applyFill="1" applyBorder="1" applyAlignment="1" applyProtection="1">
      <alignment horizontal="right" vertical="center"/>
      <protection/>
    </xf>
    <xf numFmtId="0" fontId="26" fillId="0" borderId="17" xfId="57" applyFont="1" applyFill="1" applyBorder="1" applyAlignment="1" applyProtection="1">
      <alignment horizontal="left" vertical="center"/>
      <protection/>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57" applyFont="1" applyFill="1" applyBorder="1" applyAlignment="1" applyProtection="1">
      <alignment horizontal="center" vertical="center"/>
      <protection/>
    </xf>
    <xf numFmtId="185" fontId="26" fillId="0" borderId="17" xfId="57" applyNumberFormat="1" applyFont="1" applyFill="1" applyBorder="1" applyAlignment="1" applyProtection="1">
      <alignment horizontal="right" vertical="center"/>
      <protection/>
    </xf>
    <xf numFmtId="196" fontId="26" fillId="0" borderId="17" xfId="57" applyNumberFormat="1" applyFont="1" applyFill="1" applyBorder="1" applyAlignment="1" applyProtection="1">
      <alignment horizontal="right" vertical="center"/>
      <protection/>
    </xf>
    <xf numFmtId="190" fontId="26" fillId="0" borderId="17" xfId="0" applyNumberFormat="1" applyFont="1" applyFill="1" applyBorder="1" applyAlignment="1">
      <alignment horizontal="left" vertical="center"/>
    </xf>
    <xf numFmtId="185" fontId="26" fillId="0" borderId="17" xfId="0" applyNumberFormat="1" applyFont="1" applyFill="1" applyBorder="1" applyAlignment="1" applyProtection="1">
      <alignment horizontal="right" vertical="center"/>
      <protection locked="0"/>
    </xf>
    <xf numFmtId="0" fontId="26" fillId="0" borderId="22" xfId="0" applyFont="1" applyFill="1" applyBorder="1" applyAlignment="1" applyProtection="1">
      <alignment horizontal="left" vertical="center"/>
      <protection locked="0"/>
    </xf>
    <xf numFmtId="190" fontId="26" fillId="0" borderId="23" xfId="0" applyNumberFormat="1" applyFont="1" applyFill="1" applyBorder="1" applyAlignment="1" applyProtection="1">
      <alignment horizontal="center" vertical="center"/>
      <protection locked="0"/>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26" fillId="0" borderId="23" xfId="0" applyFont="1" applyFill="1" applyBorder="1" applyAlignment="1" applyProtection="1">
      <alignment horizontal="center" vertical="center"/>
      <protection locked="0"/>
    </xf>
    <xf numFmtId="185" fontId="26" fillId="0" borderId="23" xfId="42" applyNumberFormat="1" applyFont="1" applyFill="1" applyBorder="1" applyAlignment="1" applyProtection="1">
      <alignment horizontal="right" vertical="center"/>
      <protection locked="0"/>
    </xf>
    <xf numFmtId="196" fontId="26" fillId="0" borderId="23" xfId="42" applyNumberFormat="1" applyFont="1" applyFill="1" applyBorder="1" applyAlignment="1" applyProtection="1">
      <alignment horizontal="right" vertical="center"/>
      <protection locked="0"/>
    </xf>
    <xf numFmtId="185" fontId="26" fillId="0" borderId="23" xfId="42" applyNumberFormat="1" applyFont="1" applyFill="1" applyBorder="1" applyAlignment="1" applyProtection="1">
      <alignment horizontal="right" vertical="center"/>
      <protection/>
    </xf>
    <xf numFmtId="196" fontId="26" fillId="0" borderId="23" xfId="42" applyNumberFormat="1" applyFont="1" applyFill="1" applyBorder="1" applyAlignment="1" applyProtection="1">
      <alignment horizontal="right" vertical="center"/>
      <protection/>
    </xf>
    <xf numFmtId="196" fontId="26" fillId="0" borderId="23" xfId="60" applyNumberFormat="1" applyFont="1" applyFill="1" applyBorder="1" applyAlignment="1" applyProtection="1">
      <alignment horizontal="right" vertical="center"/>
      <protection/>
    </xf>
    <xf numFmtId="193" fontId="26" fillId="0" borderId="23" xfId="60" applyNumberFormat="1" applyFont="1" applyFill="1" applyBorder="1" applyAlignment="1" applyProtection="1">
      <alignment horizontal="right" vertical="center"/>
      <protection/>
    </xf>
    <xf numFmtId="192" fontId="26" fillId="0" borderId="23" xfId="60" applyNumberFormat="1" applyFont="1" applyFill="1" applyBorder="1" applyAlignment="1" applyProtection="1">
      <alignment horizontal="right" vertical="center"/>
      <protection/>
    </xf>
    <xf numFmtId="193" fontId="26" fillId="0" borderId="24" xfId="42" applyNumberFormat="1" applyFont="1" applyFill="1" applyBorder="1" applyAlignment="1" applyProtection="1">
      <alignment horizontal="right" vertical="center"/>
      <protection locked="0"/>
    </xf>
    <xf numFmtId="0" fontId="26" fillId="0" borderId="25" xfId="0" applyFont="1" applyFill="1" applyBorder="1" applyAlignment="1">
      <alignment horizontal="left" vertical="center"/>
    </xf>
    <xf numFmtId="193" fontId="26" fillId="0" borderId="26" xfId="42" applyNumberFormat="1" applyFont="1" applyFill="1" applyBorder="1" applyAlignment="1" applyProtection="1">
      <alignment horizontal="right" vertical="center"/>
      <protection locked="0"/>
    </xf>
    <xf numFmtId="0" fontId="26" fillId="0" borderId="25" xfId="0" applyFont="1" applyFill="1" applyBorder="1" applyAlignment="1" applyProtection="1">
      <alignment horizontal="left" vertical="center"/>
      <protection locked="0"/>
    </xf>
    <xf numFmtId="0" fontId="26" fillId="0" borderId="25" xfId="0" applyNumberFormat="1" applyFont="1" applyFill="1" applyBorder="1" applyAlignment="1" applyProtection="1">
      <alignment horizontal="left" vertical="center"/>
      <protection locked="0"/>
    </xf>
    <xf numFmtId="0" fontId="26" fillId="0" borderId="25" xfId="0" applyNumberFormat="1" applyFont="1" applyFill="1" applyBorder="1" applyAlignment="1">
      <alignment horizontal="left" vertical="center"/>
    </xf>
    <xf numFmtId="0" fontId="26" fillId="0" borderId="25" xfId="57" applyFont="1" applyFill="1" applyBorder="1" applyAlignment="1" applyProtection="1">
      <alignment horizontal="left" vertical="center"/>
      <protection/>
    </xf>
    <xf numFmtId="0" fontId="26" fillId="0" borderId="27" xfId="0" applyFont="1" applyFill="1" applyBorder="1" applyAlignment="1" applyProtection="1">
      <alignment horizontal="left" vertical="center"/>
      <protection locked="0"/>
    </xf>
    <xf numFmtId="190" fontId="26" fillId="0" borderId="28" xfId="0" applyNumberFormat="1" applyFont="1" applyFill="1" applyBorder="1" applyAlignment="1" applyProtection="1">
      <alignment horizontal="center" vertical="center"/>
      <protection locked="0"/>
    </xf>
    <xf numFmtId="0" fontId="26" fillId="0" borderId="28" xfId="0" applyFont="1" applyFill="1" applyBorder="1" applyAlignment="1" applyProtection="1">
      <alignment horizontal="left" vertical="center"/>
      <protection locked="0"/>
    </xf>
    <xf numFmtId="0" fontId="26" fillId="0" borderId="28" xfId="0" applyFont="1" applyFill="1" applyBorder="1" applyAlignment="1" applyProtection="1">
      <alignment horizontal="left" vertical="center" shrinkToFit="1"/>
      <protection locked="0"/>
    </xf>
    <xf numFmtId="0" fontId="26" fillId="0" borderId="28" xfId="0" applyFont="1" applyFill="1" applyBorder="1" applyAlignment="1" applyProtection="1">
      <alignment horizontal="center" vertical="center"/>
      <protection locked="0"/>
    </xf>
    <xf numFmtId="185" fontId="26" fillId="0" borderId="28" xfId="42" applyNumberFormat="1" applyFont="1" applyFill="1" applyBorder="1" applyAlignment="1" applyProtection="1">
      <alignment horizontal="right" vertical="center"/>
      <protection locked="0"/>
    </xf>
    <xf numFmtId="196" fontId="26" fillId="0" borderId="28" xfId="42" applyNumberFormat="1" applyFont="1" applyFill="1" applyBorder="1" applyAlignment="1" applyProtection="1">
      <alignment horizontal="right" vertical="center"/>
      <protection locked="0"/>
    </xf>
    <xf numFmtId="185" fontId="26" fillId="0" borderId="28" xfId="42" applyNumberFormat="1" applyFont="1" applyFill="1" applyBorder="1" applyAlignment="1" applyProtection="1">
      <alignment horizontal="right" vertical="center"/>
      <protection/>
    </xf>
    <xf numFmtId="196" fontId="26" fillId="0" borderId="28" xfId="42" applyNumberFormat="1" applyFont="1" applyFill="1" applyBorder="1" applyAlignment="1" applyProtection="1">
      <alignment horizontal="right" vertical="center"/>
      <protection/>
    </xf>
    <xf numFmtId="196" fontId="26" fillId="0" borderId="28" xfId="60" applyNumberFormat="1" applyFont="1" applyFill="1" applyBorder="1" applyAlignment="1" applyProtection="1">
      <alignment horizontal="right" vertical="center"/>
      <protection/>
    </xf>
    <xf numFmtId="193" fontId="26" fillId="0" borderId="28" xfId="60" applyNumberFormat="1" applyFont="1" applyFill="1" applyBorder="1" applyAlignment="1" applyProtection="1">
      <alignment horizontal="right" vertical="center"/>
      <protection/>
    </xf>
    <xf numFmtId="192" fontId="26" fillId="0" borderId="28" xfId="60" applyNumberFormat="1" applyFont="1" applyFill="1" applyBorder="1" applyAlignment="1" applyProtection="1">
      <alignment horizontal="right" vertical="center"/>
      <protection/>
    </xf>
    <xf numFmtId="196" fontId="26" fillId="0" borderId="28" xfId="0" applyNumberFormat="1" applyFont="1" applyFill="1" applyBorder="1" applyAlignment="1">
      <alignment horizontal="right" vertical="center"/>
    </xf>
    <xf numFmtId="193" fontId="26" fillId="0" borderId="29" xfId="42" applyNumberFormat="1" applyFont="1" applyFill="1" applyBorder="1" applyAlignment="1" applyProtection="1">
      <alignment horizontal="right" vertical="center"/>
      <protection locked="0"/>
    </xf>
    <xf numFmtId="0" fontId="26" fillId="0" borderId="30" xfId="0" applyFont="1" applyFill="1" applyBorder="1" applyAlignment="1">
      <alignment horizontal="left" vertical="center"/>
    </xf>
    <xf numFmtId="190" fontId="26" fillId="0" borderId="21" xfId="0" applyNumberFormat="1" applyFont="1" applyFill="1" applyBorder="1" applyAlignment="1">
      <alignment horizontal="center" vertical="center"/>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lignment horizontal="left" vertical="center"/>
    </xf>
    <xf numFmtId="0" fontId="26" fillId="0" borderId="21" xfId="0" applyFont="1" applyFill="1" applyBorder="1" applyAlignment="1">
      <alignment horizontal="center" vertical="center"/>
    </xf>
    <xf numFmtId="185" fontId="26" fillId="0" borderId="21" xfId="42" applyNumberFormat="1" applyFont="1" applyFill="1" applyBorder="1" applyAlignment="1">
      <alignment horizontal="right" vertical="center"/>
    </xf>
    <xf numFmtId="196" fontId="26" fillId="0" borderId="21" xfId="42" applyNumberFormat="1" applyFont="1" applyFill="1" applyBorder="1" applyAlignment="1">
      <alignment horizontal="right" vertical="center"/>
    </xf>
    <xf numFmtId="196" fontId="26" fillId="0" borderId="21" xfId="60" applyNumberFormat="1" applyFont="1" applyFill="1" applyBorder="1" applyAlignment="1" applyProtection="1">
      <alignment horizontal="right" vertical="center"/>
      <protection/>
    </xf>
    <xf numFmtId="193" fontId="26" fillId="0" borderId="21" xfId="60" applyNumberFormat="1" applyFont="1" applyFill="1" applyBorder="1" applyAlignment="1" applyProtection="1">
      <alignment horizontal="right" vertical="center"/>
      <protection/>
    </xf>
    <xf numFmtId="192" fontId="26" fillId="0" borderId="21" xfId="60" applyNumberFormat="1" applyFont="1" applyFill="1" applyBorder="1" applyAlignment="1" applyProtection="1">
      <alignment horizontal="right" vertical="center"/>
      <protection/>
    </xf>
    <xf numFmtId="185" fontId="26" fillId="0" borderId="21" xfId="0" applyNumberFormat="1" applyFont="1" applyFill="1" applyBorder="1" applyAlignment="1">
      <alignment horizontal="right" vertical="center"/>
    </xf>
    <xf numFmtId="196" fontId="26" fillId="0" borderId="21" xfId="0" applyNumberFormat="1" applyFont="1" applyFill="1" applyBorder="1" applyAlignment="1">
      <alignment horizontal="right" vertical="center"/>
    </xf>
    <xf numFmtId="193" fontId="26" fillId="0" borderId="31" xfId="42" applyNumberFormat="1" applyFont="1" applyFill="1" applyBorder="1" applyAlignment="1" applyProtection="1">
      <alignment horizontal="right" vertical="center"/>
      <protection locked="0"/>
    </xf>
    <xf numFmtId="0" fontId="26" fillId="0" borderId="32" xfId="0" applyFont="1" applyFill="1" applyBorder="1" applyAlignment="1" applyProtection="1">
      <alignment horizontal="left" vertical="center"/>
      <protection locked="0"/>
    </xf>
    <xf numFmtId="190" fontId="26" fillId="0" borderId="33" xfId="0" applyNumberFormat="1" applyFont="1" applyFill="1" applyBorder="1" applyAlignment="1" applyProtection="1">
      <alignment horizontal="center" vertical="center"/>
      <protection locked="0"/>
    </xf>
    <xf numFmtId="190" fontId="26" fillId="0" borderId="33" xfId="0" applyNumberFormat="1" applyFont="1" applyFill="1" applyBorder="1" applyAlignment="1" applyProtection="1">
      <alignment horizontal="left" vertical="center"/>
      <protection locked="0"/>
    </xf>
    <xf numFmtId="0" fontId="26" fillId="0" borderId="33" xfId="0" applyFont="1" applyFill="1" applyBorder="1" applyAlignment="1" applyProtection="1">
      <alignment horizontal="left" vertical="center"/>
      <protection locked="0"/>
    </xf>
    <xf numFmtId="0" fontId="26" fillId="0" borderId="33" xfId="0" applyFont="1" applyFill="1" applyBorder="1" applyAlignment="1" applyProtection="1">
      <alignment horizontal="center" vertical="center"/>
      <protection locked="0"/>
    </xf>
    <xf numFmtId="185" fontId="26" fillId="0" borderId="33" xfId="42" applyNumberFormat="1" applyFont="1" applyFill="1" applyBorder="1" applyAlignment="1" applyProtection="1">
      <alignment horizontal="right" vertical="center"/>
      <protection locked="0"/>
    </xf>
    <xf numFmtId="196" fontId="26" fillId="0" borderId="33" xfId="42" applyNumberFormat="1" applyFont="1" applyFill="1" applyBorder="1" applyAlignment="1" applyProtection="1">
      <alignment horizontal="right" vertical="center"/>
      <protection locked="0"/>
    </xf>
    <xf numFmtId="185" fontId="26" fillId="0" borderId="33" xfId="42" applyNumberFormat="1" applyFont="1" applyFill="1" applyBorder="1" applyAlignment="1" applyProtection="1">
      <alignment horizontal="right" vertical="center"/>
      <protection/>
    </xf>
    <xf numFmtId="196" fontId="26" fillId="0" borderId="33" xfId="42" applyNumberFormat="1" applyFont="1" applyFill="1" applyBorder="1" applyAlignment="1" applyProtection="1">
      <alignment horizontal="right" vertical="center"/>
      <protection/>
    </xf>
    <xf numFmtId="196" fontId="26" fillId="0" borderId="33" xfId="60" applyNumberFormat="1" applyFont="1" applyFill="1" applyBorder="1" applyAlignment="1" applyProtection="1">
      <alignment horizontal="right" vertical="center"/>
      <protection/>
    </xf>
    <xf numFmtId="193" fontId="26" fillId="0" borderId="33" xfId="60" applyNumberFormat="1" applyFont="1" applyFill="1" applyBorder="1" applyAlignment="1" applyProtection="1">
      <alignment horizontal="right" vertical="center"/>
      <protection/>
    </xf>
    <xf numFmtId="192" fontId="26" fillId="0" borderId="33" xfId="60" applyNumberFormat="1" applyFont="1" applyFill="1" applyBorder="1" applyAlignment="1" applyProtection="1">
      <alignment horizontal="right" vertical="center"/>
      <protection/>
    </xf>
    <xf numFmtId="193" fontId="26" fillId="0" borderId="34" xfId="42" applyNumberFormat="1" applyFont="1" applyFill="1" applyBorder="1" applyAlignment="1" applyProtection="1">
      <alignment horizontal="right" vertical="center"/>
      <protection locked="0"/>
    </xf>
    <xf numFmtId="185" fontId="27" fillId="0" borderId="23" xfId="42" applyNumberFormat="1" applyFont="1" applyFill="1" applyBorder="1" applyAlignment="1" applyProtection="1">
      <alignment horizontal="right" vertical="center"/>
      <protection/>
    </xf>
    <xf numFmtId="196" fontId="27" fillId="0" borderId="23" xfId="42" applyNumberFormat="1" applyFont="1" applyFill="1" applyBorder="1" applyAlignment="1" applyProtection="1">
      <alignment horizontal="right" vertical="center"/>
      <protection/>
    </xf>
    <xf numFmtId="185" fontId="27" fillId="0" borderId="17" xfId="42" applyNumberFormat="1" applyFont="1" applyFill="1" applyBorder="1" applyAlignment="1">
      <alignment horizontal="right" vertical="center"/>
    </xf>
    <xf numFmtId="196" fontId="27" fillId="0" borderId="17" xfId="42" applyNumberFormat="1" applyFont="1" applyFill="1" applyBorder="1" applyAlignment="1">
      <alignment horizontal="right" vertical="center"/>
    </xf>
    <xf numFmtId="185" fontId="27" fillId="0" borderId="33" xfId="42" applyNumberFormat="1" applyFont="1" applyFill="1" applyBorder="1" applyAlignment="1" applyProtection="1">
      <alignment horizontal="right" vertical="center"/>
      <protection/>
    </xf>
    <xf numFmtId="196" fontId="27" fillId="0" borderId="33" xfId="42" applyNumberFormat="1" applyFont="1" applyFill="1" applyBorder="1" applyAlignment="1" applyProtection="1">
      <alignment horizontal="right" vertical="center"/>
      <protection/>
    </xf>
    <xf numFmtId="185" fontId="27" fillId="0" borderId="21" xfId="42" applyNumberFormat="1" applyFont="1" applyFill="1" applyBorder="1" applyAlignment="1">
      <alignment horizontal="right" vertical="center"/>
    </xf>
    <xf numFmtId="196" fontId="27" fillId="0" borderId="21" xfId="42" applyNumberFormat="1" applyFont="1" applyFill="1" applyBorder="1" applyAlignment="1">
      <alignment horizontal="right" vertical="center"/>
    </xf>
    <xf numFmtId="185" fontId="27" fillId="0" borderId="17" xfId="42" applyNumberFormat="1" applyFont="1" applyFill="1" applyBorder="1" applyAlignment="1" applyProtection="1">
      <alignment horizontal="right" vertical="center"/>
      <protection/>
    </xf>
    <xf numFmtId="196" fontId="27" fillId="0" borderId="17" xfId="42" applyNumberFormat="1" applyFont="1" applyFill="1" applyBorder="1" applyAlignment="1" applyProtection="1">
      <alignment horizontal="right" vertical="center"/>
      <protection/>
    </xf>
    <xf numFmtId="185" fontId="27" fillId="0" borderId="17" xfId="0" applyNumberFormat="1" applyFont="1" applyFill="1" applyBorder="1" applyAlignment="1" applyProtection="1">
      <alignment horizontal="right" vertical="center"/>
      <protection/>
    </xf>
    <xf numFmtId="196" fontId="27" fillId="0" borderId="17" xfId="0" applyNumberFormat="1" applyFont="1" applyFill="1" applyBorder="1" applyAlignment="1" applyProtection="1">
      <alignment horizontal="right" vertical="center"/>
      <protection/>
    </xf>
    <xf numFmtId="185" fontId="27" fillId="0" borderId="17" xfId="57" applyNumberFormat="1" applyFont="1" applyFill="1" applyBorder="1" applyAlignment="1" applyProtection="1">
      <alignment horizontal="right" vertical="center"/>
      <protection/>
    </xf>
    <xf numFmtId="196" fontId="27" fillId="0" borderId="17" xfId="57" applyNumberFormat="1" applyFont="1" applyFill="1" applyBorder="1" applyAlignment="1" applyProtection="1">
      <alignment horizontal="right" vertical="center"/>
      <protection/>
    </xf>
    <xf numFmtId="0" fontId="17" fillId="0" borderId="3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185" fontId="17" fillId="0" borderId="35" xfId="0" applyNumberFormat="1" applyFont="1" applyFill="1" applyBorder="1" applyAlignment="1" applyProtection="1">
      <alignment horizontal="center" vertical="center" wrapText="1"/>
      <protection/>
    </xf>
    <xf numFmtId="193" fontId="17" fillId="0" borderId="35"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0" borderId="0" xfId="0" applyAlignment="1">
      <alignment/>
    </xf>
    <xf numFmtId="0" fontId="17" fillId="0" borderId="15" xfId="0" applyFont="1" applyFill="1" applyBorder="1" applyAlignment="1" applyProtection="1">
      <alignment horizontal="center" vertical="center" wrapText="1"/>
      <protection/>
    </xf>
    <xf numFmtId="193" fontId="17" fillId="0" borderId="36" xfId="0" applyNumberFormat="1" applyFont="1" applyFill="1" applyBorder="1" applyAlignment="1" applyProtection="1">
      <alignment horizontal="center" vertical="center" wrapText="1"/>
      <protection/>
    </xf>
    <xf numFmtId="171" fontId="17" fillId="0" borderId="35"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5"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7" xfId="0" applyFont="1" applyFill="1" applyBorder="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6401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419100</xdr:colOff>
      <xdr:row>0</xdr:row>
      <xdr:rowOff>0</xdr:rowOff>
    </xdr:to>
    <xdr:sp fLocksText="0">
      <xdr:nvSpPr>
        <xdr:cNvPr id="2" name="Text Box 2"/>
        <xdr:cNvSpPr txBox="1">
          <a:spLocks noChangeArrowheads="1"/>
        </xdr:cNvSpPr>
      </xdr:nvSpPr>
      <xdr:spPr>
        <a:xfrm>
          <a:off x="14106525" y="0"/>
          <a:ext cx="2533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62112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3916025" y="390525"/>
          <a:ext cx="2628900"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33
</a:t>
          </a:r>
          <a:r>
            <a:rPr lang="en-US" cap="none" sz="1600" b="0" i="0" u="none" baseline="0">
              <a:solidFill>
                <a:srgbClr val="FFFFFF"/>
              </a:solidFill>
              <a:latin typeface="Impact"/>
              <a:ea typeface="Impact"/>
              <a:cs typeface="Impact"/>
            </a:rPr>
            <a:t>10 - 12 AUG'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587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448550" y="0"/>
          <a:ext cx="28289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801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315200" y="0"/>
          <a:ext cx="24288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7917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658100" y="409575"/>
          <a:ext cx="20002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8012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315200" y="0"/>
          <a:ext cx="24288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79170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571500</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886700" y="390525"/>
          <a:ext cx="17907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33
</a:t>
          </a:r>
          <a:r>
            <a:rPr lang="en-US" cap="none" sz="1200" b="0" i="0" u="none" baseline="0">
              <a:solidFill>
                <a:srgbClr val="FFFFFF"/>
              </a:solidFill>
              <a:latin typeface="Impact"/>
              <a:ea typeface="Impact"/>
              <a:cs typeface="Impact"/>
            </a:rPr>
            <a:t>10 - 12 AUG'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4"/>
  <sheetViews>
    <sheetView tabSelected="1" zoomScalePageLayoutView="0" workbookViewId="0" topLeftCell="A1">
      <selection activeCell="B3" sqref="B3:B4"/>
    </sheetView>
  </sheetViews>
  <sheetFormatPr defaultColWidth="39.8515625" defaultRowHeight="12.75"/>
  <cols>
    <col min="1" max="1" width="3.00390625" style="30" bestFit="1" customWidth="1"/>
    <col min="2" max="2" width="37.28125" style="4" bestFit="1" customWidth="1"/>
    <col min="3" max="3" width="8.421875" style="65" bestFit="1" customWidth="1"/>
    <col min="4" max="4" width="11.421875" style="3" bestFit="1" customWidth="1"/>
    <col min="5" max="5" width="17.28125" style="3" bestFit="1" customWidth="1"/>
    <col min="6" max="6" width="6.140625" style="5" bestFit="1" customWidth="1"/>
    <col min="7" max="7" width="7.7109375" style="5" bestFit="1" customWidth="1"/>
    <col min="8" max="8" width="10.00390625" style="5" customWidth="1"/>
    <col min="9" max="9" width="11.421875" style="82" bestFit="1" customWidth="1"/>
    <col min="10" max="10" width="8.28125" style="92" bestFit="1" customWidth="1"/>
    <col min="11" max="11" width="11.421875" style="82" bestFit="1" customWidth="1"/>
    <col min="12" max="12" width="8.28125" style="92" bestFit="1" customWidth="1"/>
    <col min="13" max="13" width="11.421875" style="82" bestFit="1" customWidth="1"/>
    <col min="14" max="14" width="8.28125" style="92" bestFit="1" customWidth="1"/>
    <col min="15" max="15" width="13.28125" style="86" bestFit="1" customWidth="1"/>
    <col min="16" max="16" width="9.28125" style="99" bestFit="1" customWidth="1"/>
    <col min="17" max="17" width="8.7109375" style="92" bestFit="1" customWidth="1"/>
    <col min="18" max="18" width="6.421875" style="16" bestFit="1" customWidth="1"/>
    <col min="19" max="19" width="11.421875" style="89" bestFit="1" customWidth="1"/>
    <col min="20" max="20" width="8.421875" style="3" bestFit="1" customWidth="1"/>
    <col min="21" max="21" width="14.28125" style="82" bestFit="1" customWidth="1"/>
    <col min="22" max="22" width="11.00390625" style="92" bestFit="1" customWidth="1"/>
    <col min="23" max="23" width="6.28125" style="16" bestFit="1" customWidth="1"/>
    <col min="24" max="24" width="39.8515625" style="1" customWidth="1"/>
    <col min="25" max="27" width="39.8515625" style="3" customWidth="1"/>
    <col min="28" max="28" width="2.14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32" t="s">
        <v>58</v>
      </c>
      <c r="B2" s="233"/>
      <c r="C2" s="233"/>
      <c r="D2" s="233"/>
      <c r="E2" s="233"/>
      <c r="F2" s="233"/>
      <c r="G2" s="233"/>
      <c r="H2" s="233"/>
      <c r="I2" s="233"/>
      <c r="J2" s="233"/>
      <c r="K2" s="233"/>
      <c r="L2" s="233"/>
      <c r="M2" s="233"/>
      <c r="N2" s="233"/>
      <c r="O2" s="233"/>
      <c r="P2" s="233"/>
      <c r="Q2" s="233"/>
      <c r="R2" s="233"/>
      <c r="S2" s="233"/>
      <c r="T2" s="233"/>
      <c r="U2" s="233"/>
      <c r="V2" s="233"/>
      <c r="W2" s="233"/>
    </row>
    <row r="3" spans="1:23" s="29" customFormat="1" ht="20.25" customHeight="1">
      <c r="A3" s="31"/>
      <c r="B3" s="236" t="s">
        <v>64</v>
      </c>
      <c r="C3" s="238" t="s">
        <v>40</v>
      </c>
      <c r="D3" s="228" t="s">
        <v>30</v>
      </c>
      <c r="E3" s="228" t="s">
        <v>82</v>
      </c>
      <c r="F3" s="228" t="s">
        <v>41</v>
      </c>
      <c r="G3" s="228" t="s">
        <v>42</v>
      </c>
      <c r="H3" s="228" t="s">
        <v>43</v>
      </c>
      <c r="I3" s="230" t="s">
        <v>31</v>
      </c>
      <c r="J3" s="230"/>
      <c r="K3" s="230" t="s">
        <v>32</v>
      </c>
      <c r="L3" s="230"/>
      <c r="M3" s="230" t="s">
        <v>33</v>
      </c>
      <c r="N3" s="230"/>
      <c r="O3" s="231" t="s">
        <v>44</v>
      </c>
      <c r="P3" s="231"/>
      <c r="Q3" s="231"/>
      <c r="R3" s="231"/>
      <c r="S3" s="230" t="s">
        <v>1</v>
      </c>
      <c r="T3" s="230"/>
      <c r="U3" s="231" t="s">
        <v>75</v>
      </c>
      <c r="V3" s="231"/>
      <c r="W3" s="235"/>
    </row>
    <row r="4" spans="1:23" s="29" customFormat="1" ht="52.5" customHeight="1" thickBot="1">
      <c r="A4" s="58"/>
      <c r="B4" s="237"/>
      <c r="C4" s="239"/>
      <c r="D4" s="229"/>
      <c r="E4" s="229"/>
      <c r="F4" s="234"/>
      <c r="G4" s="234"/>
      <c r="H4" s="234"/>
      <c r="I4" s="112" t="s">
        <v>39</v>
      </c>
      <c r="J4" s="113" t="s">
        <v>35</v>
      </c>
      <c r="K4" s="112" t="s">
        <v>39</v>
      </c>
      <c r="L4" s="113" t="s">
        <v>35</v>
      </c>
      <c r="M4" s="112" t="s">
        <v>39</v>
      </c>
      <c r="N4" s="113" t="s">
        <v>35</v>
      </c>
      <c r="O4" s="114" t="s">
        <v>39</v>
      </c>
      <c r="P4" s="115" t="s">
        <v>35</v>
      </c>
      <c r="Q4" s="115" t="s">
        <v>76</v>
      </c>
      <c r="R4" s="116" t="s">
        <v>77</v>
      </c>
      <c r="S4" s="112" t="s">
        <v>39</v>
      </c>
      <c r="T4" s="117" t="s">
        <v>34</v>
      </c>
      <c r="U4" s="112" t="s">
        <v>39</v>
      </c>
      <c r="V4" s="113" t="s">
        <v>35</v>
      </c>
      <c r="W4" s="118" t="s">
        <v>77</v>
      </c>
    </row>
    <row r="5" spans="1:23" s="29" customFormat="1" ht="15">
      <c r="A5" s="53">
        <v>1</v>
      </c>
      <c r="B5" s="155" t="s">
        <v>3</v>
      </c>
      <c r="C5" s="156">
        <v>39304</v>
      </c>
      <c r="D5" s="157" t="s">
        <v>36</v>
      </c>
      <c r="E5" s="158" t="s">
        <v>37</v>
      </c>
      <c r="F5" s="159">
        <v>165</v>
      </c>
      <c r="G5" s="159">
        <v>303</v>
      </c>
      <c r="H5" s="159">
        <v>1</v>
      </c>
      <c r="I5" s="160">
        <v>647217</v>
      </c>
      <c r="J5" s="161">
        <v>80896</v>
      </c>
      <c r="K5" s="160">
        <v>541685</v>
      </c>
      <c r="L5" s="161">
        <v>63128</v>
      </c>
      <c r="M5" s="160">
        <v>463914</v>
      </c>
      <c r="N5" s="161">
        <v>53613</v>
      </c>
      <c r="O5" s="162">
        <f>+I5+K5+M5</f>
        <v>1652816</v>
      </c>
      <c r="P5" s="163">
        <f>+J5+L5+N5</f>
        <v>197637</v>
      </c>
      <c r="Q5" s="164">
        <f aca="true" t="shared" si="0" ref="Q5:Q36">IF(O5&lt;&gt;0,P5/G5,"")</f>
        <v>652.2673267326733</v>
      </c>
      <c r="R5" s="165">
        <f aca="true" t="shared" si="1" ref="R5:R36">IF(O5&lt;&gt;0,O5/P5,"")</f>
        <v>8.362887516001559</v>
      </c>
      <c r="S5" s="160"/>
      <c r="T5" s="166"/>
      <c r="U5" s="160">
        <v>1652816</v>
      </c>
      <c r="V5" s="161">
        <v>197637</v>
      </c>
      <c r="W5" s="167">
        <f aca="true" t="shared" si="2" ref="W5:W36">U5/V5</f>
        <v>8.362887516001559</v>
      </c>
    </row>
    <row r="6" spans="1:23" s="29" customFormat="1" ht="15">
      <c r="A6" s="53">
        <v>2</v>
      </c>
      <c r="B6" s="168" t="s">
        <v>128</v>
      </c>
      <c r="C6" s="131">
        <v>39297</v>
      </c>
      <c r="D6" s="130" t="s">
        <v>47</v>
      </c>
      <c r="E6" s="130" t="s">
        <v>60</v>
      </c>
      <c r="F6" s="132">
        <v>62</v>
      </c>
      <c r="G6" s="132">
        <v>62</v>
      </c>
      <c r="H6" s="132">
        <v>2</v>
      </c>
      <c r="I6" s="133">
        <v>21141</v>
      </c>
      <c r="J6" s="134">
        <v>2346</v>
      </c>
      <c r="K6" s="133">
        <v>36200</v>
      </c>
      <c r="L6" s="134">
        <v>3704</v>
      </c>
      <c r="M6" s="133">
        <v>48558</v>
      </c>
      <c r="N6" s="134">
        <v>5061</v>
      </c>
      <c r="O6" s="133">
        <f>+M6+K6+I6</f>
        <v>105899</v>
      </c>
      <c r="P6" s="134">
        <f>+N6+L6+J6</f>
        <v>11111</v>
      </c>
      <c r="Q6" s="127">
        <f t="shared" si="0"/>
        <v>179.20967741935485</v>
      </c>
      <c r="R6" s="128">
        <f t="shared" si="1"/>
        <v>9.5310053100531</v>
      </c>
      <c r="S6" s="133">
        <v>132888</v>
      </c>
      <c r="T6" s="129">
        <f>IF(S6&lt;&gt;0,-(S6-O6)/S6,"")</f>
        <v>-0.20309584010595388</v>
      </c>
      <c r="U6" s="133">
        <v>328382</v>
      </c>
      <c r="V6" s="134">
        <v>36536</v>
      </c>
      <c r="W6" s="169">
        <f t="shared" si="2"/>
        <v>8.98790234289468</v>
      </c>
    </row>
    <row r="7" spans="1:24" s="6" customFormat="1" ht="18">
      <c r="A7" s="54">
        <v>3</v>
      </c>
      <c r="B7" s="201" t="s">
        <v>127</v>
      </c>
      <c r="C7" s="202">
        <v>39297</v>
      </c>
      <c r="D7" s="203" t="s">
        <v>36</v>
      </c>
      <c r="E7" s="204" t="s">
        <v>81</v>
      </c>
      <c r="F7" s="205">
        <v>51</v>
      </c>
      <c r="G7" s="205">
        <v>51</v>
      </c>
      <c r="H7" s="205">
        <v>2</v>
      </c>
      <c r="I7" s="206">
        <v>21259</v>
      </c>
      <c r="J7" s="207">
        <v>2461</v>
      </c>
      <c r="K7" s="206">
        <v>38230</v>
      </c>
      <c r="L7" s="207">
        <v>3870</v>
      </c>
      <c r="M7" s="206">
        <v>42950</v>
      </c>
      <c r="N7" s="207">
        <v>4421</v>
      </c>
      <c r="O7" s="208">
        <f>+I7+K7+M7</f>
        <v>102439</v>
      </c>
      <c r="P7" s="209">
        <f>+J7+L7+N7</f>
        <v>10752</v>
      </c>
      <c r="Q7" s="210">
        <f t="shared" si="0"/>
        <v>210.8235294117647</v>
      </c>
      <c r="R7" s="211">
        <f t="shared" si="1"/>
        <v>9.527436755952381</v>
      </c>
      <c r="S7" s="206">
        <v>170664</v>
      </c>
      <c r="T7" s="212"/>
      <c r="U7" s="206">
        <v>383518</v>
      </c>
      <c r="V7" s="207">
        <v>42635</v>
      </c>
      <c r="W7" s="213">
        <f t="shared" si="2"/>
        <v>8.995379383135921</v>
      </c>
      <c r="X7" s="7"/>
    </row>
    <row r="8" spans="1:24" s="6" customFormat="1" ht="18">
      <c r="A8" s="102">
        <v>4</v>
      </c>
      <c r="B8" s="188" t="s">
        <v>117</v>
      </c>
      <c r="C8" s="189">
        <v>39290</v>
      </c>
      <c r="D8" s="190" t="s">
        <v>61</v>
      </c>
      <c r="E8" s="191" t="s">
        <v>80</v>
      </c>
      <c r="F8" s="192">
        <v>80</v>
      </c>
      <c r="G8" s="192">
        <v>80</v>
      </c>
      <c r="H8" s="192">
        <v>3</v>
      </c>
      <c r="I8" s="193">
        <v>22556</v>
      </c>
      <c r="J8" s="194">
        <v>2827</v>
      </c>
      <c r="K8" s="193">
        <v>32735.5</v>
      </c>
      <c r="L8" s="194">
        <v>3993</v>
      </c>
      <c r="M8" s="193">
        <v>38125</v>
      </c>
      <c r="N8" s="194">
        <v>4583</v>
      </c>
      <c r="O8" s="193">
        <f>I8+K8+M8</f>
        <v>93416.5</v>
      </c>
      <c r="P8" s="194">
        <f>J8+L8+N8</f>
        <v>11403</v>
      </c>
      <c r="Q8" s="195">
        <f t="shared" si="0"/>
        <v>142.5375</v>
      </c>
      <c r="R8" s="196">
        <f t="shared" si="1"/>
        <v>8.192273962992195</v>
      </c>
      <c r="S8" s="193">
        <v>177536</v>
      </c>
      <c r="T8" s="197">
        <f aca="true" t="shared" si="3" ref="T8:T39">IF(S8&lt;&gt;0,-(S8-O8)/S8,"")</f>
        <v>-0.47381657804614274</v>
      </c>
      <c r="U8" s="198">
        <v>906116</v>
      </c>
      <c r="V8" s="199">
        <v>111658</v>
      </c>
      <c r="W8" s="200">
        <f t="shared" si="2"/>
        <v>8.115101470561894</v>
      </c>
      <c r="X8" s="7"/>
    </row>
    <row r="9" spans="1:24" s="6" customFormat="1" ht="18">
      <c r="A9" s="52">
        <v>5</v>
      </c>
      <c r="B9" s="170" t="s">
        <v>129</v>
      </c>
      <c r="C9" s="120">
        <v>39297</v>
      </c>
      <c r="D9" s="119" t="s">
        <v>63</v>
      </c>
      <c r="E9" s="137" t="s">
        <v>130</v>
      </c>
      <c r="F9" s="122">
        <v>40</v>
      </c>
      <c r="G9" s="122">
        <v>40</v>
      </c>
      <c r="H9" s="122">
        <v>2</v>
      </c>
      <c r="I9" s="123">
        <v>10285</v>
      </c>
      <c r="J9" s="124">
        <v>1224</v>
      </c>
      <c r="K9" s="123">
        <v>18718</v>
      </c>
      <c r="L9" s="124">
        <v>2030</v>
      </c>
      <c r="M9" s="123">
        <v>25744.5</v>
      </c>
      <c r="N9" s="124">
        <v>2788</v>
      </c>
      <c r="O9" s="125">
        <f>I9+K9+M9</f>
        <v>54747.5</v>
      </c>
      <c r="P9" s="126">
        <f>J9+L9+N9</f>
        <v>6042</v>
      </c>
      <c r="Q9" s="127">
        <f t="shared" si="0"/>
        <v>151.05</v>
      </c>
      <c r="R9" s="128">
        <f t="shared" si="1"/>
        <v>9.061155246607084</v>
      </c>
      <c r="S9" s="123">
        <v>89931.5</v>
      </c>
      <c r="T9" s="129">
        <f t="shared" si="3"/>
        <v>-0.3912311036733514</v>
      </c>
      <c r="U9" s="125">
        <f>157880+54747.5</f>
        <v>212627.5</v>
      </c>
      <c r="V9" s="136">
        <f>18304+6042</f>
        <v>24346</v>
      </c>
      <c r="W9" s="169">
        <f t="shared" si="2"/>
        <v>8.733570196336153</v>
      </c>
      <c r="X9" s="7"/>
    </row>
    <row r="10" spans="1:25" s="9" customFormat="1" ht="18">
      <c r="A10" s="53">
        <v>6</v>
      </c>
      <c r="B10" s="171" t="s">
        <v>4</v>
      </c>
      <c r="C10" s="120">
        <v>39297</v>
      </c>
      <c r="D10" s="138" t="s">
        <v>51</v>
      </c>
      <c r="E10" s="138" t="s">
        <v>98</v>
      </c>
      <c r="F10" s="139">
        <v>25</v>
      </c>
      <c r="G10" s="139">
        <v>25</v>
      </c>
      <c r="H10" s="139">
        <v>2</v>
      </c>
      <c r="I10" s="123">
        <v>9112.5</v>
      </c>
      <c r="J10" s="124">
        <v>831</v>
      </c>
      <c r="K10" s="123">
        <v>16829</v>
      </c>
      <c r="L10" s="124">
        <v>1460</v>
      </c>
      <c r="M10" s="123">
        <v>18021</v>
      </c>
      <c r="N10" s="124">
        <v>1572</v>
      </c>
      <c r="O10" s="125">
        <f>+I10+K10+M10</f>
        <v>43962.5</v>
      </c>
      <c r="P10" s="126">
        <f>+J10+L10+N10</f>
        <v>3863</v>
      </c>
      <c r="Q10" s="127">
        <f t="shared" si="0"/>
        <v>154.52</v>
      </c>
      <c r="R10" s="128">
        <f t="shared" si="1"/>
        <v>11.38040383121926</v>
      </c>
      <c r="S10" s="123">
        <v>65025</v>
      </c>
      <c r="T10" s="129">
        <f t="shared" si="3"/>
        <v>-0.32391387927720106</v>
      </c>
      <c r="U10" s="123">
        <v>156311</v>
      </c>
      <c r="V10" s="124">
        <v>14011</v>
      </c>
      <c r="W10" s="169">
        <f t="shared" si="2"/>
        <v>11.156305759760189</v>
      </c>
      <c r="Y10" s="8"/>
    </row>
    <row r="11" spans="1:24" s="10" customFormat="1" ht="18">
      <c r="A11" s="52">
        <v>7</v>
      </c>
      <c r="B11" s="168" t="s">
        <v>85</v>
      </c>
      <c r="C11" s="131">
        <v>39101</v>
      </c>
      <c r="D11" s="130" t="s">
        <v>61</v>
      </c>
      <c r="E11" s="130" t="s">
        <v>61</v>
      </c>
      <c r="F11" s="132">
        <v>160</v>
      </c>
      <c r="G11" s="132">
        <v>4</v>
      </c>
      <c r="H11" s="132">
        <v>29</v>
      </c>
      <c r="I11" s="133">
        <v>12456</v>
      </c>
      <c r="J11" s="134">
        <v>3114</v>
      </c>
      <c r="K11" s="133">
        <v>12400</v>
      </c>
      <c r="L11" s="134">
        <v>3100</v>
      </c>
      <c r="M11" s="133">
        <v>17793.5</v>
      </c>
      <c r="N11" s="134">
        <v>4447</v>
      </c>
      <c r="O11" s="133">
        <f>I11+K11+M11</f>
        <v>42649.5</v>
      </c>
      <c r="P11" s="134">
        <f>J11+L11+N11</f>
        <v>10661</v>
      </c>
      <c r="Q11" s="127">
        <f t="shared" si="0"/>
        <v>2665.25</v>
      </c>
      <c r="R11" s="128">
        <f t="shared" si="1"/>
        <v>4.000515899071382</v>
      </c>
      <c r="S11" s="133">
        <v>16935</v>
      </c>
      <c r="T11" s="129">
        <f t="shared" si="3"/>
        <v>1.5184233835252436</v>
      </c>
      <c r="U11" s="135">
        <v>7578035.5</v>
      </c>
      <c r="V11" s="136">
        <v>1080755</v>
      </c>
      <c r="W11" s="169">
        <f t="shared" si="2"/>
        <v>7.011797771002679</v>
      </c>
      <c r="X11" s="8"/>
    </row>
    <row r="12" spans="1:24" s="10" customFormat="1" ht="18">
      <c r="A12" s="53">
        <v>8</v>
      </c>
      <c r="B12" s="168" t="s">
        <v>66</v>
      </c>
      <c r="C12" s="131">
        <v>39269</v>
      </c>
      <c r="D12" s="130" t="s">
        <v>47</v>
      </c>
      <c r="E12" s="130" t="s">
        <v>60</v>
      </c>
      <c r="F12" s="132">
        <v>156</v>
      </c>
      <c r="G12" s="132">
        <v>81</v>
      </c>
      <c r="H12" s="132">
        <v>6</v>
      </c>
      <c r="I12" s="133">
        <v>8589</v>
      </c>
      <c r="J12" s="134">
        <v>1386</v>
      </c>
      <c r="K12" s="133">
        <v>10030</v>
      </c>
      <c r="L12" s="134">
        <v>1513</v>
      </c>
      <c r="M12" s="133">
        <v>13869</v>
      </c>
      <c r="N12" s="134">
        <v>2059</v>
      </c>
      <c r="O12" s="133">
        <f>+M12+K12+I12</f>
        <v>32488</v>
      </c>
      <c r="P12" s="134">
        <f>+N12+L12+J12</f>
        <v>4958</v>
      </c>
      <c r="Q12" s="127">
        <f t="shared" si="0"/>
        <v>61.20987654320987</v>
      </c>
      <c r="R12" s="128">
        <f t="shared" si="1"/>
        <v>6.552642194433239</v>
      </c>
      <c r="S12" s="133">
        <v>116495</v>
      </c>
      <c r="T12" s="129">
        <f t="shared" si="3"/>
        <v>-0.7211210781578609</v>
      </c>
      <c r="U12" s="133">
        <v>3155133</v>
      </c>
      <c r="V12" s="134">
        <v>395341</v>
      </c>
      <c r="W12" s="169">
        <f t="shared" si="2"/>
        <v>7.980788736812018</v>
      </c>
      <c r="X12" s="11"/>
    </row>
    <row r="13" spans="1:24" s="10" customFormat="1" ht="18">
      <c r="A13" s="52">
        <v>9</v>
      </c>
      <c r="B13" s="168" t="s">
        <v>86</v>
      </c>
      <c r="C13" s="131">
        <v>39276</v>
      </c>
      <c r="D13" s="130" t="s">
        <v>61</v>
      </c>
      <c r="E13" s="130" t="s">
        <v>80</v>
      </c>
      <c r="F13" s="132">
        <v>40</v>
      </c>
      <c r="G13" s="132">
        <v>40</v>
      </c>
      <c r="H13" s="132">
        <v>5</v>
      </c>
      <c r="I13" s="133">
        <v>5970.5</v>
      </c>
      <c r="J13" s="134">
        <v>916</v>
      </c>
      <c r="K13" s="133">
        <v>9957.5</v>
      </c>
      <c r="L13" s="134">
        <v>1476</v>
      </c>
      <c r="M13" s="133">
        <v>12122.5</v>
      </c>
      <c r="N13" s="134">
        <v>1814</v>
      </c>
      <c r="O13" s="133">
        <f>SUM(I13+K13+M13)</f>
        <v>28050.5</v>
      </c>
      <c r="P13" s="134">
        <f>SUM(J13+L13+N13)</f>
        <v>4206</v>
      </c>
      <c r="Q13" s="127">
        <f t="shared" si="0"/>
        <v>105.15</v>
      </c>
      <c r="R13" s="128">
        <f t="shared" si="1"/>
        <v>6.669163100332858</v>
      </c>
      <c r="S13" s="133">
        <v>48319</v>
      </c>
      <c r="T13" s="129">
        <f t="shared" si="3"/>
        <v>-0.41947267120594384</v>
      </c>
      <c r="U13" s="135">
        <v>699141.5</v>
      </c>
      <c r="V13" s="136">
        <v>81321</v>
      </c>
      <c r="W13" s="169">
        <f t="shared" si="2"/>
        <v>8.59730573898501</v>
      </c>
      <c r="X13" s="8"/>
    </row>
    <row r="14" spans="1:24" s="10" customFormat="1" ht="18">
      <c r="A14" s="53">
        <v>10</v>
      </c>
      <c r="B14" s="172" t="s">
        <v>131</v>
      </c>
      <c r="C14" s="131">
        <v>39290</v>
      </c>
      <c r="D14" s="140" t="s">
        <v>83</v>
      </c>
      <c r="E14" s="140" t="s">
        <v>62</v>
      </c>
      <c r="F14" s="141">
        <v>5</v>
      </c>
      <c r="G14" s="141">
        <v>5</v>
      </c>
      <c r="H14" s="141">
        <v>2</v>
      </c>
      <c r="I14" s="133">
        <v>5279.21</v>
      </c>
      <c r="J14" s="134">
        <v>582</v>
      </c>
      <c r="K14" s="133">
        <v>8357.21</v>
      </c>
      <c r="L14" s="134">
        <v>814</v>
      </c>
      <c r="M14" s="133">
        <v>9203.21</v>
      </c>
      <c r="N14" s="134">
        <v>886</v>
      </c>
      <c r="O14" s="133">
        <f>SUM(I14+K14+M14)</f>
        <v>22839.629999999997</v>
      </c>
      <c r="P14" s="134">
        <f>SUM(J14+L14+N14)</f>
        <v>2282</v>
      </c>
      <c r="Q14" s="127">
        <f t="shared" si="0"/>
        <v>456.4</v>
      </c>
      <c r="R14" s="128">
        <f t="shared" si="1"/>
        <v>10.008602103418053</v>
      </c>
      <c r="S14" s="133"/>
      <c r="T14" s="129">
        <f t="shared" si="3"/>
      </c>
      <c r="U14" s="133">
        <v>63024.13</v>
      </c>
      <c r="V14" s="134">
        <v>5950</v>
      </c>
      <c r="W14" s="169">
        <f t="shared" si="2"/>
        <v>10.592290756302521</v>
      </c>
      <c r="X14" s="8"/>
    </row>
    <row r="15" spans="1:24" s="10" customFormat="1" ht="18">
      <c r="A15" s="52">
        <v>11</v>
      </c>
      <c r="B15" s="168" t="s">
        <v>45</v>
      </c>
      <c r="C15" s="131">
        <v>39262</v>
      </c>
      <c r="D15" s="130" t="s">
        <v>61</v>
      </c>
      <c r="E15" s="130" t="s">
        <v>80</v>
      </c>
      <c r="F15" s="132">
        <v>78</v>
      </c>
      <c r="G15" s="132">
        <v>41</v>
      </c>
      <c r="H15" s="132">
        <v>7</v>
      </c>
      <c r="I15" s="133">
        <v>4504</v>
      </c>
      <c r="J15" s="134">
        <v>809</v>
      </c>
      <c r="K15" s="133">
        <v>5814.5</v>
      </c>
      <c r="L15" s="134">
        <v>989</v>
      </c>
      <c r="M15" s="133">
        <v>7696.5</v>
      </c>
      <c r="N15" s="134">
        <v>1285</v>
      </c>
      <c r="O15" s="133">
        <f>I15+K15+M15</f>
        <v>18015</v>
      </c>
      <c r="P15" s="134">
        <f>J15+L15+N15</f>
        <v>3083</v>
      </c>
      <c r="Q15" s="127">
        <f t="shared" si="0"/>
        <v>75.1951219512195</v>
      </c>
      <c r="R15" s="128">
        <f t="shared" si="1"/>
        <v>5.8433344145313</v>
      </c>
      <c r="S15" s="133">
        <v>41303</v>
      </c>
      <c r="T15" s="129">
        <f t="shared" si="3"/>
        <v>-0.563833135607583</v>
      </c>
      <c r="U15" s="135">
        <v>1711826.5</v>
      </c>
      <c r="V15" s="136">
        <v>213175</v>
      </c>
      <c r="W15" s="169">
        <f t="shared" si="2"/>
        <v>8.030146593174623</v>
      </c>
      <c r="X15" s="8"/>
    </row>
    <row r="16" spans="1:24" s="10" customFormat="1" ht="18">
      <c r="A16" s="53">
        <v>12</v>
      </c>
      <c r="B16" s="168" t="s">
        <v>46</v>
      </c>
      <c r="C16" s="131">
        <v>39248</v>
      </c>
      <c r="D16" s="130" t="s">
        <v>47</v>
      </c>
      <c r="E16" s="130" t="s">
        <v>60</v>
      </c>
      <c r="F16" s="132">
        <v>160</v>
      </c>
      <c r="G16" s="132">
        <v>44</v>
      </c>
      <c r="H16" s="132">
        <v>9</v>
      </c>
      <c r="I16" s="133">
        <v>4575</v>
      </c>
      <c r="J16" s="134">
        <v>776</v>
      </c>
      <c r="K16" s="133">
        <v>5554</v>
      </c>
      <c r="L16" s="134">
        <v>891</v>
      </c>
      <c r="M16" s="133">
        <v>6102</v>
      </c>
      <c r="N16" s="134">
        <v>990</v>
      </c>
      <c r="O16" s="133">
        <f>+M16+K16+I16</f>
        <v>16231</v>
      </c>
      <c r="P16" s="134">
        <f>+N16+L16+J16</f>
        <v>2657</v>
      </c>
      <c r="Q16" s="127">
        <f t="shared" si="0"/>
        <v>60.38636363636363</v>
      </c>
      <c r="R16" s="128">
        <f t="shared" si="1"/>
        <v>6.108769288671434</v>
      </c>
      <c r="S16" s="133">
        <v>27912</v>
      </c>
      <c r="T16" s="129">
        <f t="shared" si="3"/>
        <v>-0.418493837775867</v>
      </c>
      <c r="U16" s="133">
        <v>4800326</v>
      </c>
      <c r="V16" s="134">
        <v>645304</v>
      </c>
      <c r="W16" s="169">
        <f t="shared" si="2"/>
        <v>7.438859824206886</v>
      </c>
      <c r="X16" s="8"/>
    </row>
    <row r="17" spans="1:24" s="10" customFormat="1" ht="18">
      <c r="A17" s="52">
        <v>13</v>
      </c>
      <c r="B17" s="170" t="s">
        <v>149</v>
      </c>
      <c r="C17" s="120">
        <v>39290</v>
      </c>
      <c r="D17" s="121" t="s">
        <v>36</v>
      </c>
      <c r="E17" s="119" t="s">
        <v>54</v>
      </c>
      <c r="F17" s="122">
        <v>40</v>
      </c>
      <c r="G17" s="122">
        <v>28</v>
      </c>
      <c r="H17" s="122">
        <v>3</v>
      </c>
      <c r="I17" s="123">
        <v>3059</v>
      </c>
      <c r="J17" s="124">
        <v>320</v>
      </c>
      <c r="K17" s="123">
        <v>4946</v>
      </c>
      <c r="L17" s="124">
        <v>483</v>
      </c>
      <c r="M17" s="123">
        <v>6996</v>
      </c>
      <c r="N17" s="124">
        <v>700</v>
      </c>
      <c r="O17" s="125">
        <f>+I17+K17+M17</f>
        <v>15001</v>
      </c>
      <c r="P17" s="126">
        <f>+J17+L17+N17</f>
        <v>1503</v>
      </c>
      <c r="Q17" s="127">
        <f t="shared" si="0"/>
        <v>53.67857142857143</v>
      </c>
      <c r="R17" s="128">
        <f t="shared" si="1"/>
        <v>9.980705256154359</v>
      </c>
      <c r="S17" s="123">
        <v>43674</v>
      </c>
      <c r="T17" s="129">
        <f t="shared" si="3"/>
        <v>-0.6565233319595183</v>
      </c>
      <c r="U17" s="123">
        <v>202805</v>
      </c>
      <c r="V17" s="124">
        <v>21881</v>
      </c>
      <c r="W17" s="169">
        <f t="shared" si="2"/>
        <v>9.268543485215483</v>
      </c>
      <c r="X17" s="8"/>
    </row>
    <row r="18" spans="1:24" s="10" customFormat="1" ht="18">
      <c r="A18" s="53">
        <v>14</v>
      </c>
      <c r="B18" s="172" t="s">
        <v>132</v>
      </c>
      <c r="C18" s="142">
        <v>39297</v>
      </c>
      <c r="D18" s="143" t="s">
        <v>38</v>
      </c>
      <c r="E18" s="143" t="s">
        <v>5</v>
      </c>
      <c r="F18" s="144">
        <v>10</v>
      </c>
      <c r="G18" s="144">
        <v>10</v>
      </c>
      <c r="H18" s="144">
        <v>2</v>
      </c>
      <c r="I18" s="145">
        <v>2618</v>
      </c>
      <c r="J18" s="146">
        <v>297</v>
      </c>
      <c r="K18" s="145">
        <v>4252</v>
      </c>
      <c r="L18" s="146">
        <v>379</v>
      </c>
      <c r="M18" s="145">
        <v>3387</v>
      </c>
      <c r="N18" s="146">
        <v>280</v>
      </c>
      <c r="O18" s="145">
        <f>M18+K18+I18</f>
        <v>10257</v>
      </c>
      <c r="P18" s="146">
        <f>N18+L18+J18</f>
        <v>956</v>
      </c>
      <c r="Q18" s="127">
        <f t="shared" si="0"/>
        <v>95.6</v>
      </c>
      <c r="R18" s="128">
        <f t="shared" si="1"/>
        <v>10.72907949790795</v>
      </c>
      <c r="S18" s="145">
        <v>19157</v>
      </c>
      <c r="T18" s="129">
        <f t="shared" si="3"/>
        <v>-0.4645821370778306</v>
      </c>
      <c r="U18" s="145">
        <v>40765</v>
      </c>
      <c r="V18" s="146">
        <v>3738</v>
      </c>
      <c r="W18" s="169">
        <f t="shared" si="2"/>
        <v>10.905564472980203</v>
      </c>
      <c r="X18" s="8"/>
    </row>
    <row r="19" spans="1:24" s="10" customFormat="1" ht="18">
      <c r="A19" s="52">
        <v>15</v>
      </c>
      <c r="B19" s="172" t="s">
        <v>121</v>
      </c>
      <c r="C19" s="131">
        <v>39269</v>
      </c>
      <c r="D19" s="140" t="s">
        <v>83</v>
      </c>
      <c r="E19" s="140" t="s">
        <v>83</v>
      </c>
      <c r="F19" s="141">
        <v>10</v>
      </c>
      <c r="G19" s="141">
        <v>10</v>
      </c>
      <c r="H19" s="141">
        <v>6</v>
      </c>
      <c r="I19" s="133">
        <v>1568</v>
      </c>
      <c r="J19" s="134">
        <v>244</v>
      </c>
      <c r="K19" s="133">
        <v>2600.5</v>
      </c>
      <c r="L19" s="134">
        <v>343</v>
      </c>
      <c r="M19" s="133">
        <v>4014.5</v>
      </c>
      <c r="N19" s="134">
        <v>536</v>
      </c>
      <c r="O19" s="133">
        <f>SUM(I19+K19+M19)</f>
        <v>8183</v>
      </c>
      <c r="P19" s="134">
        <f>SUM(J19+L19+N19)</f>
        <v>1123</v>
      </c>
      <c r="Q19" s="127">
        <f t="shared" si="0"/>
        <v>112.3</v>
      </c>
      <c r="R19" s="128">
        <f t="shared" si="1"/>
        <v>7.28673196794301</v>
      </c>
      <c r="S19" s="133"/>
      <c r="T19" s="129">
        <f t="shared" si="3"/>
      </c>
      <c r="U19" s="133">
        <v>107439.5</v>
      </c>
      <c r="V19" s="134">
        <v>13606</v>
      </c>
      <c r="W19" s="169">
        <f t="shared" si="2"/>
        <v>7.896479494340732</v>
      </c>
      <c r="X19" s="8"/>
    </row>
    <row r="20" spans="1:24" s="10" customFormat="1" ht="18">
      <c r="A20" s="53">
        <v>16</v>
      </c>
      <c r="B20" s="172" t="s">
        <v>87</v>
      </c>
      <c r="C20" s="131">
        <v>39276</v>
      </c>
      <c r="D20" s="140" t="s">
        <v>83</v>
      </c>
      <c r="E20" s="140" t="s">
        <v>62</v>
      </c>
      <c r="F20" s="141">
        <v>49</v>
      </c>
      <c r="G20" s="141">
        <v>37</v>
      </c>
      <c r="H20" s="141">
        <v>5</v>
      </c>
      <c r="I20" s="133">
        <v>1606</v>
      </c>
      <c r="J20" s="134">
        <v>293</v>
      </c>
      <c r="K20" s="133">
        <v>2422</v>
      </c>
      <c r="L20" s="134">
        <v>420</v>
      </c>
      <c r="M20" s="133">
        <v>3234.5</v>
      </c>
      <c r="N20" s="134">
        <v>549</v>
      </c>
      <c r="O20" s="133">
        <f>SUM(I20+K20+M20)</f>
        <v>7262.5</v>
      </c>
      <c r="P20" s="134">
        <f>SUM(J20+L20+N20)</f>
        <v>1262</v>
      </c>
      <c r="Q20" s="127">
        <f t="shared" si="0"/>
        <v>34.108108108108105</v>
      </c>
      <c r="R20" s="128">
        <f t="shared" si="1"/>
        <v>5.754754358161648</v>
      </c>
      <c r="S20" s="133"/>
      <c r="T20" s="129">
        <f t="shared" si="3"/>
      </c>
      <c r="U20" s="133">
        <v>435755.5</v>
      </c>
      <c r="V20" s="134">
        <v>52417</v>
      </c>
      <c r="W20" s="169">
        <f t="shared" si="2"/>
        <v>8.313247610508041</v>
      </c>
      <c r="X20" s="8"/>
    </row>
    <row r="21" spans="1:24" s="10" customFormat="1" ht="18">
      <c r="A21" s="52">
        <v>17</v>
      </c>
      <c r="B21" s="172" t="s">
        <v>137</v>
      </c>
      <c r="C21" s="142">
        <v>39276</v>
      </c>
      <c r="D21" s="143" t="s">
        <v>38</v>
      </c>
      <c r="E21" s="143" t="s">
        <v>95</v>
      </c>
      <c r="F21" s="144">
        <v>26</v>
      </c>
      <c r="G21" s="144">
        <v>25</v>
      </c>
      <c r="H21" s="144">
        <v>5</v>
      </c>
      <c r="I21" s="145">
        <v>1876</v>
      </c>
      <c r="J21" s="146">
        <v>312</v>
      </c>
      <c r="K21" s="145">
        <v>2472</v>
      </c>
      <c r="L21" s="146">
        <v>395</v>
      </c>
      <c r="M21" s="145">
        <v>2835</v>
      </c>
      <c r="N21" s="146">
        <v>436</v>
      </c>
      <c r="O21" s="145">
        <f>M21+K21+I21</f>
        <v>7183</v>
      </c>
      <c r="P21" s="146">
        <f>N21+L21+J21</f>
        <v>1143</v>
      </c>
      <c r="Q21" s="127">
        <f t="shared" si="0"/>
        <v>45.72</v>
      </c>
      <c r="R21" s="128">
        <f t="shared" si="1"/>
        <v>6.284339457567804</v>
      </c>
      <c r="S21" s="145">
        <v>9143</v>
      </c>
      <c r="T21" s="129">
        <f t="shared" si="3"/>
        <v>-0.21437165044296183</v>
      </c>
      <c r="U21" s="145">
        <v>303430</v>
      </c>
      <c r="V21" s="146">
        <v>29942</v>
      </c>
      <c r="W21" s="169">
        <f t="shared" si="2"/>
        <v>10.13392558947298</v>
      </c>
      <c r="X21" s="8"/>
    </row>
    <row r="22" spans="1:24" s="10" customFormat="1" ht="18">
      <c r="A22" s="53">
        <v>18</v>
      </c>
      <c r="B22" s="173" t="s">
        <v>133</v>
      </c>
      <c r="C22" s="148">
        <v>39283</v>
      </c>
      <c r="D22" s="147" t="s">
        <v>102</v>
      </c>
      <c r="E22" s="147" t="s">
        <v>112</v>
      </c>
      <c r="F22" s="149">
        <v>27</v>
      </c>
      <c r="G22" s="150">
        <v>27</v>
      </c>
      <c r="H22" s="150">
        <v>4</v>
      </c>
      <c r="I22" s="151">
        <v>1275</v>
      </c>
      <c r="J22" s="152">
        <v>231</v>
      </c>
      <c r="K22" s="151">
        <v>2516</v>
      </c>
      <c r="L22" s="152">
        <v>438</v>
      </c>
      <c r="M22" s="151">
        <v>3266</v>
      </c>
      <c r="N22" s="152">
        <v>549</v>
      </c>
      <c r="O22" s="151">
        <f>+I22+K22+M22</f>
        <v>7057</v>
      </c>
      <c r="P22" s="152">
        <f>J22+L22+N22</f>
        <v>1218</v>
      </c>
      <c r="Q22" s="127">
        <f t="shared" si="0"/>
        <v>45.111111111111114</v>
      </c>
      <c r="R22" s="128">
        <f t="shared" si="1"/>
        <v>5.793924466338259</v>
      </c>
      <c r="S22" s="151">
        <v>133666.5</v>
      </c>
      <c r="T22" s="129">
        <f t="shared" si="3"/>
        <v>-0.9472044229481583</v>
      </c>
      <c r="U22" s="151">
        <v>152788.5</v>
      </c>
      <c r="V22" s="152">
        <v>19155</v>
      </c>
      <c r="W22" s="169">
        <f t="shared" si="2"/>
        <v>7.976429130775254</v>
      </c>
      <c r="X22" s="8"/>
    </row>
    <row r="23" spans="1:24" s="10" customFormat="1" ht="18">
      <c r="A23" s="52">
        <v>19</v>
      </c>
      <c r="B23" s="168" t="s">
        <v>118</v>
      </c>
      <c r="C23" s="131">
        <v>39276</v>
      </c>
      <c r="D23" s="130" t="s">
        <v>47</v>
      </c>
      <c r="E23" s="130" t="s">
        <v>60</v>
      </c>
      <c r="F23" s="132">
        <v>20</v>
      </c>
      <c r="G23" s="132">
        <v>20</v>
      </c>
      <c r="H23" s="132">
        <v>3</v>
      </c>
      <c r="I23" s="133">
        <v>1574</v>
      </c>
      <c r="J23" s="134">
        <v>215</v>
      </c>
      <c r="K23" s="133">
        <v>2244</v>
      </c>
      <c r="L23" s="134">
        <v>274</v>
      </c>
      <c r="M23" s="133">
        <v>2744</v>
      </c>
      <c r="N23" s="134">
        <v>342</v>
      </c>
      <c r="O23" s="133">
        <f>+M23+K23+I23</f>
        <v>6562</v>
      </c>
      <c r="P23" s="134">
        <f>+N23+L23+J23</f>
        <v>831</v>
      </c>
      <c r="Q23" s="127">
        <f t="shared" si="0"/>
        <v>41.55</v>
      </c>
      <c r="R23" s="128">
        <f t="shared" si="1"/>
        <v>7.896510228640192</v>
      </c>
      <c r="S23" s="133">
        <v>15324</v>
      </c>
      <c r="T23" s="129">
        <f t="shared" si="3"/>
        <v>-0.5717828243278518</v>
      </c>
      <c r="U23" s="133">
        <v>67667</v>
      </c>
      <c r="V23" s="134">
        <v>6683</v>
      </c>
      <c r="W23" s="169">
        <f t="shared" si="2"/>
        <v>10.125243154272033</v>
      </c>
      <c r="X23" s="8"/>
    </row>
    <row r="24" spans="1:24" s="10" customFormat="1" ht="18">
      <c r="A24" s="53">
        <v>20</v>
      </c>
      <c r="B24" s="168" t="s">
        <v>138</v>
      </c>
      <c r="C24" s="131">
        <v>39283</v>
      </c>
      <c r="D24" s="130" t="s">
        <v>135</v>
      </c>
      <c r="E24" s="130" t="s">
        <v>139</v>
      </c>
      <c r="F24" s="132">
        <v>30</v>
      </c>
      <c r="G24" s="132">
        <v>23</v>
      </c>
      <c r="H24" s="132">
        <v>4</v>
      </c>
      <c r="I24" s="133">
        <v>1319</v>
      </c>
      <c r="J24" s="134">
        <v>230</v>
      </c>
      <c r="K24" s="133">
        <v>2058</v>
      </c>
      <c r="L24" s="134">
        <v>318</v>
      </c>
      <c r="M24" s="133">
        <v>3012</v>
      </c>
      <c r="N24" s="134">
        <v>437</v>
      </c>
      <c r="O24" s="133">
        <f>+M24+K24+I24</f>
        <v>6389</v>
      </c>
      <c r="P24" s="134">
        <f>+N24+L24+J24</f>
        <v>985</v>
      </c>
      <c r="Q24" s="127">
        <f t="shared" si="0"/>
        <v>42.82608695652174</v>
      </c>
      <c r="R24" s="128">
        <f t="shared" si="1"/>
        <v>6.486294416243655</v>
      </c>
      <c r="S24" s="133">
        <v>6056</v>
      </c>
      <c r="T24" s="129">
        <f t="shared" si="3"/>
        <v>0.05498678996036988</v>
      </c>
      <c r="U24" s="135">
        <v>68687</v>
      </c>
      <c r="V24" s="136">
        <v>8752</v>
      </c>
      <c r="W24" s="169">
        <f t="shared" si="2"/>
        <v>7.848148994515539</v>
      </c>
      <c r="X24" s="8"/>
    </row>
    <row r="25" spans="1:24" s="10" customFormat="1" ht="18">
      <c r="A25" s="52">
        <v>21</v>
      </c>
      <c r="B25" s="171" t="s">
        <v>140</v>
      </c>
      <c r="C25" s="120">
        <v>39262</v>
      </c>
      <c r="D25" s="138" t="s">
        <v>135</v>
      </c>
      <c r="E25" s="138" t="s">
        <v>141</v>
      </c>
      <c r="F25" s="139">
        <v>21</v>
      </c>
      <c r="G25" s="139">
        <v>19</v>
      </c>
      <c r="H25" s="139">
        <v>7</v>
      </c>
      <c r="I25" s="123">
        <v>1101</v>
      </c>
      <c r="J25" s="124">
        <v>199</v>
      </c>
      <c r="K25" s="123">
        <v>2146</v>
      </c>
      <c r="L25" s="124">
        <v>397</v>
      </c>
      <c r="M25" s="123">
        <v>2876</v>
      </c>
      <c r="N25" s="124">
        <v>511</v>
      </c>
      <c r="O25" s="125">
        <f>I25+K25+M25</f>
        <v>6123</v>
      </c>
      <c r="P25" s="126">
        <f>J25+L25+N25</f>
        <v>1107</v>
      </c>
      <c r="Q25" s="127">
        <f t="shared" si="0"/>
        <v>58.26315789473684</v>
      </c>
      <c r="R25" s="128">
        <f t="shared" si="1"/>
        <v>5.531165311653116</v>
      </c>
      <c r="S25" s="133">
        <v>5907</v>
      </c>
      <c r="T25" s="129">
        <f t="shared" si="3"/>
        <v>0.036566785170137124</v>
      </c>
      <c r="U25" s="135">
        <v>154620.5</v>
      </c>
      <c r="V25" s="136">
        <v>21673</v>
      </c>
      <c r="W25" s="169">
        <f t="shared" si="2"/>
        <v>7.134245374429013</v>
      </c>
      <c r="X25" s="8"/>
    </row>
    <row r="26" spans="1:25" s="10" customFormat="1" ht="18">
      <c r="A26" s="53">
        <v>22</v>
      </c>
      <c r="B26" s="168" t="s">
        <v>6</v>
      </c>
      <c r="C26" s="131">
        <v>39129</v>
      </c>
      <c r="D26" s="130" t="s">
        <v>93</v>
      </c>
      <c r="E26" s="130" t="s">
        <v>93</v>
      </c>
      <c r="F26" s="132">
        <v>43</v>
      </c>
      <c r="G26" s="132">
        <v>2</v>
      </c>
      <c r="H26" s="132">
        <v>24</v>
      </c>
      <c r="I26" s="133">
        <v>1600</v>
      </c>
      <c r="J26" s="134">
        <v>400</v>
      </c>
      <c r="K26" s="133">
        <v>1776</v>
      </c>
      <c r="L26" s="134">
        <v>444</v>
      </c>
      <c r="M26" s="133">
        <v>2020</v>
      </c>
      <c r="N26" s="134">
        <v>505</v>
      </c>
      <c r="O26" s="133">
        <f>I26+K26+M26</f>
        <v>5396</v>
      </c>
      <c r="P26" s="134">
        <f>J26+L26+N26</f>
        <v>1349</v>
      </c>
      <c r="Q26" s="127">
        <f t="shared" si="0"/>
        <v>674.5</v>
      </c>
      <c r="R26" s="128">
        <f t="shared" si="1"/>
        <v>4</v>
      </c>
      <c r="S26" s="133"/>
      <c r="T26" s="129">
        <f t="shared" si="3"/>
      </c>
      <c r="U26" s="135">
        <v>1216047</v>
      </c>
      <c r="V26" s="136">
        <v>151299</v>
      </c>
      <c r="W26" s="169">
        <f t="shared" si="2"/>
        <v>8.037376321059623</v>
      </c>
      <c r="X26" s="8"/>
      <c r="Y26" s="8"/>
    </row>
    <row r="27" spans="1:25" s="10" customFormat="1" ht="18">
      <c r="A27" s="53">
        <v>23</v>
      </c>
      <c r="B27" s="171" t="s">
        <v>134</v>
      </c>
      <c r="C27" s="120">
        <v>39262</v>
      </c>
      <c r="D27" s="138" t="s">
        <v>135</v>
      </c>
      <c r="E27" s="138" t="s">
        <v>136</v>
      </c>
      <c r="F27" s="139">
        <v>15</v>
      </c>
      <c r="G27" s="139">
        <v>14</v>
      </c>
      <c r="H27" s="139">
        <v>7</v>
      </c>
      <c r="I27" s="123">
        <v>1023</v>
      </c>
      <c r="J27" s="124">
        <v>161</v>
      </c>
      <c r="K27" s="123">
        <v>1461</v>
      </c>
      <c r="L27" s="124">
        <v>208</v>
      </c>
      <c r="M27" s="123">
        <v>2181.5</v>
      </c>
      <c r="N27" s="124">
        <v>303</v>
      </c>
      <c r="O27" s="125">
        <f>+I27+K27+M27</f>
        <v>4665.5</v>
      </c>
      <c r="P27" s="126">
        <f>+J27+L27+N27</f>
        <v>672</v>
      </c>
      <c r="Q27" s="127">
        <f t="shared" si="0"/>
        <v>48</v>
      </c>
      <c r="R27" s="128">
        <f t="shared" si="1"/>
        <v>6.942708333333333</v>
      </c>
      <c r="S27" s="133">
        <v>9380.5</v>
      </c>
      <c r="T27" s="129">
        <f t="shared" si="3"/>
        <v>-0.5026384521080965</v>
      </c>
      <c r="U27" s="135">
        <v>167828.5</v>
      </c>
      <c r="V27" s="136">
        <v>18026</v>
      </c>
      <c r="W27" s="169">
        <f t="shared" si="2"/>
        <v>9.310357261733053</v>
      </c>
      <c r="X27" s="8"/>
      <c r="Y27" s="8"/>
    </row>
    <row r="28" spans="1:25" s="10" customFormat="1" ht="18">
      <c r="A28" s="52">
        <v>24</v>
      </c>
      <c r="B28" s="168" t="s">
        <v>88</v>
      </c>
      <c r="C28" s="131">
        <v>39276</v>
      </c>
      <c r="D28" s="130" t="s">
        <v>47</v>
      </c>
      <c r="E28" s="130" t="s">
        <v>98</v>
      </c>
      <c r="F28" s="132">
        <v>20</v>
      </c>
      <c r="G28" s="132">
        <v>18</v>
      </c>
      <c r="H28" s="132">
        <v>5</v>
      </c>
      <c r="I28" s="133">
        <v>712</v>
      </c>
      <c r="J28" s="134">
        <v>118</v>
      </c>
      <c r="K28" s="133">
        <v>1484</v>
      </c>
      <c r="L28" s="134">
        <v>252</v>
      </c>
      <c r="M28" s="133">
        <v>2229</v>
      </c>
      <c r="N28" s="134">
        <v>366</v>
      </c>
      <c r="O28" s="133">
        <f>+M28+K28+I28</f>
        <v>4425</v>
      </c>
      <c r="P28" s="134">
        <f>+N28+L28+J28</f>
        <v>736</v>
      </c>
      <c r="Q28" s="127">
        <f t="shared" si="0"/>
        <v>40.888888888888886</v>
      </c>
      <c r="R28" s="128">
        <f t="shared" si="1"/>
        <v>6.012228260869565</v>
      </c>
      <c r="S28" s="133">
        <v>5149</v>
      </c>
      <c r="T28" s="129">
        <f t="shared" si="3"/>
        <v>-0.1406098271509031</v>
      </c>
      <c r="U28" s="133">
        <v>93650</v>
      </c>
      <c r="V28" s="134">
        <v>10651</v>
      </c>
      <c r="W28" s="169">
        <f t="shared" si="2"/>
        <v>8.792601633649422</v>
      </c>
      <c r="X28" s="8"/>
      <c r="Y28" s="8"/>
    </row>
    <row r="29" spans="1:25" s="10" customFormat="1" ht="18">
      <c r="A29" s="53">
        <v>25</v>
      </c>
      <c r="B29" s="170" t="s">
        <v>0</v>
      </c>
      <c r="C29" s="120">
        <v>39269</v>
      </c>
      <c r="D29" s="121" t="s">
        <v>36</v>
      </c>
      <c r="E29" s="119" t="s">
        <v>103</v>
      </c>
      <c r="F29" s="122">
        <v>56</v>
      </c>
      <c r="G29" s="122">
        <v>17</v>
      </c>
      <c r="H29" s="122">
        <v>6</v>
      </c>
      <c r="I29" s="123">
        <v>929</v>
      </c>
      <c r="J29" s="124">
        <v>183</v>
      </c>
      <c r="K29" s="123">
        <v>1180</v>
      </c>
      <c r="L29" s="124">
        <v>220</v>
      </c>
      <c r="M29" s="123">
        <v>2197</v>
      </c>
      <c r="N29" s="124">
        <v>413</v>
      </c>
      <c r="O29" s="125">
        <f>+I29+K29+M29</f>
        <v>4306</v>
      </c>
      <c r="P29" s="126">
        <f>+J29+L29+N29</f>
        <v>816</v>
      </c>
      <c r="Q29" s="127">
        <f t="shared" si="0"/>
        <v>48</v>
      </c>
      <c r="R29" s="128">
        <f t="shared" si="1"/>
        <v>5.276960784313726</v>
      </c>
      <c r="S29" s="123">
        <v>10389</v>
      </c>
      <c r="T29" s="129">
        <f t="shared" si="3"/>
        <v>-0.5855231494850323</v>
      </c>
      <c r="U29" s="123">
        <v>316646</v>
      </c>
      <c r="V29" s="124">
        <v>41184</v>
      </c>
      <c r="W29" s="169">
        <f t="shared" si="2"/>
        <v>7.6885683760683765</v>
      </c>
      <c r="X29" s="8"/>
      <c r="Y29" s="8"/>
    </row>
    <row r="30" spans="1:25" s="10" customFormat="1" ht="18">
      <c r="A30" s="52">
        <v>26</v>
      </c>
      <c r="B30" s="171" t="s">
        <v>142</v>
      </c>
      <c r="C30" s="120">
        <v>39290</v>
      </c>
      <c r="D30" s="138" t="s">
        <v>135</v>
      </c>
      <c r="E30" s="138" t="s">
        <v>141</v>
      </c>
      <c r="F30" s="139">
        <v>10</v>
      </c>
      <c r="G30" s="139">
        <v>10</v>
      </c>
      <c r="H30" s="139">
        <v>3</v>
      </c>
      <c r="I30" s="123">
        <v>749.5</v>
      </c>
      <c r="J30" s="124">
        <v>80</v>
      </c>
      <c r="K30" s="123">
        <v>1513</v>
      </c>
      <c r="L30" s="124">
        <v>162</v>
      </c>
      <c r="M30" s="123">
        <v>1915</v>
      </c>
      <c r="N30" s="124">
        <v>198</v>
      </c>
      <c r="O30" s="125">
        <f>+M30+K30+I30</f>
        <v>4177.5</v>
      </c>
      <c r="P30" s="126">
        <f>+N30+L30+J30</f>
        <v>440</v>
      </c>
      <c r="Q30" s="127">
        <f t="shared" si="0"/>
        <v>44</v>
      </c>
      <c r="R30" s="128">
        <f t="shared" si="1"/>
        <v>9.494318181818182</v>
      </c>
      <c r="S30" s="133">
        <v>5300</v>
      </c>
      <c r="T30" s="129">
        <f t="shared" si="3"/>
        <v>-0.2117924528301887</v>
      </c>
      <c r="U30" s="135">
        <v>37376.5</v>
      </c>
      <c r="V30" s="136">
        <v>3487</v>
      </c>
      <c r="W30" s="169">
        <f t="shared" si="2"/>
        <v>10.718812733008317</v>
      </c>
      <c r="X30" s="8"/>
      <c r="Y30" s="8"/>
    </row>
    <row r="31" spans="1:25" s="10" customFormat="1" ht="18">
      <c r="A31" s="53">
        <v>27</v>
      </c>
      <c r="B31" s="171" t="s">
        <v>111</v>
      </c>
      <c r="C31" s="120">
        <v>39283</v>
      </c>
      <c r="D31" s="138" t="s">
        <v>51</v>
      </c>
      <c r="E31" s="138" t="s">
        <v>62</v>
      </c>
      <c r="F31" s="139">
        <v>20</v>
      </c>
      <c r="G31" s="139">
        <v>20</v>
      </c>
      <c r="H31" s="139">
        <v>4</v>
      </c>
      <c r="I31" s="123">
        <v>999.5</v>
      </c>
      <c r="J31" s="124">
        <v>151</v>
      </c>
      <c r="K31" s="123">
        <v>1398.5</v>
      </c>
      <c r="L31" s="124">
        <v>218</v>
      </c>
      <c r="M31" s="123">
        <v>1765</v>
      </c>
      <c r="N31" s="124">
        <v>274</v>
      </c>
      <c r="O31" s="125">
        <f>+I31+K31+M31</f>
        <v>4163</v>
      </c>
      <c r="P31" s="126">
        <f>+J31+L31+N31</f>
        <v>643</v>
      </c>
      <c r="Q31" s="127">
        <f t="shared" si="0"/>
        <v>32.15</v>
      </c>
      <c r="R31" s="128">
        <f t="shared" si="1"/>
        <v>6.4743390357698285</v>
      </c>
      <c r="S31" s="123">
        <v>10454</v>
      </c>
      <c r="T31" s="129">
        <f t="shared" si="3"/>
        <v>-0.6017792232638225</v>
      </c>
      <c r="U31" s="123">
        <v>137488</v>
      </c>
      <c r="V31" s="124">
        <v>13378</v>
      </c>
      <c r="W31" s="169">
        <f t="shared" si="2"/>
        <v>10.277171475556884</v>
      </c>
      <c r="X31" s="8"/>
      <c r="Y31" s="8"/>
    </row>
    <row r="32" spans="1:25" s="10" customFormat="1" ht="18">
      <c r="A32" s="52">
        <v>28</v>
      </c>
      <c r="B32" s="170" t="s">
        <v>144</v>
      </c>
      <c r="C32" s="120">
        <v>39206</v>
      </c>
      <c r="D32" s="121" t="s">
        <v>36</v>
      </c>
      <c r="E32" s="121" t="s">
        <v>81</v>
      </c>
      <c r="F32" s="122">
        <v>163</v>
      </c>
      <c r="G32" s="122">
        <v>3</v>
      </c>
      <c r="H32" s="122">
        <v>15</v>
      </c>
      <c r="I32" s="123">
        <v>1213</v>
      </c>
      <c r="J32" s="124">
        <v>302</v>
      </c>
      <c r="K32" s="123">
        <v>1243</v>
      </c>
      <c r="L32" s="124">
        <v>308</v>
      </c>
      <c r="M32" s="123">
        <v>1258</v>
      </c>
      <c r="N32" s="124">
        <v>311</v>
      </c>
      <c r="O32" s="125">
        <f>+I32+K32+M32</f>
        <v>3714</v>
      </c>
      <c r="P32" s="126">
        <f>+J32+L32+N32</f>
        <v>921</v>
      </c>
      <c r="Q32" s="127">
        <f t="shared" si="0"/>
        <v>307</v>
      </c>
      <c r="R32" s="128">
        <f t="shared" si="1"/>
        <v>4.03257328990228</v>
      </c>
      <c r="S32" s="123">
        <v>1036</v>
      </c>
      <c r="T32" s="129">
        <f t="shared" si="3"/>
        <v>2.5849420849420848</v>
      </c>
      <c r="U32" s="123">
        <v>5661599</v>
      </c>
      <c r="V32" s="124">
        <v>735229</v>
      </c>
      <c r="W32" s="169">
        <f t="shared" si="2"/>
        <v>7.700456592435826</v>
      </c>
      <c r="X32" s="8"/>
      <c r="Y32" s="8"/>
    </row>
    <row r="33" spans="1:25" s="10" customFormat="1" ht="18">
      <c r="A33" s="53">
        <v>29</v>
      </c>
      <c r="B33" s="168" t="s">
        <v>7</v>
      </c>
      <c r="C33" s="131" t="s">
        <v>8</v>
      </c>
      <c r="D33" s="130" t="s">
        <v>61</v>
      </c>
      <c r="E33" s="130" t="s">
        <v>92</v>
      </c>
      <c r="F33" s="132">
        <v>135</v>
      </c>
      <c r="G33" s="132">
        <v>2</v>
      </c>
      <c r="H33" s="132">
        <v>58</v>
      </c>
      <c r="I33" s="133">
        <v>800</v>
      </c>
      <c r="J33" s="134">
        <v>200</v>
      </c>
      <c r="K33" s="133">
        <v>1000</v>
      </c>
      <c r="L33" s="134">
        <v>250</v>
      </c>
      <c r="M33" s="133">
        <v>1765</v>
      </c>
      <c r="N33" s="134">
        <v>441</v>
      </c>
      <c r="O33" s="133">
        <f>I33+K33+M33</f>
        <v>3565</v>
      </c>
      <c r="P33" s="134">
        <f>J33+L33+N33</f>
        <v>891</v>
      </c>
      <c r="Q33" s="127">
        <f t="shared" si="0"/>
        <v>445.5</v>
      </c>
      <c r="R33" s="128">
        <f t="shared" si="1"/>
        <v>4.001122334455668</v>
      </c>
      <c r="S33" s="133"/>
      <c r="T33" s="129">
        <f t="shared" si="3"/>
      </c>
      <c r="U33" s="133">
        <v>25426013</v>
      </c>
      <c r="V33" s="134">
        <v>3828799</v>
      </c>
      <c r="W33" s="169">
        <f t="shared" si="2"/>
        <v>6.640728071648577</v>
      </c>
      <c r="X33" s="8"/>
      <c r="Y33" s="8"/>
    </row>
    <row r="34" spans="1:25" s="10" customFormat="1" ht="18">
      <c r="A34" s="53">
        <v>30</v>
      </c>
      <c r="B34" s="168" t="s">
        <v>9</v>
      </c>
      <c r="C34" s="131">
        <v>39157</v>
      </c>
      <c r="D34" s="130" t="s">
        <v>61</v>
      </c>
      <c r="E34" s="130" t="s">
        <v>80</v>
      </c>
      <c r="F34" s="132">
        <v>40</v>
      </c>
      <c r="G34" s="132">
        <v>2</v>
      </c>
      <c r="H34" s="132">
        <v>15</v>
      </c>
      <c r="I34" s="133">
        <v>940</v>
      </c>
      <c r="J34" s="134">
        <v>235</v>
      </c>
      <c r="K34" s="133">
        <v>1116</v>
      </c>
      <c r="L34" s="134">
        <v>279</v>
      </c>
      <c r="M34" s="133">
        <v>1508</v>
      </c>
      <c r="N34" s="134">
        <v>377</v>
      </c>
      <c r="O34" s="133">
        <f>I34+K34+M34</f>
        <v>3564</v>
      </c>
      <c r="P34" s="134">
        <f>J34+L34+N34</f>
        <v>891</v>
      </c>
      <c r="Q34" s="127">
        <f t="shared" si="0"/>
        <v>445.5</v>
      </c>
      <c r="R34" s="128">
        <f t="shared" si="1"/>
        <v>4</v>
      </c>
      <c r="S34" s="133"/>
      <c r="T34" s="129">
        <f t="shared" si="3"/>
      </c>
      <c r="U34" s="135">
        <v>304311</v>
      </c>
      <c r="V34" s="136">
        <v>39072</v>
      </c>
      <c r="W34" s="169">
        <f t="shared" si="2"/>
        <v>7.788467444717445</v>
      </c>
      <c r="X34" s="8"/>
      <c r="Y34" s="8"/>
    </row>
    <row r="35" spans="1:25" s="10" customFormat="1" ht="18">
      <c r="A35" s="52">
        <v>31</v>
      </c>
      <c r="B35" s="168" t="s">
        <v>10</v>
      </c>
      <c r="C35" s="131">
        <v>38821</v>
      </c>
      <c r="D35" s="130" t="s">
        <v>61</v>
      </c>
      <c r="E35" s="130" t="s">
        <v>80</v>
      </c>
      <c r="F35" s="132">
        <v>118</v>
      </c>
      <c r="G35" s="132">
        <v>2</v>
      </c>
      <c r="H35" s="132">
        <v>38</v>
      </c>
      <c r="I35" s="133">
        <v>600</v>
      </c>
      <c r="J35" s="134">
        <v>150</v>
      </c>
      <c r="K35" s="133">
        <v>838</v>
      </c>
      <c r="L35" s="134">
        <v>209</v>
      </c>
      <c r="M35" s="133">
        <v>1414</v>
      </c>
      <c r="N35" s="134">
        <v>353</v>
      </c>
      <c r="O35" s="133">
        <f>SUM(I35+K35+M35)</f>
        <v>2852</v>
      </c>
      <c r="P35" s="134">
        <f>SUM(J35+L35+N35)</f>
        <v>712</v>
      </c>
      <c r="Q35" s="127">
        <f t="shared" si="0"/>
        <v>356</v>
      </c>
      <c r="R35" s="128">
        <f t="shared" si="1"/>
        <v>4.00561797752809</v>
      </c>
      <c r="S35" s="133">
        <v>2013.5</v>
      </c>
      <c r="T35" s="129">
        <f t="shared" si="3"/>
        <v>0.4164390365036007</v>
      </c>
      <c r="U35" s="133">
        <v>6220850.5</v>
      </c>
      <c r="V35" s="134">
        <v>948425</v>
      </c>
      <c r="W35" s="169">
        <f t="shared" si="2"/>
        <v>6.559138044652977</v>
      </c>
      <c r="X35" s="8"/>
      <c r="Y35" s="8"/>
    </row>
    <row r="36" spans="1:25" s="10" customFormat="1" ht="18">
      <c r="A36" s="53">
        <v>32</v>
      </c>
      <c r="B36" s="171" t="s">
        <v>120</v>
      </c>
      <c r="C36" s="120">
        <v>39080</v>
      </c>
      <c r="D36" s="143" t="s">
        <v>53</v>
      </c>
      <c r="E36" s="143" t="s">
        <v>119</v>
      </c>
      <c r="F36" s="144">
        <v>97</v>
      </c>
      <c r="G36" s="144">
        <v>1</v>
      </c>
      <c r="H36" s="144">
        <v>28</v>
      </c>
      <c r="I36" s="145">
        <v>900</v>
      </c>
      <c r="J36" s="146">
        <v>300</v>
      </c>
      <c r="K36" s="145">
        <v>900</v>
      </c>
      <c r="L36" s="146">
        <v>300</v>
      </c>
      <c r="M36" s="145">
        <v>900</v>
      </c>
      <c r="N36" s="146">
        <v>300</v>
      </c>
      <c r="O36" s="145">
        <f>I36+K36+M36</f>
        <v>2700</v>
      </c>
      <c r="P36" s="146">
        <f>J36+L36+N36</f>
        <v>900</v>
      </c>
      <c r="Q36" s="127">
        <f t="shared" si="0"/>
        <v>900</v>
      </c>
      <c r="R36" s="128">
        <f t="shared" si="1"/>
        <v>3</v>
      </c>
      <c r="S36" s="145">
        <v>2700</v>
      </c>
      <c r="T36" s="129">
        <f t="shared" si="3"/>
        <v>0</v>
      </c>
      <c r="U36" s="145">
        <v>3114069.5</v>
      </c>
      <c r="V36" s="146">
        <v>425723</v>
      </c>
      <c r="W36" s="169">
        <f t="shared" si="2"/>
        <v>7.314778623659046</v>
      </c>
      <c r="X36" s="8"/>
      <c r="Y36" s="8"/>
    </row>
    <row r="37" spans="1:25" s="10" customFormat="1" ht="18">
      <c r="A37" s="52">
        <v>33</v>
      </c>
      <c r="B37" s="168" t="s">
        <v>11</v>
      </c>
      <c r="C37" s="131">
        <v>39010</v>
      </c>
      <c r="D37" s="121" t="s">
        <v>36</v>
      </c>
      <c r="E37" s="130" t="s">
        <v>103</v>
      </c>
      <c r="F37" s="132">
        <v>249</v>
      </c>
      <c r="G37" s="132">
        <v>1</v>
      </c>
      <c r="H37" s="132">
        <v>27</v>
      </c>
      <c r="I37" s="133">
        <v>600</v>
      </c>
      <c r="J37" s="134">
        <v>150</v>
      </c>
      <c r="K37" s="133">
        <v>776</v>
      </c>
      <c r="L37" s="134">
        <v>194</v>
      </c>
      <c r="M37" s="133">
        <v>1000</v>
      </c>
      <c r="N37" s="134">
        <v>250</v>
      </c>
      <c r="O37" s="133">
        <f>SUM(I37+K37+M37)</f>
        <v>2376</v>
      </c>
      <c r="P37" s="134">
        <f>SUM(J37+L37+N37)</f>
        <v>594</v>
      </c>
      <c r="Q37" s="127">
        <f aca="true" t="shared" si="4" ref="Q37:Q68">IF(O37&lt;&gt;0,P37/G37,"")</f>
        <v>594</v>
      </c>
      <c r="R37" s="128">
        <f aca="true" t="shared" si="5" ref="R37:R68">IF(O37&lt;&gt;0,O37/P37,"")</f>
        <v>4</v>
      </c>
      <c r="S37" s="133">
        <v>11619</v>
      </c>
      <c r="T37" s="129">
        <f t="shared" si="3"/>
        <v>-0.7955073586367157</v>
      </c>
      <c r="U37" s="135">
        <v>7900055.5</v>
      </c>
      <c r="V37" s="134">
        <v>1155447</v>
      </c>
      <c r="W37" s="169">
        <f aca="true" t="shared" si="6" ref="W37:W68">U37/V37</f>
        <v>6.837228795435879</v>
      </c>
      <c r="X37" s="8"/>
      <c r="Y37" s="8"/>
    </row>
    <row r="38" spans="1:25" s="10" customFormat="1" ht="18">
      <c r="A38" s="53">
        <v>34</v>
      </c>
      <c r="B38" s="170" t="s">
        <v>12</v>
      </c>
      <c r="C38" s="120">
        <v>39164</v>
      </c>
      <c r="D38" s="121" t="s">
        <v>36</v>
      </c>
      <c r="E38" s="119" t="s">
        <v>37</v>
      </c>
      <c r="F38" s="122">
        <v>67</v>
      </c>
      <c r="G38" s="122">
        <v>1</v>
      </c>
      <c r="H38" s="122">
        <v>16</v>
      </c>
      <c r="I38" s="123">
        <v>2014</v>
      </c>
      <c r="J38" s="124">
        <v>200</v>
      </c>
      <c r="K38" s="123">
        <v>0</v>
      </c>
      <c r="L38" s="124">
        <v>0</v>
      </c>
      <c r="M38" s="123">
        <v>0</v>
      </c>
      <c r="N38" s="124">
        <v>0</v>
      </c>
      <c r="O38" s="125">
        <f>+I38+K38+M38</f>
        <v>2014</v>
      </c>
      <c r="P38" s="126">
        <f>+J38+L38+N38</f>
        <v>200</v>
      </c>
      <c r="Q38" s="127">
        <f t="shared" si="4"/>
        <v>200</v>
      </c>
      <c r="R38" s="128">
        <f t="shared" si="5"/>
        <v>10.07</v>
      </c>
      <c r="S38" s="123"/>
      <c r="T38" s="129">
        <f t="shared" si="3"/>
      </c>
      <c r="U38" s="123">
        <v>1685248</v>
      </c>
      <c r="V38" s="124">
        <v>183762</v>
      </c>
      <c r="W38" s="169">
        <f t="shared" si="6"/>
        <v>9.170818776460857</v>
      </c>
      <c r="X38" s="8"/>
      <c r="Y38" s="8"/>
    </row>
    <row r="39" spans="1:25" s="10" customFormat="1" ht="18">
      <c r="A39" s="52">
        <v>35</v>
      </c>
      <c r="B39" s="171" t="s">
        <v>52</v>
      </c>
      <c r="C39" s="120">
        <v>39157</v>
      </c>
      <c r="D39" s="143" t="s">
        <v>53</v>
      </c>
      <c r="E39" s="143" t="s">
        <v>89</v>
      </c>
      <c r="F39" s="144">
        <v>91</v>
      </c>
      <c r="G39" s="144">
        <v>3</v>
      </c>
      <c r="H39" s="144">
        <v>22</v>
      </c>
      <c r="I39" s="145">
        <v>644</v>
      </c>
      <c r="J39" s="146">
        <v>210</v>
      </c>
      <c r="K39" s="145">
        <v>660</v>
      </c>
      <c r="L39" s="146">
        <v>215</v>
      </c>
      <c r="M39" s="145">
        <v>660</v>
      </c>
      <c r="N39" s="146">
        <v>215</v>
      </c>
      <c r="O39" s="145">
        <f>I39+K39+M39</f>
        <v>1964</v>
      </c>
      <c r="P39" s="146">
        <f>J39+L39+N39</f>
        <v>640</v>
      </c>
      <c r="Q39" s="127">
        <f t="shared" si="4"/>
        <v>213.33333333333334</v>
      </c>
      <c r="R39" s="128">
        <f t="shared" si="5"/>
        <v>3.06875</v>
      </c>
      <c r="S39" s="145">
        <v>669</v>
      </c>
      <c r="T39" s="129">
        <f t="shared" si="3"/>
        <v>1.9357249626307922</v>
      </c>
      <c r="U39" s="145">
        <v>4172416</v>
      </c>
      <c r="V39" s="146">
        <v>541744</v>
      </c>
      <c r="W39" s="169">
        <f t="shared" si="6"/>
        <v>7.701822262913849</v>
      </c>
      <c r="X39" s="8"/>
      <c r="Y39" s="8"/>
    </row>
    <row r="40" spans="1:25" s="10" customFormat="1" ht="18">
      <c r="A40" s="53">
        <v>36</v>
      </c>
      <c r="B40" s="170" t="s">
        <v>122</v>
      </c>
      <c r="C40" s="120">
        <v>39241</v>
      </c>
      <c r="D40" s="121" t="s">
        <v>36</v>
      </c>
      <c r="E40" s="119" t="s">
        <v>37</v>
      </c>
      <c r="F40" s="122">
        <v>114</v>
      </c>
      <c r="G40" s="122">
        <v>12</v>
      </c>
      <c r="H40" s="122">
        <v>10</v>
      </c>
      <c r="I40" s="123">
        <v>362</v>
      </c>
      <c r="J40" s="124">
        <v>65</v>
      </c>
      <c r="K40" s="123">
        <v>552</v>
      </c>
      <c r="L40" s="124">
        <v>89</v>
      </c>
      <c r="M40" s="123">
        <v>974</v>
      </c>
      <c r="N40" s="124">
        <v>152</v>
      </c>
      <c r="O40" s="125">
        <f>+I40+K40+M40</f>
        <v>1888</v>
      </c>
      <c r="P40" s="126">
        <f>+J40+L40+N40</f>
        <v>306</v>
      </c>
      <c r="Q40" s="127">
        <f t="shared" si="4"/>
        <v>25.5</v>
      </c>
      <c r="R40" s="128">
        <f t="shared" si="5"/>
        <v>6.169934640522876</v>
      </c>
      <c r="S40" s="123">
        <v>2962</v>
      </c>
      <c r="T40" s="129">
        <f aca="true" t="shared" si="7" ref="T40:T71">IF(S40&lt;&gt;0,-(S40-O40)/S40,"")</f>
        <v>-0.362592842673869</v>
      </c>
      <c r="U40" s="123">
        <v>2887954</v>
      </c>
      <c r="V40" s="124">
        <v>337805</v>
      </c>
      <c r="W40" s="169">
        <f t="shared" si="6"/>
        <v>8.549174819792484</v>
      </c>
      <c r="X40" s="8"/>
      <c r="Y40" s="8"/>
    </row>
    <row r="41" spans="1:25" s="10" customFormat="1" ht="18">
      <c r="A41" s="52">
        <v>37</v>
      </c>
      <c r="B41" s="173" t="s">
        <v>97</v>
      </c>
      <c r="C41" s="148">
        <v>39206</v>
      </c>
      <c r="D41" s="147" t="s">
        <v>102</v>
      </c>
      <c r="E41" s="147" t="s">
        <v>96</v>
      </c>
      <c r="F41" s="149">
        <v>80</v>
      </c>
      <c r="G41" s="150">
        <v>3</v>
      </c>
      <c r="H41" s="150">
        <v>15</v>
      </c>
      <c r="I41" s="151">
        <v>714</v>
      </c>
      <c r="J41" s="152">
        <v>102</v>
      </c>
      <c r="K41" s="151">
        <v>626</v>
      </c>
      <c r="L41" s="152">
        <v>92</v>
      </c>
      <c r="M41" s="151">
        <v>378</v>
      </c>
      <c r="N41" s="152">
        <v>54</v>
      </c>
      <c r="O41" s="151">
        <f>+I41+K41+M41</f>
        <v>1718</v>
      </c>
      <c r="P41" s="152">
        <f>J41+L41+N41</f>
        <v>248</v>
      </c>
      <c r="Q41" s="127">
        <f t="shared" si="4"/>
        <v>82.66666666666667</v>
      </c>
      <c r="R41" s="128">
        <f t="shared" si="5"/>
        <v>6.92741935483871</v>
      </c>
      <c r="S41" s="151">
        <v>1749</v>
      </c>
      <c r="T41" s="129">
        <f t="shared" si="7"/>
        <v>-0.017724413950829045</v>
      </c>
      <c r="U41" s="151">
        <v>301353.5</v>
      </c>
      <c r="V41" s="152">
        <v>49216</v>
      </c>
      <c r="W41" s="169">
        <f t="shared" si="6"/>
        <v>6.123079892717815</v>
      </c>
      <c r="X41" s="8"/>
      <c r="Y41" s="8"/>
    </row>
    <row r="42" spans="1:25" s="10" customFormat="1" ht="18">
      <c r="A42" s="53">
        <v>38</v>
      </c>
      <c r="B42" s="170" t="s">
        <v>143</v>
      </c>
      <c r="C42" s="120">
        <v>39178</v>
      </c>
      <c r="D42" s="119" t="s">
        <v>135</v>
      </c>
      <c r="E42" s="119" t="s">
        <v>95</v>
      </c>
      <c r="F42" s="122">
        <v>43</v>
      </c>
      <c r="G42" s="122">
        <v>8</v>
      </c>
      <c r="H42" s="122">
        <v>18</v>
      </c>
      <c r="I42" s="123">
        <v>480</v>
      </c>
      <c r="J42" s="124">
        <v>81</v>
      </c>
      <c r="K42" s="123">
        <v>440</v>
      </c>
      <c r="L42" s="124">
        <v>71</v>
      </c>
      <c r="M42" s="123">
        <v>782</v>
      </c>
      <c r="N42" s="124">
        <v>124</v>
      </c>
      <c r="O42" s="125">
        <f>+M42+K42+I42</f>
        <v>1702</v>
      </c>
      <c r="P42" s="126">
        <f>+N42+L42+J42</f>
        <v>276</v>
      </c>
      <c r="Q42" s="127">
        <f t="shared" si="4"/>
        <v>34.5</v>
      </c>
      <c r="R42" s="128">
        <f t="shared" si="5"/>
        <v>6.166666666666667</v>
      </c>
      <c r="S42" s="133">
        <v>3299.5</v>
      </c>
      <c r="T42" s="129">
        <f t="shared" si="7"/>
        <v>-0.48416426731322926</v>
      </c>
      <c r="U42" s="135">
        <v>828098.1</v>
      </c>
      <c r="V42" s="136">
        <v>108768</v>
      </c>
      <c r="W42" s="169">
        <f t="shared" si="6"/>
        <v>7.61343501765225</v>
      </c>
      <c r="X42" s="8"/>
      <c r="Y42" s="8"/>
    </row>
    <row r="43" spans="1:25" s="10" customFormat="1" ht="18">
      <c r="A43" s="52">
        <v>39</v>
      </c>
      <c r="B43" s="168" t="s">
        <v>13</v>
      </c>
      <c r="C43" s="131">
        <v>39094</v>
      </c>
      <c r="D43" s="130" t="s">
        <v>61</v>
      </c>
      <c r="E43" s="130" t="s">
        <v>14</v>
      </c>
      <c r="F43" s="132">
        <v>226</v>
      </c>
      <c r="G43" s="132">
        <v>1</v>
      </c>
      <c r="H43" s="132">
        <v>28</v>
      </c>
      <c r="I43" s="133">
        <v>400</v>
      </c>
      <c r="J43" s="134">
        <v>100</v>
      </c>
      <c r="K43" s="133">
        <v>400</v>
      </c>
      <c r="L43" s="134">
        <v>100</v>
      </c>
      <c r="M43" s="133">
        <v>751</v>
      </c>
      <c r="N43" s="134">
        <v>188</v>
      </c>
      <c r="O43" s="133">
        <f>I43+K43+M43</f>
        <v>1551</v>
      </c>
      <c r="P43" s="134">
        <f>J43+L43+N43</f>
        <v>388</v>
      </c>
      <c r="Q43" s="127">
        <f t="shared" si="4"/>
        <v>388</v>
      </c>
      <c r="R43" s="128">
        <f t="shared" si="5"/>
        <v>3.997422680412371</v>
      </c>
      <c r="S43" s="133"/>
      <c r="T43" s="129">
        <f t="shared" si="7"/>
      </c>
      <c r="U43" s="135">
        <v>8581936.5</v>
      </c>
      <c r="V43" s="136">
        <v>1235107</v>
      </c>
      <c r="W43" s="169">
        <f t="shared" si="6"/>
        <v>6.948334435801918</v>
      </c>
      <c r="X43" s="8"/>
      <c r="Y43" s="8"/>
    </row>
    <row r="44" spans="1:25" s="10" customFormat="1" ht="18">
      <c r="A44" s="53">
        <v>40</v>
      </c>
      <c r="B44" s="168" t="s">
        <v>123</v>
      </c>
      <c r="C44" s="131">
        <v>39227</v>
      </c>
      <c r="D44" s="130" t="s">
        <v>47</v>
      </c>
      <c r="E44" s="130" t="s">
        <v>48</v>
      </c>
      <c r="F44" s="132">
        <v>216</v>
      </c>
      <c r="G44" s="132">
        <v>9</v>
      </c>
      <c r="H44" s="132">
        <v>12</v>
      </c>
      <c r="I44" s="133">
        <v>136</v>
      </c>
      <c r="J44" s="134">
        <v>24</v>
      </c>
      <c r="K44" s="133">
        <v>577</v>
      </c>
      <c r="L44" s="134">
        <v>106</v>
      </c>
      <c r="M44" s="133">
        <v>799</v>
      </c>
      <c r="N44" s="134">
        <v>147</v>
      </c>
      <c r="O44" s="133">
        <f>+M44+K44+I44</f>
        <v>1512</v>
      </c>
      <c r="P44" s="134">
        <f>+N44+L44+J44</f>
        <v>277</v>
      </c>
      <c r="Q44" s="127">
        <f t="shared" si="4"/>
        <v>30.77777777777778</v>
      </c>
      <c r="R44" s="128">
        <f t="shared" si="5"/>
        <v>5.458483754512636</v>
      </c>
      <c r="S44" s="133">
        <v>3234</v>
      </c>
      <c r="T44" s="129">
        <f t="shared" si="7"/>
        <v>-0.5324675324675324</v>
      </c>
      <c r="U44" s="133">
        <v>7377732</v>
      </c>
      <c r="V44" s="134">
        <v>963910</v>
      </c>
      <c r="W44" s="169">
        <f t="shared" si="6"/>
        <v>7.653963544314303</v>
      </c>
      <c r="X44" s="8"/>
      <c r="Y44" s="8"/>
    </row>
    <row r="45" spans="1:25" s="10" customFormat="1" ht="18">
      <c r="A45" s="52">
        <v>41</v>
      </c>
      <c r="B45" s="168" t="s">
        <v>15</v>
      </c>
      <c r="C45" s="131">
        <v>38954</v>
      </c>
      <c r="D45" s="130" t="s">
        <v>47</v>
      </c>
      <c r="E45" s="130" t="s">
        <v>60</v>
      </c>
      <c r="F45" s="132">
        <v>103</v>
      </c>
      <c r="G45" s="132">
        <v>1</v>
      </c>
      <c r="H45" s="132">
        <v>51</v>
      </c>
      <c r="I45" s="133"/>
      <c r="J45" s="134"/>
      <c r="K45" s="133">
        <v>1216</v>
      </c>
      <c r="L45" s="134">
        <v>152</v>
      </c>
      <c r="M45" s="133"/>
      <c r="N45" s="134"/>
      <c r="O45" s="133">
        <f>+M45+K45+I45</f>
        <v>1216</v>
      </c>
      <c r="P45" s="134">
        <f>+N45+L45+J45</f>
        <v>152</v>
      </c>
      <c r="Q45" s="127">
        <f t="shared" si="4"/>
        <v>152</v>
      </c>
      <c r="R45" s="128">
        <f t="shared" si="5"/>
        <v>8</v>
      </c>
      <c r="S45" s="133"/>
      <c r="T45" s="129">
        <f t="shared" si="7"/>
      </c>
      <c r="U45" s="133">
        <v>919125</v>
      </c>
      <c r="V45" s="134">
        <v>127987</v>
      </c>
      <c r="W45" s="169">
        <f t="shared" si="6"/>
        <v>7.1813934227695</v>
      </c>
      <c r="X45" s="8"/>
      <c r="Y45" s="8"/>
    </row>
    <row r="46" spans="1:25" s="10" customFormat="1" ht="18">
      <c r="A46" s="52">
        <v>42</v>
      </c>
      <c r="B46" s="171" t="s">
        <v>113</v>
      </c>
      <c r="C46" s="120">
        <v>39171</v>
      </c>
      <c r="D46" s="138" t="s">
        <v>114</v>
      </c>
      <c r="E46" s="138" t="s">
        <v>114</v>
      </c>
      <c r="F46" s="139">
        <v>20</v>
      </c>
      <c r="G46" s="139">
        <v>3</v>
      </c>
      <c r="H46" s="139">
        <v>16</v>
      </c>
      <c r="I46" s="123">
        <v>263.5</v>
      </c>
      <c r="J46" s="124">
        <v>40</v>
      </c>
      <c r="K46" s="123">
        <v>482.5</v>
      </c>
      <c r="L46" s="124">
        <v>71</v>
      </c>
      <c r="M46" s="123">
        <v>456</v>
      </c>
      <c r="N46" s="124">
        <v>69</v>
      </c>
      <c r="O46" s="125">
        <f aca="true" t="shared" si="8" ref="O46:P48">+I46+K46+M46</f>
        <v>1202</v>
      </c>
      <c r="P46" s="126">
        <f t="shared" si="8"/>
        <v>180</v>
      </c>
      <c r="Q46" s="127">
        <f t="shared" si="4"/>
        <v>60</v>
      </c>
      <c r="R46" s="128">
        <f t="shared" si="5"/>
        <v>6.677777777777778</v>
      </c>
      <c r="S46" s="123">
        <v>284</v>
      </c>
      <c r="T46" s="129">
        <f t="shared" si="7"/>
        <v>3.232394366197183</v>
      </c>
      <c r="U46" s="123">
        <v>245354</v>
      </c>
      <c r="V46" s="124">
        <v>26013</v>
      </c>
      <c r="W46" s="169">
        <f t="shared" si="6"/>
        <v>9.431976319532541</v>
      </c>
      <c r="X46" s="8"/>
      <c r="Y46" s="8"/>
    </row>
    <row r="47" spans="1:25" s="10" customFormat="1" ht="18">
      <c r="A47" s="53">
        <v>43</v>
      </c>
      <c r="B47" s="170" t="s">
        <v>16</v>
      </c>
      <c r="C47" s="120">
        <v>39115</v>
      </c>
      <c r="D47" s="121" t="s">
        <v>36</v>
      </c>
      <c r="E47" s="121" t="s">
        <v>37</v>
      </c>
      <c r="F47" s="122">
        <v>81</v>
      </c>
      <c r="G47" s="122">
        <v>1</v>
      </c>
      <c r="H47" s="122">
        <v>16</v>
      </c>
      <c r="I47" s="123">
        <v>0</v>
      </c>
      <c r="J47" s="124">
        <v>0</v>
      </c>
      <c r="K47" s="123">
        <v>0</v>
      </c>
      <c r="L47" s="124">
        <v>0</v>
      </c>
      <c r="M47" s="123">
        <v>832</v>
      </c>
      <c r="N47" s="124">
        <v>83</v>
      </c>
      <c r="O47" s="125">
        <f t="shared" si="8"/>
        <v>832</v>
      </c>
      <c r="P47" s="126">
        <f t="shared" si="8"/>
        <v>83</v>
      </c>
      <c r="Q47" s="127">
        <f t="shared" si="4"/>
        <v>83</v>
      </c>
      <c r="R47" s="128">
        <f t="shared" si="5"/>
        <v>10.024096385542169</v>
      </c>
      <c r="S47" s="123"/>
      <c r="T47" s="129">
        <f t="shared" si="7"/>
      </c>
      <c r="U47" s="123">
        <v>3174224</v>
      </c>
      <c r="V47" s="124">
        <v>375851</v>
      </c>
      <c r="W47" s="169">
        <f t="shared" si="6"/>
        <v>8.445431833359496</v>
      </c>
      <c r="X47" s="8"/>
      <c r="Y47" s="8"/>
    </row>
    <row r="48" spans="1:25" s="10" customFormat="1" ht="18">
      <c r="A48" s="52">
        <v>44</v>
      </c>
      <c r="B48" s="170" t="s">
        <v>109</v>
      </c>
      <c r="C48" s="120">
        <v>39255</v>
      </c>
      <c r="D48" s="121" t="s">
        <v>36</v>
      </c>
      <c r="E48" s="119" t="s">
        <v>81</v>
      </c>
      <c r="F48" s="122">
        <v>55</v>
      </c>
      <c r="G48" s="122">
        <v>5</v>
      </c>
      <c r="H48" s="122">
        <v>8</v>
      </c>
      <c r="I48" s="123">
        <v>265</v>
      </c>
      <c r="J48" s="124">
        <v>55</v>
      </c>
      <c r="K48" s="123">
        <v>224</v>
      </c>
      <c r="L48" s="124">
        <v>46</v>
      </c>
      <c r="M48" s="123">
        <v>281</v>
      </c>
      <c r="N48" s="124">
        <v>59</v>
      </c>
      <c r="O48" s="125">
        <f t="shared" si="8"/>
        <v>770</v>
      </c>
      <c r="P48" s="126">
        <f t="shared" si="8"/>
        <v>160</v>
      </c>
      <c r="Q48" s="127">
        <f t="shared" si="4"/>
        <v>32</v>
      </c>
      <c r="R48" s="128">
        <f t="shared" si="5"/>
        <v>4.8125</v>
      </c>
      <c r="S48" s="123">
        <v>3078</v>
      </c>
      <c r="T48" s="129">
        <f t="shared" si="7"/>
        <v>-0.7498375568551007</v>
      </c>
      <c r="U48" s="123">
        <v>572214</v>
      </c>
      <c r="V48" s="124">
        <v>71907</v>
      </c>
      <c r="W48" s="169">
        <f t="shared" si="6"/>
        <v>7.957695356502149</v>
      </c>
      <c r="X48" s="8"/>
      <c r="Y48" s="8"/>
    </row>
    <row r="49" spans="1:25" s="10" customFormat="1" ht="18">
      <c r="A49" s="53">
        <v>45</v>
      </c>
      <c r="B49" s="168" t="s">
        <v>147</v>
      </c>
      <c r="C49" s="131">
        <v>39220</v>
      </c>
      <c r="D49" s="130" t="s">
        <v>135</v>
      </c>
      <c r="E49" s="130" t="s">
        <v>148</v>
      </c>
      <c r="F49" s="132">
        <v>88</v>
      </c>
      <c r="G49" s="132">
        <v>3</v>
      </c>
      <c r="H49" s="132">
        <v>13</v>
      </c>
      <c r="I49" s="123">
        <v>164</v>
      </c>
      <c r="J49" s="124">
        <v>40</v>
      </c>
      <c r="K49" s="123">
        <v>256</v>
      </c>
      <c r="L49" s="124">
        <v>53</v>
      </c>
      <c r="M49" s="123">
        <v>329</v>
      </c>
      <c r="N49" s="124">
        <v>65</v>
      </c>
      <c r="O49" s="125">
        <f>+M49+K49+I49</f>
        <v>749</v>
      </c>
      <c r="P49" s="126">
        <f>+N49+L49+J49</f>
        <v>158</v>
      </c>
      <c r="Q49" s="127">
        <f t="shared" si="4"/>
        <v>52.666666666666664</v>
      </c>
      <c r="R49" s="128">
        <f t="shared" si="5"/>
        <v>4.7405063291139244</v>
      </c>
      <c r="S49" s="133">
        <v>658</v>
      </c>
      <c r="T49" s="129">
        <f t="shared" si="7"/>
        <v>0.13829787234042554</v>
      </c>
      <c r="U49" s="135">
        <v>565256.5</v>
      </c>
      <c r="V49" s="136">
        <v>81600</v>
      </c>
      <c r="W49" s="169">
        <f t="shared" si="6"/>
        <v>6.927162990196078</v>
      </c>
      <c r="X49" s="8"/>
      <c r="Y49" s="8"/>
    </row>
    <row r="50" spans="1:25" s="10" customFormat="1" ht="18">
      <c r="A50" s="52">
        <v>46</v>
      </c>
      <c r="B50" s="172" t="s">
        <v>55</v>
      </c>
      <c r="C50" s="131">
        <v>39269</v>
      </c>
      <c r="D50" s="140" t="s">
        <v>83</v>
      </c>
      <c r="E50" s="140" t="s">
        <v>62</v>
      </c>
      <c r="F50" s="141">
        <v>1</v>
      </c>
      <c r="G50" s="141">
        <v>1</v>
      </c>
      <c r="H50" s="141">
        <v>6</v>
      </c>
      <c r="I50" s="133">
        <v>130</v>
      </c>
      <c r="J50" s="134">
        <v>26</v>
      </c>
      <c r="K50" s="133">
        <v>195</v>
      </c>
      <c r="L50" s="134">
        <v>39</v>
      </c>
      <c r="M50" s="133">
        <v>330</v>
      </c>
      <c r="N50" s="134">
        <v>66</v>
      </c>
      <c r="O50" s="133">
        <f>I50+K50+M50</f>
        <v>655</v>
      </c>
      <c r="P50" s="134">
        <f>J50+L50+N50</f>
        <v>131</v>
      </c>
      <c r="Q50" s="127">
        <f t="shared" si="4"/>
        <v>131</v>
      </c>
      <c r="R50" s="128">
        <f t="shared" si="5"/>
        <v>5</v>
      </c>
      <c r="S50" s="133"/>
      <c r="T50" s="129">
        <f t="shared" si="7"/>
      </c>
      <c r="U50" s="133">
        <v>18649.88</v>
      </c>
      <c r="V50" s="134">
        <v>3102</v>
      </c>
      <c r="W50" s="169">
        <f t="shared" si="6"/>
        <v>6.0122114764667955</v>
      </c>
      <c r="X50" s="8"/>
      <c r="Y50" s="8"/>
    </row>
    <row r="51" spans="1:25" s="10" customFormat="1" ht="18">
      <c r="A51" s="53">
        <v>47</v>
      </c>
      <c r="B51" s="168" t="s">
        <v>17</v>
      </c>
      <c r="C51" s="131">
        <v>39101</v>
      </c>
      <c r="D51" s="130" t="s">
        <v>47</v>
      </c>
      <c r="E51" s="130" t="s">
        <v>18</v>
      </c>
      <c r="F51" s="132">
        <v>151</v>
      </c>
      <c r="G51" s="132">
        <v>1</v>
      </c>
      <c r="H51" s="132">
        <v>28</v>
      </c>
      <c r="I51" s="133">
        <v>0</v>
      </c>
      <c r="J51" s="134">
        <v>0</v>
      </c>
      <c r="K51" s="133">
        <v>580</v>
      </c>
      <c r="L51" s="134">
        <v>200</v>
      </c>
      <c r="M51" s="133">
        <v>0</v>
      </c>
      <c r="N51" s="134">
        <v>0</v>
      </c>
      <c r="O51" s="133">
        <f aca="true" t="shared" si="9" ref="O51:P53">+M51+K51+I51</f>
        <v>580</v>
      </c>
      <c r="P51" s="134">
        <f t="shared" si="9"/>
        <v>200</v>
      </c>
      <c r="Q51" s="127">
        <f t="shared" si="4"/>
        <v>200</v>
      </c>
      <c r="R51" s="128">
        <f t="shared" si="5"/>
        <v>2.9</v>
      </c>
      <c r="S51" s="133"/>
      <c r="T51" s="129">
        <f t="shared" si="7"/>
      </c>
      <c r="U51" s="133">
        <v>1038543</v>
      </c>
      <c r="V51" s="134">
        <v>149748</v>
      </c>
      <c r="W51" s="169">
        <f t="shared" si="6"/>
        <v>6.935271255709592</v>
      </c>
      <c r="X51" s="8"/>
      <c r="Y51" s="8"/>
    </row>
    <row r="52" spans="1:25" s="10" customFormat="1" ht="18">
      <c r="A52" s="52">
        <v>48</v>
      </c>
      <c r="B52" s="168" t="s">
        <v>49</v>
      </c>
      <c r="C52" s="131">
        <v>39255</v>
      </c>
      <c r="D52" s="130" t="s">
        <v>47</v>
      </c>
      <c r="E52" s="130" t="s">
        <v>103</v>
      </c>
      <c r="F52" s="132">
        <v>66</v>
      </c>
      <c r="G52" s="132">
        <v>4</v>
      </c>
      <c r="H52" s="132">
        <v>8</v>
      </c>
      <c r="I52" s="133">
        <v>159</v>
      </c>
      <c r="J52" s="134">
        <v>44</v>
      </c>
      <c r="K52" s="133">
        <v>198</v>
      </c>
      <c r="L52" s="134">
        <v>45</v>
      </c>
      <c r="M52" s="133">
        <v>189</v>
      </c>
      <c r="N52" s="134">
        <v>39</v>
      </c>
      <c r="O52" s="133">
        <f t="shared" si="9"/>
        <v>546</v>
      </c>
      <c r="P52" s="134">
        <f t="shared" si="9"/>
        <v>128</v>
      </c>
      <c r="Q52" s="127">
        <f t="shared" si="4"/>
        <v>32</v>
      </c>
      <c r="R52" s="128">
        <f t="shared" si="5"/>
        <v>4.265625</v>
      </c>
      <c r="S52" s="133">
        <v>1105</v>
      </c>
      <c r="T52" s="129">
        <f t="shared" si="7"/>
        <v>-0.5058823529411764</v>
      </c>
      <c r="U52" s="133">
        <v>382438</v>
      </c>
      <c r="V52" s="134">
        <v>43806</v>
      </c>
      <c r="W52" s="169">
        <f t="shared" si="6"/>
        <v>8.730265260466602</v>
      </c>
      <c r="X52" s="8"/>
      <c r="Y52" s="8"/>
    </row>
    <row r="53" spans="1:25" s="10" customFormat="1" ht="18">
      <c r="A53" s="52">
        <v>49</v>
      </c>
      <c r="B53" s="168" t="s">
        <v>145</v>
      </c>
      <c r="C53" s="131">
        <v>39241</v>
      </c>
      <c r="D53" s="130" t="s">
        <v>135</v>
      </c>
      <c r="E53" s="130" t="s">
        <v>146</v>
      </c>
      <c r="F53" s="132">
        <v>20</v>
      </c>
      <c r="G53" s="132">
        <v>2</v>
      </c>
      <c r="H53" s="132">
        <v>10</v>
      </c>
      <c r="I53" s="123">
        <v>169</v>
      </c>
      <c r="J53" s="124">
        <v>33</v>
      </c>
      <c r="K53" s="123">
        <v>140</v>
      </c>
      <c r="L53" s="124">
        <v>26</v>
      </c>
      <c r="M53" s="123">
        <v>189</v>
      </c>
      <c r="N53" s="124">
        <v>36</v>
      </c>
      <c r="O53" s="125">
        <f t="shared" si="9"/>
        <v>498</v>
      </c>
      <c r="P53" s="126">
        <f t="shared" si="9"/>
        <v>95</v>
      </c>
      <c r="Q53" s="127">
        <f t="shared" si="4"/>
        <v>47.5</v>
      </c>
      <c r="R53" s="128">
        <f t="shared" si="5"/>
        <v>5.242105263157895</v>
      </c>
      <c r="S53" s="133">
        <v>1028.5</v>
      </c>
      <c r="T53" s="129">
        <f t="shared" si="7"/>
        <v>-0.5157997083130773</v>
      </c>
      <c r="U53" s="135">
        <v>122664.7</v>
      </c>
      <c r="V53" s="136">
        <v>16466</v>
      </c>
      <c r="W53" s="169">
        <f t="shared" si="6"/>
        <v>7.4495748815741525</v>
      </c>
      <c r="X53" s="8"/>
      <c r="Y53" s="8"/>
    </row>
    <row r="54" spans="1:25" s="10" customFormat="1" ht="18">
      <c r="A54" s="53">
        <v>50</v>
      </c>
      <c r="B54" s="171" t="s">
        <v>28</v>
      </c>
      <c r="C54" s="120">
        <v>39234</v>
      </c>
      <c r="D54" s="138" t="s">
        <v>51</v>
      </c>
      <c r="E54" s="138" t="s">
        <v>29</v>
      </c>
      <c r="F54" s="139">
        <v>77</v>
      </c>
      <c r="G54" s="139">
        <v>3</v>
      </c>
      <c r="H54" s="139">
        <v>9</v>
      </c>
      <c r="I54" s="123">
        <v>132</v>
      </c>
      <c r="J54" s="124">
        <v>23</v>
      </c>
      <c r="K54" s="123">
        <v>92</v>
      </c>
      <c r="L54" s="124">
        <v>17</v>
      </c>
      <c r="M54" s="123">
        <v>245</v>
      </c>
      <c r="N54" s="124">
        <v>39</v>
      </c>
      <c r="O54" s="125">
        <f>+I54+K54+M54</f>
        <v>469</v>
      </c>
      <c r="P54" s="126">
        <f>+J54+L54+N54</f>
        <v>79</v>
      </c>
      <c r="Q54" s="127">
        <f t="shared" si="4"/>
        <v>26.333333333333332</v>
      </c>
      <c r="R54" s="128">
        <f t="shared" si="5"/>
        <v>5.936708860759493</v>
      </c>
      <c r="S54" s="123">
        <v>484</v>
      </c>
      <c r="T54" s="129">
        <f t="shared" si="7"/>
        <v>-0.030991735537190084</v>
      </c>
      <c r="U54" s="123">
        <v>675233</v>
      </c>
      <c r="V54" s="124">
        <v>76464</v>
      </c>
      <c r="W54" s="169">
        <f t="shared" si="6"/>
        <v>8.830730801422892</v>
      </c>
      <c r="X54" s="8"/>
      <c r="Y54" s="8"/>
    </row>
    <row r="55" spans="1:25" s="10" customFormat="1" ht="18">
      <c r="A55" s="52">
        <v>51</v>
      </c>
      <c r="B55" s="170" t="s">
        <v>110</v>
      </c>
      <c r="C55" s="120">
        <v>39248</v>
      </c>
      <c r="D55" s="121" t="s">
        <v>36</v>
      </c>
      <c r="E55" s="119" t="s">
        <v>54</v>
      </c>
      <c r="F55" s="122">
        <v>40</v>
      </c>
      <c r="G55" s="122">
        <v>4</v>
      </c>
      <c r="H55" s="122">
        <v>9</v>
      </c>
      <c r="I55" s="123">
        <v>115</v>
      </c>
      <c r="J55" s="124">
        <v>20</v>
      </c>
      <c r="K55" s="123">
        <v>142</v>
      </c>
      <c r="L55" s="124">
        <v>16</v>
      </c>
      <c r="M55" s="123">
        <v>176</v>
      </c>
      <c r="N55" s="124">
        <v>20</v>
      </c>
      <c r="O55" s="125">
        <f>+I55+K55+M55</f>
        <v>433</v>
      </c>
      <c r="P55" s="126">
        <f>+J55+L55+N55</f>
        <v>56</v>
      </c>
      <c r="Q55" s="127">
        <f t="shared" si="4"/>
        <v>14</v>
      </c>
      <c r="R55" s="128">
        <f t="shared" si="5"/>
        <v>7.732142857142857</v>
      </c>
      <c r="S55" s="123">
        <v>1798</v>
      </c>
      <c r="T55" s="129">
        <f t="shared" si="7"/>
        <v>-0.7591768631813126</v>
      </c>
      <c r="U55" s="123">
        <v>494474</v>
      </c>
      <c r="V55" s="124">
        <v>57924</v>
      </c>
      <c r="W55" s="169">
        <f t="shared" si="6"/>
        <v>8.536599682342379</v>
      </c>
      <c r="X55" s="8"/>
      <c r="Y55" s="8"/>
    </row>
    <row r="56" spans="1:25" s="10" customFormat="1" ht="18">
      <c r="A56" s="53">
        <v>52</v>
      </c>
      <c r="B56" s="168" t="s">
        <v>65</v>
      </c>
      <c r="C56" s="131">
        <v>39220</v>
      </c>
      <c r="D56" s="130" t="s">
        <v>47</v>
      </c>
      <c r="E56" s="130" t="s">
        <v>98</v>
      </c>
      <c r="F56" s="132">
        <v>55</v>
      </c>
      <c r="G56" s="132">
        <v>3</v>
      </c>
      <c r="H56" s="132">
        <v>13</v>
      </c>
      <c r="I56" s="133">
        <v>103</v>
      </c>
      <c r="J56" s="134">
        <v>22</v>
      </c>
      <c r="K56" s="133">
        <v>132</v>
      </c>
      <c r="L56" s="134">
        <v>25</v>
      </c>
      <c r="M56" s="133">
        <v>174</v>
      </c>
      <c r="N56" s="134">
        <v>33</v>
      </c>
      <c r="O56" s="133">
        <f>+M56+K56+I56</f>
        <v>409</v>
      </c>
      <c r="P56" s="134">
        <f>+N56+L56+J56</f>
        <v>80</v>
      </c>
      <c r="Q56" s="127">
        <f t="shared" si="4"/>
        <v>26.666666666666668</v>
      </c>
      <c r="R56" s="128">
        <f t="shared" si="5"/>
        <v>5.1125</v>
      </c>
      <c r="S56" s="133">
        <v>323</v>
      </c>
      <c r="T56" s="129">
        <f t="shared" si="7"/>
        <v>0.26625386996904027</v>
      </c>
      <c r="U56" s="133">
        <v>565237</v>
      </c>
      <c r="V56" s="134">
        <v>68040</v>
      </c>
      <c r="W56" s="169">
        <f t="shared" si="6"/>
        <v>8.307422104644328</v>
      </c>
      <c r="X56" s="8"/>
      <c r="Y56" s="8"/>
    </row>
    <row r="57" spans="1:25" s="10" customFormat="1" ht="18">
      <c r="A57" s="52">
        <v>53</v>
      </c>
      <c r="B57" s="168" t="s">
        <v>19</v>
      </c>
      <c r="C57" s="131">
        <v>39255</v>
      </c>
      <c r="D57" s="130" t="s">
        <v>93</v>
      </c>
      <c r="E57" s="130" t="s">
        <v>93</v>
      </c>
      <c r="F57" s="132">
        <v>39</v>
      </c>
      <c r="G57" s="132">
        <v>2</v>
      </c>
      <c r="H57" s="132">
        <v>8</v>
      </c>
      <c r="I57" s="133">
        <v>86</v>
      </c>
      <c r="J57" s="134">
        <v>13</v>
      </c>
      <c r="K57" s="133">
        <v>80</v>
      </c>
      <c r="L57" s="134">
        <v>12</v>
      </c>
      <c r="M57" s="133">
        <v>172</v>
      </c>
      <c r="N57" s="134">
        <v>26</v>
      </c>
      <c r="O57" s="133">
        <f>I57+K57+M57</f>
        <v>338</v>
      </c>
      <c r="P57" s="134">
        <f>J57+L57+N57</f>
        <v>51</v>
      </c>
      <c r="Q57" s="127">
        <f t="shared" si="4"/>
        <v>25.5</v>
      </c>
      <c r="R57" s="128">
        <f t="shared" si="5"/>
        <v>6.627450980392157</v>
      </c>
      <c r="S57" s="133">
        <v>686</v>
      </c>
      <c r="T57" s="129">
        <f t="shared" si="7"/>
        <v>-0.5072886297376094</v>
      </c>
      <c r="U57" s="135">
        <v>209739.5</v>
      </c>
      <c r="V57" s="136">
        <v>28783</v>
      </c>
      <c r="W57" s="169">
        <f t="shared" si="6"/>
        <v>7.286922836396484</v>
      </c>
      <c r="X57" s="8"/>
      <c r="Y57" s="8"/>
    </row>
    <row r="58" spans="1:25" s="10" customFormat="1" ht="18">
      <c r="A58" s="53">
        <v>54</v>
      </c>
      <c r="B58" s="171" t="s">
        <v>20</v>
      </c>
      <c r="C58" s="120">
        <v>39255</v>
      </c>
      <c r="D58" s="138" t="s">
        <v>135</v>
      </c>
      <c r="E58" s="138" t="s">
        <v>95</v>
      </c>
      <c r="F58" s="139">
        <v>1</v>
      </c>
      <c r="G58" s="139">
        <v>1</v>
      </c>
      <c r="H58" s="139">
        <v>8</v>
      </c>
      <c r="I58" s="123">
        <v>63</v>
      </c>
      <c r="J58" s="124">
        <v>9</v>
      </c>
      <c r="K58" s="123">
        <v>149</v>
      </c>
      <c r="L58" s="124">
        <v>19</v>
      </c>
      <c r="M58" s="123">
        <v>116</v>
      </c>
      <c r="N58" s="124">
        <v>16</v>
      </c>
      <c r="O58" s="125">
        <f>+M58+K58+I58</f>
        <v>328</v>
      </c>
      <c r="P58" s="126">
        <f>+N58+L58+J58</f>
        <v>44</v>
      </c>
      <c r="Q58" s="127">
        <f t="shared" si="4"/>
        <v>44</v>
      </c>
      <c r="R58" s="128">
        <f t="shared" si="5"/>
        <v>7.454545454545454</v>
      </c>
      <c r="S58" s="133">
        <v>505</v>
      </c>
      <c r="T58" s="129">
        <f t="shared" si="7"/>
        <v>-0.3504950495049505</v>
      </c>
      <c r="U58" s="135">
        <v>38544.25</v>
      </c>
      <c r="V58" s="136">
        <v>4893</v>
      </c>
      <c r="W58" s="169">
        <f t="shared" si="6"/>
        <v>7.877426936439812</v>
      </c>
      <c r="X58" s="8"/>
      <c r="Y58" s="8"/>
    </row>
    <row r="59" spans="1:25" s="10" customFormat="1" ht="18">
      <c r="A59" s="52">
        <v>55</v>
      </c>
      <c r="B59" s="170" t="s">
        <v>100</v>
      </c>
      <c r="C59" s="120">
        <v>39220</v>
      </c>
      <c r="D59" s="121" t="s">
        <v>36</v>
      </c>
      <c r="E59" s="119" t="s">
        <v>37</v>
      </c>
      <c r="F59" s="122">
        <v>28</v>
      </c>
      <c r="G59" s="122">
        <v>1</v>
      </c>
      <c r="H59" s="122">
        <v>13</v>
      </c>
      <c r="I59" s="123">
        <v>169</v>
      </c>
      <c r="J59" s="124">
        <v>32</v>
      </c>
      <c r="K59" s="123">
        <v>69</v>
      </c>
      <c r="L59" s="124">
        <v>13</v>
      </c>
      <c r="M59" s="123">
        <v>62</v>
      </c>
      <c r="N59" s="124">
        <v>11</v>
      </c>
      <c r="O59" s="125">
        <f>+I59+K59+M59</f>
        <v>300</v>
      </c>
      <c r="P59" s="126">
        <f>+J59+L59+N59</f>
        <v>56</v>
      </c>
      <c r="Q59" s="127">
        <f t="shared" si="4"/>
        <v>56</v>
      </c>
      <c r="R59" s="128">
        <f t="shared" si="5"/>
        <v>5.357142857142857</v>
      </c>
      <c r="S59" s="123">
        <v>933</v>
      </c>
      <c r="T59" s="129">
        <f t="shared" si="7"/>
        <v>-0.6784565916398714</v>
      </c>
      <c r="U59" s="123">
        <v>434086</v>
      </c>
      <c r="V59" s="124">
        <v>47784</v>
      </c>
      <c r="W59" s="169">
        <f t="shared" si="6"/>
        <v>9.084337853674871</v>
      </c>
      <c r="X59" s="8"/>
      <c r="Y59" s="8"/>
    </row>
    <row r="60" spans="1:25" s="10" customFormat="1" ht="18">
      <c r="A60" s="52">
        <v>56</v>
      </c>
      <c r="B60" s="170" t="s">
        <v>67</v>
      </c>
      <c r="C60" s="120">
        <v>39227</v>
      </c>
      <c r="D60" s="121" t="s">
        <v>135</v>
      </c>
      <c r="E60" s="119" t="s">
        <v>68</v>
      </c>
      <c r="F60" s="122">
        <v>5</v>
      </c>
      <c r="G60" s="122">
        <v>2</v>
      </c>
      <c r="H60" s="122">
        <v>12</v>
      </c>
      <c r="I60" s="123">
        <v>68</v>
      </c>
      <c r="J60" s="124">
        <v>20</v>
      </c>
      <c r="K60" s="123">
        <v>103</v>
      </c>
      <c r="L60" s="124">
        <v>29</v>
      </c>
      <c r="M60" s="123">
        <v>99</v>
      </c>
      <c r="N60" s="124">
        <v>25</v>
      </c>
      <c r="O60" s="125">
        <f>+M60+K60+I60</f>
        <v>270</v>
      </c>
      <c r="P60" s="126">
        <f>+N60+L60+J60</f>
        <v>74</v>
      </c>
      <c r="Q60" s="127">
        <f t="shared" si="4"/>
        <v>37</v>
      </c>
      <c r="R60" s="128">
        <f t="shared" si="5"/>
        <v>3.6486486486486487</v>
      </c>
      <c r="S60" s="133">
        <v>474</v>
      </c>
      <c r="T60" s="129">
        <f t="shared" si="7"/>
        <v>-0.43037974683544306</v>
      </c>
      <c r="U60" s="135">
        <v>61460</v>
      </c>
      <c r="V60" s="136">
        <v>7683</v>
      </c>
      <c r="W60" s="169">
        <f t="shared" si="6"/>
        <v>7.999479370037745</v>
      </c>
      <c r="X60" s="8"/>
      <c r="Y60" s="8"/>
    </row>
    <row r="61" spans="1:25" s="10" customFormat="1" ht="18">
      <c r="A61" s="53">
        <v>57</v>
      </c>
      <c r="B61" s="172" t="s">
        <v>21</v>
      </c>
      <c r="C61" s="131">
        <v>39157</v>
      </c>
      <c r="D61" s="140" t="s">
        <v>83</v>
      </c>
      <c r="E61" s="140" t="s">
        <v>62</v>
      </c>
      <c r="F61" s="141">
        <v>30</v>
      </c>
      <c r="G61" s="141">
        <v>1</v>
      </c>
      <c r="H61" s="141">
        <v>16</v>
      </c>
      <c r="I61" s="133">
        <v>90</v>
      </c>
      <c r="J61" s="134">
        <v>18</v>
      </c>
      <c r="K61" s="133">
        <v>90</v>
      </c>
      <c r="L61" s="134">
        <v>18</v>
      </c>
      <c r="M61" s="133">
        <v>85</v>
      </c>
      <c r="N61" s="134">
        <v>17</v>
      </c>
      <c r="O61" s="133">
        <f>SUM(I61+K61+M61)</f>
        <v>265</v>
      </c>
      <c r="P61" s="134">
        <f>SUM(J61+L61+N61)</f>
        <v>53</v>
      </c>
      <c r="Q61" s="127">
        <f t="shared" si="4"/>
        <v>53</v>
      </c>
      <c r="R61" s="128">
        <f t="shared" si="5"/>
        <v>5</v>
      </c>
      <c r="S61" s="133"/>
      <c r="T61" s="129">
        <f t="shared" si="7"/>
      </c>
      <c r="U61" s="133">
        <v>174259.5</v>
      </c>
      <c r="V61" s="134">
        <v>25998</v>
      </c>
      <c r="W61" s="169">
        <f t="shared" si="6"/>
        <v>6.7028040618509115</v>
      </c>
      <c r="X61" s="8"/>
      <c r="Y61" s="8"/>
    </row>
    <row r="62" spans="1:25" s="10" customFormat="1" ht="18">
      <c r="A62" s="52">
        <v>58</v>
      </c>
      <c r="B62" s="168" t="s">
        <v>101</v>
      </c>
      <c r="C62" s="131">
        <v>39220</v>
      </c>
      <c r="D62" s="130" t="s">
        <v>61</v>
      </c>
      <c r="E62" s="130" t="s">
        <v>80</v>
      </c>
      <c r="F62" s="132">
        <v>40</v>
      </c>
      <c r="G62" s="132">
        <v>1</v>
      </c>
      <c r="H62" s="132">
        <v>13</v>
      </c>
      <c r="I62" s="133">
        <v>57</v>
      </c>
      <c r="J62" s="134">
        <v>11</v>
      </c>
      <c r="K62" s="133">
        <v>57</v>
      </c>
      <c r="L62" s="134">
        <v>11</v>
      </c>
      <c r="M62" s="133">
        <v>134</v>
      </c>
      <c r="N62" s="134">
        <v>26</v>
      </c>
      <c r="O62" s="133">
        <f>I62+K62+M62</f>
        <v>248</v>
      </c>
      <c r="P62" s="134">
        <f>J62+L62+N62</f>
        <v>48</v>
      </c>
      <c r="Q62" s="127">
        <f t="shared" si="4"/>
        <v>48</v>
      </c>
      <c r="R62" s="128">
        <f t="shared" si="5"/>
        <v>5.166666666666667</v>
      </c>
      <c r="S62" s="133">
        <v>614</v>
      </c>
      <c r="T62" s="129">
        <f t="shared" si="7"/>
        <v>-0.5960912052117264</v>
      </c>
      <c r="U62" s="135">
        <v>487667.5</v>
      </c>
      <c r="V62" s="136">
        <v>71478</v>
      </c>
      <c r="W62" s="169">
        <f t="shared" si="6"/>
        <v>6.822623744368896</v>
      </c>
      <c r="X62" s="8"/>
      <c r="Y62" s="8"/>
    </row>
    <row r="63" spans="1:25" s="10" customFormat="1" ht="18">
      <c r="A63" s="53">
        <v>59</v>
      </c>
      <c r="B63" s="170" t="s">
        <v>108</v>
      </c>
      <c r="C63" s="120">
        <v>39248</v>
      </c>
      <c r="D63" s="121" t="s">
        <v>36</v>
      </c>
      <c r="E63" s="119" t="s">
        <v>103</v>
      </c>
      <c r="F63" s="122">
        <v>43</v>
      </c>
      <c r="G63" s="122">
        <v>1</v>
      </c>
      <c r="H63" s="122">
        <v>9</v>
      </c>
      <c r="I63" s="123">
        <v>63</v>
      </c>
      <c r="J63" s="124">
        <v>12</v>
      </c>
      <c r="K63" s="123">
        <v>45</v>
      </c>
      <c r="L63" s="124">
        <v>9</v>
      </c>
      <c r="M63" s="123">
        <v>130</v>
      </c>
      <c r="N63" s="124">
        <v>26</v>
      </c>
      <c r="O63" s="125">
        <f>+I63+K63+M63</f>
        <v>238</v>
      </c>
      <c r="P63" s="126">
        <f>+J63+L63+N63</f>
        <v>47</v>
      </c>
      <c r="Q63" s="127">
        <f t="shared" si="4"/>
        <v>47</v>
      </c>
      <c r="R63" s="128">
        <f t="shared" si="5"/>
        <v>5.0638297872340425</v>
      </c>
      <c r="S63" s="123">
        <v>66</v>
      </c>
      <c r="T63" s="129">
        <f t="shared" si="7"/>
        <v>2.606060606060606</v>
      </c>
      <c r="U63" s="123">
        <v>68930</v>
      </c>
      <c r="V63" s="124">
        <v>9077</v>
      </c>
      <c r="W63" s="169">
        <f t="shared" si="6"/>
        <v>7.593918695604274</v>
      </c>
      <c r="X63" s="8"/>
      <c r="Y63" s="8"/>
    </row>
    <row r="64" spans="1:25" s="10" customFormat="1" ht="18">
      <c r="A64" s="52">
        <v>60</v>
      </c>
      <c r="B64" s="172" t="s">
        <v>22</v>
      </c>
      <c r="C64" s="131">
        <v>39168</v>
      </c>
      <c r="D64" s="140" t="s">
        <v>83</v>
      </c>
      <c r="E64" s="140" t="s">
        <v>62</v>
      </c>
      <c r="F64" s="141">
        <v>5</v>
      </c>
      <c r="G64" s="141">
        <v>1</v>
      </c>
      <c r="H64" s="141">
        <v>15</v>
      </c>
      <c r="I64" s="133">
        <v>46</v>
      </c>
      <c r="J64" s="134">
        <v>9</v>
      </c>
      <c r="K64" s="133">
        <v>113</v>
      </c>
      <c r="L64" s="134">
        <v>21</v>
      </c>
      <c r="M64" s="133">
        <v>72</v>
      </c>
      <c r="N64" s="134">
        <v>13</v>
      </c>
      <c r="O64" s="133">
        <f>SUM(I64+K64+M64)</f>
        <v>231</v>
      </c>
      <c r="P64" s="134">
        <f>SUM(J64+L64+N64)</f>
        <v>43</v>
      </c>
      <c r="Q64" s="127">
        <f t="shared" si="4"/>
        <v>43</v>
      </c>
      <c r="R64" s="128">
        <f t="shared" si="5"/>
        <v>5.372093023255814</v>
      </c>
      <c r="S64" s="133"/>
      <c r="T64" s="129">
        <f t="shared" si="7"/>
      </c>
      <c r="U64" s="133">
        <v>172139.5</v>
      </c>
      <c r="V64" s="134">
        <v>17392</v>
      </c>
      <c r="W64" s="169">
        <f t="shared" si="6"/>
        <v>9.897625344986201</v>
      </c>
      <c r="X64" s="8"/>
      <c r="Y64" s="8"/>
    </row>
    <row r="65" spans="1:25" s="10" customFormat="1" ht="18">
      <c r="A65" s="53">
        <v>61</v>
      </c>
      <c r="B65" s="172" t="s">
        <v>94</v>
      </c>
      <c r="C65" s="142">
        <v>39199</v>
      </c>
      <c r="D65" s="143" t="s">
        <v>38</v>
      </c>
      <c r="E65" s="143" t="s">
        <v>60</v>
      </c>
      <c r="F65" s="144">
        <v>82</v>
      </c>
      <c r="G65" s="144">
        <v>3</v>
      </c>
      <c r="H65" s="144">
        <v>16</v>
      </c>
      <c r="I65" s="135">
        <v>29</v>
      </c>
      <c r="J65" s="136">
        <v>5</v>
      </c>
      <c r="K65" s="135">
        <v>85</v>
      </c>
      <c r="L65" s="136">
        <v>18</v>
      </c>
      <c r="M65" s="135">
        <v>44</v>
      </c>
      <c r="N65" s="136">
        <v>8</v>
      </c>
      <c r="O65" s="145">
        <f>I65+K65+M65</f>
        <v>158</v>
      </c>
      <c r="P65" s="146">
        <f>J65+L65+N65</f>
        <v>31</v>
      </c>
      <c r="Q65" s="127">
        <f t="shared" si="4"/>
        <v>10.333333333333334</v>
      </c>
      <c r="R65" s="128">
        <f t="shared" si="5"/>
        <v>5.096774193548387</v>
      </c>
      <c r="S65" s="145">
        <v>307</v>
      </c>
      <c r="T65" s="129">
        <f t="shared" si="7"/>
        <v>-0.48534201954397393</v>
      </c>
      <c r="U65" s="145">
        <v>1337893</v>
      </c>
      <c r="V65" s="146">
        <v>162877</v>
      </c>
      <c r="W65" s="169">
        <f t="shared" si="6"/>
        <v>8.21413090859974</v>
      </c>
      <c r="X65" s="8"/>
      <c r="Y65" s="8"/>
    </row>
    <row r="66" spans="1:25" s="10" customFormat="1" ht="18">
      <c r="A66" s="52">
        <v>62</v>
      </c>
      <c r="B66" s="170" t="s">
        <v>70</v>
      </c>
      <c r="C66" s="120">
        <v>39178</v>
      </c>
      <c r="D66" s="121" t="s">
        <v>36</v>
      </c>
      <c r="E66" s="121" t="s">
        <v>71</v>
      </c>
      <c r="F66" s="122">
        <v>34</v>
      </c>
      <c r="G66" s="122">
        <v>1</v>
      </c>
      <c r="H66" s="122">
        <v>14</v>
      </c>
      <c r="I66" s="123">
        <v>12</v>
      </c>
      <c r="J66" s="124">
        <v>2</v>
      </c>
      <c r="K66" s="123">
        <v>59</v>
      </c>
      <c r="L66" s="124">
        <v>9</v>
      </c>
      <c r="M66" s="123">
        <v>72</v>
      </c>
      <c r="N66" s="124">
        <v>11</v>
      </c>
      <c r="O66" s="125">
        <f>+I66+K66+M66</f>
        <v>143</v>
      </c>
      <c r="P66" s="126">
        <f>+J66+L66+N66</f>
        <v>22</v>
      </c>
      <c r="Q66" s="127">
        <f t="shared" si="4"/>
        <v>22</v>
      </c>
      <c r="R66" s="128">
        <f t="shared" si="5"/>
        <v>6.5</v>
      </c>
      <c r="S66" s="123">
        <v>156</v>
      </c>
      <c r="T66" s="129">
        <f t="shared" si="7"/>
        <v>-0.08333333333333333</v>
      </c>
      <c r="U66" s="123">
        <v>439904</v>
      </c>
      <c r="V66" s="124">
        <v>45128</v>
      </c>
      <c r="W66" s="169">
        <f t="shared" si="6"/>
        <v>9.747917035986527</v>
      </c>
      <c r="X66" s="8"/>
      <c r="Y66" s="8"/>
    </row>
    <row r="67" spans="1:25" s="10" customFormat="1" ht="18">
      <c r="A67" s="52">
        <v>63</v>
      </c>
      <c r="B67" s="172" t="s">
        <v>124</v>
      </c>
      <c r="C67" s="131">
        <v>39262</v>
      </c>
      <c r="D67" s="153"/>
      <c r="E67" s="140" t="s">
        <v>56</v>
      </c>
      <c r="F67" s="141">
        <v>2</v>
      </c>
      <c r="G67" s="141">
        <v>2</v>
      </c>
      <c r="H67" s="141">
        <v>7</v>
      </c>
      <c r="I67" s="133">
        <v>0</v>
      </c>
      <c r="J67" s="134">
        <v>0</v>
      </c>
      <c r="K67" s="133">
        <v>66</v>
      </c>
      <c r="L67" s="134">
        <v>13</v>
      </c>
      <c r="M67" s="133">
        <v>65</v>
      </c>
      <c r="N67" s="134">
        <v>11</v>
      </c>
      <c r="O67" s="133">
        <f>SUM(I67+K67+M67)</f>
        <v>131</v>
      </c>
      <c r="P67" s="134">
        <f>SUM(J67+L67+N67)</f>
        <v>24</v>
      </c>
      <c r="Q67" s="127">
        <f t="shared" si="4"/>
        <v>12</v>
      </c>
      <c r="R67" s="128">
        <f t="shared" si="5"/>
        <v>5.458333333333333</v>
      </c>
      <c r="S67" s="154"/>
      <c r="T67" s="129">
        <f t="shared" si="7"/>
      </c>
      <c r="U67" s="133">
        <v>8233</v>
      </c>
      <c r="V67" s="134">
        <v>1022</v>
      </c>
      <c r="W67" s="169">
        <f t="shared" si="6"/>
        <v>8.055772994129159</v>
      </c>
      <c r="X67" s="8"/>
      <c r="Y67" s="8"/>
    </row>
    <row r="68" spans="1:25" s="10" customFormat="1" ht="18">
      <c r="A68" s="53">
        <v>64</v>
      </c>
      <c r="B68" s="171" t="s">
        <v>115</v>
      </c>
      <c r="C68" s="120">
        <v>39150</v>
      </c>
      <c r="D68" s="143" t="s">
        <v>53</v>
      </c>
      <c r="E68" s="143" t="s">
        <v>116</v>
      </c>
      <c r="F68" s="144">
        <v>62</v>
      </c>
      <c r="G68" s="144">
        <v>1</v>
      </c>
      <c r="H68" s="144">
        <v>22</v>
      </c>
      <c r="I68" s="145">
        <v>32</v>
      </c>
      <c r="J68" s="146">
        <v>8</v>
      </c>
      <c r="K68" s="145">
        <v>28</v>
      </c>
      <c r="L68" s="146">
        <v>7</v>
      </c>
      <c r="M68" s="145">
        <v>68</v>
      </c>
      <c r="N68" s="146">
        <v>17</v>
      </c>
      <c r="O68" s="145">
        <f>I68+K68+M68</f>
        <v>128</v>
      </c>
      <c r="P68" s="146">
        <f>J68+L68+N68</f>
        <v>32</v>
      </c>
      <c r="Q68" s="127">
        <f t="shared" si="4"/>
        <v>32</v>
      </c>
      <c r="R68" s="128">
        <f t="shared" si="5"/>
        <v>4</v>
      </c>
      <c r="S68" s="145">
        <v>335</v>
      </c>
      <c r="T68" s="129">
        <f t="shared" si="7"/>
        <v>-0.6179104477611941</v>
      </c>
      <c r="U68" s="145">
        <v>2052224.5</v>
      </c>
      <c r="V68" s="146">
        <v>274426</v>
      </c>
      <c r="W68" s="169">
        <f t="shared" si="6"/>
        <v>7.478243679534738</v>
      </c>
      <c r="X68" s="8"/>
      <c r="Y68" s="8"/>
    </row>
    <row r="69" spans="1:25" s="10" customFormat="1" ht="18">
      <c r="A69" s="52">
        <v>65</v>
      </c>
      <c r="B69" s="172" t="s">
        <v>23</v>
      </c>
      <c r="C69" s="131">
        <v>39178</v>
      </c>
      <c r="D69" s="140" t="s">
        <v>83</v>
      </c>
      <c r="E69" s="140" t="s">
        <v>24</v>
      </c>
      <c r="F69" s="141">
        <v>10</v>
      </c>
      <c r="G69" s="141">
        <v>1</v>
      </c>
      <c r="H69" s="141">
        <v>5</v>
      </c>
      <c r="I69" s="133">
        <v>45</v>
      </c>
      <c r="J69" s="134">
        <v>9</v>
      </c>
      <c r="K69" s="133">
        <v>40</v>
      </c>
      <c r="L69" s="134">
        <v>8</v>
      </c>
      <c r="M69" s="133">
        <v>40</v>
      </c>
      <c r="N69" s="134">
        <v>8</v>
      </c>
      <c r="O69" s="133">
        <f>SUM(I69+K69+M69)</f>
        <v>125</v>
      </c>
      <c r="P69" s="134">
        <f>SUM(J69+L69+N69)</f>
        <v>25</v>
      </c>
      <c r="Q69" s="127">
        <f aca="true" t="shared" si="10" ref="Q69:Q80">IF(O69&lt;&gt;0,P69/G69,"")</f>
        <v>25</v>
      </c>
      <c r="R69" s="128">
        <f aca="true" t="shared" si="11" ref="R69:R80">IF(O69&lt;&gt;0,O69/P69,"")</f>
        <v>5</v>
      </c>
      <c r="S69" s="133"/>
      <c r="T69" s="129">
        <f t="shared" si="7"/>
      </c>
      <c r="U69" s="133">
        <v>13661</v>
      </c>
      <c r="V69" s="134">
        <v>1706</v>
      </c>
      <c r="W69" s="169">
        <f aca="true" t="shared" si="12" ref="W69:W80">U69/V69</f>
        <v>8.007620164126612</v>
      </c>
      <c r="X69" s="8"/>
      <c r="Y69" s="8"/>
    </row>
    <row r="70" spans="1:25" s="10" customFormat="1" ht="18">
      <c r="A70" s="53">
        <v>66</v>
      </c>
      <c r="B70" s="170" t="s">
        <v>126</v>
      </c>
      <c r="C70" s="120">
        <v>38968</v>
      </c>
      <c r="D70" s="119" t="s">
        <v>63</v>
      </c>
      <c r="E70" s="137" t="s">
        <v>90</v>
      </c>
      <c r="F70" s="122">
        <v>56</v>
      </c>
      <c r="G70" s="122">
        <v>1</v>
      </c>
      <c r="H70" s="122">
        <v>16</v>
      </c>
      <c r="I70" s="123">
        <v>28</v>
      </c>
      <c r="J70" s="124">
        <v>4</v>
      </c>
      <c r="K70" s="123">
        <v>37</v>
      </c>
      <c r="L70" s="124">
        <v>5</v>
      </c>
      <c r="M70" s="123">
        <v>58</v>
      </c>
      <c r="N70" s="124">
        <v>8</v>
      </c>
      <c r="O70" s="125">
        <f>I70+K70+M70</f>
        <v>123</v>
      </c>
      <c r="P70" s="126">
        <f>J70+L70+N70</f>
        <v>17</v>
      </c>
      <c r="Q70" s="127">
        <f t="shared" si="10"/>
        <v>17</v>
      </c>
      <c r="R70" s="128">
        <f t="shared" si="11"/>
        <v>7.235294117647059</v>
      </c>
      <c r="S70" s="123">
        <v>144</v>
      </c>
      <c r="T70" s="129">
        <f t="shared" si="7"/>
        <v>-0.14583333333333334</v>
      </c>
      <c r="U70" s="125">
        <f>564240+178+308+123</f>
        <v>564849</v>
      </c>
      <c r="V70" s="136">
        <f>80871+28+46+17</f>
        <v>80962</v>
      </c>
      <c r="W70" s="169">
        <f t="shared" si="12"/>
        <v>6.976717472394457</v>
      </c>
      <c r="X70" s="8"/>
      <c r="Y70" s="8"/>
    </row>
    <row r="71" spans="1:25" s="10" customFormat="1" ht="18">
      <c r="A71" s="52">
        <v>67</v>
      </c>
      <c r="B71" s="170" t="s">
        <v>72</v>
      </c>
      <c r="C71" s="120">
        <v>39234</v>
      </c>
      <c r="D71" s="121" t="s">
        <v>36</v>
      </c>
      <c r="E71" s="119" t="s">
        <v>103</v>
      </c>
      <c r="F71" s="122">
        <v>86</v>
      </c>
      <c r="G71" s="122">
        <v>1</v>
      </c>
      <c r="H71" s="122">
        <v>10</v>
      </c>
      <c r="I71" s="123">
        <v>21</v>
      </c>
      <c r="J71" s="124">
        <v>7</v>
      </c>
      <c r="K71" s="123">
        <v>51</v>
      </c>
      <c r="L71" s="124">
        <v>17</v>
      </c>
      <c r="M71" s="123">
        <v>48</v>
      </c>
      <c r="N71" s="124">
        <v>16</v>
      </c>
      <c r="O71" s="125">
        <f>+I71+K71+M71</f>
        <v>120</v>
      </c>
      <c r="P71" s="126">
        <f>+J71+L71+N71</f>
        <v>40</v>
      </c>
      <c r="Q71" s="127">
        <f t="shared" si="10"/>
        <v>40</v>
      </c>
      <c r="R71" s="128">
        <f t="shared" si="11"/>
        <v>3</v>
      </c>
      <c r="S71" s="123">
        <v>101</v>
      </c>
      <c r="T71" s="129">
        <f t="shared" si="7"/>
        <v>0.18811881188118812</v>
      </c>
      <c r="U71" s="123">
        <v>291636</v>
      </c>
      <c r="V71" s="124">
        <v>40492</v>
      </c>
      <c r="W71" s="169">
        <f t="shared" si="12"/>
        <v>7.2023115677170795</v>
      </c>
      <c r="X71" s="8"/>
      <c r="Y71" s="8"/>
    </row>
    <row r="72" spans="1:25" s="10" customFormat="1" ht="18">
      <c r="A72" s="53">
        <v>68</v>
      </c>
      <c r="B72" s="168" t="s">
        <v>106</v>
      </c>
      <c r="C72" s="131">
        <v>39241</v>
      </c>
      <c r="D72" s="130" t="s">
        <v>93</v>
      </c>
      <c r="E72" s="130" t="s">
        <v>93</v>
      </c>
      <c r="F72" s="132">
        <v>50</v>
      </c>
      <c r="G72" s="132">
        <v>1</v>
      </c>
      <c r="H72" s="132">
        <v>10</v>
      </c>
      <c r="I72" s="133">
        <v>34</v>
      </c>
      <c r="J72" s="134">
        <v>7</v>
      </c>
      <c r="K72" s="133">
        <v>84</v>
      </c>
      <c r="L72" s="134">
        <v>18</v>
      </c>
      <c r="M72" s="133">
        <v>0</v>
      </c>
      <c r="N72" s="134">
        <v>0</v>
      </c>
      <c r="O72" s="133">
        <f>I72+K72+M72</f>
        <v>118</v>
      </c>
      <c r="P72" s="134">
        <f>J72+L72+N72</f>
        <v>25</v>
      </c>
      <c r="Q72" s="127">
        <f t="shared" si="10"/>
        <v>25</v>
      </c>
      <c r="R72" s="128">
        <f t="shared" si="11"/>
        <v>4.72</v>
      </c>
      <c r="S72" s="133">
        <v>193</v>
      </c>
      <c r="T72" s="129">
        <f aca="true" t="shared" si="13" ref="T72:T80">IF(S72&lt;&gt;0,-(S72-O72)/S72,"")</f>
        <v>-0.38860103626943004</v>
      </c>
      <c r="U72" s="135">
        <v>291717</v>
      </c>
      <c r="V72" s="136">
        <v>40252</v>
      </c>
      <c r="W72" s="169">
        <f t="shared" si="12"/>
        <v>7.247267216535825</v>
      </c>
      <c r="X72" s="8"/>
      <c r="Y72" s="8"/>
    </row>
    <row r="73" spans="1:25" s="10" customFormat="1" ht="18">
      <c r="A73" s="52">
        <v>69</v>
      </c>
      <c r="B73" s="172" t="s">
        <v>25</v>
      </c>
      <c r="C73" s="131">
        <v>39157</v>
      </c>
      <c r="D73" s="140" t="s">
        <v>135</v>
      </c>
      <c r="E73" s="140" t="s">
        <v>26</v>
      </c>
      <c r="F73" s="141">
        <v>1</v>
      </c>
      <c r="G73" s="141">
        <v>1</v>
      </c>
      <c r="H73" s="141">
        <v>15</v>
      </c>
      <c r="I73" s="123">
        <v>20</v>
      </c>
      <c r="J73" s="124">
        <v>4</v>
      </c>
      <c r="K73" s="123">
        <v>53</v>
      </c>
      <c r="L73" s="124">
        <v>17</v>
      </c>
      <c r="M73" s="123">
        <v>32</v>
      </c>
      <c r="N73" s="124">
        <v>4</v>
      </c>
      <c r="O73" s="125">
        <f>+M73+K73+I73</f>
        <v>105</v>
      </c>
      <c r="P73" s="126">
        <f>+N73+L73+J73</f>
        <v>25</v>
      </c>
      <c r="Q73" s="127">
        <f t="shared" si="10"/>
        <v>25</v>
      </c>
      <c r="R73" s="128">
        <f t="shared" si="11"/>
        <v>4.2</v>
      </c>
      <c r="S73" s="133"/>
      <c r="T73" s="129">
        <f t="shared" si="13"/>
      </c>
      <c r="U73" s="135">
        <v>15564</v>
      </c>
      <c r="V73" s="136">
        <v>2666</v>
      </c>
      <c r="W73" s="169">
        <f t="shared" si="12"/>
        <v>5.8379594898724685</v>
      </c>
      <c r="X73" s="8"/>
      <c r="Y73" s="8"/>
    </row>
    <row r="74" spans="1:25" s="10" customFormat="1" ht="18">
      <c r="A74" s="52">
        <v>70</v>
      </c>
      <c r="B74" s="170" t="s">
        <v>27</v>
      </c>
      <c r="C74" s="120">
        <v>39143</v>
      </c>
      <c r="D74" s="121" t="s">
        <v>36</v>
      </c>
      <c r="E74" s="121" t="s">
        <v>81</v>
      </c>
      <c r="F74" s="122">
        <v>54</v>
      </c>
      <c r="G74" s="122">
        <v>1</v>
      </c>
      <c r="H74" s="122">
        <v>15</v>
      </c>
      <c r="I74" s="123">
        <v>14</v>
      </c>
      <c r="J74" s="124">
        <v>2</v>
      </c>
      <c r="K74" s="123">
        <v>30</v>
      </c>
      <c r="L74" s="124">
        <v>5</v>
      </c>
      <c r="M74" s="123">
        <v>55</v>
      </c>
      <c r="N74" s="124">
        <v>9</v>
      </c>
      <c r="O74" s="125">
        <f>+I74+K74+M74</f>
        <v>99</v>
      </c>
      <c r="P74" s="126">
        <f>+J74+L74+N74</f>
        <v>16</v>
      </c>
      <c r="Q74" s="127">
        <f t="shared" si="10"/>
        <v>16</v>
      </c>
      <c r="R74" s="128">
        <f t="shared" si="11"/>
        <v>6.1875</v>
      </c>
      <c r="S74" s="123">
        <v>85</v>
      </c>
      <c r="T74" s="129">
        <f t="shared" si="13"/>
        <v>0.16470588235294117</v>
      </c>
      <c r="U74" s="123">
        <v>936624</v>
      </c>
      <c r="V74" s="124">
        <v>106161</v>
      </c>
      <c r="W74" s="169">
        <f t="shared" si="12"/>
        <v>8.822674993641733</v>
      </c>
      <c r="X74" s="8"/>
      <c r="Y74" s="8"/>
    </row>
    <row r="75" spans="1:25" s="10" customFormat="1" ht="18">
      <c r="A75" s="53">
        <v>71</v>
      </c>
      <c r="B75" s="172" t="s">
        <v>107</v>
      </c>
      <c r="C75" s="142">
        <v>39234</v>
      </c>
      <c r="D75" s="143" t="s">
        <v>38</v>
      </c>
      <c r="E75" s="143" t="s">
        <v>5</v>
      </c>
      <c r="F75" s="144">
        <v>50</v>
      </c>
      <c r="G75" s="144">
        <v>3</v>
      </c>
      <c r="H75" s="144">
        <v>11</v>
      </c>
      <c r="I75" s="145">
        <v>31</v>
      </c>
      <c r="J75" s="146">
        <v>6</v>
      </c>
      <c r="K75" s="145">
        <v>30</v>
      </c>
      <c r="L75" s="146">
        <v>6</v>
      </c>
      <c r="M75" s="145">
        <v>33</v>
      </c>
      <c r="N75" s="146">
        <v>7</v>
      </c>
      <c r="O75" s="145">
        <f>I75+K75+M75</f>
        <v>94</v>
      </c>
      <c r="P75" s="146">
        <f>J75+L75+N75</f>
        <v>19</v>
      </c>
      <c r="Q75" s="127">
        <f t="shared" si="10"/>
        <v>6.333333333333333</v>
      </c>
      <c r="R75" s="128">
        <f t="shared" si="11"/>
        <v>4.947368421052632</v>
      </c>
      <c r="S75" s="145">
        <v>1621</v>
      </c>
      <c r="T75" s="129">
        <f t="shared" si="13"/>
        <v>-0.9420111042566317</v>
      </c>
      <c r="U75" s="145">
        <v>407122</v>
      </c>
      <c r="V75" s="146">
        <v>53939</v>
      </c>
      <c r="W75" s="169">
        <f t="shared" si="12"/>
        <v>7.54782254027698</v>
      </c>
      <c r="X75" s="8"/>
      <c r="Y75" s="8"/>
    </row>
    <row r="76" spans="1:25" s="10" customFormat="1" ht="18">
      <c r="A76" s="52">
        <v>72</v>
      </c>
      <c r="B76" s="170" t="s">
        <v>69</v>
      </c>
      <c r="C76" s="120">
        <v>39185</v>
      </c>
      <c r="D76" s="119" t="s">
        <v>63</v>
      </c>
      <c r="E76" s="137" t="s">
        <v>125</v>
      </c>
      <c r="F76" s="122">
        <v>111</v>
      </c>
      <c r="G76" s="122">
        <v>1</v>
      </c>
      <c r="H76" s="122">
        <v>17</v>
      </c>
      <c r="I76" s="123">
        <v>32</v>
      </c>
      <c r="J76" s="124">
        <v>8</v>
      </c>
      <c r="K76" s="123">
        <v>22</v>
      </c>
      <c r="L76" s="124">
        <v>5</v>
      </c>
      <c r="M76" s="123">
        <v>22</v>
      </c>
      <c r="N76" s="124">
        <v>5</v>
      </c>
      <c r="O76" s="125">
        <f>I76+K76+M76</f>
        <v>76</v>
      </c>
      <c r="P76" s="126">
        <f>J76+L76+N76</f>
        <v>18</v>
      </c>
      <c r="Q76" s="127">
        <f t="shared" si="10"/>
        <v>18</v>
      </c>
      <c r="R76" s="128">
        <f t="shared" si="11"/>
        <v>4.222222222222222</v>
      </c>
      <c r="S76" s="123">
        <v>173</v>
      </c>
      <c r="T76" s="129">
        <f t="shared" si="13"/>
        <v>-0.5606936416184971</v>
      </c>
      <c r="U76" s="125">
        <f>1097365+234+410+76</f>
        <v>1098085</v>
      </c>
      <c r="V76" s="136">
        <f>147226+57+102+18</f>
        <v>147403</v>
      </c>
      <c r="W76" s="169">
        <f t="shared" si="12"/>
        <v>7.449543089353677</v>
      </c>
      <c r="X76" s="8"/>
      <c r="Y76" s="8"/>
    </row>
    <row r="77" spans="1:25" s="10" customFormat="1" ht="18">
      <c r="A77" s="53">
        <v>73</v>
      </c>
      <c r="B77" s="172" t="s">
        <v>99</v>
      </c>
      <c r="C77" s="131">
        <v>39220</v>
      </c>
      <c r="D77" s="140" t="s">
        <v>83</v>
      </c>
      <c r="E77" s="140" t="s">
        <v>62</v>
      </c>
      <c r="F77" s="141">
        <v>49</v>
      </c>
      <c r="G77" s="141">
        <v>1</v>
      </c>
      <c r="H77" s="141">
        <v>13</v>
      </c>
      <c r="I77" s="133">
        <v>24</v>
      </c>
      <c r="J77" s="134">
        <v>6</v>
      </c>
      <c r="K77" s="133">
        <v>41</v>
      </c>
      <c r="L77" s="134">
        <v>9</v>
      </c>
      <c r="M77" s="133">
        <v>10</v>
      </c>
      <c r="N77" s="134">
        <v>2</v>
      </c>
      <c r="O77" s="133">
        <f>SUM(I77+K77+M77)</f>
        <v>75</v>
      </c>
      <c r="P77" s="134">
        <f>SUM(J77+L77+N77)</f>
        <v>17</v>
      </c>
      <c r="Q77" s="127">
        <f t="shared" si="10"/>
        <v>17</v>
      </c>
      <c r="R77" s="128">
        <f t="shared" si="11"/>
        <v>4.411764705882353</v>
      </c>
      <c r="S77" s="133"/>
      <c r="T77" s="129">
        <f t="shared" si="13"/>
      </c>
      <c r="U77" s="133">
        <v>701722</v>
      </c>
      <c r="V77" s="134">
        <v>83488</v>
      </c>
      <c r="W77" s="169">
        <f t="shared" si="12"/>
        <v>8.405064200843235</v>
      </c>
      <c r="X77" s="8"/>
      <c r="Y77" s="8"/>
    </row>
    <row r="78" spans="1:25" s="10" customFormat="1" ht="18">
      <c r="A78" s="52">
        <v>74</v>
      </c>
      <c r="B78" s="170" t="s">
        <v>104</v>
      </c>
      <c r="C78" s="120">
        <v>39234</v>
      </c>
      <c r="D78" s="119" t="s">
        <v>63</v>
      </c>
      <c r="E78" s="137" t="s">
        <v>105</v>
      </c>
      <c r="F78" s="122">
        <v>27</v>
      </c>
      <c r="G78" s="122">
        <v>1</v>
      </c>
      <c r="H78" s="122">
        <v>11</v>
      </c>
      <c r="I78" s="123">
        <v>35</v>
      </c>
      <c r="J78" s="124">
        <v>7</v>
      </c>
      <c r="K78" s="123">
        <v>35</v>
      </c>
      <c r="L78" s="124">
        <v>7</v>
      </c>
      <c r="M78" s="123">
        <v>0</v>
      </c>
      <c r="N78" s="124">
        <v>0</v>
      </c>
      <c r="O78" s="125">
        <f>I78+K78+M78</f>
        <v>70</v>
      </c>
      <c r="P78" s="126">
        <f>J78+L78+N78</f>
        <v>14</v>
      </c>
      <c r="Q78" s="127">
        <f t="shared" si="10"/>
        <v>14</v>
      </c>
      <c r="R78" s="128">
        <f t="shared" si="11"/>
        <v>5</v>
      </c>
      <c r="S78" s="123">
        <v>646</v>
      </c>
      <c r="T78" s="129">
        <f t="shared" si="13"/>
        <v>-0.891640866873065</v>
      </c>
      <c r="U78" s="125">
        <f>55607+1998+2784+1710+1168+1343.5+947+70</f>
        <v>65627.5</v>
      </c>
      <c r="V78" s="136">
        <f>6941+408+513+286+200+227+163+14</f>
        <v>8752</v>
      </c>
      <c r="W78" s="169">
        <f t="shared" si="12"/>
        <v>7.498571755027422</v>
      </c>
      <c r="X78" s="8"/>
      <c r="Y78" s="8"/>
    </row>
    <row r="79" spans="1:25" s="10" customFormat="1" ht="18">
      <c r="A79" s="53">
        <v>75</v>
      </c>
      <c r="B79" s="168" t="s">
        <v>84</v>
      </c>
      <c r="C79" s="120">
        <v>39171</v>
      </c>
      <c r="D79" s="130" t="s">
        <v>47</v>
      </c>
      <c r="E79" s="130" t="s">
        <v>48</v>
      </c>
      <c r="F79" s="132">
        <v>88</v>
      </c>
      <c r="G79" s="132">
        <v>1</v>
      </c>
      <c r="H79" s="132">
        <v>20</v>
      </c>
      <c r="I79" s="133">
        <v>0</v>
      </c>
      <c r="J79" s="134">
        <v>0</v>
      </c>
      <c r="K79" s="133">
        <v>14</v>
      </c>
      <c r="L79" s="134">
        <v>2</v>
      </c>
      <c r="M79" s="133">
        <v>21</v>
      </c>
      <c r="N79" s="134">
        <v>3</v>
      </c>
      <c r="O79" s="133">
        <f>+M79+K79+I79</f>
        <v>35</v>
      </c>
      <c r="P79" s="134">
        <f>+N79+L79+J79</f>
        <v>5</v>
      </c>
      <c r="Q79" s="127">
        <f t="shared" si="10"/>
        <v>5</v>
      </c>
      <c r="R79" s="128">
        <f t="shared" si="11"/>
        <v>7</v>
      </c>
      <c r="S79" s="133">
        <v>28</v>
      </c>
      <c r="T79" s="129">
        <f t="shared" si="13"/>
        <v>0.25</v>
      </c>
      <c r="U79" s="133">
        <v>1094332</v>
      </c>
      <c r="V79" s="134">
        <v>143056</v>
      </c>
      <c r="W79" s="169">
        <f t="shared" si="12"/>
        <v>7.649675651493122</v>
      </c>
      <c r="X79" s="8"/>
      <c r="Y79" s="8"/>
    </row>
    <row r="80" spans="1:25" s="10" customFormat="1" ht="18.75" thickBot="1">
      <c r="A80" s="52">
        <v>76</v>
      </c>
      <c r="B80" s="174" t="s">
        <v>91</v>
      </c>
      <c r="C80" s="175">
        <v>39164</v>
      </c>
      <c r="D80" s="176" t="s">
        <v>63</v>
      </c>
      <c r="E80" s="177" t="s">
        <v>90</v>
      </c>
      <c r="F80" s="178">
        <v>119</v>
      </c>
      <c r="G80" s="178">
        <v>1</v>
      </c>
      <c r="H80" s="178">
        <v>21</v>
      </c>
      <c r="I80" s="179">
        <v>0</v>
      </c>
      <c r="J80" s="180">
        <v>0</v>
      </c>
      <c r="K80" s="179">
        <v>15</v>
      </c>
      <c r="L80" s="180">
        <v>2</v>
      </c>
      <c r="M80" s="179">
        <v>0</v>
      </c>
      <c r="N80" s="180">
        <v>0</v>
      </c>
      <c r="O80" s="181">
        <f>I80+K80+M80</f>
        <v>15</v>
      </c>
      <c r="P80" s="182">
        <f>J80+L80+N80</f>
        <v>2</v>
      </c>
      <c r="Q80" s="183">
        <f t="shared" si="10"/>
        <v>2</v>
      </c>
      <c r="R80" s="184">
        <f t="shared" si="11"/>
        <v>7.5</v>
      </c>
      <c r="S80" s="179">
        <v>49</v>
      </c>
      <c r="T80" s="185">
        <f t="shared" si="13"/>
        <v>-0.6938775510204082</v>
      </c>
      <c r="U80" s="181">
        <f>1486973.5+0+60+3728+1281+565+311+129+15</f>
        <v>1493062.5</v>
      </c>
      <c r="V80" s="186">
        <f>197344+0+9+619+252+110+56+19+2</f>
        <v>198411</v>
      </c>
      <c r="W80" s="187">
        <f t="shared" si="12"/>
        <v>7.525099414850991</v>
      </c>
      <c r="X80" s="8"/>
      <c r="Y80" s="8"/>
    </row>
    <row r="81" spans="1:28" s="66" customFormat="1" ht="15.75" thickBot="1">
      <c r="A81" s="74"/>
      <c r="B81" s="242" t="s">
        <v>59</v>
      </c>
      <c r="C81" s="243"/>
      <c r="D81" s="244"/>
      <c r="E81" s="245"/>
      <c r="F81" s="69">
        <f>SUM(F5:F80)</f>
        <v>4887</v>
      </c>
      <c r="G81" s="69">
        <f>SUM(G5:G80)</f>
        <v>1166</v>
      </c>
      <c r="H81" s="70"/>
      <c r="I81" s="79"/>
      <c r="J81" s="90"/>
      <c r="K81" s="79"/>
      <c r="L81" s="90"/>
      <c r="M81" s="79"/>
      <c r="N81" s="90"/>
      <c r="O81" s="79">
        <f>SUM(O5:O80)</f>
        <v>2358016.63</v>
      </c>
      <c r="P81" s="90">
        <f>SUM(P5:P80)</f>
        <v>292933</v>
      </c>
      <c r="Q81" s="90">
        <f>O81/G81</f>
        <v>2022.312718696398</v>
      </c>
      <c r="R81" s="71">
        <f>O81/P81</f>
        <v>8.049679039234228</v>
      </c>
      <c r="S81" s="79"/>
      <c r="T81" s="72"/>
      <c r="U81" s="79"/>
      <c r="V81" s="90"/>
      <c r="W81" s="73"/>
      <c r="AB81" s="66" t="s">
        <v>78</v>
      </c>
    </row>
    <row r="82" spans="1:24" s="51" customFormat="1" ht="18">
      <c r="A82" s="40"/>
      <c r="B82" s="76"/>
      <c r="C82" s="68"/>
      <c r="F82" s="101"/>
      <c r="G82" s="42"/>
      <c r="H82" s="41"/>
      <c r="I82" s="80"/>
      <c r="J82" s="45"/>
      <c r="K82" s="80"/>
      <c r="L82" s="45"/>
      <c r="M82" s="80"/>
      <c r="N82" s="45"/>
      <c r="O82" s="80"/>
      <c r="P82" s="45"/>
      <c r="Q82" s="45"/>
      <c r="R82" s="46"/>
      <c r="S82" s="88"/>
      <c r="T82" s="48"/>
      <c r="U82" s="88"/>
      <c r="V82" s="45"/>
      <c r="W82" s="46"/>
      <c r="X82" s="50"/>
    </row>
    <row r="83" spans="1:24" s="33" customFormat="1" ht="18">
      <c r="A83" s="32"/>
      <c r="B83" s="77"/>
      <c r="C83" s="63"/>
      <c r="D83" s="240"/>
      <c r="E83" s="241"/>
      <c r="F83" s="241"/>
      <c r="G83" s="241"/>
      <c r="H83" s="34"/>
      <c r="I83" s="81"/>
      <c r="J83" s="91"/>
      <c r="K83" s="81"/>
      <c r="L83" s="91"/>
      <c r="M83" s="81"/>
      <c r="N83" s="91"/>
      <c r="O83" s="85"/>
      <c r="P83" s="98"/>
      <c r="Q83" s="91"/>
      <c r="R83" s="37"/>
      <c r="S83" s="250" t="s">
        <v>79</v>
      </c>
      <c r="T83" s="250"/>
      <c r="U83" s="250"/>
      <c r="V83" s="250"/>
      <c r="W83" s="250"/>
      <c r="X83" s="38"/>
    </row>
    <row r="84" spans="1:24" s="33" customFormat="1" ht="18">
      <c r="A84" s="32"/>
      <c r="B84" s="77"/>
      <c r="C84" s="63"/>
      <c r="D84" s="110"/>
      <c r="E84" s="111"/>
      <c r="F84" s="100"/>
      <c r="G84" s="100"/>
      <c r="H84" s="34"/>
      <c r="I84" s="81"/>
      <c r="J84" s="91"/>
      <c r="K84" s="81"/>
      <c r="L84" s="91"/>
      <c r="M84" s="81"/>
      <c r="N84" s="91"/>
      <c r="O84" s="85"/>
      <c r="P84" s="98"/>
      <c r="Q84" s="91"/>
      <c r="R84" s="37"/>
      <c r="S84" s="250"/>
      <c r="T84" s="250"/>
      <c r="U84" s="250"/>
      <c r="V84" s="250"/>
      <c r="W84" s="250"/>
      <c r="X84" s="38"/>
    </row>
    <row r="85" spans="1:24" s="33" customFormat="1" ht="18">
      <c r="A85" s="32"/>
      <c r="B85" s="39"/>
      <c r="C85" s="64"/>
      <c r="F85" s="34"/>
      <c r="G85" s="34"/>
      <c r="H85" s="34"/>
      <c r="I85" s="81"/>
      <c r="J85" s="91"/>
      <c r="K85" s="81"/>
      <c r="L85" s="91"/>
      <c r="M85" s="81"/>
      <c r="N85" s="91"/>
      <c r="O85" s="85"/>
      <c r="P85" s="98"/>
      <c r="Q85" s="91"/>
      <c r="R85" s="37"/>
      <c r="S85" s="250"/>
      <c r="T85" s="250"/>
      <c r="U85" s="250"/>
      <c r="V85" s="250"/>
      <c r="W85" s="250"/>
      <c r="X85" s="38"/>
    </row>
    <row r="86" spans="1:24" s="33" customFormat="1" ht="18" customHeight="1">
      <c r="A86" s="32"/>
      <c r="B86" s="39"/>
      <c r="C86" s="64"/>
      <c r="F86" s="34"/>
      <c r="G86" s="34"/>
      <c r="H86" s="34"/>
      <c r="I86" s="81"/>
      <c r="J86" s="91"/>
      <c r="K86" s="81"/>
      <c r="L86" s="91"/>
      <c r="M86" s="81"/>
      <c r="N86" s="91"/>
      <c r="O86" s="85"/>
      <c r="P86" s="98"/>
      <c r="Q86" s="91"/>
      <c r="R86" s="37"/>
      <c r="S86" s="249" t="s">
        <v>74</v>
      </c>
      <c r="T86" s="249"/>
      <c r="U86" s="249"/>
      <c r="V86" s="249"/>
      <c r="W86" s="249"/>
      <c r="X86" s="38"/>
    </row>
    <row r="87" spans="1:24" s="33" customFormat="1" ht="18">
      <c r="A87" s="32"/>
      <c r="B87" s="39"/>
      <c r="C87" s="64"/>
      <c r="F87" s="34"/>
      <c r="G87" s="34"/>
      <c r="H87" s="34"/>
      <c r="I87" s="81"/>
      <c r="J87" s="91"/>
      <c r="K87" s="81"/>
      <c r="L87" s="91"/>
      <c r="M87" s="81"/>
      <c r="N87" s="91"/>
      <c r="O87" s="85"/>
      <c r="P87" s="98"/>
      <c r="Q87" s="91"/>
      <c r="R87" s="37"/>
      <c r="S87" s="249"/>
      <c r="T87" s="249"/>
      <c r="U87" s="249"/>
      <c r="V87" s="249"/>
      <c r="W87" s="249"/>
      <c r="X87" s="38"/>
    </row>
    <row r="88" spans="1:24" s="33" customFormat="1" ht="18">
      <c r="A88" s="32"/>
      <c r="B88" s="39"/>
      <c r="C88" s="64"/>
      <c r="F88" s="34"/>
      <c r="G88" s="34"/>
      <c r="H88" s="34"/>
      <c r="I88" s="81"/>
      <c r="J88" s="91"/>
      <c r="K88" s="81"/>
      <c r="L88" s="91"/>
      <c r="M88" s="81"/>
      <c r="N88" s="91"/>
      <c r="O88" s="85"/>
      <c r="P88" s="98"/>
      <c r="Q88" s="91"/>
      <c r="R88" s="37"/>
      <c r="S88" s="249"/>
      <c r="T88" s="249"/>
      <c r="U88" s="249"/>
      <c r="V88" s="249"/>
      <c r="W88" s="249"/>
      <c r="X88" s="38"/>
    </row>
    <row r="89" spans="1:24" s="33" customFormat="1" ht="18">
      <c r="A89" s="32"/>
      <c r="B89" s="39"/>
      <c r="C89" s="64"/>
      <c r="F89" s="34"/>
      <c r="G89" s="34"/>
      <c r="H89" s="34"/>
      <c r="I89" s="81"/>
      <c r="J89" s="91"/>
      <c r="K89" s="81"/>
      <c r="L89" s="91"/>
      <c r="M89" s="81"/>
      <c r="N89" s="91"/>
      <c r="O89" s="85"/>
      <c r="P89" s="98"/>
      <c r="Q89" s="91"/>
      <c r="R89" s="37"/>
      <c r="S89" s="249" t="s">
        <v>2</v>
      </c>
      <c r="T89" s="249"/>
      <c r="U89" s="249"/>
      <c r="V89" s="249"/>
      <c r="W89" s="249"/>
      <c r="X89" s="38"/>
    </row>
    <row r="90" spans="1:24" s="33" customFormat="1" ht="18">
      <c r="A90" s="32"/>
      <c r="B90" s="39"/>
      <c r="C90" s="64"/>
      <c r="F90" s="34"/>
      <c r="G90" s="34"/>
      <c r="H90" s="34"/>
      <c r="I90" s="81"/>
      <c r="J90" s="91"/>
      <c r="K90" s="81"/>
      <c r="L90" s="91"/>
      <c r="M90" s="81"/>
      <c r="N90" s="91"/>
      <c r="O90" s="85"/>
      <c r="P90" s="98"/>
      <c r="Q90" s="91"/>
      <c r="R90" s="37"/>
      <c r="S90" s="249"/>
      <c r="T90" s="249"/>
      <c r="U90" s="249"/>
      <c r="V90" s="249"/>
      <c r="W90" s="249"/>
      <c r="X90" s="38"/>
    </row>
    <row r="91" spans="1:24" s="33" customFormat="1" ht="18">
      <c r="A91" s="32"/>
      <c r="B91" s="39"/>
      <c r="C91" s="64"/>
      <c r="F91" s="34"/>
      <c r="G91" s="34"/>
      <c r="H91" s="34"/>
      <c r="I91" s="81"/>
      <c r="J91" s="91"/>
      <c r="K91" s="81"/>
      <c r="L91" s="91"/>
      <c r="M91" s="81"/>
      <c r="N91" s="91"/>
      <c r="O91" s="85"/>
      <c r="P91" s="98"/>
      <c r="Q91" s="91"/>
      <c r="R91" s="37"/>
      <c r="S91" s="249"/>
      <c r="T91" s="249"/>
      <c r="U91" s="249"/>
      <c r="V91" s="249"/>
      <c r="W91" s="249"/>
      <c r="X91" s="38"/>
    </row>
    <row r="92" spans="1:24" s="33" customFormat="1" ht="18">
      <c r="A92" s="32"/>
      <c r="B92" s="39"/>
      <c r="C92" s="64"/>
      <c r="F92" s="34"/>
      <c r="G92" s="34"/>
      <c r="H92" s="34"/>
      <c r="I92" s="81"/>
      <c r="J92" s="91"/>
      <c r="K92" s="81"/>
      <c r="L92" s="91"/>
      <c r="M92" s="81"/>
      <c r="N92" s="91"/>
      <c r="O92" s="85"/>
      <c r="P92" s="246" t="s">
        <v>50</v>
      </c>
      <c r="Q92" s="247"/>
      <c r="R92" s="247"/>
      <c r="S92" s="247"/>
      <c r="T92" s="247"/>
      <c r="U92" s="247"/>
      <c r="V92" s="247"/>
      <c r="W92" s="247"/>
      <c r="X92" s="38"/>
    </row>
    <row r="93" spans="1:24" s="33" customFormat="1" ht="18">
      <c r="A93" s="32"/>
      <c r="B93" s="39"/>
      <c r="C93" s="64"/>
      <c r="F93" s="34"/>
      <c r="G93" s="34"/>
      <c r="H93" s="34"/>
      <c r="I93" s="81"/>
      <c r="J93" s="91"/>
      <c r="K93" s="81"/>
      <c r="L93" s="91"/>
      <c r="M93" s="81"/>
      <c r="N93" s="91"/>
      <c r="O93" s="85"/>
      <c r="P93" s="247"/>
      <c r="Q93" s="247"/>
      <c r="R93" s="247"/>
      <c r="S93" s="247"/>
      <c r="T93" s="247"/>
      <c r="U93" s="247"/>
      <c r="V93" s="247"/>
      <c r="W93" s="247"/>
      <c r="X93" s="38"/>
    </row>
    <row r="94" spans="1:24" s="33" customFormat="1" ht="18">
      <c r="A94" s="32"/>
      <c r="B94" s="39"/>
      <c r="C94" s="64"/>
      <c r="F94" s="34"/>
      <c r="G94" s="34"/>
      <c r="H94" s="34"/>
      <c r="I94" s="81"/>
      <c r="J94" s="91"/>
      <c r="K94" s="81"/>
      <c r="L94" s="91"/>
      <c r="M94" s="81"/>
      <c r="N94" s="91"/>
      <c r="O94" s="85"/>
      <c r="P94" s="247"/>
      <c r="Q94" s="247"/>
      <c r="R94" s="247"/>
      <c r="S94" s="247"/>
      <c r="T94" s="247"/>
      <c r="U94" s="247"/>
      <c r="V94" s="247"/>
      <c r="W94" s="247"/>
      <c r="X94" s="38"/>
    </row>
    <row r="95" spans="1:24" s="33" customFormat="1" ht="18">
      <c r="A95" s="32"/>
      <c r="B95" s="39"/>
      <c r="C95" s="64"/>
      <c r="F95" s="34"/>
      <c r="G95" s="34"/>
      <c r="H95" s="34"/>
      <c r="I95" s="81"/>
      <c r="J95" s="91"/>
      <c r="K95" s="81"/>
      <c r="L95" s="91"/>
      <c r="M95" s="81"/>
      <c r="N95" s="91"/>
      <c r="O95" s="85"/>
      <c r="P95" s="247"/>
      <c r="Q95" s="247"/>
      <c r="R95" s="247"/>
      <c r="S95" s="247"/>
      <c r="T95" s="247"/>
      <c r="U95" s="247"/>
      <c r="V95" s="247"/>
      <c r="W95" s="247"/>
      <c r="X95" s="38"/>
    </row>
    <row r="96" spans="1:24" s="33" customFormat="1" ht="18">
      <c r="A96" s="32"/>
      <c r="B96" s="39"/>
      <c r="C96" s="64"/>
      <c r="F96" s="34"/>
      <c r="G96" s="34"/>
      <c r="H96" s="34"/>
      <c r="I96" s="81"/>
      <c r="J96" s="91"/>
      <c r="K96" s="81"/>
      <c r="L96" s="91"/>
      <c r="M96" s="81"/>
      <c r="N96" s="91"/>
      <c r="O96" s="85"/>
      <c r="P96" s="247"/>
      <c r="Q96" s="247"/>
      <c r="R96" s="247"/>
      <c r="S96" s="247"/>
      <c r="T96" s="247"/>
      <c r="U96" s="247"/>
      <c r="V96" s="247"/>
      <c r="W96" s="247"/>
      <c r="X96" s="38"/>
    </row>
    <row r="97" spans="1:24" s="33" customFormat="1" ht="18">
      <c r="A97" s="32"/>
      <c r="B97" s="39"/>
      <c r="C97" s="64"/>
      <c r="F97" s="34"/>
      <c r="G97" s="5"/>
      <c r="H97" s="5"/>
      <c r="I97" s="82"/>
      <c r="J97" s="92"/>
      <c r="K97" s="82"/>
      <c r="L97" s="92"/>
      <c r="M97" s="82"/>
      <c r="N97" s="92"/>
      <c r="O97" s="85"/>
      <c r="P97" s="247"/>
      <c r="Q97" s="247"/>
      <c r="R97" s="247"/>
      <c r="S97" s="247"/>
      <c r="T97" s="247"/>
      <c r="U97" s="247"/>
      <c r="V97" s="247"/>
      <c r="W97" s="247"/>
      <c r="X97" s="38"/>
    </row>
    <row r="98" spans="1:24" s="33" customFormat="1" ht="18">
      <c r="A98" s="32"/>
      <c r="B98" s="39"/>
      <c r="C98" s="64"/>
      <c r="F98" s="34"/>
      <c r="G98" s="5"/>
      <c r="H98" s="5"/>
      <c r="I98" s="82"/>
      <c r="J98" s="92"/>
      <c r="K98" s="82"/>
      <c r="L98" s="92"/>
      <c r="M98" s="82"/>
      <c r="N98" s="92"/>
      <c r="O98" s="85"/>
      <c r="P98" s="248" t="s">
        <v>57</v>
      </c>
      <c r="Q98" s="247"/>
      <c r="R98" s="247"/>
      <c r="S98" s="247"/>
      <c r="T98" s="247"/>
      <c r="U98" s="247"/>
      <c r="V98" s="247"/>
      <c r="W98" s="247"/>
      <c r="X98" s="38"/>
    </row>
    <row r="99" spans="1:24" s="33" customFormat="1" ht="18">
      <c r="A99" s="32"/>
      <c r="B99" s="39"/>
      <c r="C99" s="64"/>
      <c r="F99" s="34"/>
      <c r="G99" s="5"/>
      <c r="H99" s="5"/>
      <c r="I99" s="82"/>
      <c r="J99" s="92"/>
      <c r="K99" s="82"/>
      <c r="L99" s="92"/>
      <c r="M99" s="82"/>
      <c r="N99" s="92"/>
      <c r="O99" s="85"/>
      <c r="P99" s="247"/>
      <c r="Q99" s="247"/>
      <c r="R99" s="247"/>
      <c r="S99" s="247"/>
      <c r="T99" s="247"/>
      <c r="U99" s="247"/>
      <c r="V99" s="247"/>
      <c r="W99" s="247"/>
      <c r="X99" s="38"/>
    </row>
    <row r="100" spans="1:24" s="33" customFormat="1" ht="18">
      <c r="A100" s="32"/>
      <c r="B100" s="39"/>
      <c r="C100" s="64"/>
      <c r="F100" s="34"/>
      <c r="G100" s="5"/>
      <c r="H100" s="5"/>
      <c r="I100" s="82"/>
      <c r="J100" s="92"/>
      <c r="K100" s="82"/>
      <c r="L100" s="92"/>
      <c r="M100" s="82"/>
      <c r="N100" s="92"/>
      <c r="O100" s="85"/>
      <c r="P100" s="247"/>
      <c r="Q100" s="247"/>
      <c r="R100" s="247"/>
      <c r="S100" s="247"/>
      <c r="T100" s="247"/>
      <c r="U100" s="247"/>
      <c r="V100" s="247"/>
      <c r="W100" s="247"/>
      <c r="X100" s="38"/>
    </row>
    <row r="101" spans="1:24" s="33" customFormat="1" ht="18">
      <c r="A101" s="32"/>
      <c r="B101" s="39"/>
      <c r="C101" s="64"/>
      <c r="F101" s="34"/>
      <c r="G101" s="5"/>
      <c r="H101" s="5"/>
      <c r="I101" s="82"/>
      <c r="J101" s="92"/>
      <c r="K101" s="82"/>
      <c r="L101" s="92"/>
      <c r="M101" s="82"/>
      <c r="N101" s="92"/>
      <c r="O101" s="85"/>
      <c r="P101" s="247"/>
      <c r="Q101" s="247"/>
      <c r="R101" s="247"/>
      <c r="S101" s="247"/>
      <c r="T101" s="247"/>
      <c r="U101" s="247"/>
      <c r="V101" s="247"/>
      <c r="W101" s="247"/>
      <c r="X101" s="38"/>
    </row>
    <row r="102" spans="1:24" s="33" customFormat="1" ht="18">
      <c r="A102" s="32"/>
      <c r="B102" s="39"/>
      <c r="C102" s="64"/>
      <c r="F102" s="34"/>
      <c r="G102" s="5"/>
      <c r="H102" s="5"/>
      <c r="I102" s="82"/>
      <c r="J102" s="92"/>
      <c r="K102" s="82"/>
      <c r="L102" s="92"/>
      <c r="M102" s="82"/>
      <c r="N102" s="92"/>
      <c r="O102" s="85"/>
      <c r="P102" s="247"/>
      <c r="Q102" s="247"/>
      <c r="R102" s="247"/>
      <c r="S102" s="247"/>
      <c r="T102" s="247"/>
      <c r="U102" s="247"/>
      <c r="V102" s="247"/>
      <c r="W102" s="247"/>
      <c r="X102" s="38"/>
    </row>
    <row r="103" spans="16:23" ht="18">
      <c r="P103" s="247"/>
      <c r="Q103" s="247"/>
      <c r="R103" s="247"/>
      <c r="S103" s="247"/>
      <c r="T103" s="247"/>
      <c r="U103" s="247"/>
      <c r="V103" s="247"/>
      <c r="W103" s="247"/>
    </row>
    <row r="104" spans="16:23" ht="18">
      <c r="P104" s="247"/>
      <c r="Q104" s="247"/>
      <c r="R104" s="247"/>
      <c r="S104" s="247"/>
      <c r="T104" s="247"/>
      <c r="U104" s="247"/>
      <c r="V104" s="247"/>
      <c r="W104" s="247"/>
    </row>
  </sheetData>
  <sheetProtection/>
  <mergeCells count="21">
    <mergeCell ref="P92:W97"/>
    <mergeCell ref="P98:W104"/>
    <mergeCell ref="S86:W88"/>
    <mergeCell ref="S83:W85"/>
    <mergeCell ref="S89:W91"/>
    <mergeCell ref="B3:B4"/>
    <mergeCell ref="C3:C4"/>
    <mergeCell ref="E3:E4"/>
    <mergeCell ref="H3:H4"/>
    <mergeCell ref="D83:G83"/>
    <mergeCell ref="B81:E81"/>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26:X28 X11:X13 X8:X10 O76:S79 O6:S44 T6:U13" formula="1"/>
    <ignoredError sqref="O45:S75 T76:U79 T14:U44 T45:U75 W14:W80" emptyCellReference="1" formula="1"/>
    <ignoredError sqref="T80:U80 V14:V80" emptyCellReference="1"/>
    <ignoredError sqref="W14:W80" emptyCellReference="1" unlockedFormula="1"/>
    <ignoredError sqref="W5:W13"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140625" style="3" bestFit="1" customWidth="1"/>
    <col min="3" max="3" width="9.8515625" style="5" hidden="1" customWidth="1"/>
    <col min="4" max="4" width="13.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6.421875" style="14" bestFit="1" customWidth="1"/>
    <col min="16" max="16" width="10.42187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6.8515625" style="12" bestFit="1" customWidth="1"/>
    <col min="22" max="22" width="12.421875" style="13" bestFit="1" customWidth="1"/>
    <col min="23" max="23" width="8.0039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1" t="s">
        <v>58</v>
      </c>
      <c r="B2" s="233"/>
      <c r="C2" s="233"/>
      <c r="D2" s="233"/>
      <c r="E2" s="233"/>
      <c r="F2" s="233"/>
      <c r="G2" s="233"/>
      <c r="H2" s="233"/>
      <c r="I2" s="233"/>
      <c r="J2" s="233"/>
      <c r="K2" s="233"/>
      <c r="L2" s="233"/>
      <c r="M2" s="233"/>
      <c r="N2" s="233"/>
      <c r="O2" s="233"/>
      <c r="P2" s="233"/>
      <c r="Q2" s="233"/>
      <c r="R2" s="233"/>
      <c r="S2" s="233"/>
      <c r="T2" s="233"/>
      <c r="U2" s="233"/>
      <c r="V2" s="233"/>
      <c r="W2" s="233"/>
    </row>
    <row r="3" spans="1:23" s="29" customFormat="1" ht="16.5" customHeight="1">
      <c r="A3" s="31"/>
      <c r="B3" s="252" t="s">
        <v>64</v>
      </c>
      <c r="C3" s="238" t="s">
        <v>40</v>
      </c>
      <c r="D3" s="228" t="s">
        <v>30</v>
      </c>
      <c r="E3" s="228" t="s">
        <v>82</v>
      </c>
      <c r="F3" s="228" t="s">
        <v>41</v>
      </c>
      <c r="G3" s="228" t="s">
        <v>42</v>
      </c>
      <c r="H3" s="228" t="s">
        <v>43</v>
      </c>
      <c r="I3" s="230" t="s">
        <v>31</v>
      </c>
      <c r="J3" s="230"/>
      <c r="K3" s="230" t="s">
        <v>32</v>
      </c>
      <c r="L3" s="230"/>
      <c r="M3" s="230" t="s">
        <v>33</v>
      </c>
      <c r="N3" s="230"/>
      <c r="O3" s="231" t="s">
        <v>44</v>
      </c>
      <c r="P3" s="231"/>
      <c r="Q3" s="231"/>
      <c r="R3" s="231"/>
      <c r="S3" s="230" t="s">
        <v>1</v>
      </c>
      <c r="T3" s="230"/>
      <c r="U3" s="231" t="s">
        <v>75</v>
      </c>
      <c r="V3" s="231"/>
      <c r="W3" s="235"/>
    </row>
    <row r="4" spans="1:23" s="29" customFormat="1" ht="37.5" customHeight="1" thickBot="1">
      <c r="A4" s="58"/>
      <c r="B4" s="253"/>
      <c r="C4" s="239"/>
      <c r="D4" s="229"/>
      <c r="E4" s="229"/>
      <c r="F4" s="234"/>
      <c r="G4" s="234"/>
      <c r="H4" s="234"/>
      <c r="I4" s="78" t="s">
        <v>39</v>
      </c>
      <c r="J4" s="61" t="s">
        <v>35</v>
      </c>
      <c r="K4" s="78" t="s">
        <v>39</v>
      </c>
      <c r="L4" s="61" t="s">
        <v>35</v>
      </c>
      <c r="M4" s="78" t="s">
        <v>39</v>
      </c>
      <c r="N4" s="61" t="s">
        <v>35</v>
      </c>
      <c r="O4" s="84" t="s">
        <v>39</v>
      </c>
      <c r="P4" s="94" t="s">
        <v>35</v>
      </c>
      <c r="Q4" s="94" t="s">
        <v>76</v>
      </c>
      <c r="R4" s="60" t="s">
        <v>77</v>
      </c>
      <c r="S4" s="78" t="s">
        <v>39</v>
      </c>
      <c r="T4" s="59" t="s">
        <v>34</v>
      </c>
      <c r="U4" s="78" t="s">
        <v>39</v>
      </c>
      <c r="V4" s="61" t="s">
        <v>35</v>
      </c>
      <c r="W4" s="62" t="s">
        <v>77</v>
      </c>
    </row>
    <row r="5" spans="1:24" s="6" customFormat="1" ht="15.75" customHeight="1">
      <c r="A5" s="53">
        <v>1</v>
      </c>
      <c r="B5" s="155" t="s">
        <v>3</v>
      </c>
      <c r="C5" s="156">
        <v>39304</v>
      </c>
      <c r="D5" s="157" t="s">
        <v>36</v>
      </c>
      <c r="E5" s="158" t="s">
        <v>37</v>
      </c>
      <c r="F5" s="159">
        <v>165</v>
      </c>
      <c r="G5" s="159">
        <v>303</v>
      </c>
      <c r="H5" s="159">
        <v>1</v>
      </c>
      <c r="I5" s="160">
        <v>647217</v>
      </c>
      <c r="J5" s="161">
        <v>80896</v>
      </c>
      <c r="K5" s="160">
        <v>541685</v>
      </c>
      <c r="L5" s="161">
        <v>63128</v>
      </c>
      <c r="M5" s="160">
        <v>463914</v>
      </c>
      <c r="N5" s="161">
        <v>53613</v>
      </c>
      <c r="O5" s="214">
        <f>+I5+K5+M5</f>
        <v>1652816</v>
      </c>
      <c r="P5" s="215">
        <f>+J5+L5+N5</f>
        <v>197637</v>
      </c>
      <c r="Q5" s="164">
        <f aca="true" t="shared" si="0" ref="Q5:Q24">IF(O5&lt;&gt;0,P5/G5,"")</f>
        <v>652.2673267326733</v>
      </c>
      <c r="R5" s="165">
        <f aca="true" t="shared" si="1" ref="R5:R24">IF(O5&lt;&gt;0,O5/P5,"")</f>
        <v>8.362887516001559</v>
      </c>
      <c r="S5" s="160"/>
      <c r="T5" s="166"/>
      <c r="U5" s="160">
        <v>1652816</v>
      </c>
      <c r="V5" s="161">
        <v>197637</v>
      </c>
      <c r="W5" s="167">
        <f aca="true" t="shared" si="2" ref="W5:W24">U5/V5</f>
        <v>8.362887516001559</v>
      </c>
      <c r="X5" s="29"/>
    </row>
    <row r="6" spans="1:24" s="6" customFormat="1" ht="15.75" customHeight="1">
      <c r="A6" s="53">
        <v>2</v>
      </c>
      <c r="B6" s="168" t="s">
        <v>128</v>
      </c>
      <c r="C6" s="131">
        <v>39297</v>
      </c>
      <c r="D6" s="130" t="s">
        <v>47</v>
      </c>
      <c r="E6" s="130" t="s">
        <v>60</v>
      </c>
      <c r="F6" s="132">
        <v>62</v>
      </c>
      <c r="G6" s="132">
        <v>62</v>
      </c>
      <c r="H6" s="132">
        <v>2</v>
      </c>
      <c r="I6" s="133">
        <v>21141</v>
      </c>
      <c r="J6" s="134">
        <v>2346</v>
      </c>
      <c r="K6" s="133">
        <v>36200</v>
      </c>
      <c r="L6" s="134">
        <v>3704</v>
      </c>
      <c r="M6" s="133">
        <v>48558</v>
      </c>
      <c r="N6" s="134">
        <v>5061</v>
      </c>
      <c r="O6" s="216">
        <f>+M6+K6+I6</f>
        <v>105899</v>
      </c>
      <c r="P6" s="217">
        <f>+N6+L6+J6</f>
        <v>11111</v>
      </c>
      <c r="Q6" s="127">
        <f t="shared" si="0"/>
        <v>179.20967741935485</v>
      </c>
      <c r="R6" s="128">
        <f t="shared" si="1"/>
        <v>9.5310053100531</v>
      </c>
      <c r="S6" s="133">
        <v>132888</v>
      </c>
      <c r="T6" s="129">
        <f>IF(S6&lt;&gt;0,-(S6-O6)/S6,"")</f>
        <v>-0.20309584010595388</v>
      </c>
      <c r="U6" s="133">
        <v>328382</v>
      </c>
      <c r="V6" s="134">
        <v>36536</v>
      </c>
      <c r="W6" s="169">
        <f t="shared" si="2"/>
        <v>8.98790234289468</v>
      </c>
      <c r="X6" s="29"/>
    </row>
    <row r="7" spans="1:24" s="6" customFormat="1" ht="15.75" customHeight="1">
      <c r="A7" s="54">
        <v>3</v>
      </c>
      <c r="B7" s="201" t="s">
        <v>127</v>
      </c>
      <c r="C7" s="202">
        <v>39297</v>
      </c>
      <c r="D7" s="203" t="s">
        <v>36</v>
      </c>
      <c r="E7" s="204" t="s">
        <v>81</v>
      </c>
      <c r="F7" s="205">
        <v>51</v>
      </c>
      <c r="G7" s="205">
        <v>51</v>
      </c>
      <c r="H7" s="205">
        <v>2</v>
      </c>
      <c r="I7" s="206">
        <v>21259</v>
      </c>
      <c r="J7" s="207">
        <v>2461</v>
      </c>
      <c r="K7" s="206">
        <v>38230</v>
      </c>
      <c r="L7" s="207">
        <v>3870</v>
      </c>
      <c r="M7" s="206">
        <v>42950</v>
      </c>
      <c r="N7" s="207">
        <v>4421</v>
      </c>
      <c r="O7" s="218">
        <f>+I7+K7+M7</f>
        <v>102439</v>
      </c>
      <c r="P7" s="219">
        <f>+J7+L7+N7</f>
        <v>10752</v>
      </c>
      <c r="Q7" s="210">
        <f t="shared" si="0"/>
        <v>210.8235294117647</v>
      </c>
      <c r="R7" s="211">
        <f t="shared" si="1"/>
        <v>9.527436755952381</v>
      </c>
      <c r="S7" s="206">
        <v>170664</v>
      </c>
      <c r="T7" s="212"/>
      <c r="U7" s="206">
        <v>383518</v>
      </c>
      <c r="V7" s="207">
        <v>42635</v>
      </c>
      <c r="W7" s="213">
        <f t="shared" si="2"/>
        <v>8.995379383135921</v>
      </c>
      <c r="X7" s="7"/>
    </row>
    <row r="8" spans="1:25" s="9" customFormat="1" ht="15.75" customHeight="1">
      <c r="A8" s="52">
        <v>4</v>
      </c>
      <c r="B8" s="188" t="s">
        <v>117</v>
      </c>
      <c r="C8" s="189">
        <v>39290</v>
      </c>
      <c r="D8" s="190" t="s">
        <v>61</v>
      </c>
      <c r="E8" s="191" t="s">
        <v>80</v>
      </c>
      <c r="F8" s="192">
        <v>80</v>
      </c>
      <c r="G8" s="192">
        <v>80</v>
      </c>
      <c r="H8" s="192">
        <v>3</v>
      </c>
      <c r="I8" s="193">
        <v>22556</v>
      </c>
      <c r="J8" s="194">
        <v>2827</v>
      </c>
      <c r="K8" s="193">
        <v>32735.5</v>
      </c>
      <c r="L8" s="194">
        <v>3993</v>
      </c>
      <c r="M8" s="193">
        <v>38125</v>
      </c>
      <c r="N8" s="194">
        <v>4583</v>
      </c>
      <c r="O8" s="220">
        <f>I8+K8+M8</f>
        <v>93416.5</v>
      </c>
      <c r="P8" s="221">
        <f>J8+L8+N8</f>
        <v>11403</v>
      </c>
      <c r="Q8" s="195">
        <f t="shared" si="0"/>
        <v>142.5375</v>
      </c>
      <c r="R8" s="196">
        <f t="shared" si="1"/>
        <v>8.192273962992195</v>
      </c>
      <c r="S8" s="193">
        <v>177536</v>
      </c>
      <c r="T8" s="197">
        <f aca="true" t="shared" si="3" ref="T8:T24">IF(S8&lt;&gt;0,-(S8-O8)/S8,"")</f>
        <v>-0.47381657804614274</v>
      </c>
      <c r="U8" s="198">
        <v>906116</v>
      </c>
      <c r="V8" s="199">
        <v>111658</v>
      </c>
      <c r="W8" s="200">
        <f t="shared" si="2"/>
        <v>8.115101470561894</v>
      </c>
      <c r="X8" s="7"/>
      <c r="Y8" s="8"/>
    </row>
    <row r="9" spans="1:24" s="10" customFormat="1" ht="15.75" customHeight="1">
      <c r="A9" s="53">
        <v>5</v>
      </c>
      <c r="B9" s="170" t="s">
        <v>129</v>
      </c>
      <c r="C9" s="120">
        <v>39297</v>
      </c>
      <c r="D9" s="119" t="s">
        <v>63</v>
      </c>
      <c r="E9" s="137" t="s">
        <v>130</v>
      </c>
      <c r="F9" s="122">
        <v>40</v>
      </c>
      <c r="G9" s="122">
        <v>40</v>
      </c>
      <c r="H9" s="122">
        <v>2</v>
      </c>
      <c r="I9" s="123">
        <v>10285</v>
      </c>
      <c r="J9" s="124">
        <v>1224</v>
      </c>
      <c r="K9" s="123">
        <v>18718</v>
      </c>
      <c r="L9" s="124">
        <v>2030</v>
      </c>
      <c r="M9" s="123">
        <v>25744.5</v>
      </c>
      <c r="N9" s="124">
        <v>2788</v>
      </c>
      <c r="O9" s="222">
        <f>I9+K9+M9</f>
        <v>54747.5</v>
      </c>
      <c r="P9" s="223">
        <f>J9+L9+N9</f>
        <v>6042</v>
      </c>
      <c r="Q9" s="127">
        <f t="shared" si="0"/>
        <v>151.05</v>
      </c>
      <c r="R9" s="128">
        <f t="shared" si="1"/>
        <v>9.061155246607084</v>
      </c>
      <c r="S9" s="123">
        <v>89931.5</v>
      </c>
      <c r="T9" s="129">
        <f t="shared" si="3"/>
        <v>-0.3912311036733514</v>
      </c>
      <c r="U9" s="125">
        <f>157880+54747.5</f>
        <v>212627.5</v>
      </c>
      <c r="V9" s="136">
        <f>18304+6042</f>
        <v>24346</v>
      </c>
      <c r="W9" s="169">
        <f t="shared" si="2"/>
        <v>8.733570196336153</v>
      </c>
      <c r="X9" s="7"/>
    </row>
    <row r="10" spans="1:24" s="10" customFormat="1" ht="15.75" customHeight="1">
      <c r="A10" s="53">
        <v>6</v>
      </c>
      <c r="B10" s="171" t="s">
        <v>4</v>
      </c>
      <c r="C10" s="120">
        <v>39297</v>
      </c>
      <c r="D10" s="138" t="s">
        <v>51</v>
      </c>
      <c r="E10" s="138" t="s">
        <v>98</v>
      </c>
      <c r="F10" s="139">
        <v>25</v>
      </c>
      <c r="G10" s="139">
        <v>25</v>
      </c>
      <c r="H10" s="139">
        <v>2</v>
      </c>
      <c r="I10" s="123">
        <v>9112.5</v>
      </c>
      <c r="J10" s="124">
        <v>831</v>
      </c>
      <c r="K10" s="123">
        <v>16829</v>
      </c>
      <c r="L10" s="124">
        <v>1460</v>
      </c>
      <c r="M10" s="123">
        <v>18021</v>
      </c>
      <c r="N10" s="124">
        <v>1572</v>
      </c>
      <c r="O10" s="222">
        <f>+I10+K10+M10</f>
        <v>43962.5</v>
      </c>
      <c r="P10" s="223">
        <f>+J10+L10+N10</f>
        <v>3863</v>
      </c>
      <c r="Q10" s="127">
        <f t="shared" si="0"/>
        <v>154.52</v>
      </c>
      <c r="R10" s="128">
        <f t="shared" si="1"/>
        <v>11.38040383121926</v>
      </c>
      <c r="S10" s="123">
        <v>65025</v>
      </c>
      <c r="T10" s="129">
        <f t="shared" si="3"/>
        <v>-0.32391387927720106</v>
      </c>
      <c r="U10" s="123">
        <v>156311</v>
      </c>
      <c r="V10" s="124">
        <v>14011</v>
      </c>
      <c r="W10" s="169">
        <f t="shared" si="2"/>
        <v>11.156305759760189</v>
      </c>
      <c r="X10" s="9"/>
    </row>
    <row r="11" spans="1:24" s="10" customFormat="1" ht="15.75" customHeight="1">
      <c r="A11" s="53">
        <v>7</v>
      </c>
      <c r="B11" s="168" t="s">
        <v>85</v>
      </c>
      <c r="C11" s="131">
        <v>39101</v>
      </c>
      <c r="D11" s="130" t="s">
        <v>61</v>
      </c>
      <c r="E11" s="130" t="s">
        <v>61</v>
      </c>
      <c r="F11" s="132">
        <v>160</v>
      </c>
      <c r="G11" s="132">
        <v>4</v>
      </c>
      <c r="H11" s="132">
        <v>29</v>
      </c>
      <c r="I11" s="133">
        <v>12456</v>
      </c>
      <c r="J11" s="134">
        <v>3114</v>
      </c>
      <c r="K11" s="133">
        <v>12400</v>
      </c>
      <c r="L11" s="134">
        <v>3100</v>
      </c>
      <c r="M11" s="133">
        <v>17793.5</v>
      </c>
      <c r="N11" s="134">
        <v>4447</v>
      </c>
      <c r="O11" s="216">
        <f>I11+K11+M11</f>
        <v>42649.5</v>
      </c>
      <c r="P11" s="217">
        <f>J11+L11+N11</f>
        <v>10661</v>
      </c>
      <c r="Q11" s="127">
        <f t="shared" si="0"/>
        <v>2665.25</v>
      </c>
      <c r="R11" s="128">
        <f t="shared" si="1"/>
        <v>4.000515899071382</v>
      </c>
      <c r="S11" s="133">
        <v>16935</v>
      </c>
      <c r="T11" s="129">
        <f t="shared" si="3"/>
        <v>1.5184233835252436</v>
      </c>
      <c r="U11" s="135">
        <v>7578035.5</v>
      </c>
      <c r="V11" s="136">
        <v>1080755</v>
      </c>
      <c r="W11" s="169">
        <f t="shared" si="2"/>
        <v>7.011797771002679</v>
      </c>
      <c r="X11" s="8"/>
    </row>
    <row r="12" spans="1:25" s="10" customFormat="1" ht="15.75" customHeight="1">
      <c r="A12" s="53">
        <v>8</v>
      </c>
      <c r="B12" s="168" t="s">
        <v>66</v>
      </c>
      <c r="C12" s="131">
        <v>39269</v>
      </c>
      <c r="D12" s="130" t="s">
        <v>47</v>
      </c>
      <c r="E12" s="130" t="s">
        <v>60</v>
      </c>
      <c r="F12" s="132">
        <v>156</v>
      </c>
      <c r="G12" s="132">
        <v>81</v>
      </c>
      <c r="H12" s="132">
        <v>6</v>
      </c>
      <c r="I12" s="133">
        <v>8589</v>
      </c>
      <c r="J12" s="134">
        <v>1386</v>
      </c>
      <c r="K12" s="133">
        <v>10030</v>
      </c>
      <c r="L12" s="134">
        <v>1513</v>
      </c>
      <c r="M12" s="133">
        <v>13869</v>
      </c>
      <c r="N12" s="134">
        <v>2059</v>
      </c>
      <c r="O12" s="216">
        <f>+M12+K12+I12</f>
        <v>32488</v>
      </c>
      <c r="P12" s="217">
        <f>+N12+L12+J12</f>
        <v>4958</v>
      </c>
      <c r="Q12" s="127">
        <f t="shared" si="0"/>
        <v>61.20987654320987</v>
      </c>
      <c r="R12" s="128">
        <f t="shared" si="1"/>
        <v>6.552642194433239</v>
      </c>
      <c r="S12" s="133">
        <v>116495</v>
      </c>
      <c r="T12" s="129">
        <f t="shared" si="3"/>
        <v>-0.7211210781578609</v>
      </c>
      <c r="U12" s="133">
        <v>3155133</v>
      </c>
      <c r="V12" s="134">
        <v>395341</v>
      </c>
      <c r="W12" s="169">
        <f t="shared" si="2"/>
        <v>7.980788736812018</v>
      </c>
      <c r="X12" s="11"/>
      <c r="Y12" s="8"/>
    </row>
    <row r="13" spans="1:25" s="10" customFormat="1" ht="15.75" customHeight="1">
      <c r="A13" s="53">
        <v>9</v>
      </c>
      <c r="B13" s="168" t="s">
        <v>86</v>
      </c>
      <c r="C13" s="131">
        <v>39276</v>
      </c>
      <c r="D13" s="130" t="s">
        <v>61</v>
      </c>
      <c r="E13" s="130" t="s">
        <v>80</v>
      </c>
      <c r="F13" s="132">
        <v>40</v>
      </c>
      <c r="G13" s="132">
        <v>40</v>
      </c>
      <c r="H13" s="132">
        <v>5</v>
      </c>
      <c r="I13" s="133">
        <v>5970.5</v>
      </c>
      <c r="J13" s="134">
        <v>916</v>
      </c>
      <c r="K13" s="133">
        <v>9957.5</v>
      </c>
      <c r="L13" s="134">
        <v>1476</v>
      </c>
      <c r="M13" s="133">
        <v>12122.5</v>
      </c>
      <c r="N13" s="134">
        <v>1814</v>
      </c>
      <c r="O13" s="216">
        <f>SUM(I13+K13+M13)</f>
        <v>28050.5</v>
      </c>
      <c r="P13" s="217">
        <f>SUM(J13+L13+N13)</f>
        <v>4206</v>
      </c>
      <c r="Q13" s="127">
        <f t="shared" si="0"/>
        <v>105.15</v>
      </c>
      <c r="R13" s="128">
        <f t="shared" si="1"/>
        <v>6.669163100332858</v>
      </c>
      <c r="S13" s="133">
        <v>48319</v>
      </c>
      <c r="T13" s="129">
        <f t="shared" si="3"/>
        <v>-0.41947267120594384</v>
      </c>
      <c r="U13" s="135">
        <v>699141.5</v>
      </c>
      <c r="V13" s="136">
        <v>81321</v>
      </c>
      <c r="W13" s="169">
        <f t="shared" si="2"/>
        <v>8.59730573898501</v>
      </c>
      <c r="X13" s="8"/>
      <c r="Y13" s="8"/>
    </row>
    <row r="14" spans="1:25" s="10" customFormat="1" ht="15.75" customHeight="1">
      <c r="A14" s="53">
        <v>10</v>
      </c>
      <c r="B14" s="172" t="s">
        <v>131</v>
      </c>
      <c r="C14" s="131">
        <v>39290</v>
      </c>
      <c r="D14" s="140" t="s">
        <v>83</v>
      </c>
      <c r="E14" s="140" t="s">
        <v>62</v>
      </c>
      <c r="F14" s="141">
        <v>5</v>
      </c>
      <c r="G14" s="141">
        <v>5</v>
      </c>
      <c r="H14" s="141">
        <v>2</v>
      </c>
      <c r="I14" s="133">
        <v>5279.21</v>
      </c>
      <c r="J14" s="134">
        <v>582</v>
      </c>
      <c r="K14" s="133">
        <v>8357.21</v>
      </c>
      <c r="L14" s="134">
        <v>814</v>
      </c>
      <c r="M14" s="133">
        <v>9203.21</v>
      </c>
      <c r="N14" s="134">
        <v>886</v>
      </c>
      <c r="O14" s="216">
        <f>SUM(I14+K14+M14)</f>
        <v>22839.629999999997</v>
      </c>
      <c r="P14" s="217">
        <f>SUM(J14+L14+N14)</f>
        <v>2282</v>
      </c>
      <c r="Q14" s="127">
        <f t="shared" si="0"/>
        <v>456.4</v>
      </c>
      <c r="R14" s="128">
        <f t="shared" si="1"/>
        <v>10.008602103418053</v>
      </c>
      <c r="S14" s="133"/>
      <c r="T14" s="129">
        <f t="shared" si="3"/>
      </c>
      <c r="U14" s="133">
        <v>63024.13</v>
      </c>
      <c r="V14" s="134">
        <v>5950</v>
      </c>
      <c r="W14" s="169">
        <f t="shared" si="2"/>
        <v>10.592290756302521</v>
      </c>
      <c r="X14" s="8"/>
      <c r="Y14" s="8"/>
    </row>
    <row r="15" spans="1:25" s="10" customFormat="1" ht="15.75" customHeight="1">
      <c r="A15" s="53">
        <v>11</v>
      </c>
      <c r="B15" s="168" t="s">
        <v>45</v>
      </c>
      <c r="C15" s="131">
        <v>39262</v>
      </c>
      <c r="D15" s="130" t="s">
        <v>61</v>
      </c>
      <c r="E15" s="130" t="s">
        <v>80</v>
      </c>
      <c r="F15" s="132">
        <v>78</v>
      </c>
      <c r="G15" s="132">
        <v>41</v>
      </c>
      <c r="H15" s="132">
        <v>7</v>
      </c>
      <c r="I15" s="133">
        <v>4504</v>
      </c>
      <c r="J15" s="134">
        <v>809</v>
      </c>
      <c r="K15" s="133">
        <v>5814.5</v>
      </c>
      <c r="L15" s="134">
        <v>989</v>
      </c>
      <c r="M15" s="133">
        <v>7696.5</v>
      </c>
      <c r="N15" s="134">
        <v>1285</v>
      </c>
      <c r="O15" s="216">
        <f>I15+K15+M15</f>
        <v>18015</v>
      </c>
      <c r="P15" s="217">
        <f>J15+L15+N15</f>
        <v>3083</v>
      </c>
      <c r="Q15" s="127">
        <f t="shared" si="0"/>
        <v>75.1951219512195</v>
      </c>
      <c r="R15" s="128">
        <f t="shared" si="1"/>
        <v>5.8433344145313</v>
      </c>
      <c r="S15" s="133">
        <v>41303</v>
      </c>
      <c r="T15" s="129">
        <f t="shared" si="3"/>
        <v>-0.563833135607583</v>
      </c>
      <c r="U15" s="135">
        <v>1711826.5</v>
      </c>
      <c r="V15" s="136">
        <v>213175</v>
      </c>
      <c r="W15" s="169">
        <f t="shared" si="2"/>
        <v>8.030146593174623</v>
      </c>
      <c r="X15" s="8"/>
      <c r="Y15" s="8"/>
    </row>
    <row r="16" spans="1:25" s="10" customFormat="1" ht="15.75" customHeight="1">
      <c r="A16" s="53">
        <v>12</v>
      </c>
      <c r="B16" s="168" t="s">
        <v>46</v>
      </c>
      <c r="C16" s="131">
        <v>39248</v>
      </c>
      <c r="D16" s="130" t="s">
        <v>47</v>
      </c>
      <c r="E16" s="130" t="s">
        <v>60</v>
      </c>
      <c r="F16" s="132">
        <v>160</v>
      </c>
      <c r="G16" s="132">
        <v>44</v>
      </c>
      <c r="H16" s="132">
        <v>9</v>
      </c>
      <c r="I16" s="133">
        <v>4575</v>
      </c>
      <c r="J16" s="134">
        <v>776</v>
      </c>
      <c r="K16" s="133">
        <v>5554</v>
      </c>
      <c r="L16" s="134">
        <v>891</v>
      </c>
      <c r="M16" s="133">
        <v>6102</v>
      </c>
      <c r="N16" s="134">
        <v>990</v>
      </c>
      <c r="O16" s="216">
        <f>+M16+K16+I16</f>
        <v>16231</v>
      </c>
      <c r="P16" s="217">
        <f>+N16+L16+J16</f>
        <v>2657</v>
      </c>
      <c r="Q16" s="127">
        <f t="shared" si="0"/>
        <v>60.38636363636363</v>
      </c>
      <c r="R16" s="128">
        <f t="shared" si="1"/>
        <v>6.108769288671434</v>
      </c>
      <c r="S16" s="133">
        <v>27912</v>
      </c>
      <c r="T16" s="129">
        <f t="shared" si="3"/>
        <v>-0.418493837775867</v>
      </c>
      <c r="U16" s="133">
        <v>4800326</v>
      </c>
      <c r="V16" s="134">
        <v>645304</v>
      </c>
      <c r="W16" s="169">
        <f t="shared" si="2"/>
        <v>7.438859824206886</v>
      </c>
      <c r="X16" s="8"/>
      <c r="Y16" s="8"/>
    </row>
    <row r="17" spans="1:25" s="10" customFormat="1" ht="15.75" customHeight="1">
      <c r="A17" s="53">
        <v>13</v>
      </c>
      <c r="B17" s="170" t="s">
        <v>149</v>
      </c>
      <c r="C17" s="120">
        <v>39290</v>
      </c>
      <c r="D17" s="121" t="s">
        <v>36</v>
      </c>
      <c r="E17" s="119" t="s">
        <v>54</v>
      </c>
      <c r="F17" s="122">
        <v>40</v>
      </c>
      <c r="G17" s="122">
        <v>28</v>
      </c>
      <c r="H17" s="122">
        <v>3</v>
      </c>
      <c r="I17" s="123">
        <v>3059</v>
      </c>
      <c r="J17" s="124">
        <v>320</v>
      </c>
      <c r="K17" s="123">
        <v>4946</v>
      </c>
      <c r="L17" s="124">
        <v>483</v>
      </c>
      <c r="M17" s="123">
        <v>6996</v>
      </c>
      <c r="N17" s="124">
        <v>700</v>
      </c>
      <c r="O17" s="222">
        <f>+I17+K17+M17</f>
        <v>15001</v>
      </c>
      <c r="P17" s="223">
        <f>+J17+L17+N17</f>
        <v>1503</v>
      </c>
      <c r="Q17" s="127">
        <f t="shared" si="0"/>
        <v>53.67857142857143</v>
      </c>
      <c r="R17" s="128">
        <f t="shared" si="1"/>
        <v>9.980705256154359</v>
      </c>
      <c r="S17" s="123">
        <v>43674</v>
      </c>
      <c r="T17" s="129">
        <f t="shared" si="3"/>
        <v>-0.6565233319595183</v>
      </c>
      <c r="U17" s="123">
        <v>202805</v>
      </c>
      <c r="V17" s="124">
        <v>21881</v>
      </c>
      <c r="W17" s="169">
        <f t="shared" si="2"/>
        <v>9.268543485215483</v>
      </c>
      <c r="X17" s="8"/>
      <c r="Y17" s="8"/>
    </row>
    <row r="18" spans="1:25" s="10" customFormat="1" ht="15.75" customHeight="1">
      <c r="A18" s="53">
        <v>14</v>
      </c>
      <c r="B18" s="172" t="s">
        <v>132</v>
      </c>
      <c r="C18" s="142">
        <v>39297</v>
      </c>
      <c r="D18" s="143" t="s">
        <v>38</v>
      </c>
      <c r="E18" s="143" t="s">
        <v>5</v>
      </c>
      <c r="F18" s="144">
        <v>10</v>
      </c>
      <c r="G18" s="144">
        <v>10</v>
      </c>
      <c r="H18" s="144">
        <v>2</v>
      </c>
      <c r="I18" s="145">
        <v>2618</v>
      </c>
      <c r="J18" s="146">
        <v>297</v>
      </c>
      <c r="K18" s="145">
        <v>4252</v>
      </c>
      <c r="L18" s="146">
        <v>379</v>
      </c>
      <c r="M18" s="145">
        <v>3387</v>
      </c>
      <c r="N18" s="146">
        <v>280</v>
      </c>
      <c r="O18" s="224">
        <f>M18+K18+I18</f>
        <v>10257</v>
      </c>
      <c r="P18" s="225">
        <f>N18+L18+J18</f>
        <v>956</v>
      </c>
      <c r="Q18" s="127">
        <f t="shared" si="0"/>
        <v>95.6</v>
      </c>
      <c r="R18" s="128">
        <f t="shared" si="1"/>
        <v>10.72907949790795</v>
      </c>
      <c r="S18" s="145">
        <v>19157</v>
      </c>
      <c r="T18" s="129">
        <f t="shared" si="3"/>
        <v>-0.4645821370778306</v>
      </c>
      <c r="U18" s="145">
        <v>40765</v>
      </c>
      <c r="V18" s="146">
        <v>3738</v>
      </c>
      <c r="W18" s="169">
        <f t="shared" si="2"/>
        <v>10.905564472980203</v>
      </c>
      <c r="X18" s="8"/>
      <c r="Y18" s="8"/>
    </row>
    <row r="19" spans="1:25" s="10" customFormat="1" ht="15.75" customHeight="1">
      <c r="A19" s="53">
        <v>15</v>
      </c>
      <c r="B19" s="172" t="s">
        <v>121</v>
      </c>
      <c r="C19" s="131">
        <v>39269</v>
      </c>
      <c r="D19" s="140" t="s">
        <v>83</v>
      </c>
      <c r="E19" s="140" t="s">
        <v>83</v>
      </c>
      <c r="F19" s="141">
        <v>10</v>
      </c>
      <c r="G19" s="141">
        <v>10</v>
      </c>
      <c r="H19" s="141">
        <v>6</v>
      </c>
      <c r="I19" s="133">
        <v>1568</v>
      </c>
      <c r="J19" s="134">
        <v>244</v>
      </c>
      <c r="K19" s="133">
        <v>2600.5</v>
      </c>
      <c r="L19" s="134">
        <v>343</v>
      </c>
      <c r="M19" s="133">
        <v>4014.5</v>
      </c>
      <c r="N19" s="134">
        <v>536</v>
      </c>
      <c r="O19" s="216">
        <f>SUM(I19+K19+M19)</f>
        <v>8183</v>
      </c>
      <c r="P19" s="217">
        <f>SUM(J19+L19+N19)</f>
        <v>1123</v>
      </c>
      <c r="Q19" s="127">
        <f t="shared" si="0"/>
        <v>112.3</v>
      </c>
      <c r="R19" s="128">
        <f t="shared" si="1"/>
        <v>7.28673196794301</v>
      </c>
      <c r="S19" s="133"/>
      <c r="T19" s="129">
        <f t="shared" si="3"/>
      </c>
      <c r="U19" s="133">
        <v>107439.5</v>
      </c>
      <c r="V19" s="134">
        <v>13606</v>
      </c>
      <c r="W19" s="169">
        <f t="shared" si="2"/>
        <v>7.896479494340732</v>
      </c>
      <c r="X19" s="8"/>
      <c r="Y19" s="8"/>
    </row>
    <row r="20" spans="1:25" s="10" customFormat="1" ht="15.75" customHeight="1">
      <c r="A20" s="53">
        <v>16</v>
      </c>
      <c r="B20" s="172" t="s">
        <v>87</v>
      </c>
      <c r="C20" s="131">
        <v>39276</v>
      </c>
      <c r="D20" s="140" t="s">
        <v>83</v>
      </c>
      <c r="E20" s="140" t="s">
        <v>62</v>
      </c>
      <c r="F20" s="141">
        <v>49</v>
      </c>
      <c r="G20" s="141">
        <v>37</v>
      </c>
      <c r="H20" s="141">
        <v>5</v>
      </c>
      <c r="I20" s="133">
        <v>1606</v>
      </c>
      <c r="J20" s="134">
        <v>293</v>
      </c>
      <c r="K20" s="133">
        <v>2422</v>
      </c>
      <c r="L20" s="134">
        <v>420</v>
      </c>
      <c r="M20" s="133">
        <v>3234.5</v>
      </c>
      <c r="N20" s="134">
        <v>549</v>
      </c>
      <c r="O20" s="216">
        <f>SUM(I20+K20+M20)</f>
        <v>7262.5</v>
      </c>
      <c r="P20" s="217">
        <f>SUM(J20+L20+N20)</f>
        <v>1262</v>
      </c>
      <c r="Q20" s="127">
        <f t="shared" si="0"/>
        <v>34.108108108108105</v>
      </c>
      <c r="R20" s="128">
        <f t="shared" si="1"/>
        <v>5.754754358161648</v>
      </c>
      <c r="S20" s="133"/>
      <c r="T20" s="129">
        <f t="shared" si="3"/>
      </c>
      <c r="U20" s="133">
        <v>435755.5</v>
      </c>
      <c r="V20" s="134">
        <v>52417</v>
      </c>
      <c r="W20" s="169">
        <f t="shared" si="2"/>
        <v>8.313247610508041</v>
      </c>
      <c r="X20" s="8"/>
      <c r="Y20" s="8"/>
    </row>
    <row r="21" spans="1:24" s="10" customFormat="1" ht="15.75" customHeight="1">
      <c r="A21" s="53">
        <v>17</v>
      </c>
      <c r="B21" s="172" t="s">
        <v>137</v>
      </c>
      <c r="C21" s="142">
        <v>39276</v>
      </c>
      <c r="D21" s="143" t="s">
        <v>38</v>
      </c>
      <c r="E21" s="143" t="s">
        <v>95</v>
      </c>
      <c r="F21" s="144">
        <v>26</v>
      </c>
      <c r="G21" s="144">
        <v>25</v>
      </c>
      <c r="H21" s="144">
        <v>5</v>
      </c>
      <c r="I21" s="145">
        <v>1876</v>
      </c>
      <c r="J21" s="146">
        <v>312</v>
      </c>
      <c r="K21" s="145">
        <v>2472</v>
      </c>
      <c r="L21" s="146">
        <v>395</v>
      </c>
      <c r="M21" s="145">
        <v>2835</v>
      </c>
      <c r="N21" s="146">
        <v>436</v>
      </c>
      <c r="O21" s="224">
        <f>M21+K21+I21</f>
        <v>7183</v>
      </c>
      <c r="P21" s="225">
        <f>N21+L21+J21</f>
        <v>1143</v>
      </c>
      <c r="Q21" s="127">
        <f t="shared" si="0"/>
        <v>45.72</v>
      </c>
      <c r="R21" s="128">
        <f t="shared" si="1"/>
        <v>6.284339457567804</v>
      </c>
      <c r="S21" s="145">
        <v>9143</v>
      </c>
      <c r="T21" s="129">
        <f t="shared" si="3"/>
        <v>-0.21437165044296183</v>
      </c>
      <c r="U21" s="145">
        <v>303430</v>
      </c>
      <c r="V21" s="146">
        <v>29942</v>
      </c>
      <c r="W21" s="169">
        <f t="shared" si="2"/>
        <v>10.13392558947298</v>
      </c>
      <c r="X21" s="8"/>
    </row>
    <row r="22" spans="1:24" s="10" customFormat="1" ht="15.75" customHeight="1">
      <c r="A22" s="53">
        <v>18</v>
      </c>
      <c r="B22" s="173" t="s">
        <v>133</v>
      </c>
      <c r="C22" s="148">
        <v>39283</v>
      </c>
      <c r="D22" s="147" t="s">
        <v>102</v>
      </c>
      <c r="E22" s="147" t="s">
        <v>112</v>
      </c>
      <c r="F22" s="149">
        <v>27</v>
      </c>
      <c r="G22" s="150">
        <v>27</v>
      </c>
      <c r="H22" s="150">
        <v>4</v>
      </c>
      <c r="I22" s="151">
        <v>1275</v>
      </c>
      <c r="J22" s="152">
        <v>231</v>
      </c>
      <c r="K22" s="151">
        <v>2516</v>
      </c>
      <c r="L22" s="152">
        <v>438</v>
      </c>
      <c r="M22" s="151">
        <v>3266</v>
      </c>
      <c r="N22" s="152">
        <v>549</v>
      </c>
      <c r="O22" s="226">
        <f>+I22+K22+M22</f>
        <v>7057</v>
      </c>
      <c r="P22" s="227">
        <f>J22+L22+N22</f>
        <v>1218</v>
      </c>
      <c r="Q22" s="127">
        <f t="shared" si="0"/>
        <v>45.111111111111114</v>
      </c>
      <c r="R22" s="128">
        <f t="shared" si="1"/>
        <v>5.793924466338259</v>
      </c>
      <c r="S22" s="151">
        <v>133666.5</v>
      </c>
      <c r="T22" s="129">
        <f t="shared" si="3"/>
        <v>-0.9472044229481583</v>
      </c>
      <c r="U22" s="151">
        <v>152788.5</v>
      </c>
      <c r="V22" s="152">
        <v>19155</v>
      </c>
      <c r="W22" s="169">
        <f t="shared" si="2"/>
        <v>7.976429130775254</v>
      </c>
      <c r="X22" s="8"/>
    </row>
    <row r="23" spans="1:24" s="10" customFormat="1" ht="15.75" customHeight="1">
      <c r="A23" s="53">
        <v>19</v>
      </c>
      <c r="B23" s="168" t="s">
        <v>118</v>
      </c>
      <c r="C23" s="131">
        <v>39276</v>
      </c>
      <c r="D23" s="130" t="s">
        <v>47</v>
      </c>
      <c r="E23" s="130" t="s">
        <v>60</v>
      </c>
      <c r="F23" s="132">
        <v>20</v>
      </c>
      <c r="G23" s="132">
        <v>20</v>
      </c>
      <c r="H23" s="132">
        <v>3</v>
      </c>
      <c r="I23" s="133">
        <v>1574</v>
      </c>
      <c r="J23" s="134">
        <v>215</v>
      </c>
      <c r="K23" s="133">
        <v>2244</v>
      </c>
      <c r="L23" s="134">
        <v>274</v>
      </c>
      <c r="M23" s="133">
        <v>2744</v>
      </c>
      <c r="N23" s="134">
        <v>342</v>
      </c>
      <c r="O23" s="216">
        <f>+M23+K23+I23</f>
        <v>6562</v>
      </c>
      <c r="P23" s="217">
        <f>+N23+L23+J23</f>
        <v>831</v>
      </c>
      <c r="Q23" s="127">
        <f t="shared" si="0"/>
        <v>41.55</v>
      </c>
      <c r="R23" s="128">
        <f t="shared" si="1"/>
        <v>7.896510228640192</v>
      </c>
      <c r="S23" s="133">
        <v>15324</v>
      </c>
      <c r="T23" s="129">
        <f t="shared" si="3"/>
        <v>-0.5717828243278518</v>
      </c>
      <c r="U23" s="133">
        <v>67667</v>
      </c>
      <c r="V23" s="134">
        <v>6683</v>
      </c>
      <c r="W23" s="169">
        <f t="shared" si="2"/>
        <v>10.125243154272033</v>
      </c>
      <c r="X23" s="8"/>
    </row>
    <row r="24" spans="1:24" s="10" customFormat="1" ht="18">
      <c r="A24" s="53">
        <v>20</v>
      </c>
      <c r="B24" s="168" t="s">
        <v>138</v>
      </c>
      <c r="C24" s="131">
        <v>39283</v>
      </c>
      <c r="D24" s="130" t="s">
        <v>135</v>
      </c>
      <c r="E24" s="130" t="s">
        <v>139</v>
      </c>
      <c r="F24" s="132">
        <v>30</v>
      </c>
      <c r="G24" s="132">
        <v>23</v>
      </c>
      <c r="H24" s="132">
        <v>4</v>
      </c>
      <c r="I24" s="133">
        <v>1319</v>
      </c>
      <c r="J24" s="134">
        <v>230</v>
      </c>
      <c r="K24" s="133">
        <v>2058</v>
      </c>
      <c r="L24" s="134">
        <v>318</v>
      </c>
      <c r="M24" s="133">
        <v>3012</v>
      </c>
      <c r="N24" s="134">
        <v>437</v>
      </c>
      <c r="O24" s="216">
        <f>+M24+K24+I24</f>
        <v>6389</v>
      </c>
      <c r="P24" s="217">
        <f>+N24+L24+J24</f>
        <v>985</v>
      </c>
      <c r="Q24" s="127">
        <f t="shared" si="0"/>
        <v>42.82608695652174</v>
      </c>
      <c r="R24" s="128">
        <f t="shared" si="1"/>
        <v>6.486294416243655</v>
      </c>
      <c r="S24" s="133">
        <v>6056</v>
      </c>
      <c r="T24" s="129">
        <f t="shared" si="3"/>
        <v>0.05498678996036988</v>
      </c>
      <c r="U24" s="135">
        <v>68687</v>
      </c>
      <c r="V24" s="136">
        <v>8752</v>
      </c>
      <c r="W24" s="169">
        <f t="shared" si="2"/>
        <v>7.848148994515539</v>
      </c>
      <c r="X24" s="8"/>
    </row>
    <row r="25" spans="1:28" s="66" customFormat="1" ht="15">
      <c r="A25" s="67"/>
      <c r="B25" s="254" t="s">
        <v>59</v>
      </c>
      <c r="C25" s="255"/>
      <c r="D25" s="256"/>
      <c r="E25" s="257"/>
      <c r="F25" s="103"/>
      <c r="G25" s="103">
        <f>SUM(G5:G24)</f>
        <v>956</v>
      </c>
      <c r="H25" s="104"/>
      <c r="I25" s="105"/>
      <c r="J25" s="106"/>
      <c r="K25" s="105"/>
      <c r="L25" s="106"/>
      <c r="M25" s="105"/>
      <c r="N25" s="106"/>
      <c r="O25" s="105">
        <f>SUM(O5:O24)</f>
        <v>2281448.63</v>
      </c>
      <c r="P25" s="106">
        <f>SUM(P5:P24)</f>
        <v>277676</v>
      </c>
      <c r="Q25" s="106">
        <f>O25/G25</f>
        <v>2386.452541841004</v>
      </c>
      <c r="R25" s="107">
        <f>O25/P25</f>
        <v>8.216225493020643</v>
      </c>
      <c r="S25" s="105"/>
      <c r="T25" s="108"/>
      <c r="U25" s="105"/>
      <c r="V25" s="106"/>
      <c r="W25" s="107"/>
      <c r="AB25" s="66" t="s">
        <v>78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40"/>
      <c r="E27" s="241"/>
      <c r="F27" s="241"/>
      <c r="G27" s="241"/>
      <c r="H27" s="34"/>
      <c r="I27" s="35"/>
      <c r="K27" s="35"/>
      <c r="M27" s="35"/>
      <c r="O27" s="36"/>
      <c r="R27" s="37"/>
      <c r="S27" s="250" t="s">
        <v>79</v>
      </c>
      <c r="T27" s="250"/>
      <c r="U27" s="250"/>
      <c r="V27" s="250"/>
      <c r="W27" s="250"/>
      <c r="X27" s="38"/>
    </row>
    <row r="28" spans="1:24" s="33" customFormat="1" ht="18">
      <c r="A28" s="32"/>
      <c r="B28" s="9"/>
      <c r="C28" s="55"/>
      <c r="D28" s="56"/>
      <c r="E28" s="57"/>
      <c r="F28" s="57"/>
      <c r="G28" s="100"/>
      <c r="H28" s="34"/>
      <c r="M28" s="35"/>
      <c r="O28" s="36"/>
      <c r="R28" s="37"/>
      <c r="S28" s="250"/>
      <c r="T28" s="250"/>
      <c r="U28" s="250"/>
      <c r="V28" s="250"/>
      <c r="W28" s="250"/>
      <c r="X28" s="38"/>
    </row>
    <row r="29" spans="1:24" s="33" customFormat="1" ht="18">
      <c r="A29" s="32"/>
      <c r="G29" s="34"/>
      <c r="H29" s="34"/>
      <c r="M29" s="35"/>
      <c r="O29" s="36"/>
      <c r="R29" s="37"/>
      <c r="S29" s="250"/>
      <c r="T29" s="250"/>
      <c r="U29" s="250"/>
      <c r="V29" s="250"/>
      <c r="W29" s="250"/>
      <c r="X29" s="38"/>
    </row>
    <row r="30" spans="1:24" s="33" customFormat="1" ht="18" customHeight="1">
      <c r="A30" s="32"/>
      <c r="C30" s="34"/>
      <c r="E30" s="39"/>
      <c r="F30" s="34"/>
      <c r="G30" s="34"/>
      <c r="H30" s="34"/>
      <c r="I30" s="35"/>
      <c r="K30" s="35"/>
      <c r="M30" s="35"/>
      <c r="O30" s="36"/>
      <c r="S30" s="249" t="s">
        <v>73</v>
      </c>
      <c r="T30" s="249"/>
      <c r="U30" s="249"/>
      <c r="V30" s="249"/>
      <c r="W30" s="249"/>
      <c r="X30" s="38"/>
    </row>
    <row r="31" spans="1:24" s="33" customFormat="1" ht="18.75" customHeight="1">
      <c r="A31" s="32"/>
      <c r="C31" s="34"/>
      <c r="E31" s="39"/>
      <c r="F31" s="34"/>
      <c r="G31" s="34"/>
      <c r="H31" s="34"/>
      <c r="I31" s="35"/>
      <c r="K31" s="35"/>
      <c r="M31" s="35"/>
      <c r="O31" s="36"/>
      <c r="S31" s="249"/>
      <c r="T31" s="249"/>
      <c r="U31" s="249"/>
      <c r="V31" s="249"/>
      <c r="W31" s="249"/>
      <c r="X31" s="38"/>
    </row>
    <row r="32" spans="1:24" s="33" customFormat="1" ht="36" customHeight="1">
      <c r="A32" s="32"/>
      <c r="C32" s="34"/>
      <c r="E32" s="39"/>
      <c r="F32" s="34"/>
      <c r="G32" s="34"/>
      <c r="H32" s="34"/>
      <c r="I32" s="35"/>
      <c r="K32" s="35"/>
      <c r="M32" s="35"/>
      <c r="O32" s="36"/>
      <c r="S32" s="249"/>
      <c r="T32" s="249"/>
      <c r="U32" s="249"/>
      <c r="V32" s="249"/>
      <c r="W32" s="249"/>
      <c r="X32" s="38"/>
    </row>
    <row r="33" spans="1:24" s="33" customFormat="1" ht="30" customHeight="1">
      <c r="A33" s="32"/>
      <c r="C33" s="34"/>
      <c r="E33" s="39"/>
      <c r="F33" s="34"/>
      <c r="G33" s="34"/>
      <c r="H33" s="34"/>
      <c r="I33" s="35"/>
      <c r="K33" s="35"/>
      <c r="M33" s="35"/>
      <c r="O33" s="36"/>
      <c r="P33" s="246" t="s">
        <v>50</v>
      </c>
      <c r="Q33" s="247"/>
      <c r="R33" s="247"/>
      <c r="S33" s="247"/>
      <c r="T33" s="247"/>
      <c r="U33" s="247"/>
      <c r="V33" s="247"/>
      <c r="W33" s="247"/>
      <c r="X33" s="38"/>
    </row>
    <row r="34" spans="1:24" s="33" customFormat="1" ht="30" customHeight="1">
      <c r="A34" s="32"/>
      <c r="C34" s="34"/>
      <c r="E34" s="39"/>
      <c r="F34" s="34"/>
      <c r="G34" s="34"/>
      <c r="H34" s="34"/>
      <c r="I34" s="35"/>
      <c r="K34" s="35"/>
      <c r="M34" s="35"/>
      <c r="O34" s="36"/>
      <c r="P34" s="247"/>
      <c r="Q34" s="247"/>
      <c r="R34" s="247"/>
      <c r="S34" s="247"/>
      <c r="T34" s="247"/>
      <c r="U34" s="247"/>
      <c r="V34" s="247"/>
      <c r="W34" s="247"/>
      <c r="X34" s="38"/>
    </row>
    <row r="35" spans="1:24" s="33" customFormat="1" ht="30" customHeight="1">
      <c r="A35" s="32"/>
      <c r="C35" s="34"/>
      <c r="E35" s="39"/>
      <c r="F35" s="34"/>
      <c r="G35" s="34"/>
      <c r="H35" s="34"/>
      <c r="I35" s="35"/>
      <c r="K35" s="35"/>
      <c r="M35" s="35"/>
      <c r="O35" s="36"/>
      <c r="P35" s="247"/>
      <c r="Q35" s="247"/>
      <c r="R35" s="247"/>
      <c r="S35" s="247"/>
      <c r="T35" s="247"/>
      <c r="U35" s="247"/>
      <c r="V35" s="247"/>
      <c r="W35" s="247"/>
      <c r="X35" s="38"/>
    </row>
    <row r="36" spans="1:24" s="33" customFormat="1" ht="30" customHeight="1">
      <c r="A36" s="32"/>
      <c r="C36" s="34"/>
      <c r="E36" s="39"/>
      <c r="F36" s="34"/>
      <c r="G36" s="34"/>
      <c r="H36" s="34"/>
      <c r="I36" s="35"/>
      <c r="K36" s="35"/>
      <c r="M36" s="35"/>
      <c r="O36" s="36"/>
      <c r="P36" s="247"/>
      <c r="Q36" s="247"/>
      <c r="R36" s="247"/>
      <c r="S36" s="247"/>
      <c r="T36" s="247"/>
      <c r="U36" s="247"/>
      <c r="V36" s="247"/>
      <c r="W36" s="247"/>
      <c r="X36" s="38"/>
    </row>
    <row r="37" spans="1:24" s="33" customFormat="1" ht="30" customHeight="1">
      <c r="A37" s="32"/>
      <c r="C37" s="34"/>
      <c r="E37" s="39"/>
      <c r="F37" s="34"/>
      <c r="G37" s="34"/>
      <c r="H37" s="34"/>
      <c r="I37" s="35"/>
      <c r="K37" s="35"/>
      <c r="M37" s="35"/>
      <c r="O37" s="36"/>
      <c r="P37" s="247"/>
      <c r="Q37" s="247"/>
      <c r="R37" s="247"/>
      <c r="S37" s="247"/>
      <c r="T37" s="247"/>
      <c r="U37" s="247"/>
      <c r="V37" s="247"/>
      <c r="W37" s="247"/>
      <c r="X37" s="38"/>
    </row>
    <row r="38" spans="1:24" s="33" customFormat="1" ht="30" customHeight="1">
      <c r="A38" s="32"/>
      <c r="C38" s="34"/>
      <c r="E38" s="39"/>
      <c r="F38" s="34"/>
      <c r="G38" s="5"/>
      <c r="H38" s="5"/>
      <c r="I38" s="12"/>
      <c r="J38" s="3"/>
      <c r="K38" s="12"/>
      <c r="L38" s="3"/>
      <c r="M38" s="12"/>
      <c r="N38" s="3"/>
      <c r="O38" s="36"/>
      <c r="P38" s="247"/>
      <c r="Q38" s="247"/>
      <c r="R38" s="247"/>
      <c r="S38" s="247"/>
      <c r="T38" s="247"/>
      <c r="U38" s="247"/>
      <c r="V38" s="247"/>
      <c r="W38" s="247"/>
      <c r="X38" s="38"/>
    </row>
    <row r="39" spans="1:24" s="33" customFormat="1" ht="33" customHeight="1">
      <c r="A39" s="32"/>
      <c r="C39" s="34"/>
      <c r="E39" s="39"/>
      <c r="F39" s="34"/>
      <c r="G39" s="5"/>
      <c r="H39" s="5"/>
      <c r="I39" s="12"/>
      <c r="J39" s="3"/>
      <c r="K39" s="12"/>
      <c r="L39" s="3"/>
      <c r="M39" s="12"/>
      <c r="N39" s="3"/>
      <c r="O39" s="36"/>
      <c r="P39" s="248" t="s">
        <v>57</v>
      </c>
      <c r="Q39" s="247"/>
      <c r="R39" s="247"/>
      <c r="S39" s="247"/>
      <c r="T39" s="247"/>
      <c r="U39" s="247"/>
      <c r="V39" s="247"/>
      <c r="W39" s="247"/>
      <c r="X39" s="38"/>
    </row>
    <row r="40" spans="1:24" s="33" customFormat="1" ht="33" customHeight="1">
      <c r="A40" s="32"/>
      <c r="C40" s="34"/>
      <c r="E40" s="39"/>
      <c r="F40" s="34"/>
      <c r="G40" s="5"/>
      <c r="H40" s="5"/>
      <c r="I40" s="12"/>
      <c r="J40" s="3"/>
      <c r="K40" s="12"/>
      <c r="L40" s="3"/>
      <c r="M40" s="12"/>
      <c r="N40" s="3"/>
      <c r="O40" s="36"/>
      <c r="P40" s="247"/>
      <c r="Q40" s="247"/>
      <c r="R40" s="247"/>
      <c r="S40" s="247"/>
      <c r="T40" s="247"/>
      <c r="U40" s="247"/>
      <c r="V40" s="247"/>
      <c r="W40" s="247"/>
      <c r="X40" s="38"/>
    </row>
    <row r="41" spans="1:24" s="33" customFormat="1" ht="33" customHeight="1">
      <c r="A41" s="32"/>
      <c r="C41" s="34"/>
      <c r="E41" s="39"/>
      <c r="F41" s="34"/>
      <c r="G41" s="5"/>
      <c r="H41" s="5"/>
      <c r="I41" s="12"/>
      <c r="J41" s="3"/>
      <c r="K41" s="12"/>
      <c r="L41" s="3"/>
      <c r="M41" s="12"/>
      <c r="N41" s="3"/>
      <c r="O41" s="36"/>
      <c r="P41" s="247"/>
      <c r="Q41" s="247"/>
      <c r="R41" s="247"/>
      <c r="S41" s="247"/>
      <c r="T41" s="247"/>
      <c r="U41" s="247"/>
      <c r="V41" s="247"/>
      <c r="W41" s="247"/>
      <c r="X41" s="38"/>
    </row>
    <row r="42" spans="1:24" s="33" customFormat="1" ht="33" customHeight="1">
      <c r="A42" s="32"/>
      <c r="C42" s="34"/>
      <c r="E42" s="39"/>
      <c r="F42" s="34"/>
      <c r="G42" s="5"/>
      <c r="H42" s="5"/>
      <c r="I42" s="12"/>
      <c r="J42" s="3"/>
      <c r="K42" s="12"/>
      <c r="L42" s="3"/>
      <c r="M42" s="12"/>
      <c r="N42" s="3"/>
      <c r="O42" s="36"/>
      <c r="P42" s="247"/>
      <c r="Q42" s="247"/>
      <c r="R42" s="247"/>
      <c r="S42" s="247"/>
      <c r="T42" s="247"/>
      <c r="U42" s="247"/>
      <c r="V42" s="247"/>
      <c r="W42" s="247"/>
      <c r="X42" s="38"/>
    </row>
    <row r="43" spans="1:24" s="33" customFormat="1" ht="33" customHeight="1">
      <c r="A43" s="32"/>
      <c r="C43" s="34"/>
      <c r="E43" s="39"/>
      <c r="F43" s="34"/>
      <c r="G43" s="5"/>
      <c r="H43" s="5"/>
      <c r="I43" s="12"/>
      <c r="J43" s="3"/>
      <c r="K43" s="12"/>
      <c r="L43" s="3"/>
      <c r="M43" s="12"/>
      <c r="N43" s="3"/>
      <c r="O43" s="36"/>
      <c r="P43" s="247"/>
      <c r="Q43" s="247"/>
      <c r="R43" s="247"/>
      <c r="S43" s="247"/>
      <c r="T43" s="247"/>
      <c r="U43" s="247"/>
      <c r="V43" s="247"/>
      <c r="W43" s="247"/>
      <c r="X43" s="38"/>
    </row>
    <row r="44" spans="16:23" ht="33" customHeight="1">
      <c r="P44" s="247"/>
      <c r="Q44" s="247"/>
      <c r="R44" s="247"/>
      <c r="S44" s="247"/>
      <c r="T44" s="247"/>
      <c r="U44" s="247"/>
      <c r="V44" s="247"/>
      <c r="W44" s="247"/>
    </row>
    <row r="45" spans="16:23" ht="33" customHeight="1">
      <c r="P45" s="247"/>
      <c r="Q45" s="247"/>
      <c r="R45" s="247"/>
      <c r="S45" s="247"/>
      <c r="T45" s="247"/>
      <c r="U45" s="247"/>
      <c r="V45" s="247"/>
      <c r="W45" s="247"/>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39" right="0.27" top="0.82" bottom="0.39" header="0.5" footer="0.32"/>
  <pageSetup orientation="portrait" paperSize="9" scale="70"/>
  <ignoredErrors>
    <ignoredError sqref="O6:P11" formula="1"/>
    <ignoredError sqref="W5:W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2007-07-23T16:31:39Z</cp:lastPrinted>
  <dcterms:created xsi:type="dcterms:W3CDTF">2006-03-15T09:07:04Z</dcterms:created>
  <dcterms:modified xsi:type="dcterms:W3CDTF">2007-08-14T10:02:23Z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