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Haftalık'!$A$1:$L$33</definedName>
  </definedNames>
  <calcPr fullCalcOnLoad="1"/>
</workbook>
</file>

<file path=xl/sharedStrings.xml><?xml version="1.0" encoding="utf-8"?>
<sst xmlns="http://schemas.openxmlformats.org/spreadsheetml/2006/main" count="95" uniqueCount="60">
  <si>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</si>
  <si>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</si>
  <si>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</si>
  <si>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</si>
  <si>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</si>
  <si>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</si>
  <si>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</si>
  <si>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</si>
  <si>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</si>
  <si>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</si>
  <si>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</si>
  <si>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</si>
  <si>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</si>
  <si>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</si>
  <si>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</si>
  <si>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</si>
  <si>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</si>
  <si>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TİGLON</t>
  </si>
  <si>
    <t>PAN'S LABYRINTH</t>
  </si>
  <si>
    <t>WILD BUNCH</t>
  </si>
  <si>
    <t>GRBAVICA</t>
  </si>
  <si>
    <t>İRFAN FİLM</t>
  </si>
  <si>
    <t>A.E. FILM</t>
  </si>
  <si>
    <t>JE M'APPELLE ELISABETH</t>
  </si>
  <si>
    <t>PYRAMIDE</t>
  </si>
  <si>
    <t>MISTRESS OF SPICES</t>
  </si>
  <si>
    <t>LİMON</t>
  </si>
  <si>
    <t>IMPY'S ISLAND</t>
  </si>
  <si>
    <t>CASHBACK</t>
  </si>
  <si>
    <t>CINECLICK</t>
  </si>
  <si>
    <t>PLANETE BLANCHE, LA</t>
  </si>
  <si>
    <t>Pİ FİLM &amp; YALAN D.</t>
  </si>
  <si>
    <t>HOST, THE</t>
  </si>
  <si>
    <t>SHERRYBABY</t>
  </si>
  <si>
    <t>MARS PROD.</t>
  </si>
  <si>
    <t>CURSE OF THE GOLDEN FLOWER, THE</t>
  </si>
  <si>
    <t>GEDO SENKI (TALES FROM EARTHSEA)</t>
  </si>
  <si>
    <t>DEAD IN 3 DAYS</t>
  </si>
  <si>
    <t>DREAMACHINE</t>
  </si>
  <si>
    <t>SCENES OF A SEXUAL NATURE</t>
  </si>
  <si>
    <t>THE WORKS</t>
  </si>
  <si>
    <t>MY NEIGHBOR TOTORO</t>
  </si>
  <si>
    <t>KIKI'S DELIVERY SERVICE</t>
  </si>
  <si>
    <t>NAUSICAA OF THE VALLEY OF THE WINDS</t>
  </si>
  <si>
    <t>CASTLE IN THE SKY</t>
  </si>
  <si>
    <t>HOWL'S MOVING CASTLE</t>
  </si>
  <si>
    <t>TAPAS</t>
  </si>
  <si>
    <t>ASKD</t>
  </si>
  <si>
    <t>KNALLHART - TOUGH ENOUGH</t>
  </si>
  <si>
    <t>2007 / 30</t>
  </si>
  <si>
    <t>20 - 26 Temmuz 2007</t>
  </si>
  <si>
    <t>SEEDS OF DEATH</t>
  </si>
  <si>
    <t>GAUMONT</t>
  </si>
  <si>
    <t>SECRET THINGS</t>
  </si>
  <si>
    <t>FILMS DIST.</t>
  </si>
  <si>
    <t>WIND THAT SHAKES THE BARLEY, THE</t>
  </si>
  <si>
    <t>PATHE</t>
  </si>
  <si>
    <t>+</t>
  </si>
  <si>
    <t>LE GRAND VOYAGE</t>
  </si>
  <si>
    <t>ASKD - PYRAMIDE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</si>
</sst>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790575"/>
          <a:ext cx="119157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00525" y="790575"/>
          <a:ext cx="60483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0225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0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" customWidth="1"/>
    <col min="2" max="2" width="52.7109375" style="9" bestFit="1" customWidth="1"/>
    <col min="3" max="3" width="12.57421875" style="9" bestFit="1" customWidth="1"/>
    <col min="4" max="4" width="25.140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9"/>
      <c r="N2" s="12" t="s">
        <v>9</v>
      </c>
      <c r="O2" s="57" t="s">
        <v>49</v>
      </c>
      <c r="P2" s="58"/>
    </row>
    <row r="3" spans="1:16" ht="18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9"/>
      <c r="N3" s="61" t="s">
        <v>50</v>
      </c>
      <c r="O3" s="62"/>
      <c r="P3" s="63"/>
    </row>
    <row r="4" spans="1:16" ht="18" customHeight="1" thickBot="1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9"/>
      <c r="N4" s="30" t="s">
        <v>8</v>
      </c>
      <c r="O4" s="59" t="s">
        <v>11</v>
      </c>
      <c r="P4" s="60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3" t="s">
        <v>13</v>
      </c>
      <c r="H6" s="53"/>
      <c r="I6" s="53"/>
      <c r="J6" s="53"/>
      <c r="K6" s="53"/>
      <c r="L6" s="53"/>
      <c r="M6" s="36"/>
      <c r="N6" s="53" t="s">
        <v>6</v>
      </c>
      <c r="O6" s="54"/>
      <c r="P6" s="5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47" t="s">
        <v>15</v>
      </c>
      <c r="M7" s="48"/>
      <c r="N7" s="47" t="s">
        <v>5</v>
      </c>
      <c r="O7" s="47" t="s">
        <v>10</v>
      </c>
      <c r="P7" s="47" t="s">
        <v>15</v>
      </c>
      <c r="Q7" s="39"/>
    </row>
    <row r="8" spans="1:17" s="24" customFormat="1" ht="24.75" customHeight="1">
      <c r="A8" s="23">
        <v>1</v>
      </c>
      <c r="B8" s="49" t="s">
        <v>18</v>
      </c>
      <c r="C8" s="3">
        <v>39178</v>
      </c>
      <c r="D8" s="2" t="s">
        <v>19</v>
      </c>
      <c r="E8" s="4">
        <v>43</v>
      </c>
      <c r="F8" s="38"/>
      <c r="G8" s="41">
        <v>43</v>
      </c>
      <c r="H8" s="41">
        <v>16</v>
      </c>
      <c r="I8" s="42">
        <v>8449</v>
      </c>
      <c r="J8" s="43">
        <v>54618</v>
      </c>
      <c r="K8" s="44">
        <f>I8/G8</f>
        <v>196.48837209302326</v>
      </c>
      <c r="L8" s="52">
        <f>J8/I8</f>
        <v>6.464433660788259</v>
      </c>
      <c r="M8" s="45"/>
      <c r="N8" s="42">
        <f>37459+21078+10255+6270+3694+4932+4892+1464+1250+2033+178+878+159+197+307+8449</f>
        <v>103495</v>
      </c>
      <c r="O8" s="43">
        <f>334660+186251+75988+40440+17431+27188+25044.5+6929.5+5845+11212.5+1107+3955+605.6+1230+1821+54618</f>
        <v>794326.1</v>
      </c>
      <c r="P8" s="52">
        <f>O8/N8</f>
        <v>7.67501908304749</v>
      </c>
      <c r="Q8" s="40" t="s">
        <v>57</v>
      </c>
    </row>
    <row r="9" spans="1:17" s="24" customFormat="1" ht="24.75" customHeight="1">
      <c r="A9" s="23">
        <v>2</v>
      </c>
      <c r="B9" s="49" t="s">
        <v>37</v>
      </c>
      <c r="C9" s="3">
        <v>39262</v>
      </c>
      <c r="D9" s="2" t="s">
        <v>38</v>
      </c>
      <c r="E9" s="4">
        <v>21</v>
      </c>
      <c r="F9" s="38"/>
      <c r="G9" s="41">
        <v>21</v>
      </c>
      <c r="H9" s="41">
        <v>4</v>
      </c>
      <c r="I9" s="42">
        <v>3709</v>
      </c>
      <c r="J9" s="43">
        <v>24781</v>
      </c>
      <c r="K9" s="44">
        <f>I9/G9</f>
        <v>176.61904761904762</v>
      </c>
      <c r="L9" s="52">
        <f>J9/I9</f>
        <v>6.681315718522513</v>
      </c>
      <c r="M9" s="45"/>
      <c r="N9" s="42">
        <f>5050+3112+3088+3709</f>
        <v>14959</v>
      </c>
      <c r="O9" s="43">
        <f>45987.5+25413.5+17578.5+24781</f>
        <v>113760.5</v>
      </c>
      <c r="P9" s="52">
        <f>O9/N9</f>
        <v>7.604819840898456</v>
      </c>
      <c r="Q9" s="40" t="s">
        <v>57</v>
      </c>
    </row>
    <row r="10" spans="1:17" s="24" customFormat="1" ht="24.75" customHeight="1">
      <c r="A10" s="23">
        <v>3</v>
      </c>
      <c r="B10" s="49" t="s">
        <v>51</v>
      </c>
      <c r="C10" s="3">
        <v>39283</v>
      </c>
      <c r="D10" s="2" t="s">
        <v>52</v>
      </c>
      <c r="E10" s="4">
        <v>30</v>
      </c>
      <c r="F10" s="38"/>
      <c r="G10" s="41">
        <v>30</v>
      </c>
      <c r="H10" s="41">
        <v>1</v>
      </c>
      <c r="I10" s="42">
        <v>3574</v>
      </c>
      <c r="J10" s="43">
        <v>33755</v>
      </c>
      <c r="K10" s="44">
        <f>I10/G10</f>
        <v>119.13333333333334</v>
      </c>
      <c r="L10" s="52">
        <f>J10/I10</f>
        <v>9.444599888080582</v>
      </c>
      <c r="M10" s="45"/>
      <c r="N10" s="42">
        <f>3574</f>
        <v>3574</v>
      </c>
      <c r="O10" s="43">
        <f>33755</f>
        <v>33755</v>
      </c>
      <c r="P10" s="52">
        <f>O10/N10</f>
        <v>9.444599888080582</v>
      </c>
      <c r="Q10" s="40" t="s">
        <v>57</v>
      </c>
    </row>
    <row r="11" spans="1:17" s="24" customFormat="1" ht="24.75" customHeight="1">
      <c r="A11" s="23">
        <v>4</v>
      </c>
      <c r="B11" s="49" t="s">
        <v>39</v>
      </c>
      <c r="C11" s="3">
        <v>39262</v>
      </c>
      <c r="D11" s="2" t="s">
        <v>40</v>
      </c>
      <c r="E11" s="4">
        <v>15</v>
      </c>
      <c r="F11" s="38"/>
      <c r="G11" s="41">
        <v>15</v>
      </c>
      <c r="H11" s="41">
        <v>4</v>
      </c>
      <c r="I11" s="42">
        <v>2753</v>
      </c>
      <c r="J11" s="43">
        <v>21414</v>
      </c>
      <c r="K11" s="44">
        <f>I11/G11</f>
        <v>183.53333333333333</v>
      </c>
      <c r="L11" s="52">
        <f>J11/I11</f>
        <v>7.778423537958591</v>
      </c>
      <c r="M11" s="45"/>
      <c r="N11" s="42">
        <f>148+4453+2639+1325+2753</f>
        <v>11318</v>
      </c>
      <c r="O11" s="43">
        <f>1072+50406+28763.5+11247+21414</f>
        <v>112902.5</v>
      </c>
      <c r="P11" s="52">
        <f>O11/N11</f>
        <v>9.9754815338399</v>
      </c>
      <c r="Q11" s="40" t="s">
        <v>57</v>
      </c>
    </row>
    <row r="12" spans="1:17" s="24" customFormat="1" ht="24.75" customHeight="1">
      <c r="A12" s="23">
        <v>5</v>
      </c>
      <c r="B12" s="49" t="s">
        <v>32</v>
      </c>
      <c r="C12" s="3">
        <v>39241</v>
      </c>
      <c r="D12" s="2" t="s">
        <v>29</v>
      </c>
      <c r="E12" s="4">
        <v>20</v>
      </c>
      <c r="F12" s="38"/>
      <c r="G12" s="41">
        <v>20</v>
      </c>
      <c r="H12" s="41">
        <v>7</v>
      </c>
      <c r="I12" s="42">
        <v>1129</v>
      </c>
      <c r="J12" s="43">
        <v>6568.7</v>
      </c>
      <c r="K12" s="44">
        <f>I12/G12</f>
        <v>56.45</v>
      </c>
      <c r="L12" s="52">
        <f>J12/I12</f>
        <v>5.818157661647476</v>
      </c>
      <c r="M12" s="45"/>
      <c r="N12" s="42">
        <f>5960+2542+1094+1304+1726+1282+1129</f>
        <v>15037</v>
      </c>
      <c r="O12" s="43">
        <f>56566+21711.5+6770+7786.5+8048+6941+6568.7</f>
        <v>114391.7</v>
      </c>
      <c r="P12" s="52">
        <f>O12/N12</f>
        <v>7.60734854026734</v>
      </c>
      <c r="Q12" s="40" t="s">
        <v>57</v>
      </c>
    </row>
    <row r="13" spans="1:17" s="24" customFormat="1" ht="24.75" customHeight="1">
      <c r="A13" s="23">
        <v>6</v>
      </c>
      <c r="B13" s="1" t="s">
        <v>25</v>
      </c>
      <c r="C13" s="3">
        <v>39115</v>
      </c>
      <c r="D13" s="2" t="s">
        <v>26</v>
      </c>
      <c r="E13" s="4">
        <v>7</v>
      </c>
      <c r="F13" s="38"/>
      <c r="G13" s="41">
        <v>7</v>
      </c>
      <c r="H13" s="41">
        <v>23</v>
      </c>
      <c r="I13" s="42">
        <v>801</v>
      </c>
      <c r="J13" s="43">
        <v>5490.5</v>
      </c>
      <c r="K13" s="44">
        <f>I13/G13</f>
        <v>114.42857142857143</v>
      </c>
      <c r="L13" s="52">
        <f>J13/I13</f>
        <v>6.854556803995006</v>
      </c>
      <c r="M13" s="51"/>
      <c r="N13" s="42">
        <f>1861+315+483+453+199+125+780+688+532+250+58+10+324+278+530+160+491+30+1031+128+555+241+801</f>
        <v>10323</v>
      </c>
      <c r="O13" s="43">
        <f>17653+2664+2547+3149.5+1301+782+4139+3319+2916+1353+211+25+1358+2067.5+4037+800+2506+138+5334+824.5+3551+1941+5490.5</f>
        <v>68107</v>
      </c>
      <c r="P13" s="52">
        <f>O13/N13</f>
        <v>6.597597597597598</v>
      </c>
      <c r="Q13" s="40" t="s">
        <v>57</v>
      </c>
    </row>
    <row r="14" spans="1:17" s="24" customFormat="1" ht="24.75" customHeight="1">
      <c r="A14" s="23">
        <v>7</v>
      </c>
      <c r="B14" s="49" t="s">
        <v>27</v>
      </c>
      <c r="C14" s="3">
        <v>39220</v>
      </c>
      <c r="D14" s="2" t="s">
        <v>17</v>
      </c>
      <c r="E14" s="4">
        <v>88</v>
      </c>
      <c r="F14" s="38"/>
      <c r="G14" s="41">
        <v>8</v>
      </c>
      <c r="H14" s="41">
        <v>10</v>
      </c>
      <c r="I14" s="42">
        <v>686</v>
      </c>
      <c r="J14" s="43">
        <v>3910.5</v>
      </c>
      <c r="K14" s="44">
        <f>I14/G14</f>
        <v>85.75</v>
      </c>
      <c r="L14" s="52">
        <f>J14/I14</f>
        <v>5.700437317784257</v>
      </c>
      <c r="M14" s="45"/>
      <c r="N14" s="42">
        <f>30030+15614+11438+12738+3793+3129+868+1018+665+686</f>
        <v>79979</v>
      </c>
      <c r="O14" s="43">
        <f>243956.5+117427+73654+72685+18159+15476.5+4523.5+4430.5+3061.5+3910.5</f>
        <v>557284</v>
      </c>
      <c r="P14" s="52">
        <f>O14/N14</f>
        <v>6.967879068255417</v>
      </c>
      <c r="Q14" s="40" t="s">
        <v>57</v>
      </c>
    </row>
    <row r="15" spans="1:17" s="24" customFormat="1" ht="24.75" customHeight="1">
      <c r="A15" s="23">
        <v>8</v>
      </c>
      <c r="B15" s="49" t="s">
        <v>28</v>
      </c>
      <c r="C15" s="3">
        <v>39227</v>
      </c>
      <c r="D15" s="2" t="s">
        <v>22</v>
      </c>
      <c r="E15" s="4">
        <v>5</v>
      </c>
      <c r="F15" s="38"/>
      <c r="G15" s="41">
        <v>5</v>
      </c>
      <c r="H15" s="41">
        <v>9</v>
      </c>
      <c r="I15" s="42">
        <v>499</v>
      </c>
      <c r="J15" s="43">
        <v>3381.5</v>
      </c>
      <c r="K15" s="44">
        <f>I15/G15</f>
        <v>99.8</v>
      </c>
      <c r="L15" s="52">
        <f>J15/I15</f>
        <v>6.7765531062124245</v>
      </c>
      <c r="M15" s="45"/>
      <c r="N15" s="42">
        <f>1711+728+514+497+915+744+533+775+499</f>
        <v>6916</v>
      </c>
      <c r="O15" s="43">
        <f>18794+5525.5+3600+3074+7613+5767.5+3269+5718+3381.5</f>
        <v>56742.5</v>
      </c>
      <c r="P15" s="52">
        <f>O15/N15</f>
        <v>8.204525737420473</v>
      </c>
      <c r="Q15" s="40" t="s">
        <v>57</v>
      </c>
    </row>
    <row r="16" spans="1:17" s="24" customFormat="1" ht="24.75" customHeight="1">
      <c r="A16" s="23">
        <v>9</v>
      </c>
      <c r="B16" s="1" t="s">
        <v>45</v>
      </c>
      <c r="C16" s="3">
        <v>38877</v>
      </c>
      <c r="D16" s="2" t="s">
        <v>19</v>
      </c>
      <c r="E16" s="4">
        <v>64</v>
      </c>
      <c r="F16" s="38"/>
      <c r="G16" s="41">
        <v>2</v>
      </c>
      <c r="H16" s="41">
        <v>44</v>
      </c>
      <c r="I16" s="42">
        <v>333</v>
      </c>
      <c r="J16" s="43">
        <v>1508</v>
      </c>
      <c r="K16" s="44">
        <f>I16/G16</f>
        <v>166.5</v>
      </c>
      <c r="L16" s="52">
        <f>J16/I16</f>
        <v>4.528528528528528</v>
      </c>
      <c r="M16" s="45"/>
      <c r="N16" s="42">
        <f>14426+9567+3182+3017+2315+1729+923+616+640+472+129+528+43+81+47+20+45+1220+34+161+225+329+168+228+966+413+62+16+140+285+239+1324+177+370+1604+885+37+267+145+18+265+108+208+333</f>
        <v>48007</v>
      </c>
      <c r="O16" s="43">
        <f>94169.5+63426.5+19841+16453.5+12618.5+9991+4741+3516+3356+2065.5+678+1792.5+320+299+194+83+215+3730+139+814+787+999+514+709+2925+1298+249+160+755+1105+914+5364.5+789.5+1580.5+6416+3636.5+158+1086+725+81+1075+864+832+1508</f>
        <v>272974</v>
      </c>
      <c r="P16" s="52">
        <f>O16/N16</f>
        <v>5.686129106172016</v>
      </c>
      <c r="Q16" s="40" t="s">
        <v>57</v>
      </c>
    </row>
    <row r="17" spans="1:17" s="24" customFormat="1" ht="24.75" customHeight="1">
      <c r="A17" s="23">
        <v>10</v>
      </c>
      <c r="B17" s="1" t="s">
        <v>55</v>
      </c>
      <c r="C17" s="3">
        <v>39010</v>
      </c>
      <c r="D17" s="2" t="s">
        <v>56</v>
      </c>
      <c r="E17" s="4">
        <v>4</v>
      </c>
      <c r="F17" s="38"/>
      <c r="G17" s="41">
        <v>3</v>
      </c>
      <c r="H17" s="41">
        <v>30</v>
      </c>
      <c r="I17" s="42">
        <v>304</v>
      </c>
      <c r="J17" s="43">
        <v>1545.5</v>
      </c>
      <c r="K17" s="44">
        <f>I17/G17</f>
        <v>101.33333333333333</v>
      </c>
      <c r="L17" s="52">
        <f>J17/I17</f>
        <v>5.083881578947368</v>
      </c>
      <c r="M17" s="45"/>
      <c r="N17" s="42">
        <f>3239+2157+1429+524+500+1570+699+278+431+179+191+394+386+373+27+447+445+84+37+384+51+713+37+1133+297+208+148+238+237+297+304</f>
        <v>17437</v>
      </c>
      <c r="O17" s="43">
        <f>29917+16679+11125+3878+2666+4428+2241.5+1511+3063+970+820+1894+1723+1526+175+2339+1780+357.5+159+2083+351+2852+254+4558+1188+832+592+952+948+1188+1545.5</f>
        <v>104595.5</v>
      </c>
      <c r="P17" s="52">
        <f>O17/N17</f>
        <v>5.998480243161095</v>
      </c>
      <c r="Q17" s="40" t="s">
        <v>57</v>
      </c>
    </row>
    <row r="18" spans="1:17" s="24" customFormat="1" ht="24.75" customHeight="1">
      <c r="A18" s="23">
        <v>11</v>
      </c>
      <c r="B18" s="49" t="s">
        <v>23</v>
      </c>
      <c r="C18" s="3">
        <v>39213</v>
      </c>
      <c r="D18" s="2" t="s">
        <v>24</v>
      </c>
      <c r="E18" s="4">
        <v>4</v>
      </c>
      <c r="F18" s="38"/>
      <c r="G18" s="41">
        <v>1</v>
      </c>
      <c r="H18" s="41">
        <v>11</v>
      </c>
      <c r="I18" s="42">
        <v>232</v>
      </c>
      <c r="J18" s="43">
        <v>1277.5</v>
      </c>
      <c r="K18" s="44">
        <f>I18/G18</f>
        <v>232</v>
      </c>
      <c r="L18" s="52">
        <f>J18/I18</f>
        <v>5.506465517241379</v>
      </c>
      <c r="M18" s="45"/>
      <c r="N18" s="42">
        <f>664+522+392+59+6+830+205+77+22+258+402+232</f>
        <v>3669</v>
      </c>
      <c r="O18" s="43">
        <f>4023.5+5558+2672.5+449+52+4724+1387+416+126+1449+1998.5+1277.5</f>
        <v>24133</v>
      </c>
      <c r="P18" s="52">
        <f>O18/N18</f>
        <v>6.577541564458981</v>
      </c>
      <c r="Q18" s="40" t="s">
        <v>57</v>
      </c>
    </row>
    <row r="19" spans="1:17" s="24" customFormat="1" ht="24.75" customHeight="1">
      <c r="A19" s="23">
        <v>12</v>
      </c>
      <c r="B19" s="49" t="s">
        <v>35</v>
      </c>
      <c r="C19" s="3">
        <v>39164</v>
      </c>
      <c r="D19" s="2" t="s">
        <v>17</v>
      </c>
      <c r="E19" s="4">
        <v>40</v>
      </c>
      <c r="F19" s="38"/>
      <c r="G19" s="41">
        <v>2</v>
      </c>
      <c r="H19" s="41">
        <v>16</v>
      </c>
      <c r="I19" s="42">
        <v>91</v>
      </c>
      <c r="J19" s="43">
        <v>589</v>
      </c>
      <c r="K19" s="44">
        <f>I19/G19</f>
        <v>45.5</v>
      </c>
      <c r="L19" s="52">
        <f>J19/I19</f>
        <v>6.472527472527473</v>
      </c>
      <c r="M19" s="45"/>
      <c r="N19" s="42">
        <f>15270+7788+3293+2489+585+1026+358+293+157+44+46+87+169+238+28+91</f>
        <v>31962</v>
      </c>
      <c r="O19" s="43">
        <f>136863.5+71331.5+20806.5+12476.9+2838+4712+1523+1430+843.5+195+279+570+808+965+157+589</f>
        <v>256387.9</v>
      </c>
      <c r="P19" s="52">
        <f>O19/N19</f>
        <v>8.021647581503034</v>
      </c>
      <c r="Q19" s="40" t="s">
        <v>57</v>
      </c>
    </row>
    <row r="20" spans="1:17" s="24" customFormat="1" ht="24.75" customHeight="1">
      <c r="A20" s="23">
        <v>13</v>
      </c>
      <c r="B20" s="49" t="s">
        <v>36</v>
      </c>
      <c r="C20" s="3">
        <v>39255</v>
      </c>
      <c r="D20" s="2" t="s">
        <v>19</v>
      </c>
      <c r="E20" s="4">
        <v>1</v>
      </c>
      <c r="F20" s="38"/>
      <c r="G20" s="41">
        <v>1</v>
      </c>
      <c r="H20" s="41">
        <v>5</v>
      </c>
      <c r="I20" s="42">
        <v>78</v>
      </c>
      <c r="J20" s="43">
        <v>672</v>
      </c>
      <c r="K20" s="44">
        <f>I20/G20</f>
        <v>78</v>
      </c>
      <c r="L20" s="52">
        <f>J20/I20</f>
        <v>8.615384615384615</v>
      </c>
      <c r="M20" s="45"/>
      <c r="N20" s="42">
        <f>2941+612+556+404+77+78</f>
        <v>4668</v>
      </c>
      <c r="O20" s="43">
        <f>21521.25+5392+4888+3600+742+672</f>
        <v>36815.25</v>
      </c>
      <c r="P20" s="52">
        <f>O20/N20</f>
        <v>7.886728791773779</v>
      </c>
      <c r="Q20" s="40" t="s">
        <v>57</v>
      </c>
    </row>
    <row r="21" spans="1:17" s="24" customFormat="1" ht="24.75" customHeight="1">
      <c r="A21" s="23">
        <v>14</v>
      </c>
      <c r="B21" s="49" t="s">
        <v>20</v>
      </c>
      <c r="C21" s="3">
        <v>39178</v>
      </c>
      <c r="D21" s="2" t="s">
        <v>21</v>
      </c>
      <c r="E21" s="4">
        <v>2</v>
      </c>
      <c r="F21" s="38"/>
      <c r="G21" s="41">
        <v>2</v>
      </c>
      <c r="H21" s="41">
        <v>16</v>
      </c>
      <c r="I21" s="42">
        <v>70</v>
      </c>
      <c r="J21" s="43">
        <v>439</v>
      </c>
      <c r="K21" s="44">
        <f>I21/G21</f>
        <v>35</v>
      </c>
      <c r="L21" s="52">
        <f>J21/I21</f>
        <v>6.271428571428571</v>
      </c>
      <c r="M21" s="45"/>
      <c r="N21" s="42">
        <f>445+262+47+219+66+135+226+149+505+642+21+199+43+19+123+70</f>
        <v>3171</v>
      </c>
      <c r="O21" s="43">
        <f>3994+2334+454+1412+330+1004+1550+988+2020+2401+126+1742+272+133+970+439</f>
        <v>20169</v>
      </c>
      <c r="P21" s="52">
        <f>O21/N21</f>
        <v>6.360454115421003</v>
      </c>
      <c r="Q21" s="40" t="s">
        <v>57</v>
      </c>
    </row>
    <row r="22" spans="1:17" s="24" customFormat="1" ht="24.75" customHeight="1">
      <c r="A22" s="23">
        <v>15</v>
      </c>
      <c r="B22" s="49" t="s">
        <v>41</v>
      </c>
      <c r="C22" s="3">
        <v>39269</v>
      </c>
      <c r="D22" s="2" t="s">
        <v>19</v>
      </c>
      <c r="E22" s="4">
        <v>1</v>
      </c>
      <c r="F22" s="38"/>
      <c r="G22" s="41">
        <v>1</v>
      </c>
      <c r="H22" s="41">
        <v>3</v>
      </c>
      <c r="I22" s="42">
        <v>68</v>
      </c>
      <c r="J22" s="43">
        <v>622</v>
      </c>
      <c r="K22" s="44">
        <f>I22/G22</f>
        <v>68</v>
      </c>
      <c r="L22" s="52">
        <f>J22/I22</f>
        <v>9.147058823529411</v>
      </c>
      <c r="M22" s="45"/>
      <c r="N22" s="42">
        <f>1375+302+168+68</f>
        <v>1913</v>
      </c>
      <c r="O22" s="43">
        <f>7409+2676+1512+622</f>
        <v>12219</v>
      </c>
      <c r="P22" s="52">
        <f>O22/N22</f>
        <v>6.3873497124934655</v>
      </c>
      <c r="Q22" s="40" t="s">
        <v>57</v>
      </c>
    </row>
    <row r="23" spans="1:17" s="64" customFormat="1" ht="24.75" customHeight="1">
      <c r="A23" s="23">
        <v>16</v>
      </c>
      <c r="B23" s="1" t="s">
        <v>58</v>
      </c>
      <c r="C23" s="3">
        <v>38779</v>
      </c>
      <c r="D23" s="2" t="s">
        <v>59</v>
      </c>
      <c r="E23" s="4">
        <v>10</v>
      </c>
      <c r="F23" s="38"/>
      <c r="G23" s="41">
        <v>1</v>
      </c>
      <c r="H23" s="41">
        <v>31</v>
      </c>
      <c r="I23" s="42">
        <v>64</v>
      </c>
      <c r="J23" s="43">
        <v>311</v>
      </c>
      <c r="K23" s="44">
        <f>I23/G23</f>
        <v>64</v>
      </c>
      <c r="L23" s="52">
        <f>J23/I23</f>
        <v>4.859375</v>
      </c>
      <c r="M23" s="51"/>
      <c r="N23" s="42">
        <f>2548+994+309+438+475+587+190+1491+27+979+277+594+475+870+277+75+26+361+82+165+100+310+22+67+34+59+238+890+445+445+64</f>
        <v>13914</v>
      </c>
      <c r="O23" s="43">
        <f>19635+7029.5+1939.5+1932.5+1425+2285+846+5995.5+272.5+3026+831+1782+1425+2693.5+831+321+104+2033+455+780+635+1020+66+201+102+177+952+3560+1780+1780+311</f>
        <v>66226</v>
      </c>
      <c r="P23" s="52">
        <f>O23/N23</f>
        <v>4.7596665229265485</v>
      </c>
      <c r="Q23" s="40" t="s">
        <v>57</v>
      </c>
    </row>
    <row r="24" spans="1:17" s="24" customFormat="1" ht="24.75" customHeight="1">
      <c r="A24" s="23">
        <v>17</v>
      </c>
      <c r="B24" s="49" t="s">
        <v>44</v>
      </c>
      <c r="C24" s="3">
        <v>39269</v>
      </c>
      <c r="D24" s="2" t="s">
        <v>19</v>
      </c>
      <c r="E24" s="4">
        <v>1</v>
      </c>
      <c r="F24" s="38"/>
      <c r="G24" s="41">
        <v>1</v>
      </c>
      <c r="H24" s="41">
        <v>3</v>
      </c>
      <c r="I24" s="42">
        <v>54</v>
      </c>
      <c r="J24" s="43">
        <v>490</v>
      </c>
      <c r="K24" s="44">
        <f>I24/G24</f>
        <v>54</v>
      </c>
      <c r="L24" s="52">
        <f>J24/I24</f>
        <v>9.074074074074074</v>
      </c>
      <c r="M24" s="45"/>
      <c r="N24" s="42">
        <f>1416+137+191+54</f>
        <v>1798</v>
      </c>
      <c r="O24" s="43">
        <f>7293.25+1190+1724+490</f>
        <v>10697.25</v>
      </c>
      <c r="P24" s="52">
        <f>O24/N24</f>
        <v>5.949527252502781</v>
      </c>
      <c r="Q24" s="40" t="s">
        <v>57</v>
      </c>
    </row>
    <row r="25" spans="1:17" s="24" customFormat="1" ht="24.75" customHeight="1">
      <c r="A25" s="23">
        <v>18</v>
      </c>
      <c r="B25" s="49" t="s">
        <v>42</v>
      </c>
      <c r="C25" s="3">
        <v>39269</v>
      </c>
      <c r="D25" s="2" t="s">
        <v>19</v>
      </c>
      <c r="E25" s="4">
        <v>1</v>
      </c>
      <c r="F25" s="38"/>
      <c r="G25" s="41">
        <v>1</v>
      </c>
      <c r="H25" s="41">
        <v>3</v>
      </c>
      <c r="I25" s="42">
        <v>50</v>
      </c>
      <c r="J25" s="43">
        <v>434</v>
      </c>
      <c r="K25" s="44">
        <f>I25/G25</f>
        <v>50</v>
      </c>
      <c r="L25" s="52">
        <f>J25/I25</f>
        <v>8.68</v>
      </c>
      <c r="M25" s="45"/>
      <c r="N25" s="42">
        <f>1367+111+275+50</f>
        <v>1803</v>
      </c>
      <c r="O25" s="43">
        <f>7074.25+986+2460+434</f>
        <v>10954.25</v>
      </c>
      <c r="P25" s="52">
        <f>O25/N25</f>
        <v>6.075568496949528</v>
      </c>
      <c r="Q25" s="40" t="s">
        <v>57</v>
      </c>
    </row>
    <row r="26" spans="1:17" s="24" customFormat="1" ht="24.75" customHeight="1">
      <c r="A26" s="23">
        <v>19</v>
      </c>
      <c r="B26" s="1" t="s">
        <v>53</v>
      </c>
      <c r="C26" s="3">
        <v>38191</v>
      </c>
      <c r="D26" s="2" t="s">
        <v>54</v>
      </c>
      <c r="E26" s="4">
        <v>3</v>
      </c>
      <c r="F26" s="38"/>
      <c r="G26" s="41">
        <v>1</v>
      </c>
      <c r="H26" s="41">
        <v>38</v>
      </c>
      <c r="I26" s="42">
        <v>42</v>
      </c>
      <c r="J26" s="43">
        <v>266</v>
      </c>
      <c r="K26" s="44">
        <f>I26/G26</f>
        <v>42</v>
      </c>
      <c r="L26" s="52">
        <f>J26/I26</f>
        <v>6.333333333333333</v>
      </c>
      <c r="M26" s="45"/>
      <c r="N26" s="42">
        <f>6652+184+308+91+121+145+107+608+160+57+19+117+20+36+475+414+320+44+284+194+77+21+125+216+42+25+24+502+119+272+42</f>
        <v>11821</v>
      </c>
      <c r="O26" s="43">
        <f>44809+939+1634+438+363+435+381+3327+826+257+76+414+70+126+1425+2370+1830+247+1881+1257+293+158+874+1298+210+125+120+803.2+476+435.2+266</f>
        <v>68163.4</v>
      </c>
      <c r="P26" s="52">
        <f>O26/N26</f>
        <v>5.766297267574655</v>
      </c>
      <c r="Q26" s="40" t="s">
        <v>57</v>
      </c>
    </row>
    <row r="27" spans="1:17" s="24" customFormat="1" ht="24.75" customHeight="1">
      <c r="A27" s="23">
        <v>20</v>
      </c>
      <c r="B27" s="49" t="s">
        <v>43</v>
      </c>
      <c r="C27" s="3">
        <v>39269</v>
      </c>
      <c r="D27" s="2" t="s">
        <v>19</v>
      </c>
      <c r="E27" s="4">
        <v>1</v>
      </c>
      <c r="F27" s="38"/>
      <c r="G27" s="41">
        <v>1</v>
      </c>
      <c r="H27" s="41">
        <v>3</v>
      </c>
      <c r="I27" s="42">
        <v>30</v>
      </c>
      <c r="J27" s="43">
        <v>266</v>
      </c>
      <c r="K27" s="44">
        <f>I27/G27</f>
        <v>30</v>
      </c>
      <c r="L27" s="52">
        <f>J27/I27</f>
        <v>8.866666666666667</v>
      </c>
      <c r="M27" s="45"/>
      <c r="N27" s="42">
        <f>1413+77+312+30</f>
        <v>1832</v>
      </c>
      <c r="O27" s="43">
        <f>7487+688+2678+266</f>
        <v>11119</v>
      </c>
      <c r="P27" s="52">
        <f>O27/N27</f>
        <v>6.0693231441048034</v>
      </c>
      <c r="Q27" s="40" t="s">
        <v>57</v>
      </c>
    </row>
    <row r="28" spans="1:17" s="24" customFormat="1" ht="24.75" customHeight="1">
      <c r="A28" s="23">
        <v>21</v>
      </c>
      <c r="B28" s="1" t="s">
        <v>46</v>
      </c>
      <c r="C28" s="3">
        <v>39059</v>
      </c>
      <c r="D28" s="2" t="s">
        <v>47</v>
      </c>
      <c r="E28" s="4">
        <v>4</v>
      </c>
      <c r="F28" s="38"/>
      <c r="G28" s="41">
        <v>1</v>
      </c>
      <c r="H28" s="41">
        <v>19</v>
      </c>
      <c r="I28" s="42">
        <v>24</v>
      </c>
      <c r="J28" s="43">
        <v>143</v>
      </c>
      <c r="K28" s="44">
        <f>I28/G28</f>
        <v>24</v>
      </c>
      <c r="L28" s="52">
        <f>J28/I28</f>
        <v>5.958333333333333</v>
      </c>
      <c r="M28" s="45"/>
      <c r="N28" s="42">
        <f>1000+688+315+110+14+91+238+267+24+49+68+759+1001+71+600+75+10+386+36+24</f>
        <v>5826</v>
      </c>
      <c r="O28" s="43">
        <f>5003+5487+2620+995+115+453+952+1068+60+117+340+2970+8402+414+2390+468+62+1544+219+143</f>
        <v>33822</v>
      </c>
      <c r="P28" s="52">
        <f>O28/N28</f>
        <v>5.805355303810504</v>
      </c>
      <c r="Q28" s="40" t="s">
        <v>57</v>
      </c>
    </row>
    <row r="29" spans="1:17" s="24" customFormat="1" ht="24.75" customHeight="1">
      <c r="A29" s="23">
        <v>22</v>
      </c>
      <c r="B29" s="1" t="s">
        <v>48</v>
      </c>
      <c r="C29" s="3">
        <v>39045</v>
      </c>
      <c r="D29" s="2" t="s">
        <v>34</v>
      </c>
      <c r="E29" s="4">
        <v>4</v>
      </c>
      <c r="F29" s="38"/>
      <c r="G29" s="41">
        <v>1</v>
      </c>
      <c r="H29" s="41">
        <v>15</v>
      </c>
      <c r="I29" s="42">
        <v>18</v>
      </c>
      <c r="J29" s="43">
        <v>113</v>
      </c>
      <c r="K29" s="44">
        <f>I29/G29</f>
        <v>18</v>
      </c>
      <c r="L29" s="52">
        <f>J29/I29</f>
        <v>6.277777777777778</v>
      </c>
      <c r="M29" s="45"/>
      <c r="N29" s="42">
        <f>484+239+139+406+142+39+97+68+267+124+14+55+25+52+18</f>
        <v>2169</v>
      </c>
      <c r="O29" s="43">
        <f>4508+1771+883+1554+851.5+290.5+236+176+1068+372+74+259+168+304+113</f>
        <v>12628</v>
      </c>
      <c r="P29" s="52">
        <f>O29/N29</f>
        <v>5.822037805440295</v>
      </c>
      <c r="Q29" s="40" t="s">
        <v>57</v>
      </c>
    </row>
    <row r="30" spans="1:17" s="24" customFormat="1" ht="24.75" customHeight="1">
      <c r="A30" s="23">
        <v>23</v>
      </c>
      <c r="B30" s="49" t="s">
        <v>33</v>
      </c>
      <c r="C30" s="3">
        <v>39157</v>
      </c>
      <c r="D30" s="2" t="s">
        <v>34</v>
      </c>
      <c r="E30" s="4">
        <v>1</v>
      </c>
      <c r="F30" s="38"/>
      <c r="G30" s="41">
        <v>1</v>
      </c>
      <c r="H30" s="41">
        <v>14</v>
      </c>
      <c r="I30" s="42">
        <v>16</v>
      </c>
      <c r="J30" s="43">
        <v>80</v>
      </c>
      <c r="K30" s="44">
        <f>I30/G30</f>
        <v>16</v>
      </c>
      <c r="L30" s="52">
        <f>J30/I30</f>
        <v>5</v>
      </c>
      <c r="M30" s="45"/>
      <c r="N30" s="42">
        <f>578+442+162+25+159+173+475+267+133+54+68+22+35+16</f>
        <v>2609</v>
      </c>
      <c r="O30" s="43">
        <f>4040+3088+878+292+795+865+1900+1068+1000+398+492+110+175+80</f>
        <v>15181</v>
      </c>
      <c r="P30" s="52">
        <f>O30/N30</f>
        <v>5.818704484476811</v>
      </c>
      <c r="Q30" s="40" t="s">
        <v>57</v>
      </c>
    </row>
    <row r="31" spans="1:17" s="24" customFormat="1" ht="24.75" customHeight="1">
      <c r="A31" s="23">
        <v>24</v>
      </c>
      <c r="B31" s="49" t="s">
        <v>30</v>
      </c>
      <c r="C31" s="3">
        <v>39234</v>
      </c>
      <c r="D31" s="2" t="s">
        <v>31</v>
      </c>
      <c r="E31" s="4">
        <v>15</v>
      </c>
      <c r="F31" s="38"/>
      <c r="G31" s="41">
        <v>1</v>
      </c>
      <c r="H31" s="41">
        <v>8</v>
      </c>
      <c r="I31" s="42">
        <v>12</v>
      </c>
      <c r="J31" s="43">
        <v>98</v>
      </c>
      <c r="K31" s="44">
        <f>I31/G31</f>
        <v>12</v>
      </c>
      <c r="L31" s="52">
        <f>J31/I31</f>
        <v>8.166666666666666</v>
      </c>
      <c r="M31" s="45"/>
      <c r="N31" s="42">
        <f>1293+798+220+172+132+50+74+12</f>
        <v>2751</v>
      </c>
      <c r="O31" s="43">
        <f>12517.5+6692.5+1437+1063+738+218.5+558+98</f>
        <v>23322.5</v>
      </c>
      <c r="P31" s="52">
        <f>O31/N31</f>
        <v>8.477826245001818</v>
      </c>
      <c r="Q31" s="40" t="s">
        <v>57</v>
      </c>
    </row>
    <row r="32" spans="1:13" ht="6" customHeight="1" thickBot="1">
      <c r="A32" s="20"/>
      <c r="B32" s="13"/>
      <c r="C32" s="14"/>
      <c r="D32" s="15"/>
      <c r="E32" s="15"/>
      <c r="F32" s="15"/>
      <c r="G32" s="16"/>
      <c r="H32" s="16"/>
      <c r="I32" s="17"/>
      <c r="J32" s="18"/>
      <c r="K32" s="17"/>
      <c r="L32" s="18"/>
      <c r="M32" s="18"/>
    </row>
    <row r="33" spans="1:13" ht="20.25" customHeight="1" thickBot="1">
      <c r="A33" s="20"/>
      <c r="B33" s="55" t="s">
        <v>6</v>
      </c>
      <c r="C33" s="55"/>
      <c r="D33" s="55"/>
      <c r="E33" s="55"/>
      <c r="F33" s="31"/>
      <c r="G33" s="32">
        <f>SUM(G8:G31)</f>
        <v>170</v>
      </c>
      <c r="H33" s="32" t="s">
        <v>14</v>
      </c>
      <c r="I33" s="34">
        <f>SUM(I8:I31)</f>
        <v>23086</v>
      </c>
      <c r="J33" s="35">
        <f>SUM(J8:J31)</f>
        <v>162773.2</v>
      </c>
      <c r="K33" s="50">
        <f>I33/G33</f>
        <v>135.8</v>
      </c>
      <c r="L33" s="33">
        <f>J33/I33</f>
        <v>7.0507320453954785</v>
      </c>
      <c r="M33" s="10"/>
    </row>
  </sheetData>
  <mergeCells count="7">
    <mergeCell ref="N6:P6"/>
    <mergeCell ref="B33:E33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2007-07-27T16:00:13Z</dcterms:modified>
  <cp:category/>
  <cp:version/>
  <cp:contentType/>
  <cp:contentStatus/>
</cp:coreProperties>
</file>