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12120" tabRatio="804" activeTab="0"/>
  </bookViews>
  <sheets>
    <sheet name="Jul 13 - 15 we 29)" sheetId="1" r:id="rId1"/>
    <sheet name="Jul 13 - 15 (TOP 20)" sheetId="2" r:id="rId2"/>
  </sheets>
  <definedNames>
    <definedName name="_xlnm.Print_Area" localSheetId="1">'Jul 13 - 15 (TOP 20)'!$A$1:$W$45</definedName>
    <definedName name="_xlnm.Print_Area" localSheetId="0">'Jul 13 - 15 we 29)'!$A$1:$W$105</definedName>
  </definedNames>
  <calcPr fullCalcOnLoad="1"/>
</workbook>
</file>

<file path=xl/sharedStrings.xml><?xml version="1.0" encoding="utf-8"?>
<sst xmlns="http://schemas.openxmlformats.org/spreadsheetml/2006/main" count="361" uniqueCount="160">
  <si>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</si>
  <si>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</si>
  <si>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MUTLULUK</t>
  </si>
  <si>
    <t>KENDA</t>
  </si>
  <si>
    <t>HOLIDAY, THE</t>
  </si>
  <si>
    <t>HYDE PARK</t>
  </si>
  <si>
    <t>TRANSYLVANIA</t>
  </si>
  <si>
    <t>R FILM</t>
  </si>
  <si>
    <t>PRINCES</t>
  </si>
  <si>
    <t>THE UGLY DUCKLING&amp; ME</t>
  </si>
  <si>
    <t>GREAT RAID</t>
  </si>
  <si>
    <t>MIRAMAX</t>
  </si>
  <si>
    <t>GHOST RIDER</t>
  </si>
  <si>
    <t>AKSOY FILM</t>
  </si>
  <si>
    <t>TELL NO ONE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</si>
  <si>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</si>
  <si>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</si>
  <si>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</si>
  <si>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</si>
  <si>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</si>
  <si>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TIGLON</t>
  </si>
  <si>
    <t>D PRODUCTIONS</t>
  </si>
  <si>
    <t>MEDYAVIZYON</t>
  </si>
  <si>
    <t>Title</t>
  </si>
  <si>
    <t>Distributor</t>
  </si>
  <si>
    <t>Friday</t>
  </si>
  <si>
    <t>Saturday</t>
  </si>
  <si>
    <t>Sunday</t>
  </si>
  <si>
    <t>Change</t>
  </si>
  <si>
    <t>Adm.</t>
  </si>
  <si>
    <t>WB</t>
  </si>
  <si>
    <t>WARNER BROS.</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</si>
  <si>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</si>
  <si>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</si>
  <si>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</si>
  <si>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</si>
  <si>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</si>
  <si>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</si>
  <si>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</si>
  <si>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</si>
  <si>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</si>
  <si>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</si>
  <si>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</si>
  <si>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</si>
  <si>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</si>
  <si>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</si>
  <si>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COLUMBIA</t>
  </si>
  <si>
    <t>Company</t>
  </si>
  <si>
    <t>35 MILIM</t>
  </si>
  <si>
    <t>MEET THE ROBINSONS</t>
  </si>
  <si>
    <t>FIND ME GUILTY</t>
  </si>
  <si>
    <t>SYNDICATE</t>
  </si>
  <si>
    <t>SON OSMANLI "YANDIM ALİ"</t>
  </si>
  <si>
    <t>LIVING AND DYING</t>
  </si>
  <si>
    <t>SUMMER RAIN</t>
  </si>
  <si>
    <t>ENERGY MEDYA</t>
  </si>
  <si>
    <t>INCONVENIENTH TRUTH, AN</t>
  </si>
  <si>
    <t>ADEM'İN TRENLERİ</t>
  </si>
  <si>
    <t>IFR - PROMETE</t>
  </si>
  <si>
    <t>*Bu hafta sonu Barbar Film'in dağıtımda filmi yoktur.</t>
  </si>
  <si>
    <t>*Firmalardan gelen en son rapor zamanı: 18.10</t>
  </si>
  <si>
    <t>ANS</t>
  </si>
  <si>
    <t>MAVİ GÖZLÜ DEV</t>
  </si>
  <si>
    <t>WEINSTEIN CO.</t>
  </si>
  <si>
    <t>APOCALYPTO</t>
  </si>
  <si>
    <t>TMNT</t>
  </si>
  <si>
    <t>AVSAR FILM</t>
  </si>
  <si>
    <t>EUROPA</t>
  </si>
  <si>
    <t>MANDATE</t>
  </si>
  <si>
    <t>OZEN - UMUT</t>
  </si>
  <si>
    <t>ENERGY - SINEVIZYON</t>
  </si>
  <si>
    <t>NEXT</t>
  </si>
  <si>
    <t>PERFECT STRANGER</t>
  </si>
  <si>
    <t>PAN'S LABYRINTH</t>
  </si>
  <si>
    <t>BIR FILM</t>
  </si>
  <si>
    <t>WILD BUNCH</t>
  </si>
  <si>
    <t>COPYING BEETHOVEN</t>
  </si>
  <si>
    <t>IRFAN</t>
  </si>
  <si>
    <t>SPIDER-MAN 3</t>
  </si>
  <si>
    <t>ISTANBUL GUNESI</t>
  </si>
  <si>
    <t>SÖZÜN BİTTİĞİ YER</t>
  </si>
  <si>
    <t>BREACH</t>
  </si>
  <si>
    <t>UNIVERSAL</t>
  </si>
  <si>
    <t>ONE MISSED CALL: FINAL</t>
  </si>
  <si>
    <t>SUNSHINE</t>
  </si>
  <si>
    <t>MESSENGERS, THE</t>
  </si>
  <si>
    <t>FRACTURE</t>
  </si>
  <si>
    <t>IMPY'S ISLAND</t>
  </si>
  <si>
    <t>ZODIAC</t>
  </si>
  <si>
    <t>HILLS HAVE EYES 2</t>
  </si>
  <si>
    <t>CASHBACK</t>
  </si>
  <si>
    <t>A.E. FILM</t>
  </si>
  <si>
    <t>BESTLINE</t>
  </si>
  <si>
    <t>ERMAN</t>
  </si>
  <si>
    <t>MR. BROOKS</t>
  </si>
  <si>
    <t>ELEMENT</t>
  </si>
  <si>
    <t>BUG</t>
  </si>
  <si>
    <t>FIDA</t>
  </si>
  <si>
    <t>LAST MIMZY, THE</t>
  </si>
  <si>
    <t>NEW LINE</t>
  </si>
  <si>
    <t>BETA</t>
  </si>
  <si>
    <t>BLOOD AND CHOCOLATE</t>
  </si>
  <si>
    <t>HOST, THE</t>
  </si>
  <si>
    <t>CINECLICK</t>
  </si>
  <si>
    <t>BEYNELMİLEL</t>
  </si>
  <si>
    <t>BKM</t>
  </si>
  <si>
    <t>JE M'APPELLE ELISABETH</t>
  </si>
  <si>
    <t>PYRAMIDE</t>
  </si>
  <si>
    <t>TAXI 4</t>
  </si>
  <si>
    <t>DELTA FARCE</t>
  </si>
  <si>
    <t>CRIME INSIDERS</t>
  </si>
  <si>
    <t>VACANCY</t>
  </si>
  <si>
    <t>DEATH PROOF</t>
  </si>
  <si>
    <t>FILM POP</t>
  </si>
  <si>
    <t>FRAGILE, A GHOST STORY</t>
  </si>
  <si>
    <t>MISTRESS OF SPICES</t>
  </si>
  <si>
    <t>LIMON</t>
  </si>
  <si>
    <t>TALES FROM EARTHSEA</t>
  </si>
  <si>
    <t>REAPING, THE</t>
  </si>
  <si>
    <t>ELEMANTARY PARTICLES, THE</t>
  </si>
  <si>
    <t>LIVES OF OTHERS</t>
  </si>
  <si>
    <t>PREMONITION</t>
  </si>
  <si>
    <t>CURSE OF THE GOLDEN FLOWER, THE</t>
  </si>
  <si>
    <t>DIE HARD 4,0</t>
  </si>
  <si>
    <t>SHREK THE THIRD</t>
  </si>
  <si>
    <t>UIP</t>
  </si>
  <si>
    <t>OCEAN'S TWELVE</t>
  </si>
  <si>
    <t>PIRATES OF THE CARIBBEAN: AT WORLD'S END</t>
  </si>
  <si>
    <t>BUENA VISTA</t>
  </si>
  <si>
    <t>HOAX</t>
  </si>
  <si>
    <t>SCENES OF A SEXUAL NATURE</t>
  </si>
  <si>
    <t>THE WORKS</t>
  </si>
  <si>
    <t>DEAD IN 3 DAYS</t>
  </si>
  <si>
    <t>DREAMACHINE</t>
  </si>
  <si>
    <t>DONDURMAM GAYMAK</t>
  </si>
  <si>
    <t>HERMES</t>
  </si>
  <si>
    <t>MR. BEAN'S HOLIDAY</t>
  </si>
  <si>
    <t>SHOOTER</t>
  </si>
  <si>
    <t>NEW FILMS</t>
  </si>
  <si>
    <t>AMERİKALILAR KARADENİZ'DE 2</t>
  </si>
  <si>
    <t>OPEN SEASON</t>
  </si>
  <si>
    <t>ROMANTİK</t>
  </si>
  <si>
    <t>PLATO</t>
  </si>
  <si>
    <t>KÜÇÜK KIYAMET</t>
  </si>
  <si>
    <t>PARS: KİRAZ OPERASYONU</t>
  </si>
  <si>
    <t>SINEGRAF</t>
  </si>
  <si>
    <t>FEARLESS</t>
  </si>
  <si>
    <t>FOCUS</t>
  </si>
  <si>
    <t>ÇILGIN DERSANE</t>
  </si>
  <si>
    <t>TRANSFORMERS</t>
  </si>
  <si>
    <t>RISE: BLOOD HUNTER</t>
  </si>
  <si>
    <t>OCEANS THIRTEEN</t>
  </si>
  <si>
    <t>PIRATES OF THE CARIBBEAN: AT WORLDS END</t>
  </si>
  <si>
    <t>COLD PREY</t>
  </si>
  <si>
    <t>FILMPOP</t>
  </si>
  <si>
    <t>CANDY</t>
  </si>
  <si>
    <t>MY NEIGHBOR TOTORO</t>
  </si>
  <si>
    <t>KIKI'S DELIVERY SERVICE</t>
  </si>
  <si>
    <t>MUSIC AND LYRICS</t>
  </si>
  <si>
    <t>NAUSICAA OF THE VALLEY OF THE WINDS</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</si>
</sst>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style="hair"/>
      <top style="hair"/>
      <bottom style="hair"/>
    </border>
    <border>
      <left style="hair"/>
      <right style="hair"/>
      <top>
        <color indexed="63"/>
      </top>
      <bottom style="hair"/>
    </border>
    <border>
      <left style="hair"/>
      <right style="hair"/>
      <top style="medium"/>
      <bottom style="hair"/>
    </border>
    <border>
      <left style="hair"/>
      <right style="hair"/>
      <top style="hair"/>
      <bottom style="medium"/>
    </border>
    <border>
      <left style="hair"/>
      <right style="medium"/>
      <top style="hair"/>
      <bottom style="hair"/>
    </border>
    <border>
      <left style="medium"/>
      <right style="hair"/>
      <top style="hair"/>
      <bottom style="medium"/>
    </border>
    <border>
      <left style="medium"/>
      <right style="hair"/>
      <top style="medium"/>
      <bottom style="hair"/>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92">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8" fillId="0" borderId="0" xfId="0" applyNumberFormat="1" applyFont="1" applyAlignment="1" applyProtection="1">
      <alignment vertical="center"/>
      <protection locked="0"/>
    </xf>
    <xf numFmtId="188" fontId="8" fillId="0" borderId="0" xfId="0" applyNumberFormat="1" applyFont="1" applyAlignment="1" applyProtection="1">
      <alignment vertical="center"/>
      <protection locked="0"/>
    </xf>
    <xf numFmtId="185" fontId="11" fillId="0" borderId="0" xfId="0" applyNumberFormat="1" applyFont="1" applyFill="1" applyAlignment="1" applyProtection="1">
      <alignment vertical="center"/>
      <protection locked="0"/>
    </xf>
    <xf numFmtId="185" fontId="8" fillId="0" borderId="0" xfId="0" applyNumberFormat="1" applyFont="1" applyAlignment="1" applyProtection="1">
      <alignment horizontal="right" vertical="center"/>
      <protection locked="0"/>
    </xf>
    <xf numFmtId="193" fontId="8"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91" fontId="20"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9" fontId="4" fillId="0" borderId="0" xfId="42" applyFont="1" applyFill="1" applyBorder="1" applyAlignment="1" applyProtection="1">
      <alignment vertical="center"/>
      <protection/>
    </xf>
    <xf numFmtId="1" fontId="21" fillId="0" borderId="0" xfId="0" applyNumberFormat="1" applyFont="1" applyFill="1" applyBorder="1" applyAlignment="1" applyProtection="1">
      <alignment horizontal="right" vertical="center"/>
      <protection/>
    </xf>
    <xf numFmtId="0" fontId="18" fillId="0" borderId="0" xfId="0" applyFont="1" applyBorder="1" applyAlignment="1" applyProtection="1">
      <alignment horizontal="center" vertical="center"/>
      <protection/>
    </xf>
    <xf numFmtId="0" fontId="21" fillId="0" borderId="0" xfId="0" applyFont="1" applyAlignment="1" applyProtection="1">
      <alignment horizontal="right" vertical="center"/>
      <protection locked="0"/>
    </xf>
    <xf numFmtId="0" fontId="21" fillId="0" borderId="10" xfId="0" applyFont="1" applyBorder="1" applyAlignment="1" applyProtection="1">
      <alignment horizontal="center" vertical="center"/>
      <protection/>
    </xf>
    <xf numFmtId="0" fontId="21" fillId="0" borderId="0" xfId="0" applyFont="1" applyBorder="1" applyAlignment="1" applyProtection="1">
      <alignment horizontal="righ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8" fillId="0" borderId="0" xfId="0" applyFont="1" applyBorder="1" applyAlignment="1" applyProtection="1">
      <alignment horizontal="left" vertical="center"/>
      <protection locked="0"/>
    </xf>
    <xf numFmtId="0" fontId="22" fillId="0" borderId="0" xfId="0" applyFont="1" applyFill="1" applyBorder="1" applyAlignment="1" applyProtection="1">
      <alignment horizontal="right" vertical="center"/>
      <protection/>
    </xf>
    <xf numFmtId="0" fontId="14" fillId="0" borderId="0" xfId="0" applyFont="1" applyFill="1" applyBorder="1" applyAlignment="1" applyProtection="1">
      <alignment horizontal="center" vertical="center"/>
      <protection/>
    </xf>
    <xf numFmtId="3" fontId="14" fillId="0" borderId="0" xfId="0" applyNumberFormat="1" applyFont="1" applyFill="1" applyBorder="1" applyAlignment="1" applyProtection="1">
      <alignment horizontal="center" vertical="center"/>
      <protection/>
    </xf>
    <xf numFmtId="185" fontId="14" fillId="0" borderId="0" xfId="0" applyNumberFormat="1" applyFont="1" applyFill="1" applyBorder="1" applyAlignment="1" applyProtection="1">
      <alignment vertical="center"/>
      <protection/>
    </xf>
    <xf numFmtId="188" fontId="14" fillId="0" borderId="0" xfId="0" applyNumberFormat="1" applyFont="1" applyFill="1" applyBorder="1" applyAlignment="1" applyProtection="1">
      <alignment vertical="center"/>
      <protection/>
    </xf>
    <xf numFmtId="188" fontId="14" fillId="0" borderId="0" xfId="0" applyNumberFormat="1" applyFont="1" applyFill="1" applyBorder="1" applyAlignment="1" applyProtection="1">
      <alignment horizontal="right" vertical="center"/>
      <protection/>
    </xf>
    <xf numFmtId="193" fontId="14" fillId="0" borderId="0" xfId="0" applyNumberFormat="1" applyFont="1" applyFill="1" applyBorder="1" applyAlignment="1" applyProtection="1">
      <alignment vertical="center"/>
      <protection/>
    </xf>
    <xf numFmtId="185" fontId="14" fillId="0" borderId="0" xfId="0" applyNumberFormat="1" applyFont="1" applyFill="1" applyBorder="1" applyAlignment="1" applyProtection="1">
      <alignment horizontal="right" vertical="center"/>
      <protection/>
    </xf>
    <xf numFmtId="192" fontId="14" fillId="0" borderId="0" xfId="60" applyNumberFormat="1" applyFont="1" applyFill="1" applyBorder="1" applyAlignment="1" applyProtection="1">
      <alignment vertical="center"/>
      <protection/>
    </xf>
    <xf numFmtId="188" fontId="14"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21" fillId="0" borderId="11" xfId="0" applyFont="1" applyFill="1" applyBorder="1" applyAlignment="1" applyProtection="1">
      <alignment horizontal="right" vertical="center"/>
      <protection/>
    </xf>
    <xf numFmtId="0" fontId="21" fillId="0" borderId="12" xfId="0" applyFont="1" applyFill="1" applyBorder="1" applyAlignment="1" applyProtection="1">
      <alignment horizontal="right" vertical="center"/>
      <protection/>
    </xf>
    <xf numFmtId="0" fontId="21" fillId="0" borderId="13" xfId="0"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190" fontId="7" fillId="0" borderId="14" xfId="0" applyNumberFormat="1" applyFont="1" applyFill="1" applyBorder="1" applyAlignment="1">
      <alignment horizontal="center" vertical="center"/>
    </xf>
    <xf numFmtId="190" fontId="7" fillId="0" borderId="14" xfId="0" applyNumberFormat="1" applyFont="1" applyFill="1" applyBorder="1" applyAlignment="1" applyProtection="1">
      <alignment horizontal="center" vertical="center"/>
      <protection locked="0"/>
    </xf>
    <xf numFmtId="0" fontId="7" fillId="0" borderId="14" xfId="0" applyNumberFormat="1" applyFont="1" applyFill="1" applyBorder="1" applyAlignment="1">
      <alignment horizontal="center" vertical="center"/>
    </xf>
    <xf numFmtId="0" fontId="22" fillId="0" borderId="15" xfId="0" applyFont="1" applyBorder="1" applyAlignment="1" applyProtection="1">
      <alignment horizontal="center" vertical="center"/>
      <protection/>
    </xf>
    <xf numFmtId="0" fontId="18" fillId="0" borderId="16" xfId="0" applyFont="1" applyBorder="1" applyAlignment="1" applyProtection="1">
      <alignment horizontal="center" wrapText="1"/>
      <protection/>
    </xf>
    <xf numFmtId="193" fontId="18" fillId="0" borderId="16" xfId="0" applyNumberFormat="1" applyFont="1" applyFill="1" applyBorder="1" applyAlignment="1" applyProtection="1">
      <alignment horizontal="center" wrapText="1"/>
      <protection/>
    </xf>
    <xf numFmtId="188" fontId="18" fillId="0" borderId="16" xfId="0" applyNumberFormat="1" applyFont="1" applyBorder="1" applyAlignment="1" applyProtection="1">
      <alignment horizontal="center" wrapText="1"/>
      <protection/>
    </xf>
    <xf numFmtId="193" fontId="18" fillId="0" borderId="17" xfId="0" applyNumberFormat="1" applyFont="1" applyFill="1" applyBorder="1" applyAlignment="1" applyProtection="1">
      <alignment horizontal="center" wrapText="1"/>
      <protection/>
    </xf>
    <xf numFmtId="190" fontId="11" fillId="0" borderId="0" xfId="0" applyNumberFormat="1" applyFont="1" applyFill="1" applyBorder="1" applyAlignment="1" applyProtection="1">
      <alignment horizontal="center" vertical="center"/>
      <protection locked="0"/>
    </xf>
    <xf numFmtId="190" fontId="8" fillId="0" borderId="0" xfId="0" applyNumberFormat="1" applyFont="1" applyBorder="1" applyAlignment="1" applyProtection="1">
      <alignment horizontal="center" vertical="center"/>
      <protection locked="0"/>
    </xf>
    <xf numFmtId="190" fontId="8" fillId="0" borderId="0" xfId="0" applyNumberFormat="1" applyFont="1" applyAlignment="1" applyProtection="1">
      <alignment horizontal="center" vertical="center"/>
      <protection locked="0"/>
    </xf>
    <xf numFmtId="0" fontId="23" fillId="0" borderId="0" xfId="0" applyFont="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190" fontId="16" fillId="0" borderId="0" xfId="0" applyNumberFormat="1" applyFont="1" applyFill="1" applyBorder="1" applyAlignment="1" applyProtection="1">
      <alignment horizontal="center" vertical="center"/>
      <protection/>
    </xf>
    <xf numFmtId="3" fontId="23" fillId="33" borderId="18" xfId="0" applyNumberFormat="1"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193" fontId="23" fillId="33" borderId="18" xfId="0" applyNumberFormat="1" applyFont="1" applyFill="1" applyBorder="1" applyAlignment="1" applyProtection="1">
      <alignment horizontal="center" vertical="center"/>
      <protection/>
    </xf>
    <xf numFmtId="192" fontId="23" fillId="33" borderId="18" xfId="60" applyNumberFormat="1" applyFont="1" applyFill="1" applyBorder="1" applyAlignment="1" applyProtection="1">
      <alignment horizontal="center" vertical="center"/>
      <protection/>
    </xf>
    <xf numFmtId="193" fontId="23" fillId="33" borderId="19" xfId="0" applyNumberFormat="1" applyFont="1" applyFill="1" applyBorder="1" applyAlignment="1" applyProtection="1">
      <alignment horizontal="center" vertical="center"/>
      <protection/>
    </xf>
    <xf numFmtId="0" fontId="23" fillId="33" borderId="20" xfId="0" applyFont="1" applyFill="1" applyBorder="1" applyAlignment="1" applyProtection="1">
      <alignment horizontal="center" vertical="center"/>
      <protection/>
    </xf>
    <xf numFmtId="179" fontId="4" fillId="0" borderId="0" xfId="42"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191" fontId="18" fillId="0" borderId="16" xfId="0" applyNumberFormat="1" applyFont="1" applyBorder="1" applyAlignment="1" applyProtection="1">
      <alignment horizontal="center" wrapText="1"/>
      <protection/>
    </xf>
    <xf numFmtId="191" fontId="23" fillId="33" borderId="18" xfId="0" applyNumberFormat="1" applyFont="1" applyFill="1" applyBorder="1" applyAlignment="1" applyProtection="1">
      <alignment horizontal="center" vertical="center"/>
      <protection/>
    </xf>
    <xf numFmtId="191" fontId="14" fillId="0" borderId="0" xfId="0" applyNumberFormat="1" applyFont="1" applyFill="1" applyBorder="1" applyAlignment="1" applyProtection="1">
      <alignment vertical="center"/>
      <protection/>
    </xf>
    <xf numFmtId="191" fontId="8" fillId="0" borderId="0" xfId="0" applyNumberFormat="1" applyFont="1" applyBorder="1" applyAlignment="1" applyProtection="1">
      <alignment vertical="center"/>
      <protection locked="0"/>
    </xf>
    <xf numFmtId="191" fontId="8"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8" fillId="0" borderId="16" xfId="0" applyNumberFormat="1" applyFont="1" applyFill="1" applyBorder="1" applyAlignment="1" applyProtection="1">
      <alignment horizontal="center" wrapText="1"/>
      <protection/>
    </xf>
    <xf numFmtId="191" fontId="11" fillId="0" borderId="0" xfId="0" applyNumberFormat="1" applyFont="1" applyFill="1" applyBorder="1" applyAlignment="1" applyProtection="1">
      <alignment vertical="center"/>
      <protection locked="0"/>
    </xf>
    <xf numFmtId="191" fontId="11"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4" fillId="0" borderId="0" xfId="0" applyNumberFormat="1" applyFont="1" applyFill="1" applyBorder="1" applyAlignment="1" applyProtection="1">
      <alignment horizontal="right" vertical="center"/>
      <protection/>
    </xf>
    <xf numFmtId="191" fontId="8" fillId="0" borderId="0" xfId="0" applyNumberFormat="1" applyFont="1" applyAlignment="1" applyProtection="1">
      <alignment horizontal="right" vertical="center"/>
      <protection locked="0"/>
    </xf>
    <xf numFmtId="188" fontId="23" fillId="33" borderId="18" xfId="0" applyNumberFormat="1" applyFont="1" applyFill="1" applyBorder="1" applyAlignment="1" applyProtection="1">
      <alignment horizontal="right" vertical="center"/>
      <protection/>
    </xf>
    <xf numFmtId="188" fontId="8" fillId="0" borderId="0" xfId="0" applyNumberFormat="1" applyFont="1" applyBorder="1" applyAlignment="1" applyProtection="1">
      <alignment horizontal="right" vertical="center"/>
      <protection locked="0"/>
    </xf>
    <xf numFmtId="188" fontId="8"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8" fillId="0" borderId="16"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10"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locked="0"/>
    </xf>
    <xf numFmtId="188" fontId="11" fillId="0" borderId="0" xfId="0" applyNumberFormat="1" applyFont="1" applyBorder="1" applyAlignment="1" applyProtection="1">
      <alignment horizontal="right" vertical="center"/>
      <protection locked="0"/>
    </xf>
    <xf numFmtId="188" fontId="11" fillId="0" borderId="0" xfId="0" applyNumberFormat="1" applyFont="1" applyAlignment="1" applyProtection="1">
      <alignment horizontal="right" vertical="center"/>
      <protection locked="0"/>
    </xf>
    <xf numFmtId="0" fontId="13"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190" fontId="7" fillId="0" borderId="14"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left" vertical="center"/>
      <protection locked="0"/>
    </xf>
    <xf numFmtId="0" fontId="7" fillId="0" borderId="21" xfId="0" applyNumberFormat="1" applyFont="1" applyFill="1" applyBorder="1" applyAlignment="1">
      <alignment horizontal="left" vertical="center"/>
    </xf>
    <xf numFmtId="3" fontId="23" fillId="33" borderId="22" xfId="0" applyNumberFormat="1" applyFont="1" applyFill="1" applyBorder="1" applyAlignment="1" applyProtection="1">
      <alignment horizontal="center" vertical="center"/>
      <protection/>
    </xf>
    <xf numFmtId="0" fontId="23" fillId="33" borderId="22" xfId="0" applyFont="1" applyFill="1" applyBorder="1" applyAlignment="1" applyProtection="1">
      <alignment horizontal="center" vertical="center"/>
      <protection/>
    </xf>
    <xf numFmtId="185" fontId="23" fillId="33" borderId="22" xfId="0" applyNumberFormat="1" applyFont="1" applyFill="1" applyBorder="1" applyAlignment="1" applyProtection="1">
      <alignment horizontal="center" vertical="center"/>
      <protection/>
    </xf>
    <xf numFmtId="188" fontId="23" fillId="33" borderId="22" xfId="0" applyNumberFormat="1" applyFont="1" applyFill="1" applyBorder="1" applyAlignment="1" applyProtection="1">
      <alignment horizontal="center" vertical="center"/>
      <protection/>
    </xf>
    <xf numFmtId="193" fontId="23" fillId="33" borderId="22" xfId="0" applyNumberFormat="1" applyFont="1" applyFill="1" applyBorder="1" applyAlignment="1" applyProtection="1">
      <alignment horizontal="center" vertical="center"/>
      <protection/>
    </xf>
    <xf numFmtId="192" fontId="23" fillId="33" borderId="22"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locked="0"/>
    </xf>
    <xf numFmtId="0" fontId="13" fillId="0" borderId="0" xfId="0" applyFont="1" applyFill="1" applyBorder="1" applyAlignment="1">
      <alignment vertical="center"/>
    </xf>
    <xf numFmtId="0" fontId="7" fillId="0" borderId="14" xfId="0" applyNumberFormat="1" applyFont="1" applyFill="1" applyBorder="1" applyAlignment="1" applyProtection="1">
      <alignment horizontal="left" vertical="center"/>
      <protection locked="0"/>
    </xf>
    <xf numFmtId="0" fontId="7" fillId="0" borderId="14" xfId="0" applyNumberFormat="1" applyFont="1" applyFill="1" applyBorder="1" applyAlignment="1" applyProtection="1">
      <alignment horizontal="center" vertical="center"/>
      <protection locked="0"/>
    </xf>
    <xf numFmtId="0" fontId="7" fillId="0" borderId="14" xfId="0" applyNumberFormat="1" applyFont="1" applyFill="1" applyBorder="1" applyAlignment="1">
      <alignment horizontal="left" vertical="center"/>
    </xf>
    <xf numFmtId="192" fontId="7" fillId="0" borderId="14" xfId="60" applyNumberFormat="1" applyFont="1" applyFill="1" applyBorder="1" applyAlignment="1" applyProtection="1">
      <alignment vertical="center"/>
      <protection/>
    </xf>
    <xf numFmtId="192" fontId="7" fillId="0" borderId="23" xfId="60" applyNumberFormat="1" applyFont="1" applyFill="1" applyBorder="1" applyAlignment="1" applyProtection="1">
      <alignment vertical="center"/>
      <protection/>
    </xf>
    <xf numFmtId="192" fontId="7" fillId="0" borderId="24" xfId="60" applyNumberFormat="1" applyFont="1" applyFill="1" applyBorder="1" applyAlignment="1" applyProtection="1">
      <alignment vertical="center"/>
      <protection/>
    </xf>
    <xf numFmtId="190" fontId="7" fillId="0" borderId="14" xfId="57" applyNumberFormat="1" applyFont="1" applyFill="1" applyBorder="1" applyAlignment="1" applyProtection="1">
      <alignment horizontal="center" vertical="center"/>
      <protection/>
    </xf>
    <xf numFmtId="0" fontId="7" fillId="0" borderId="14" xfId="57" applyNumberFormat="1" applyFont="1" applyFill="1" applyBorder="1" applyAlignment="1" applyProtection="1">
      <alignment horizontal="center" vertical="center"/>
      <protection/>
    </xf>
    <xf numFmtId="191" fontId="18" fillId="0" borderId="16" xfId="0" applyNumberFormat="1" applyFont="1" applyBorder="1" applyAlignment="1" applyProtection="1">
      <alignment horizontal="center" vertical="center" wrapText="1"/>
      <protection/>
    </xf>
    <xf numFmtId="188" fontId="18" fillId="0" borderId="16" xfId="0" applyNumberFormat="1" applyFont="1" applyBorder="1" applyAlignment="1" applyProtection="1">
      <alignment horizontal="center" vertical="center" wrapText="1"/>
      <protection/>
    </xf>
    <xf numFmtId="191" fontId="18" fillId="0" borderId="16" xfId="0" applyNumberFormat="1" applyFont="1" applyFill="1" applyBorder="1" applyAlignment="1" applyProtection="1">
      <alignment horizontal="center" vertical="center" wrapText="1"/>
      <protection/>
    </xf>
    <xf numFmtId="188" fontId="18" fillId="0" borderId="16" xfId="0" applyNumberFormat="1" applyFont="1" applyFill="1" applyBorder="1" applyAlignment="1" applyProtection="1">
      <alignment horizontal="center" vertical="center" wrapText="1"/>
      <protection/>
    </xf>
    <xf numFmtId="193" fontId="18" fillId="0" borderId="16" xfId="0" applyNumberFormat="1" applyFont="1" applyFill="1" applyBorder="1" applyAlignment="1" applyProtection="1">
      <alignment horizontal="center" vertical="center" wrapText="1"/>
      <protection/>
    </xf>
    <xf numFmtId="0" fontId="18" fillId="0" borderId="16" xfId="0" applyFont="1" applyBorder="1" applyAlignment="1" applyProtection="1">
      <alignment horizontal="center" vertical="center" wrapText="1"/>
      <protection/>
    </xf>
    <xf numFmtId="193" fontId="18" fillId="0" borderId="17" xfId="0" applyNumberFormat="1" applyFont="1" applyFill="1" applyBorder="1" applyAlignment="1" applyProtection="1">
      <alignment horizontal="center" vertical="center" wrapText="1"/>
      <protection/>
    </xf>
    <xf numFmtId="185" fontId="7" fillId="0" borderId="14" xfId="42" applyNumberFormat="1" applyFont="1" applyFill="1" applyBorder="1" applyAlignment="1">
      <alignment vertical="center"/>
    </xf>
    <xf numFmtId="196" fontId="7" fillId="0" borderId="14" xfId="42" applyNumberFormat="1" applyFont="1" applyFill="1" applyBorder="1" applyAlignment="1">
      <alignment vertical="center"/>
    </xf>
    <xf numFmtId="185" fontId="7" fillId="0" borderId="14" xfId="42" applyNumberFormat="1" applyFont="1" applyFill="1" applyBorder="1" applyAlignment="1" applyProtection="1">
      <alignment vertical="center"/>
      <protection locked="0"/>
    </xf>
    <xf numFmtId="196" fontId="7" fillId="0" borderId="14" xfId="42" applyNumberFormat="1" applyFont="1" applyFill="1" applyBorder="1" applyAlignment="1" applyProtection="1">
      <alignment vertical="center"/>
      <protection locked="0"/>
    </xf>
    <xf numFmtId="185" fontId="7" fillId="0" borderId="14" xfId="42" applyNumberFormat="1" applyFont="1" applyFill="1" applyBorder="1" applyAlignment="1" applyProtection="1">
      <alignment vertical="center"/>
      <protection/>
    </xf>
    <xf numFmtId="196" fontId="7" fillId="0" borderId="14" xfId="0" applyNumberFormat="1" applyFont="1" applyFill="1" applyBorder="1" applyAlignment="1">
      <alignment vertical="center"/>
    </xf>
    <xf numFmtId="185" fontId="7" fillId="0" borderId="14" xfId="0" applyNumberFormat="1" applyFont="1" applyFill="1" applyBorder="1" applyAlignment="1">
      <alignment vertical="center"/>
    </xf>
    <xf numFmtId="185" fontId="7" fillId="0" borderId="14" xfId="0" applyNumberFormat="1" applyFont="1" applyFill="1" applyBorder="1" applyAlignment="1" applyProtection="1">
      <alignment vertical="center"/>
      <protection/>
    </xf>
    <xf numFmtId="196" fontId="7" fillId="0" borderId="14" xfId="0" applyNumberFormat="1" applyFont="1" applyFill="1" applyBorder="1" applyAlignment="1" applyProtection="1">
      <alignment vertical="center"/>
      <protection/>
    </xf>
    <xf numFmtId="185" fontId="7" fillId="0" borderId="14" xfId="57" applyNumberFormat="1" applyFont="1" applyFill="1" applyBorder="1" applyAlignment="1" applyProtection="1">
      <alignment vertical="center"/>
      <protection/>
    </xf>
    <xf numFmtId="193" fontId="7" fillId="0" borderId="25" xfId="42" applyNumberFormat="1" applyFont="1" applyFill="1" applyBorder="1" applyAlignment="1" applyProtection="1">
      <alignment vertical="center"/>
      <protection locked="0"/>
    </xf>
    <xf numFmtId="193" fontId="7" fillId="0" borderId="25" xfId="60" applyNumberFormat="1" applyFont="1" applyFill="1" applyBorder="1" applyAlignment="1" applyProtection="1">
      <alignment vertical="center"/>
      <protection/>
    </xf>
    <xf numFmtId="193" fontId="7" fillId="0" borderId="25" xfId="0" applyNumberFormat="1" applyFont="1" applyFill="1" applyBorder="1" applyAlignment="1">
      <alignment vertical="center"/>
    </xf>
    <xf numFmtId="193" fontId="7" fillId="0" borderId="25" xfId="0" applyNumberFormat="1" applyFont="1" applyFill="1" applyBorder="1" applyAlignment="1" applyProtection="1">
      <alignment vertical="center"/>
      <protection/>
    </xf>
    <xf numFmtId="196" fontId="7" fillId="0" borderId="24" xfId="42" applyNumberFormat="1" applyFont="1" applyFill="1" applyBorder="1" applyAlignment="1">
      <alignment vertical="center"/>
    </xf>
    <xf numFmtId="185" fontId="27" fillId="0" borderId="14" xfId="42" applyNumberFormat="1" applyFont="1" applyFill="1" applyBorder="1" applyAlignment="1" applyProtection="1">
      <alignment vertical="center"/>
      <protection/>
    </xf>
    <xf numFmtId="196" fontId="27" fillId="0" borderId="14" xfId="42" applyNumberFormat="1" applyFont="1" applyFill="1" applyBorder="1" applyAlignment="1" applyProtection="1">
      <alignment vertical="center"/>
      <protection/>
    </xf>
    <xf numFmtId="185" fontId="27" fillId="0" borderId="14" xfId="42" applyNumberFormat="1" applyFont="1" applyFill="1" applyBorder="1" applyAlignment="1">
      <alignment vertical="center"/>
    </xf>
    <xf numFmtId="196" fontId="27" fillId="0" borderId="14" xfId="42" applyNumberFormat="1" applyFont="1" applyFill="1" applyBorder="1" applyAlignment="1">
      <alignment vertical="center"/>
    </xf>
    <xf numFmtId="185" fontId="27" fillId="0" borderId="14" xfId="0" applyNumberFormat="1" applyFont="1" applyFill="1" applyBorder="1" applyAlignment="1" applyProtection="1">
      <alignment vertical="center"/>
      <protection/>
    </xf>
    <xf numFmtId="196" fontId="27" fillId="0" borderId="14" xfId="0" applyNumberFormat="1" applyFont="1" applyFill="1" applyBorder="1" applyAlignment="1" applyProtection="1">
      <alignment vertical="center"/>
      <protection/>
    </xf>
    <xf numFmtId="185" fontId="27" fillId="0" borderId="14" xfId="0" applyNumberFormat="1" applyFont="1" applyFill="1" applyBorder="1" applyAlignment="1">
      <alignment vertical="center"/>
    </xf>
    <xf numFmtId="196" fontId="27" fillId="0" borderId="14" xfId="0" applyNumberFormat="1" applyFont="1" applyFill="1" applyBorder="1" applyAlignment="1">
      <alignment vertical="center"/>
    </xf>
    <xf numFmtId="185" fontId="27" fillId="0" borderId="14" xfId="57" applyNumberFormat="1" applyFont="1" applyFill="1" applyBorder="1" applyAlignment="1" applyProtection="1">
      <alignment vertical="center"/>
      <protection/>
    </xf>
    <xf numFmtId="0" fontId="7" fillId="0" borderId="26" xfId="0" applyNumberFormat="1" applyFont="1" applyFill="1" applyBorder="1" applyAlignment="1" applyProtection="1">
      <alignment horizontal="left" vertical="center"/>
      <protection locked="0"/>
    </xf>
    <xf numFmtId="190" fontId="7" fillId="0" borderId="24" xfId="0" applyNumberFormat="1" applyFont="1" applyFill="1" applyBorder="1" applyAlignment="1" applyProtection="1">
      <alignment horizontal="center" vertical="center"/>
      <protection locked="0"/>
    </xf>
    <xf numFmtId="196" fontId="7" fillId="0" borderId="24" xfId="0" applyNumberFormat="1" applyFont="1" applyFill="1" applyBorder="1" applyAlignment="1" applyProtection="1">
      <alignment vertical="center"/>
      <protection/>
    </xf>
    <xf numFmtId="193" fontId="7" fillId="0" borderId="14" xfId="0" applyNumberFormat="1" applyFont="1" applyFill="1" applyBorder="1" applyAlignment="1" applyProtection="1">
      <alignment vertical="center"/>
      <protection/>
    </xf>
    <xf numFmtId="0" fontId="7" fillId="0" borderId="14" xfId="0" applyNumberFormat="1" applyFont="1" applyFill="1" applyBorder="1" applyAlignment="1" applyProtection="1">
      <alignment horizontal="left" vertical="center"/>
      <protection/>
    </xf>
    <xf numFmtId="0" fontId="7" fillId="0" borderId="14" xfId="0" applyNumberFormat="1" applyFont="1" applyFill="1" applyBorder="1" applyAlignment="1" applyProtection="1">
      <alignment horizontal="center" vertical="center"/>
      <protection/>
    </xf>
    <xf numFmtId="0" fontId="7" fillId="0" borderId="27" xfId="0" applyNumberFormat="1" applyFont="1" applyFill="1" applyBorder="1" applyAlignment="1">
      <alignment horizontal="left" vertical="center"/>
    </xf>
    <xf numFmtId="190" fontId="7" fillId="0" borderId="23" xfId="0" applyNumberFormat="1" applyFont="1" applyFill="1" applyBorder="1" applyAlignment="1">
      <alignment horizontal="center" vertical="center"/>
    </xf>
    <xf numFmtId="0" fontId="7" fillId="0" borderId="23" xfId="0" applyNumberFormat="1" applyFont="1" applyFill="1" applyBorder="1" applyAlignment="1">
      <alignment horizontal="left" vertical="center"/>
    </xf>
    <xf numFmtId="0" fontId="7" fillId="0" borderId="23" xfId="0" applyNumberFormat="1" applyFont="1" applyFill="1" applyBorder="1" applyAlignment="1">
      <alignment horizontal="center" vertical="center"/>
    </xf>
    <xf numFmtId="185" fontId="7" fillId="0" borderId="23" xfId="42" applyNumberFormat="1" applyFont="1" applyFill="1" applyBorder="1" applyAlignment="1">
      <alignment vertical="center"/>
    </xf>
    <xf numFmtId="196" fontId="7" fillId="0" borderId="23" xfId="42" applyNumberFormat="1" applyFont="1" applyFill="1" applyBorder="1" applyAlignment="1">
      <alignment vertical="center"/>
    </xf>
    <xf numFmtId="196" fontId="7" fillId="0" borderId="23" xfId="0" applyNumberFormat="1" applyFont="1" applyFill="1" applyBorder="1" applyAlignment="1" applyProtection="1">
      <alignment vertical="center"/>
      <protection/>
    </xf>
    <xf numFmtId="193" fontId="7" fillId="0" borderId="23" xfId="0" applyNumberFormat="1" applyFont="1" applyFill="1" applyBorder="1" applyAlignment="1" applyProtection="1">
      <alignment vertical="center"/>
      <protection/>
    </xf>
    <xf numFmtId="185" fontId="7" fillId="0" borderId="23" xfId="0" applyNumberFormat="1" applyFont="1" applyFill="1" applyBorder="1" applyAlignment="1">
      <alignment vertical="center"/>
    </xf>
    <xf numFmtId="196" fontId="7" fillId="0" borderId="23" xfId="0" applyNumberFormat="1" applyFont="1" applyFill="1" applyBorder="1" applyAlignment="1">
      <alignment vertical="center"/>
    </xf>
    <xf numFmtId="193" fontId="7" fillId="0" borderId="28" xfId="0" applyNumberFormat="1" applyFont="1" applyFill="1" applyBorder="1" applyAlignment="1">
      <alignment vertical="center"/>
    </xf>
    <xf numFmtId="193" fontId="7" fillId="0" borderId="25" xfId="42" applyNumberFormat="1" applyFont="1" applyFill="1" applyBorder="1" applyAlignment="1">
      <alignment vertical="center"/>
    </xf>
    <xf numFmtId="0" fontId="7" fillId="0" borderId="21" xfId="0" applyNumberFormat="1" applyFont="1" applyFill="1" applyBorder="1" applyAlignment="1" applyProtection="1">
      <alignment horizontal="left" vertical="center"/>
      <protection/>
    </xf>
    <xf numFmtId="193" fontId="7" fillId="0" borderId="24" xfId="0" applyNumberFormat="1" applyFont="1" applyFill="1" applyBorder="1" applyAlignment="1" applyProtection="1">
      <alignment vertical="center"/>
      <protection/>
    </xf>
    <xf numFmtId="193" fontId="7" fillId="0" borderId="29" xfId="42" applyNumberFormat="1" applyFont="1" applyFill="1" applyBorder="1" applyAlignment="1" applyProtection="1">
      <alignment vertical="center"/>
      <protection locked="0"/>
    </xf>
    <xf numFmtId="185" fontId="27" fillId="0" borderId="23" xfId="42" applyNumberFormat="1" applyFont="1" applyFill="1" applyBorder="1" applyAlignment="1">
      <alignment vertical="center"/>
    </xf>
    <xf numFmtId="196" fontId="27" fillId="0" borderId="23" xfId="42" applyNumberFormat="1" applyFont="1" applyFill="1" applyBorder="1" applyAlignment="1">
      <alignment vertical="center"/>
    </xf>
    <xf numFmtId="0" fontId="7" fillId="0" borderId="26" xfId="0" applyNumberFormat="1" applyFont="1" applyFill="1" applyBorder="1" applyAlignment="1">
      <alignment horizontal="left" vertical="center"/>
    </xf>
    <xf numFmtId="190" fontId="7" fillId="0" borderId="24" xfId="0" applyNumberFormat="1" applyFont="1" applyFill="1" applyBorder="1" applyAlignment="1">
      <alignment horizontal="center" vertical="center"/>
    </xf>
    <xf numFmtId="0" fontId="7" fillId="0" borderId="24" xfId="0" applyNumberFormat="1" applyFont="1" applyFill="1" applyBorder="1" applyAlignment="1">
      <alignment horizontal="left" vertical="center"/>
    </xf>
    <xf numFmtId="0" fontId="7" fillId="0" borderId="24" xfId="0" applyNumberFormat="1" applyFont="1" applyFill="1" applyBorder="1" applyAlignment="1">
      <alignment horizontal="center" vertical="center"/>
    </xf>
    <xf numFmtId="185" fontId="7" fillId="0" borderId="24" xfId="42" applyNumberFormat="1" applyFont="1" applyFill="1" applyBorder="1" applyAlignment="1">
      <alignment vertical="center"/>
    </xf>
    <xf numFmtId="185" fontId="27" fillId="0" borderId="24" xfId="42" applyNumberFormat="1" applyFont="1" applyFill="1" applyBorder="1" applyAlignment="1">
      <alignment vertical="center"/>
    </xf>
    <xf numFmtId="196" fontId="27" fillId="0" borderId="24" xfId="42" applyNumberFormat="1" applyFont="1" applyFill="1" applyBorder="1" applyAlignment="1">
      <alignment vertical="center"/>
    </xf>
    <xf numFmtId="193" fontId="7" fillId="0" borderId="29" xfId="0" applyNumberFormat="1" applyFont="1" applyFill="1" applyBorder="1" applyAlignment="1">
      <alignment vertical="center"/>
    </xf>
    <xf numFmtId="0" fontId="7" fillId="0" borderId="14" xfId="0" applyFont="1" applyFill="1" applyBorder="1" applyAlignment="1">
      <alignment horizontal="left" vertical="center"/>
    </xf>
    <xf numFmtId="0" fontId="7" fillId="0" borderId="14" xfId="0" applyFont="1" applyFill="1" applyBorder="1" applyAlignment="1">
      <alignment horizontal="center" vertical="center"/>
    </xf>
    <xf numFmtId="196" fontId="7" fillId="0" borderId="14" xfId="42" applyNumberFormat="1" applyFont="1" applyFill="1" applyBorder="1" applyAlignment="1">
      <alignment horizontal="right" vertical="center"/>
    </xf>
    <xf numFmtId="196" fontId="27" fillId="0" borderId="14" xfId="42" applyNumberFormat="1" applyFont="1" applyFill="1" applyBorder="1" applyAlignment="1">
      <alignment horizontal="right" vertical="center"/>
    </xf>
    <xf numFmtId="193" fontId="7" fillId="0" borderId="14" xfId="42" applyNumberFormat="1" applyFont="1" applyFill="1" applyBorder="1" applyAlignment="1">
      <alignment vertical="center"/>
    </xf>
    <xf numFmtId="196" fontId="7" fillId="0" borderId="14" xfId="60" applyNumberFormat="1" applyFont="1" applyFill="1" applyBorder="1" applyAlignment="1" applyProtection="1">
      <alignment horizontal="right" vertical="center"/>
      <protection/>
    </xf>
    <xf numFmtId="193" fontId="7" fillId="0" borderId="14" xfId="60" applyNumberFormat="1" applyFont="1" applyFill="1" applyBorder="1" applyAlignment="1" applyProtection="1">
      <alignment vertical="center"/>
      <protection/>
    </xf>
    <xf numFmtId="196" fontId="7" fillId="0" borderId="14" xfId="0" applyNumberFormat="1" applyFont="1" applyFill="1" applyBorder="1" applyAlignment="1">
      <alignment horizontal="right" vertical="center"/>
    </xf>
    <xf numFmtId="0" fontId="7" fillId="0" borderId="14" xfId="0" applyFont="1" applyFill="1" applyBorder="1" applyAlignment="1" applyProtection="1">
      <alignment horizontal="left" vertical="center"/>
      <protection locked="0"/>
    </xf>
    <xf numFmtId="190" fontId="7" fillId="0" borderId="14" xfId="0" applyNumberFormat="1" applyFont="1" applyFill="1" applyBorder="1" applyAlignment="1" applyProtection="1">
      <alignment horizontal="left" vertical="center"/>
      <protection locked="0"/>
    </xf>
    <xf numFmtId="0" fontId="7" fillId="0" borderId="14" xfId="0" applyFont="1" applyFill="1" applyBorder="1" applyAlignment="1" applyProtection="1">
      <alignment horizontal="center" vertical="center"/>
      <protection locked="0"/>
    </xf>
    <xf numFmtId="196" fontId="7" fillId="0" borderId="14" xfId="42" applyNumberFormat="1" applyFont="1" applyFill="1" applyBorder="1" applyAlignment="1" applyProtection="1">
      <alignment horizontal="right" vertical="center"/>
      <protection locked="0"/>
    </xf>
    <xf numFmtId="196" fontId="27" fillId="0" borderId="14" xfId="42" applyNumberFormat="1" applyFont="1" applyFill="1" applyBorder="1" applyAlignment="1" applyProtection="1">
      <alignment horizontal="right" vertical="center"/>
      <protection/>
    </xf>
    <xf numFmtId="194" fontId="7" fillId="0" borderId="14" xfId="0" applyNumberFormat="1" applyFont="1" applyFill="1" applyBorder="1" applyAlignment="1">
      <alignment horizontal="center" vertical="center"/>
    </xf>
    <xf numFmtId="194" fontId="7" fillId="0" borderId="14" xfId="0" applyNumberFormat="1" applyFont="1" applyFill="1" applyBorder="1" applyAlignment="1">
      <alignment horizontal="left" vertical="center"/>
    </xf>
    <xf numFmtId="0" fontId="7" fillId="0" borderId="14" xfId="0" applyFont="1" applyFill="1" applyBorder="1" applyAlignment="1" applyProtection="1">
      <alignment horizontal="left" vertical="center"/>
      <protection/>
    </xf>
    <xf numFmtId="0" fontId="7" fillId="0" borderId="14" xfId="0" applyFont="1" applyFill="1" applyBorder="1" applyAlignment="1" applyProtection="1">
      <alignment horizontal="center" vertical="center"/>
      <protection/>
    </xf>
    <xf numFmtId="196" fontId="7" fillId="0" borderId="14" xfId="0" applyNumberFormat="1" applyFont="1" applyFill="1" applyBorder="1" applyAlignment="1" applyProtection="1">
      <alignment horizontal="right" vertical="center"/>
      <protection/>
    </xf>
    <xf numFmtId="196" fontId="27" fillId="0" borderId="14" xfId="0" applyNumberFormat="1" applyFont="1" applyFill="1" applyBorder="1" applyAlignment="1" applyProtection="1">
      <alignment horizontal="right" vertical="center"/>
      <protection/>
    </xf>
    <xf numFmtId="0" fontId="7" fillId="0" borderId="14" xfId="57" applyFont="1" applyFill="1" applyBorder="1" applyAlignment="1" applyProtection="1">
      <alignment horizontal="left" vertical="center"/>
      <protection/>
    </xf>
    <xf numFmtId="0" fontId="7" fillId="0" borderId="14" xfId="57" applyFont="1" applyFill="1" applyBorder="1" applyAlignment="1" applyProtection="1">
      <alignment horizontal="center" vertical="center"/>
      <protection/>
    </xf>
    <xf numFmtId="196" fontId="7" fillId="0" borderId="14" xfId="57" applyNumberFormat="1" applyFont="1" applyFill="1" applyBorder="1" applyAlignment="1" applyProtection="1">
      <alignment horizontal="right" vertical="center"/>
      <protection/>
    </xf>
    <xf numFmtId="196" fontId="27" fillId="0" borderId="14" xfId="57" applyNumberFormat="1" applyFont="1" applyFill="1" applyBorder="1" applyAlignment="1" applyProtection="1">
      <alignment horizontal="right" vertical="center"/>
      <protection/>
    </xf>
    <xf numFmtId="185" fontId="7" fillId="0" borderId="14" xfId="0" applyNumberFormat="1" applyFont="1" applyFill="1" applyBorder="1" applyAlignment="1" applyProtection="1">
      <alignment vertical="center"/>
      <protection locked="0"/>
    </xf>
    <xf numFmtId="196" fontId="7" fillId="0" borderId="14" xfId="0" applyNumberFormat="1" applyFont="1" applyFill="1" applyBorder="1" applyAlignment="1" applyProtection="1">
      <alignment horizontal="right" vertical="center"/>
      <protection locked="0"/>
    </xf>
    <xf numFmtId="185" fontId="27" fillId="0" borderId="14" xfId="0" applyNumberFormat="1" applyFont="1" applyFill="1" applyBorder="1" applyAlignment="1" applyProtection="1">
      <alignment vertical="center"/>
      <protection locked="0"/>
    </xf>
    <xf numFmtId="196" fontId="27" fillId="0" borderId="14" xfId="0" applyNumberFormat="1" applyFont="1" applyFill="1" applyBorder="1" applyAlignment="1" applyProtection="1">
      <alignment horizontal="right" vertical="center"/>
      <protection locked="0"/>
    </xf>
    <xf numFmtId="192" fontId="7" fillId="0" borderId="14" xfId="0" applyNumberFormat="1" applyFont="1" applyFill="1" applyBorder="1" applyAlignment="1" applyProtection="1">
      <alignment vertical="center"/>
      <protection locked="0"/>
    </xf>
    <xf numFmtId="190" fontId="7" fillId="0" borderId="14" xfId="0" applyNumberFormat="1" applyFont="1" applyFill="1" applyBorder="1" applyAlignment="1">
      <alignment horizontal="left" vertical="center"/>
    </xf>
    <xf numFmtId="0" fontId="7" fillId="0" borderId="27" xfId="0" applyFont="1" applyFill="1" applyBorder="1" applyAlignment="1">
      <alignment horizontal="left" vertical="center"/>
    </xf>
    <xf numFmtId="0" fontId="7" fillId="0" borderId="23" xfId="0" applyFont="1" applyFill="1" applyBorder="1" applyAlignment="1">
      <alignment horizontal="left" vertical="center"/>
    </xf>
    <xf numFmtId="0" fontId="7" fillId="0" borderId="23" xfId="0" applyFont="1" applyFill="1" applyBorder="1" applyAlignment="1">
      <alignment horizontal="center" vertical="center"/>
    </xf>
    <xf numFmtId="196" fontId="7" fillId="0" borderId="23" xfId="42" applyNumberFormat="1" applyFont="1" applyFill="1" applyBorder="1" applyAlignment="1">
      <alignment horizontal="right" vertical="center"/>
    </xf>
    <xf numFmtId="196" fontId="27" fillId="0" borderId="23" xfId="42" applyNumberFormat="1" applyFont="1" applyFill="1" applyBorder="1" applyAlignment="1">
      <alignment horizontal="right" vertical="center"/>
    </xf>
    <xf numFmtId="193" fontId="7" fillId="0" borderId="23" xfId="42" applyNumberFormat="1" applyFont="1" applyFill="1" applyBorder="1" applyAlignment="1">
      <alignment vertical="center"/>
    </xf>
    <xf numFmtId="193" fontId="7" fillId="0" borderId="28" xfId="42" applyNumberFormat="1" applyFont="1" applyFill="1" applyBorder="1" applyAlignment="1" applyProtection="1">
      <alignment vertical="center"/>
      <protection locked="0"/>
    </xf>
    <xf numFmtId="0" fontId="7" fillId="0" borderId="21" xfId="0" applyFont="1" applyFill="1" applyBorder="1" applyAlignment="1">
      <alignment horizontal="left" vertical="center"/>
    </xf>
    <xf numFmtId="0" fontId="7" fillId="0" borderId="21"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xf>
    <xf numFmtId="0" fontId="7" fillId="0" borderId="21" xfId="57"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protection/>
    </xf>
    <xf numFmtId="185" fontId="7" fillId="0" borderId="24" xfId="0" applyNumberFormat="1" applyFont="1" applyFill="1" applyBorder="1" applyAlignment="1" applyProtection="1">
      <alignment vertical="center"/>
      <protection/>
    </xf>
    <xf numFmtId="196" fontId="7" fillId="0" borderId="24" xfId="0" applyNumberFormat="1" applyFont="1" applyFill="1" applyBorder="1" applyAlignment="1" applyProtection="1">
      <alignment horizontal="right" vertical="center"/>
      <protection/>
    </xf>
    <xf numFmtId="185" fontId="27" fillId="0" borderId="24" xfId="0" applyNumberFormat="1" applyFont="1" applyFill="1" applyBorder="1" applyAlignment="1" applyProtection="1">
      <alignment vertical="center"/>
      <protection/>
    </xf>
    <xf numFmtId="196" fontId="27" fillId="0" borderId="24" xfId="0" applyNumberFormat="1" applyFont="1" applyFill="1" applyBorder="1" applyAlignment="1" applyProtection="1">
      <alignment horizontal="right" vertical="center"/>
      <protection/>
    </xf>
    <xf numFmtId="196" fontId="7" fillId="0" borderId="24" xfId="60" applyNumberFormat="1" applyFont="1" applyFill="1" applyBorder="1" applyAlignment="1" applyProtection="1">
      <alignment horizontal="right" vertical="center"/>
      <protection/>
    </xf>
    <xf numFmtId="193" fontId="7" fillId="0" borderId="24" xfId="60" applyNumberFormat="1" applyFont="1" applyFill="1" applyBorder="1" applyAlignment="1" applyProtection="1">
      <alignment vertical="center"/>
      <protection/>
    </xf>
    <xf numFmtId="0" fontId="7" fillId="0" borderId="30" xfId="0" applyFont="1" applyFill="1" applyBorder="1" applyAlignment="1" applyProtection="1">
      <alignment horizontal="left" vertical="center"/>
      <protection locked="0"/>
    </xf>
    <xf numFmtId="190" fontId="7" fillId="0" borderId="22" xfId="0" applyNumberFormat="1" applyFont="1" applyFill="1" applyBorder="1" applyAlignment="1" applyProtection="1">
      <alignment horizontal="center" vertical="center"/>
      <protection locked="0"/>
    </xf>
    <xf numFmtId="190" fontId="7" fillId="0" borderId="22" xfId="0" applyNumberFormat="1"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2" xfId="0" applyFont="1" applyFill="1" applyBorder="1" applyAlignment="1" applyProtection="1">
      <alignment horizontal="center" vertical="center"/>
      <protection locked="0"/>
    </xf>
    <xf numFmtId="185" fontId="7" fillId="0" borderId="22" xfId="42" applyNumberFormat="1" applyFont="1" applyFill="1" applyBorder="1" applyAlignment="1" applyProtection="1">
      <alignment vertical="center"/>
      <protection locked="0"/>
    </xf>
    <xf numFmtId="196" fontId="7" fillId="0" borderId="22" xfId="42" applyNumberFormat="1" applyFont="1" applyFill="1" applyBorder="1" applyAlignment="1" applyProtection="1">
      <alignment horizontal="right" vertical="center"/>
      <protection locked="0"/>
    </xf>
    <xf numFmtId="185" fontId="27" fillId="0" borderId="22" xfId="42" applyNumberFormat="1" applyFont="1" applyFill="1" applyBorder="1" applyAlignment="1" applyProtection="1">
      <alignment vertical="center"/>
      <protection/>
    </xf>
    <xf numFmtId="196" fontId="27" fillId="0" borderId="22" xfId="42" applyNumberFormat="1" applyFont="1" applyFill="1" applyBorder="1" applyAlignment="1" applyProtection="1">
      <alignment horizontal="right" vertical="center"/>
      <protection/>
    </xf>
    <xf numFmtId="196" fontId="7" fillId="0" borderId="22" xfId="60" applyNumberFormat="1" applyFont="1" applyFill="1" applyBorder="1" applyAlignment="1" applyProtection="1">
      <alignment horizontal="right" vertical="center"/>
      <protection/>
    </xf>
    <xf numFmtId="193" fontId="7" fillId="0" borderId="22" xfId="60" applyNumberFormat="1" applyFont="1" applyFill="1" applyBorder="1" applyAlignment="1" applyProtection="1">
      <alignment vertical="center"/>
      <protection/>
    </xf>
    <xf numFmtId="192" fontId="7" fillId="0" borderId="22" xfId="60" applyNumberFormat="1" applyFont="1" applyFill="1" applyBorder="1" applyAlignment="1" applyProtection="1">
      <alignment vertical="center"/>
      <protection/>
    </xf>
    <xf numFmtId="193" fontId="7" fillId="0" borderId="31" xfId="42" applyNumberFormat="1" applyFont="1" applyFill="1" applyBorder="1" applyAlignment="1" applyProtection="1">
      <alignment vertical="center"/>
      <protection locked="0"/>
    </xf>
    <xf numFmtId="0" fontId="7" fillId="0" borderId="32" xfId="0" applyFont="1" applyFill="1" applyBorder="1" applyAlignment="1">
      <alignment horizontal="left" vertical="center"/>
    </xf>
    <xf numFmtId="190" fontId="7" fillId="0" borderId="33" xfId="0" applyNumberFormat="1" applyFont="1" applyFill="1" applyBorder="1" applyAlignment="1">
      <alignment horizontal="center" vertical="center"/>
    </xf>
    <xf numFmtId="0" fontId="7" fillId="0" borderId="33" xfId="0" applyFont="1" applyFill="1" applyBorder="1" applyAlignment="1">
      <alignment horizontal="left" vertical="center"/>
    </xf>
    <xf numFmtId="0" fontId="7" fillId="0" borderId="33" xfId="0" applyFont="1" applyFill="1" applyBorder="1" applyAlignment="1">
      <alignment horizontal="center" vertical="center"/>
    </xf>
    <xf numFmtId="185" fontId="7" fillId="0" borderId="33" xfId="42" applyNumberFormat="1" applyFont="1" applyFill="1" applyBorder="1" applyAlignment="1">
      <alignment vertical="center"/>
    </xf>
    <xf numFmtId="196" fontId="7" fillId="0" borderId="33" xfId="42" applyNumberFormat="1" applyFont="1" applyFill="1" applyBorder="1" applyAlignment="1">
      <alignment horizontal="right" vertical="center"/>
    </xf>
    <xf numFmtId="185" fontId="27" fillId="0" borderId="33" xfId="42" applyNumberFormat="1" applyFont="1" applyFill="1" applyBorder="1" applyAlignment="1">
      <alignment vertical="center"/>
    </xf>
    <xf numFmtId="196" fontId="27" fillId="0" borderId="33" xfId="42" applyNumberFormat="1" applyFont="1" applyFill="1" applyBorder="1" applyAlignment="1">
      <alignment horizontal="right" vertical="center"/>
    </xf>
    <xf numFmtId="193" fontId="7" fillId="0" borderId="33" xfId="42" applyNumberFormat="1" applyFont="1" applyFill="1" applyBorder="1" applyAlignment="1">
      <alignment vertical="center"/>
    </xf>
    <xf numFmtId="192" fontId="7" fillId="0" borderId="33" xfId="60" applyNumberFormat="1" applyFont="1" applyFill="1" applyBorder="1" applyAlignment="1" applyProtection="1">
      <alignment vertical="center"/>
      <protection/>
    </xf>
    <xf numFmtId="185" fontId="7" fillId="0" borderId="33" xfId="0" applyNumberFormat="1" applyFont="1" applyFill="1" applyBorder="1" applyAlignment="1">
      <alignment vertical="center"/>
    </xf>
    <xf numFmtId="196" fontId="7" fillId="0" borderId="33" xfId="0" applyNumberFormat="1" applyFont="1" applyFill="1" applyBorder="1" applyAlignment="1">
      <alignment horizontal="right" vertical="center"/>
    </xf>
    <xf numFmtId="193" fontId="7" fillId="0" borderId="34" xfId="42" applyNumberFormat="1" applyFont="1" applyFill="1" applyBorder="1" applyAlignment="1" applyProtection="1">
      <alignment vertical="center"/>
      <protection locked="0"/>
    </xf>
    <xf numFmtId="0" fontId="18" fillId="0" borderId="35" xfId="0" applyFont="1" applyFill="1" applyBorder="1" applyAlignment="1" applyProtection="1">
      <alignment horizontal="center" vertical="center" wrapText="1"/>
      <protection/>
    </xf>
    <xf numFmtId="0" fontId="18" fillId="0" borderId="16" xfId="0" applyFont="1" applyFill="1" applyBorder="1" applyAlignment="1" applyProtection="1">
      <alignment horizontal="center" vertical="center"/>
      <protection/>
    </xf>
    <xf numFmtId="185" fontId="18" fillId="0" borderId="35" xfId="0" applyNumberFormat="1" applyFont="1" applyFill="1" applyBorder="1" applyAlignment="1" applyProtection="1">
      <alignment horizontal="center" vertical="center" wrapText="1"/>
      <protection/>
    </xf>
    <xf numFmtId="193" fontId="18" fillId="0" borderId="35" xfId="0" applyNumberFormat="1" applyFont="1" applyFill="1" applyBorder="1" applyAlignment="1" applyProtection="1">
      <alignment horizontal="center" vertical="center" wrapText="1"/>
      <protection/>
    </xf>
    <xf numFmtId="0" fontId="25" fillId="33" borderId="0" xfId="0" applyFont="1" applyFill="1" applyBorder="1" applyAlignment="1" applyProtection="1">
      <alignment horizontal="center" vertical="center"/>
      <protection/>
    </xf>
    <xf numFmtId="0" fontId="0" fillId="0" borderId="0" xfId="0" applyAlignment="1">
      <alignment/>
    </xf>
    <xf numFmtId="0" fontId="18" fillId="0" borderId="16" xfId="0" applyFont="1" applyFill="1" applyBorder="1" applyAlignment="1" applyProtection="1">
      <alignment horizontal="center" vertical="center" wrapText="1"/>
      <protection/>
    </xf>
    <xf numFmtId="193" fontId="18" fillId="0" borderId="36" xfId="0" applyNumberFormat="1" applyFont="1" applyFill="1" applyBorder="1" applyAlignment="1" applyProtection="1">
      <alignment horizontal="center" vertical="center" wrapText="1"/>
      <protection/>
    </xf>
    <xf numFmtId="179" fontId="18" fillId="0" borderId="35" xfId="42" applyFont="1" applyFill="1" applyBorder="1" applyAlignment="1" applyProtection="1">
      <alignment horizontal="center" vertical="center"/>
      <protection/>
    </xf>
    <xf numFmtId="179" fontId="18" fillId="0" borderId="16" xfId="42" applyFont="1" applyFill="1" applyBorder="1" applyAlignment="1" applyProtection="1">
      <alignment horizontal="center" vertical="center"/>
      <protection/>
    </xf>
    <xf numFmtId="190" fontId="18" fillId="0" borderId="35" xfId="0" applyNumberFormat="1" applyFont="1" applyFill="1" applyBorder="1" applyAlignment="1" applyProtection="1">
      <alignment horizontal="center" vertical="center" wrapText="1"/>
      <protection/>
    </xf>
    <xf numFmtId="190" fontId="18" fillId="0" borderId="16"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23" fillId="33" borderId="37" xfId="0" applyFont="1" applyFill="1" applyBorder="1" applyAlignment="1">
      <alignment horizontal="center" vertical="center"/>
    </xf>
    <xf numFmtId="0" fontId="24" fillId="0" borderId="3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7"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7" fillId="0" borderId="0" xfId="0" applyFont="1" applyAlignment="1">
      <alignment horizontal="right" vertical="center" wrapText="1"/>
    </xf>
    <xf numFmtId="0" fontId="12" fillId="0" borderId="0" xfId="0" applyFont="1" applyBorder="1" applyAlignment="1" applyProtection="1">
      <alignment horizontal="right" vertical="center" wrapText="1"/>
      <protection locked="0"/>
    </xf>
    <xf numFmtId="193" fontId="9" fillId="0" borderId="0" xfId="0" applyNumberFormat="1" applyFont="1" applyBorder="1" applyAlignment="1" applyProtection="1">
      <alignment horizontal="right" vertical="center" wrapText="1"/>
      <protection locked="0"/>
    </xf>
    <xf numFmtId="0" fontId="26" fillId="33" borderId="0" xfId="0" applyFont="1" applyFill="1" applyBorder="1" applyAlignment="1" applyProtection="1">
      <alignment horizontal="center" vertical="center"/>
      <protection/>
    </xf>
    <xf numFmtId="179" fontId="18" fillId="0" borderId="40" xfId="42" applyFont="1" applyFill="1" applyBorder="1" applyAlignment="1" applyProtection="1">
      <alignment horizontal="center" vertical="center"/>
      <protection/>
    </xf>
    <xf numFmtId="179" fontId="18" fillId="0" borderId="41" xfId="42" applyFont="1" applyFill="1" applyBorder="1" applyAlignment="1" applyProtection="1">
      <alignment horizontal="center" vertical="center"/>
      <protection/>
    </xf>
    <xf numFmtId="0" fontId="23" fillId="33" borderId="11" xfId="0" applyFont="1" applyFill="1" applyBorder="1" applyAlignment="1">
      <alignment horizontal="center" vertical="center"/>
    </xf>
    <xf numFmtId="0" fontId="24" fillId="0" borderId="42" xfId="0" applyFont="1" applyBorder="1" applyAlignment="1">
      <alignment horizontal="center" vertical="center"/>
    </xf>
    <xf numFmtId="0" fontId="23" fillId="33" borderId="22" xfId="0" applyFont="1" applyFill="1" applyBorder="1" applyAlignment="1">
      <alignment horizontal="right" vertical="center"/>
    </xf>
    <xf numFmtId="0" fontId="24" fillId="0" borderId="22"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211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563850" y="0"/>
          <a:ext cx="26289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19275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695325</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363825" y="390525"/>
          <a:ext cx="267652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29
</a:t>
          </a:r>
          <a:r>
            <a:rPr lang="en-US" cap="none" sz="1600" b="0" i="0" u="none" baseline="0">
              <a:solidFill>
                <a:srgbClr val="FFFFFF"/>
              </a:solidFill>
              <a:latin typeface="Impact"/>
              <a:ea typeface="Impact"/>
              <a:cs typeface="Impact"/>
            </a:rPr>
            <a:t>13 - 15 JUL'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18491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229475" y="0"/>
          <a:ext cx="24384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1916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096125" y="0"/>
          <a:ext cx="20859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971550</xdr:rowOff>
    </xdr:to>
    <xdr:sp>
      <xdr:nvSpPr>
        <xdr:cNvPr id="5" name="Text Box 6"/>
        <xdr:cNvSpPr txBox="1">
          <a:spLocks noChangeArrowheads="1"/>
        </xdr:cNvSpPr>
      </xdr:nvSpPr>
      <xdr:spPr>
        <a:xfrm>
          <a:off x="19050" y="38100"/>
          <a:ext cx="9182100" cy="93345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439025" y="409575"/>
          <a:ext cx="16573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1916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096125" y="0"/>
          <a:ext cx="20859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1085850</xdr:rowOff>
    </xdr:to>
    <xdr:sp>
      <xdr:nvSpPr>
        <xdr:cNvPr id="9" name="Text Box 10"/>
        <xdr:cNvSpPr txBox="1">
          <a:spLocks noChangeArrowheads="1"/>
        </xdr:cNvSpPr>
      </xdr:nvSpPr>
      <xdr:spPr>
        <a:xfrm>
          <a:off x="19050" y="38100"/>
          <a:ext cx="9182100" cy="1047750"/>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571500</xdr:colOff>
      <xdr:row>0</xdr:row>
      <xdr:rowOff>476250</xdr:rowOff>
    </xdr:from>
    <xdr:to>
      <xdr:col>22</xdr:col>
      <xdr:colOff>409575</xdr:colOff>
      <xdr:row>0</xdr:row>
      <xdr:rowOff>1038225</xdr:rowOff>
    </xdr:to>
    <xdr:sp fLocksText="0">
      <xdr:nvSpPr>
        <xdr:cNvPr id="10" name="Text Box 11"/>
        <xdr:cNvSpPr txBox="1">
          <a:spLocks noChangeArrowheads="1"/>
        </xdr:cNvSpPr>
      </xdr:nvSpPr>
      <xdr:spPr>
        <a:xfrm>
          <a:off x="7667625" y="476250"/>
          <a:ext cx="1447800" cy="561975"/>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29
</a:t>
          </a:r>
          <a:r>
            <a:rPr lang="en-US" cap="none" sz="1200" b="0" i="0" u="none" baseline="0">
              <a:solidFill>
                <a:srgbClr val="FFFFFF"/>
              </a:solidFill>
              <a:latin typeface="Impact"/>
              <a:ea typeface="Impact"/>
              <a:cs typeface="Impact"/>
            </a:rPr>
            <a:t>13 - 15 JUL'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105"/>
  <sheetViews>
    <sheetView tabSelected="1" zoomScalePageLayoutView="0" workbookViewId="0" topLeftCell="A1">
      <selection activeCell="B3" sqref="B3:B4"/>
    </sheetView>
  </sheetViews>
  <sheetFormatPr defaultColWidth="39.8515625" defaultRowHeight="12.75"/>
  <cols>
    <col min="1" max="1" width="3.28125" style="30" bestFit="1" customWidth="1"/>
    <col min="2" max="2" width="43.421875" style="4" bestFit="1" customWidth="1"/>
    <col min="3" max="3" width="9.7109375" style="68" customWidth="1"/>
    <col min="4" max="4" width="13.8515625" style="3" bestFit="1" customWidth="1"/>
    <col min="5" max="5" width="20.7109375" style="3" bestFit="1" customWidth="1"/>
    <col min="6" max="6" width="7.140625" style="5" customWidth="1"/>
    <col min="7" max="7" width="8.7109375" style="5" customWidth="1"/>
    <col min="8" max="8" width="9.421875" style="5" customWidth="1"/>
    <col min="9" max="9" width="11.421875" style="85" bestFit="1" customWidth="1"/>
    <col min="10" max="10" width="8.140625" style="95" bestFit="1" customWidth="1"/>
    <col min="11" max="11" width="11.421875" style="85" bestFit="1" customWidth="1"/>
    <col min="12" max="12" width="8.140625" style="95" bestFit="1" customWidth="1"/>
    <col min="13" max="13" width="11.421875" style="85" bestFit="1" customWidth="1"/>
    <col min="14" max="14" width="8.140625" style="95" bestFit="1" customWidth="1"/>
    <col min="15" max="15" width="16.28125" style="89" bestFit="1" customWidth="1"/>
    <col min="16" max="16" width="11.00390625" style="102" bestFit="1" customWidth="1"/>
    <col min="17" max="17" width="10.28125" style="95" bestFit="1" customWidth="1"/>
    <col min="18" max="18" width="7.421875" style="16" bestFit="1" customWidth="1"/>
    <col min="19" max="19" width="11.421875" style="92" bestFit="1" customWidth="1"/>
    <col min="20" max="20" width="10.00390625" style="3" bestFit="1" customWidth="1"/>
    <col min="21" max="21" width="13.28125" style="85" bestFit="1" customWidth="1"/>
    <col min="22" max="22" width="11.00390625" style="95"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9" customHeight="1">
      <c r="A1" s="28"/>
      <c r="B1" s="78"/>
      <c r="C1" s="26"/>
      <c r="D1" s="115"/>
      <c r="E1" s="115"/>
      <c r="F1" s="24"/>
      <c r="G1" s="24"/>
      <c r="H1" s="24"/>
      <c r="I1" s="23"/>
      <c r="J1" s="22"/>
      <c r="K1" s="86"/>
      <c r="L1" s="21"/>
      <c r="M1" s="19"/>
      <c r="N1" s="18"/>
      <c r="O1" s="99"/>
      <c r="P1" s="100"/>
      <c r="Q1" s="96"/>
      <c r="R1" s="98"/>
      <c r="S1" s="90"/>
      <c r="U1" s="90"/>
      <c r="V1" s="96"/>
      <c r="W1" s="98"/>
    </row>
    <row r="2" spans="1:23" s="2" customFormat="1" ht="27.75" thickBot="1">
      <c r="A2" s="266" t="s">
        <v>16</v>
      </c>
      <c r="B2" s="267"/>
      <c r="C2" s="267"/>
      <c r="D2" s="267"/>
      <c r="E2" s="267"/>
      <c r="F2" s="267"/>
      <c r="G2" s="267"/>
      <c r="H2" s="267"/>
      <c r="I2" s="267"/>
      <c r="J2" s="267"/>
      <c r="K2" s="267"/>
      <c r="L2" s="267"/>
      <c r="M2" s="267"/>
      <c r="N2" s="267"/>
      <c r="O2" s="267"/>
      <c r="P2" s="267"/>
      <c r="Q2" s="267"/>
      <c r="R2" s="267"/>
      <c r="S2" s="267"/>
      <c r="T2" s="267"/>
      <c r="U2" s="267"/>
      <c r="V2" s="267"/>
      <c r="W2" s="267"/>
    </row>
    <row r="3" spans="1:23" s="29" customFormat="1" ht="20.25" customHeight="1">
      <c r="A3" s="31"/>
      <c r="B3" s="270" t="s">
        <v>23</v>
      </c>
      <c r="C3" s="272" t="s">
        <v>34</v>
      </c>
      <c r="D3" s="262" t="s">
        <v>24</v>
      </c>
      <c r="E3" s="262" t="s">
        <v>47</v>
      </c>
      <c r="F3" s="262" t="s">
        <v>35</v>
      </c>
      <c r="G3" s="262" t="s">
        <v>36</v>
      </c>
      <c r="H3" s="262" t="s">
        <v>37</v>
      </c>
      <c r="I3" s="264" t="s">
        <v>25</v>
      </c>
      <c r="J3" s="264"/>
      <c r="K3" s="264" t="s">
        <v>26</v>
      </c>
      <c r="L3" s="264"/>
      <c r="M3" s="264" t="s">
        <v>27</v>
      </c>
      <c r="N3" s="264"/>
      <c r="O3" s="265" t="s">
        <v>38</v>
      </c>
      <c r="P3" s="265"/>
      <c r="Q3" s="265"/>
      <c r="R3" s="265"/>
      <c r="S3" s="264" t="s">
        <v>39</v>
      </c>
      <c r="T3" s="264"/>
      <c r="U3" s="265" t="s">
        <v>40</v>
      </c>
      <c r="V3" s="265"/>
      <c r="W3" s="269"/>
    </row>
    <row r="4" spans="1:23" s="29" customFormat="1" ht="52.5" customHeight="1" thickBot="1">
      <c r="A4" s="61"/>
      <c r="B4" s="271"/>
      <c r="C4" s="273"/>
      <c r="D4" s="263"/>
      <c r="E4" s="263"/>
      <c r="F4" s="268"/>
      <c r="G4" s="268"/>
      <c r="H4" s="268"/>
      <c r="I4" s="126" t="s">
        <v>33</v>
      </c>
      <c r="J4" s="127" t="s">
        <v>29</v>
      </c>
      <c r="K4" s="126" t="s">
        <v>33</v>
      </c>
      <c r="L4" s="127" t="s">
        <v>29</v>
      </c>
      <c r="M4" s="126" t="s">
        <v>33</v>
      </c>
      <c r="N4" s="127" t="s">
        <v>29</v>
      </c>
      <c r="O4" s="128" t="s">
        <v>33</v>
      </c>
      <c r="P4" s="129" t="s">
        <v>29</v>
      </c>
      <c r="Q4" s="129" t="s">
        <v>41</v>
      </c>
      <c r="R4" s="130" t="s">
        <v>42</v>
      </c>
      <c r="S4" s="126" t="s">
        <v>33</v>
      </c>
      <c r="T4" s="131" t="s">
        <v>28</v>
      </c>
      <c r="U4" s="126" t="s">
        <v>33</v>
      </c>
      <c r="V4" s="127" t="s">
        <v>29</v>
      </c>
      <c r="W4" s="132" t="s">
        <v>42</v>
      </c>
    </row>
    <row r="5" spans="1:23" s="29" customFormat="1" ht="15">
      <c r="A5" s="53">
        <v>1</v>
      </c>
      <c r="B5" s="217" t="s">
        <v>149</v>
      </c>
      <c r="C5" s="164">
        <v>39269</v>
      </c>
      <c r="D5" s="218" t="s">
        <v>125</v>
      </c>
      <c r="E5" s="218" t="s">
        <v>18</v>
      </c>
      <c r="F5" s="219">
        <v>156</v>
      </c>
      <c r="G5" s="219">
        <v>158</v>
      </c>
      <c r="H5" s="219">
        <v>1</v>
      </c>
      <c r="I5" s="167">
        <v>299971</v>
      </c>
      <c r="J5" s="220">
        <v>34583</v>
      </c>
      <c r="K5" s="167">
        <v>308497</v>
      </c>
      <c r="L5" s="220">
        <v>35240</v>
      </c>
      <c r="M5" s="167">
        <v>304543</v>
      </c>
      <c r="N5" s="220">
        <v>33854</v>
      </c>
      <c r="O5" s="178">
        <f>+M5+K5+I5</f>
        <v>913011</v>
      </c>
      <c r="P5" s="221">
        <f>+N5+L5+J5</f>
        <v>103677</v>
      </c>
      <c r="Q5" s="220">
        <f>+P5/G5</f>
        <v>656.1835443037975</v>
      </c>
      <c r="R5" s="222">
        <f>+O5/P5</f>
        <v>8.806302265690558</v>
      </c>
      <c r="S5" s="167"/>
      <c r="T5" s="122">
        <f>IF(S5&lt;&gt;0,-(S5-O5)/S5,"")</f>
      </c>
      <c r="U5" s="167">
        <v>913011</v>
      </c>
      <c r="V5" s="220">
        <v>103677</v>
      </c>
      <c r="W5" s="223">
        <f aca="true" t="shared" si="0" ref="W5:W36">U5/V5</f>
        <v>8.806302265690558</v>
      </c>
    </row>
    <row r="6" spans="1:23" s="29" customFormat="1" ht="15">
      <c r="A6" s="53">
        <v>2</v>
      </c>
      <c r="B6" s="224" t="s">
        <v>124</v>
      </c>
      <c r="C6" s="58">
        <v>39248</v>
      </c>
      <c r="D6" s="188" t="s">
        <v>125</v>
      </c>
      <c r="E6" s="188" t="s">
        <v>18</v>
      </c>
      <c r="F6" s="189">
        <v>160</v>
      </c>
      <c r="G6" s="189">
        <v>159</v>
      </c>
      <c r="H6" s="189">
        <v>4</v>
      </c>
      <c r="I6" s="133">
        <v>54911</v>
      </c>
      <c r="J6" s="190">
        <v>7318</v>
      </c>
      <c r="K6" s="133">
        <v>85095</v>
      </c>
      <c r="L6" s="190">
        <v>10620</v>
      </c>
      <c r="M6" s="133">
        <v>88727</v>
      </c>
      <c r="N6" s="190">
        <v>11014</v>
      </c>
      <c r="O6" s="150">
        <f>+M6+K6+I6</f>
        <v>228733</v>
      </c>
      <c r="P6" s="191">
        <f>+N6+L6+J6</f>
        <v>28952</v>
      </c>
      <c r="Q6" s="193">
        <f>IF(O6&lt;&gt;0,P6/G6,"")</f>
        <v>182.08805031446542</v>
      </c>
      <c r="R6" s="194">
        <f>IF(O6&lt;&gt;0,O6/P6,"")</f>
        <v>7.900421387123515</v>
      </c>
      <c r="S6" s="133">
        <v>335006</v>
      </c>
      <c r="T6" s="121">
        <f>IF(S6&lt;&gt;0,-(S6-O6)/S6,"")</f>
        <v>-0.3172271541405229</v>
      </c>
      <c r="U6" s="133">
        <v>3941760</v>
      </c>
      <c r="V6" s="190">
        <v>517924</v>
      </c>
      <c r="W6" s="143">
        <f t="shared" si="0"/>
        <v>7.610691916188475</v>
      </c>
    </row>
    <row r="7" spans="1:24" s="6" customFormat="1" ht="18">
      <c r="A7" s="54">
        <v>3</v>
      </c>
      <c r="B7" s="249" t="s">
        <v>123</v>
      </c>
      <c r="C7" s="250">
        <v>39262</v>
      </c>
      <c r="D7" s="251" t="s">
        <v>19</v>
      </c>
      <c r="E7" s="251" t="s">
        <v>45</v>
      </c>
      <c r="F7" s="252">
        <v>78</v>
      </c>
      <c r="G7" s="252">
        <v>78</v>
      </c>
      <c r="H7" s="252">
        <v>2</v>
      </c>
      <c r="I7" s="253">
        <v>53095.5</v>
      </c>
      <c r="J7" s="254">
        <v>6401</v>
      </c>
      <c r="K7" s="253">
        <v>77117</v>
      </c>
      <c r="L7" s="254">
        <v>8971</v>
      </c>
      <c r="M7" s="253">
        <v>92201.5</v>
      </c>
      <c r="N7" s="254">
        <v>10654</v>
      </c>
      <c r="O7" s="255">
        <f>I7+K7+M7</f>
        <v>222414</v>
      </c>
      <c r="P7" s="256">
        <f>J7+L7+N7</f>
        <v>26026</v>
      </c>
      <c r="Q7" s="254">
        <f>+P7/G7</f>
        <v>333.6666666666667</v>
      </c>
      <c r="R7" s="257">
        <f>+O7/P7</f>
        <v>8.545838776608008</v>
      </c>
      <c r="S7" s="253">
        <v>509505</v>
      </c>
      <c r="T7" s="258">
        <f>IF(S7&lt;&gt;0,-(S7-O7)/S7,"")</f>
        <v>-0.563470427179321</v>
      </c>
      <c r="U7" s="259">
        <v>961465</v>
      </c>
      <c r="V7" s="260">
        <v>114693</v>
      </c>
      <c r="W7" s="261">
        <f t="shared" si="0"/>
        <v>8.382944033201678</v>
      </c>
      <c r="X7" s="7"/>
    </row>
    <row r="8" spans="1:24" s="6" customFormat="1" ht="18">
      <c r="A8" s="105">
        <v>4</v>
      </c>
      <c r="B8" s="236" t="s">
        <v>150</v>
      </c>
      <c r="C8" s="237">
        <v>39269</v>
      </c>
      <c r="D8" s="238" t="s">
        <v>30</v>
      </c>
      <c r="E8" s="239" t="s">
        <v>97</v>
      </c>
      <c r="F8" s="240">
        <v>56</v>
      </c>
      <c r="G8" s="240">
        <v>56</v>
      </c>
      <c r="H8" s="240">
        <v>1</v>
      </c>
      <c r="I8" s="241">
        <v>16878</v>
      </c>
      <c r="J8" s="242">
        <v>1930</v>
      </c>
      <c r="K8" s="241">
        <v>25109</v>
      </c>
      <c r="L8" s="242">
        <v>2755</v>
      </c>
      <c r="M8" s="241">
        <v>35182</v>
      </c>
      <c r="N8" s="242">
        <v>3845</v>
      </c>
      <c r="O8" s="243">
        <f aca="true" t="shared" si="1" ref="O8:P10">+I8+K8+M8</f>
        <v>77169</v>
      </c>
      <c r="P8" s="244">
        <f t="shared" si="1"/>
        <v>8530</v>
      </c>
      <c r="Q8" s="245">
        <f>IF(O8&lt;&gt;0,P8/G8,"")</f>
        <v>152.32142857142858</v>
      </c>
      <c r="R8" s="246">
        <f>IF(O8&lt;&gt;0,O8/P8,"")</f>
        <v>9.046776084407972</v>
      </c>
      <c r="S8" s="241"/>
      <c r="T8" s="247"/>
      <c r="U8" s="241">
        <v>77169</v>
      </c>
      <c r="V8" s="242">
        <v>8530</v>
      </c>
      <c r="W8" s="248">
        <f t="shared" si="0"/>
        <v>9.046776084407972</v>
      </c>
      <c r="X8" s="7"/>
    </row>
    <row r="9" spans="1:24" s="6" customFormat="1" ht="18">
      <c r="A9" s="52">
        <v>5</v>
      </c>
      <c r="B9" s="225" t="s">
        <v>151</v>
      </c>
      <c r="C9" s="59">
        <v>39241</v>
      </c>
      <c r="D9" s="197" t="s">
        <v>30</v>
      </c>
      <c r="E9" s="196" t="s">
        <v>31</v>
      </c>
      <c r="F9" s="198">
        <v>114</v>
      </c>
      <c r="G9" s="198">
        <v>71</v>
      </c>
      <c r="H9" s="198">
        <v>5</v>
      </c>
      <c r="I9" s="135">
        <v>14949</v>
      </c>
      <c r="J9" s="199">
        <v>1828</v>
      </c>
      <c r="K9" s="135">
        <v>20329</v>
      </c>
      <c r="L9" s="199">
        <v>2379</v>
      </c>
      <c r="M9" s="135">
        <v>22746</v>
      </c>
      <c r="N9" s="199">
        <v>2777</v>
      </c>
      <c r="O9" s="148">
        <f t="shared" si="1"/>
        <v>58024</v>
      </c>
      <c r="P9" s="200">
        <f t="shared" si="1"/>
        <v>6984</v>
      </c>
      <c r="Q9" s="193">
        <f>IF(O9&lt;&gt;0,P9/G9,"")</f>
        <v>98.36619718309859</v>
      </c>
      <c r="R9" s="194">
        <f>IF(O9&lt;&gt;0,O9/P9,"")</f>
        <v>8.308132875143185</v>
      </c>
      <c r="S9" s="135">
        <v>136024</v>
      </c>
      <c r="T9" s="121">
        <f aca="true" t="shared" si="2" ref="T9:T50">IF(S9&lt;&gt;0,-(S9-O9)/S9,"")</f>
        <v>-0.5734282185496677</v>
      </c>
      <c r="U9" s="135">
        <v>2740102</v>
      </c>
      <c r="V9" s="199">
        <v>313616</v>
      </c>
      <c r="W9" s="143">
        <f t="shared" si="0"/>
        <v>8.737124381409112</v>
      </c>
      <c r="X9" s="7"/>
    </row>
    <row r="10" spans="1:25" s="9" customFormat="1" ht="18">
      <c r="A10" s="53">
        <v>6</v>
      </c>
      <c r="B10" s="225" t="s">
        <v>111</v>
      </c>
      <c r="C10" s="59">
        <v>39255</v>
      </c>
      <c r="D10" s="197" t="s">
        <v>30</v>
      </c>
      <c r="E10" s="196" t="s">
        <v>46</v>
      </c>
      <c r="F10" s="198">
        <v>55</v>
      </c>
      <c r="G10" s="198">
        <v>49</v>
      </c>
      <c r="H10" s="198">
        <v>3</v>
      </c>
      <c r="I10" s="135">
        <v>8925</v>
      </c>
      <c r="J10" s="199">
        <v>1068</v>
      </c>
      <c r="K10" s="135">
        <v>13588</v>
      </c>
      <c r="L10" s="199">
        <v>1545</v>
      </c>
      <c r="M10" s="135">
        <v>17677</v>
      </c>
      <c r="N10" s="199">
        <v>1977</v>
      </c>
      <c r="O10" s="148">
        <f t="shared" si="1"/>
        <v>40190</v>
      </c>
      <c r="P10" s="200">
        <f t="shared" si="1"/>
        <v>4590</v>
      </c>
      <c r="Q10" s="193">
        <f>IF(O10&lt;&gt;0,P10/G10,"")</f>
        <v>93.6734693877551</v>
      </c>
      <c r="R10" s="194">
        <f>IF(O10&lt;&gt;0,O10/P10,"")</f>
        <v>8.75599128540305</v>
      </c>
      <c r="S10" s="135">
        <v>82992</v>
      </c>
      <c r="T10" s="121">
        <f t="shared" si="2"/>
        <v>-0.5157364565259303</v>
      </c>
      <c r="U10" s="135">
        <v>443785</v>
      </c>
      <c r="V10" s="199">
        <v>50995</v>
      </c>
      <c r="W10" s="143">
        <f t="shared" si="0"/>
        <v>8.702519854887734</v>
      </c>
      <c r="Y10" s="8"/>
    </row>
    <row r="11" spans="1:24" s="10" customFormat="1" ht="18">
      <c r="A11" s="52">
        <v>7</v>
      </c>
      <c r="B11" s="224" t="s">
        <v>129</v>
      </c>
      <c r="C11" s="58">
        <v>39255</v>
      </c>
      <c r="D11" s="188" t="s">
        <v>125</v>
      </c>
      <c r="E11" s="188" t="s">
        <v>97</v>
      </c>
      <c r="F11" s="189">
        <v>66</v>
      </c>
      <c r="G11" s="189">
        <v>60</v>
      </c>
      <c r="H11" s="189">
        <v>3</v>
      </c>
      <c r="I11" s="133">
        <v>9676</v>
      </c>
      <c r="J11" s="190">
        <v>1042</v>
      </c>
      <c r="K11" s="133">
        <v>12202</v>
      </c>
      <c r="L11" s="190">
        <v>1288</v>
      </c>
      <c r="M11" s="133">
        <v>15614</v>
      </c>
      <c r="N11" s="190">
        <v>1608</v>
      </c>
      <c r="O11" s="150">
        <f>+M11+K11+I11</f>
        <v>37492</v>
      </c>
      <c r="P11" s="191">
        <f>+N11+L11+J11</f>
        <v>3938</v>
      </c>
      <c r="Q11" s="190">
        <f>+P11/G11</f>
        <v>65.63333333333334</v>
      </c>
      <c r="R11" s="192">
        <f>+O11/P11</f>
        <v>9.520568816658201</v>
      </c>
      <c r="S11" s="133">
        <v>68327</v>
      </c>
      <c r="T11" s="121">
        <f t="shared" si="2"/>
        <v>-0.4512857289212171</v>
      </c>
      <c r="U11" s="133">
        <v>319065</v>
      </c>
      <c r="V11" s="190">
        <v>34187</v>
      </c>
      <c r="W11" s="143">
        <f t="shared" si="0"/>
        <v>9.33293357124053</v>
      </c>
      <c r="X11" s="8"/>
    </row>
    <row r="12" spans="1:24" s="10" customFormat="1" ht="18">
      <c r="A12" s="53">
        <v>8</v>
      </c>
      <c r="B12" s="224" t="s">
        <v>152</v>
      </c>
      <c r="C12" s="58">
        <v>39227</v>
      </c>
      <c r="D12" s="188" t="s">
        <v>125</v>
      </c>
      <c r="E12" s="188" t="s">
        <v>128</v>
      </c>
      <c r="F12" s="189">
        <v>216</v>
      </c>
      <c r="G12" s="189">
        <v>65</v>
      </c>
      <c r="H12" s="189">
        <v>7</v>
      </c>
      <c r="I12" s="133">
        <v>6622</v>
      </c>
      <c r="J12" s="190">
        <v>1230</v>
      </c>
      <c r="K12" s="133">
        <v>9910</v>
      </c>
      <c r="L12" s="190">
        <v>1650</v>
      </c>
      <c r="M12" s="133">
        <v>12106</v>
      </c>
      <c r="N12" s="190">
        <v>1996</v>
      </c>
      <c r="O12" s="150">
        <f>+M12+K12+I12</f>
        <v>28638</v>
      </c>
      <c r="P12" s="191">
        <f>+N12+L12+J12</f>
        <v>4876</v>
      </c>
      <c r="Q12" s="190">
        <v>30.5</v>
      </c>
      <c r="R12" s="192">
        <v>6.581967213114754</v>
      </c>
      <c r="S12" s="133">
        <v>74322</v>
      </c>
      <c r="T12" s="121">
        <f t="shared" si="2"/>
        <v>-0.6146766771615403</v>
      </c>
      <c r="U12" s="133">
        <v>7285739</v>
      </c>
      <c r="V12" s="190">
        <v>948035</v>
      </c>
      <c r="W12" s="143">
        <f t="shared" si="0"/>
        <v>7.685094959574277</v>
      </c>
      <c r="X12" s="11"/>
    </row>
    <row r="13" spans="1:24" s="10" customFormat="1" ht="18">
      <c r="A13" s="52">
        <v>9</v>
      </c>
      <c r="B13" s="108" t="s">
        <v>153</v>
      </c>
      <c r="C13" s="58">
        <v>39269</v>
      </c>
      <c r="D13" s="120" t="s">
        <v>48</v>
      </c>
      <c r="E13" s="120" t="s">
        <v>48</v>
      </c>
      <c r="F13" s="60">
        <v>10</v>
      </c>
      <c r="G13" s="60">
        <v>10</v>
      </c>
      <c r="H13" s="60">
        <v>1</v>
      </c>
      <c r="I13" s="133">
        <v>4819.5</v>
      </c>
      <c r="J13" s="190">
        <v>497</v>
      </c>
      <c r="K13" s="133">
        <v>6857.5</v>
      </c>
      <c r="L13" s="190">
        <v>636</v>
      </c>
      <c r="M13" s="133">
        <v>8555.5</v>
      </c>
      <c r="N13" s="190">
        <v>793</v>
      </c>
      <c r="O13" s="150">
        <f>SUM(I13+K13+M13)</f>
        <v>20232.5</v>
      </c>
      <c r="P13" s="191">
        <f>SUM(J13+L13+N13)</f>
        <v>1926</v>
      </c>
      <c r="Q13" s="190">
        <f>+P13/G13</f>
        <v>192.6</v>
      </c>
      <c r="R13" s="192">
        <f>+O13/P13</f>
        <v>10.504932502596054</v>
      </c>
      <c r="S13" s="133"/>
      <c r="T13" s="121">
        <f t="shared" si="2"/>
      </c>
      <c r="U13" s="133">
        <v>20232.5</v>
      </c>
      <c r="V13" s="190">
        <v>1926</v>
      </c>
      <c r="W13" s="143">
        <f t="shared" si="0"/>
        <v>10.504932502596054</v>
      </c>
      <c r="X13" s="8"/>
    </row>
    <row r="14" spans="1:24" s="10" customFormat="1" ht="18">
      <c r="A14" s="53">
        <v>10</v>
      </c>
      <c r="B14" s="224" t="s">
        <v>130</v>
      </c>
      <c r="C14" s="201">
        <v>39262</v>
      </c>
      <c r="D14" s="202" t="s">
        <v>74</v>
      </c>
      <c r="E14" s="188" t="s">
        <v>131</v>
      </c>
      <c r="F14" s="189">
        <v>15</v>
      </c>
      <c r="G14" s="189">
        <v>15</v>
      </c>
      <c r="H14" s="189">
        <v>2</v>
      </c>
      <c r="I14" s="139">
        <v>4666</v>
      </c>
      <c r="J14" s="138">
        <v>403</v>
      </c>
      <c r="K14" s="139">
        <v>5717.5</v>
      </c>
      <c r="L14" s="138">
        <v>486</v>
      </c>
      <c r="M14" s="139">
        <v>7214.5</v>
      </c>
      <c r="N14" s="138">
        <v>621</v>
      </c>
      <c r="O14" s="154">
        <f aca="true" t="shared" si="3" ref="O14:P17">I14+K14+M14</f>
        <v>17598</v>
      </c>
      <c r="P14" s="155">
        <f t="shared" si="3"/>
        <v>1510</v>
      </c>
      <c r="Q14" s="190">
        <f>+P14/G14</f>
        <v>100.66666666666667</v>
      </c>
      <c r="R14" s="192">
        <f>+O14/P14</f>
        <v>11.654304635761589</v>
      </c>
      <c r="S14" s="139">
        <v>31740.5</v>
      </c>
      <c r="T14" s="121">
        <f t="shared" si="2"/>
        <v>-0.44556638994344766</v>
      </c>
      <c r="U14" s="139">
        <v>69076</v>
      </c>
      <c r="V14" s="138">
        <v>6111</v>
      </c>
      <c r="W14" s="145">
        <f t="shared" si="0"/>
        <v>11.303550973654067</v>
      </c>
      <c r="X14" s="8"/>
    </row>
    <row r="15" spans="1:24" s="10" customFormat="1" ht="18">
      <c r="A15" s="52">
        <v>11</v>
      </c>
      <c r="B15" s="224" t="s">
        <v>114</v>
      </c>
      <c r="C15" s="58">
        <v>39255</v>
      </c>
      <c r="D15" s="188" t="s">
        <v>69</v>
      </c>
      <c r="E15" s="188" t="s">
        <v>69</v>
      </c>
      <c r="F15" s="189">
        <v>39</v>
      </c>
      <c r="G15" s="189">
        <v>39</v>
      </c>
      <c r="H15" s="189">
        <v>3</v>
      </c>
      <c r="I15" s="133">
        <v>3587</v>
      </c>
      <c r="J15" s="190">
        <v>535</v>
      </c>
      <c r="K15" s="133">
        <v>6414</v>
      </c>
      <c r="L15" s="190">
        <v>860</v>
      </c>
      <c r="M15" s="133">
        <v>7256</v>
      </c>
      <c r="N15" s="190">
        <v>949</v>
      </c>
      <c r="O15" s="150">
        <f t="shared" si="3"/>
        <v>17257</v>
      </c>
      <c r="P15" s="191">
        <f t="shared" si="3"/>
        <v>2344</v>
      </c>
      <c r="Q15" s="190">
        <f>+P15/G15</f>
        <v>60.1025641025641</v>
      </c>
      <c r="R15" s="192">
        <f>+O15/P15</f>
        <v>7.362201365187714</v>
      </c>
      <c r="S15" s="133">
        <v>30749</v>
      </c>
      <c r="T15" s="121">
        <f t="shared" si="2"/>
        <v>-0.4387784968616866</v>
      </c>
      <c r="U15" s="139">
        <v>152826</v>
      </c>
      <c r="V15" s="195">
        <v>18854</v>
      </c>
      <c r="W15" s="143">
        <f t="shared" si="0"/>
        <v>8.105760050917578</v>
      </c>
      <c r="X15" s="8"/>
    </row>
    <row r="16" spans="1:24" s="10" customFormat="1" ht="18">
      <c r="A16" s="53">
        <v>12</v>
      </c>
      <c r="B16" s="224" t="s">
        <v>132</v>
      </c>
      <c r="C16" s="201">
        <v>39262</v>
      </c>
      <c r="D16" s="202" t="s">
        <v>74</v>
      </c>
      <c r="E16" s="188" t="s">
        <v>133</v>
      </c>
      <c r="F16" s="189">
        <v>21</v>
      </c>
      <c r="G16" s="189">
        <v>21</v>
      </c>
      <c r="H16" s="189">
        <v>2</v>
      </c>
      <c r="I16" s="139">
        <v>2909</v>
      </c>
      <c r="J16" s="138">
        <v>356</v>
      </c>
      <c r="K16" s="139">
        <v>5508</v>
      </c>
      <c r="L16" s="138">
        <v>630</v>
      </c>
      <c r="M16" s="139">
        <v>6174</v>
      </c>
      <c r="N16" s="138">
        <v>726</v>
      </c>
      <c r="O16" s="154">
        <f t="shared" si="3"/>
        <v>14591</v>
      </c>
      <c r="P16" s="155">
        <f t="shared" si="3"/>
        <v>1712</v>
      </c>
      <c r="Q16" s="190">
        <f>+P16/G16</f>
        <v>81.52380952380952</v>
      </c>
      <c r="R16" s="192">
        <f>+O16/P16</f>
        <v>8.522780373831775</v>
      </c>
      <c r="S16" s="139">
        <v>26145.5</v>
      </c>
      <c r="T16" s="121">
        <f t="shared" si="2"/>
        <v>-0.44193073377827924</v>
      </c>
      <c r="U16" s="139">
        <v>60578.5</v>
      </c>
      <c r="V16" s="138">
        <v>6762</v>
      </c>
      <c r="W16" s="145">
        <f t="shared" si="0"/>
        <v>8.958666075125702</v>
      </c>
      <c r="X16" s="8"/>
    </row>
    <row r="17" spans="1:24" s="10" customFormat="1" ht="18">
      <c r="A17" s="52">
        <v>13</v>
      </c>
      <c r="B17" s="224" t="s">
        <v>101</v>
      </c>
      <c r="C17" s="58">
        <v>39241</v>
      </c>
      <c r="D17" s="188" t="s">
        <v>69</v>
      </c>
      <c r="E17" s="188" t="s">
        <v>69</v>
      </c>
      <c r="F17" s="189">
        <v>50</v>
      </c>
      <c r="G17" s="189">
        <v>39</v>
      </c>
      <c r="H17" s="189">
        <v>5</v>
      </c>
      <c r="I17" s="133">
        <v>1660.5</v>
      </c>
      <c r="J17" s="190">
        <v>298</v>
      </c>
      <c r="K17" s="133">
        <v>2568</v>
      </c>
      <c r="L17" s="190">
        <v>454</v>
      </c>
      <c r="M17" s="133">
        <v>3900</v>
      </c>
      <c r="N17" s="190">
        <v>693</v>
      </c>
      <c r="O17" s="150">
        <f t="shared" si="3"/>
        <v>8128.5</v>
      </c>
      <c r="P17" s="191">
        <f t="shared" si="3"/>
        <v>1445</v>
      </c>
      <c r="Q17" s="190">
        <v>30.5</v>
      </c>
      <c r="R17" s="192">
        <v>6.581967213114754</v>
      </c>
      <c r="S17" s="133">
        <v>13792.5</v>
      </c>
      <c r="T17" s="121">
        <f t="shared" si="2"/>
        <v>-0.410657966286025</v>
      </c>
      <c r="U17" s="139">
        <v>277745</v>
      </c>
      <c r="V17" s="195">
        <v>37415</v>
      </c>
      <c r="W17" s="143">
        <f t="shared" si="0"/>
        <v>7.423359615127622</v>
      </c>
      <c r="X17" s="8"/>
    </row>
    <row r="18" spans="1:24" s="10" customFormat="1" ht="18">
      <c r="A18" s="53">
        <v>14</v>
      </c>
      <c r="B18" s="225" t="s">
        <v>112</v>
      </c>
      <c r="C18" s="59">
        <v>39248</v>
      </c>
      <c r="D18" s="197" t="s">
        <v>30</v>
      </c>
      <c r="E18" s="196" t="s">
        <v>154</v>
      </c>
      <c r="F18" s="198">
        <v>40</v>
      </c>
      <c r="G18" s="198">
        <v>14</v>
      </c>
      <c r="H18" s="198">
        <v>4</v>
      </c>
      <c r="I18" s="135">
        <v>1895</v>
      </c>
      <c r="J18" s="199">
        <v>300</v>
      </c>
      <c r="K18" s="135">
        <v>2374</v>
      </c>
      <c r="L18" s="199">
        <v>376</v>
      </c>
      <c r="M18" s="135">
        <v>3430</v>
      </c>
      <c r="N18" s="199">
        <v>542</v>
      </c>
      <c r="O18" s="148">
        <f>+I18+K18+M18</f>
        <v>7699</v>
      </c>
      <c r="P18" s="200">
        <f>+J18+L18+N18</f>
        <v>1218</v>
      </c>
      <c r="Q18" s="193">
        <f>IF(O18&lt;&gt;0,P18/G18,"")</f>
        <v>87</v>
      </c>
      <c r="R18" s="194">
        <f>IF(O18&lt;&gt;0,O18/P18,"")</f>
        <v>6.321018062397373</v>
      </c>
      <c r="S18" s="135">
        <v>43355</v>
      </c>
      <c r="T18" s="121">
        <f t="shared" si="2"/>
        <v>-0.8224195594510437</v>
      </c>
      <c r="U18" s="135">
        <v>424947</v>
      </c>
      <c r="V18" s="199">
        <v>46311</v>
      </c>
      <c r="W18" s="143">
        <f t="shared" si="0"/>
        <v>9.175940921163438</v>
      </c>
      <c r="X18" s="8"/>
    </row>
    <row r="19" spans="1:24" s="10" customFormat="1" ht="18">
      <c r="A19" s="52">
        <v>15</v>
      </c>
      <c r="B19" s="226" t="s">
        <v>108</v>
      </c>
      <c r="C19" s="106">
        <v>39234</v>
      </c>
      <c r="D19" s="203" t="s">
        <v>32</v>
      </c>
      <c r="E19" s="203" t="s">
        <v>67</v>
      </c>
      <c r="F19" s="204">
        <v>50</v>
      </c>
      <c r="G19" s="204">
        <v>28</v>
      </c>
      <c r="H19" s="204">
        <v>6</v>
      </c>
      <c r="I19" s="140">
        <v>968</v>
      </c>
      <c r="J19" s="205">
        <v>171</v>
      </c>
      <c r="K19" s="140">
        <v>1594</v>
      </c>
      <c r="L19" s="205">
        <v>290</v>
      </c>
      <c r="M19" s="140">
        <v>1970</v>
      </c>
      <c r="N19" s="205">
        <v>385</v>
      </c>
      <c r="O19" s="152">
        <f aca="true" t="shared" si="4" ref="O19:P21">I19+K19+M19</f>
        <v>4532</v>
      </c>
      <c r="P19" s="206">
        <f t="shared" si="4"/>
        <v>846</v>
      </c>
      <c r="Q19" s="190">
        <f>+P19/G19</f>
        <v>30.214285714285715</v>
      </c>
      <c r="R19" s="192">
        <f>+O19/P19</f>
        <v>5.356973995271868</v>
      </c>
      <c r="S19" s="140">
        <v>8313</v>
      </c>
      <c r="T19" s="121">
        <f t="shared" si="2"/>
        <v>-0.45482978467460605</v>
      </c>
      <c r="U19" s="140">
        <v>387411</v>
      </c>
      <c r="V19" s="205">
        <v>50306</v>
      </c>
      <c r="W19" s="143">
        <f t="shared" si="0"/>
        <v>7.701089333280325</v>
      </c>
      <c r="X19" s="8"/>
    </row>
    <row r="20" spans="1:24" s="10" customFormat="1" ht="18">
      <c r="A20" s="53">
        <v>16</v>
      </c>
      <c r="B20" s="224" t="s">
        <v>102</v>
      </c>
      <c r="C20" s="201">
        <v>39241</v>
      </c>
      <c r="D20" s="202" t="s">
        <v>74</v>
      </c>
      <c r="E20" s="188" t="s">
        <v>103</v>
      </c>
      <c r="F20" s="189">
        <v>20</v>
      </c>
      <c r="G20" s="189">
        <v>20</v>
      </c>
      <c r="H20" s="189">
        <v>5</v>
      </c>
      <c r="I20" s="139">
        <v>934</v>
      </c>
      <c r="J20" s="138">
        <v>204</v>
      </c>
      <c r="K20" s="139">
        <v>1396.5</v>
      </c>
      <c r="L20" s="138">
        <v>296</v>
      </c>
      <c r="M20" s="139">
        <v>2154</v>
      </c>
      <c r="N20" s="138">
        <v>445</v>
      </c>
      <c r="O20" s="154">
        <f t="shared" si="4"/>
        <v>4484.5</v>
      </c>
      <c r="P20" s="155">
        <f t="shared" si="4"/>
        <v>945</v>
      </c>
      <c r="Q20" s="190">
        <f>+P20/G20</f>
        <v>47.25</v>
      </c>
      <c r="R20" s="192">
        <f>+O20/P20</f>
        <v>4.745502645502645</v>
      </c>
      <c r="S20" s="139">
        <v>4068.5</v>
      </c>
      <c r="T20" s="121">
        <f t="shared" si="2"/>
        <v>0.10224898611281799</v>
      </c>
      <c r="U20" s="139">
        <v>97318.5</v>
      </c>
      <c r="V20" s="138">
        <v>11845</v>
      </c>
      <c r="W20" s="145">
        <f t="shared" si="0"/>
        <v>8.21599831152385</v>
      </c>
      <c r="X20" s="8"/>
    </row>
    <row r="21" spans="1:24" s="10" customFormat="1" ht="18">
      <c r="A21" s="52">
        <v>17</v>
      </c>
      <c r="B21" s="224" t="s">
        <v>89</v>
      </c>
      <c r="C21" s="58">
        <v>39220</v>
      </c>
      <c r="D21" s="188" t="s">
        <v>19</v>
      </c>
      <c r="E21" s="188" t="s">
        <v>45</v>
      </c>
      <c r="F21" s="189">
        <v>40</v>
      </c>
      <c r="G21" s="189">
        <v>13</v>
      </c>
      <c r="H21" s="189">
        <v>8</v>
      </c>
      <c r="I21" s="133">
        <v>673</v>
      </c>
      <c r="J21" s="190">
        <v>130</v>
      </c>
      <c r="K21" s="133">
        <v>992</v>
      </c>
      <c r="L21" s="190">
        <v>185</v>
      </c>
      <c r="M21" s="133">
        <v>1387</v>
      </c>
      <c r="N21" s="190">
        <v>260</v>
      </c>
      <c r="O21" s="150">
        <f t="shared" si="4"/>
        <v>3052</v>
      </c>
      <c r="P21" s="191">
        <f t="shared" si="4"/>
        <v>575</v>
      </c>
      <c r="Q21" s="190">
        <f>+P21/G21</f>
        <v>44.23076923076923</v>
      </c>
      <c r="R21" s="192">
        <f>+O21/P21</f>
        <v>5.3078260869565215</v>
      </c>
      <c r="S21" s="133">
        <v>6785</v>
      </c>
      <c r="T21" s="121">
        <f t="shared" si="2"/>
        <v>-0.5501842299189388</v>
      </c>
      <c r="U21" s="139">
        <v>481133.5</v>
      </c>
      <c r="V21" s="195">
        <v>70141</v>
      </c>
      <c r="W21" s="143">
        <f t="shared" si="0"/>
        <v>6.859518683794072</v>
      </c>
      <c r="X21" s="8"/>
    </row>
    <row r="22" spans="1:24" s="10" customFormat="1" ht="18">
      <c r="A22" s="53">
        <v>18</v>
      </c>
      <c r="B22" s="225" t="s">
        <v>78</v>
      </c>
      <c r="C22" s="59">
        <v>39206</v>
      </c>
      <c r="D22" s="197" t="s">
        <v>30</v>
      </c>
      <c r="E22" s="197" t="s">
        <v>46</v>
      </c>
      <c r="F22" s="198">
        <v>163</v>
      </c>
      <c r="G22" s="198">
        <v>17</v>
      </c>
      <c r="H22" s="198">
        <v>10</v>
      </c>
      <c r="I22" s="135">
        <v>624</v>
      </c>
      <c r="J22" s="199">
        <v>130</v>
      </c>
      <c r="K22" s="135">
        <v>1200</v>
      </c>
      <c r="L22" s="199">
        <v>224</v>
      </c>
      <c r="M22" s="135">
        <v>1040</v>
      </c>
      <c r="N22" s="199">
        <v>152</v>
      </c>
      <c r="O22" s="148">
        <f>+I22+K22+M22</f>
        <v>2864</v>
      </c>
      <c r="P22" s="200">
        <f>+J22+L22+N22</f>
        <v>506</v>
      </c>
      <c r="Q22" s="193">
        <f>IF(O22&lt;&gt;0,P22/G22,"")</f>
        <v>29.764705882352942</v>
      </c>
      <c r="R22" s="194">
        <f>IF(O22&lt;&gt;0,O22/P22,"")</f>
        <v>5.660079051383399</v>
      </c>
      <c r="S22" s="135">
        <v>6516</v>
      </c>
      <c r="T22" s="121">
        <f t="shared" si="2"/>
        <v>-0.5604665438919583</v>
      </c>
      <c r="U22" s="135">
        <v>5637526</v>
      </c>
      <c r="V22" s="199">
        <v>729900</v>
      </c>
      <c r="W22" s="143">
        <f t="shared" si="0"/>
        <v>7.72369639676668</v>
      </c>
      <c r="X22" s="8"/>
    </row>
    <row r="23" spans="1:24" s="10" customFormat="1" ht="18">
      <c r="A23" s="52">
        <v>19</v>
      </c>
      <c r="B23" s="108" t="s">
        <v>155</v>
      </c>
      <c r="C23" s="58">
        <v>39269</v>
      </c>
      <c r="D23" s="120" t="s">
        <v>48</v>
      </c>
      <c r="E23" s="120" t="s">
        <v>21</v>
      </c>
      <c r="F23" s="60">
        <v>1</v>
      </c>
      <c r="G23" s="60">
        <v>1</v>
      </c>
      <c r="H23" s="60">
        <v>1</v>
      </c>
      <c r="I23" s="133">
        <v>735</v>
      </c>
      <c r="J23" s="190">
        <v>51</v>
      </c>
      <c r="K23" s="133">
        <v>970</v>
      </c>
      <c r="L23" s="190">
        <v>66</v>
      </c>
      <c r="M23" s="133">
        <v>977.5</v>
      </c>
      <c r="N23" s="190">
        <v>69</v>
      </c>
      <c r="O23" s="150">
        <f>I23+K23+M23</f>
        <v>2682.5</v>
      </c>
      <c r="P23" s="191">
        <f>J23+L23+N23</f>
        <v>186</v>
      </c>
      <c r="Q23" s="190">
        <f>+P23/G23</f>
        <v>186</v>
      </c>
      <c r="R23" s="192">
        <f>+O23/P23</f>
        <v>14.422043010752688</v>
      </c>
      <c r="S23" s="133"/>
      <c r="T23" s="121">
        <f t="shared" si="2"/>
      </c>
      <c r="U23" s="133">
        <v>2682.5</v>
      </c>
      <c r="V23" s="190">
        <v>186</v>
      </c>
      <c r="W23" s="143">
        <f t="shared" si="0"/>
        <v>14.422043010752688</v>
      </c>
      <c r="X23" s="8"/>
    </row>
    <row r="24" spans="1:24" s="10" customFormat="1" ht="18">
      <c r="A24" s="53">
        <v>20</v>
      </c>
      <c r="B24" s="108" t="s">
        <v>110</v>
      </c>
      <c r="C24" s="58">
        <v>39248</v>
      </c>
      <c r="D24" s="120" t="s">
        <v>48</v>
      </c>
      <c r="E24" s="120" t="s">
        <v>21</v>
      </c>
      <c r="F24" s="60">
        <v>18</v>
      </c>
      <c r="G24" s="60">
        <v>16</v>
      </c>
      <c r="H24" s="60">
        <v>4</v>
      </c>
      <c r="I24" s="133">
        <v>497.5</v>
      </c>
      <c r="J24" s="190">
        <v>85</v>
      </c>
      <c r="K24" s="133">
        <v>660.5</v>
      </c>
      <c r="L24" s="190">
        <v>112</v>
      </c>
      <c r="M24" s="133">
        <v>1349</v>
      </c>
      <c r="N24" s="190">
        <v>226</v>
      </c>
      <c r="O24" s="150">
        <f>I24+K24+M24</f>
        <v>2507</v>
      </c>
      <c r="P24" s="191">
        <f>J24+L24+N24</f>
        <v>423</v>
      </c>
      <c r="Q24" s="190">
        <f>+P24/G24</f>
        <v>26.4375</v>
      </c>
      <c r="R24" s="192">
        <f>+O24/P24</f>
        <v>5.926713947990543</v>
      </c>
      <c r="S24" s="133"/>
      <c r="T24" s="121">
        <f t="shared" si="2"/>
      </c>
      <c r="U24" s="133">
        <v>40023</v>
      </c>
      <c r="V24" s="190">
        <v>4647</v>
      </c>
      <c r="W24" s="143">
        <f t="shared" si="0"/>
        <v>8.61265332472563</v>
      </c>
      <c r="X24" s="8"/>
    </row>
    <row r="25" spans="1:24" s="10" customFormat="1" ht="18">
      <c r="A25" s="52">
        <v>21</v>
      </c>
      <c r="B25" s="108" t="s">
        <v>86</v>
      </c>
      <c r="C25" s="58">
        <v>39220</v>
      </c>
      <c r="D25" s="120" t="s">
        <v>48</v>
      </c>
      <c r="E25" s="120" t="s">
        <v>21</v>
      </c>
      <c r="F25" s="60">
        <v>49</v>
      </c>
      <c r="G25" s="60">
        <v>12</v>
      </c>
      <c r="H25" s="60">
        <v>8</v>
      </c>
      <c r="I25" s="133">
        <v>548</v>
      </c>
      <c r="J25" s="190">
        <v>92</v>
      </c>
      <c r="K25" s="133">
        <v>591</v>
      </c>
      <c r="L25" s="190">
        <v>100</v>
      </c>
      <c r="M25" s="133">
        <v>906</v>
      </c>
      <c r="N25" s="190">
        <v>142</v>
      </c>
      <c r="O25" s="150">
        <f>SUM(I25+K25+M25)</f>
        <v>2045</v>
      </c>
      <c r="P25" s="191">
        <f>SUM(J25+L25+N25)</f>
        <v>334</v>
      </c>
      <c r="Q25" s="190">
        <f>+P25/G25</f>
        <v>27.833333333333332</v>
      </c>
      <c r="R25" s="192">
        <f>+O25/P25</f>
        <v>6.122754491017964</v>
      </c>
      <c r="S25" s="133"/>
      <c r="T25" s="121">
        <f t="shared" si="2"/>
      </c>
      <c r="U25" s="133">
        <v>692935</v>
      </c>
      <c r="V25" s="190">
        <v>82093</v>
      </c>
      <c r="W25" s="143">
        <f t="shared" si="0"/>
        <v>8.44085366596421</v>
      </c>
      <c r="X25" s="8"/>
    </row>
    <row r="26" spans="1:25" s="10" customFormat="1" ht="18">
      <c r="A26" s="53">
        <v>22</v>
      </c>
      <c r="B26" s="224" t="s">
        <v>117</v>
      </c>
      <c r="C26" s="201">
        <v>39255</v>
      </c>
      <c r="D26" s="202" t="s">
        <v>74</v>
      </c>
      <c r="E26" s="188" t="s">
        <v>75</v>
      </c>
      <c r="F26" s="189">
        <v>1</v>
      </c>
      <c r="G26" s="189">
        <v>1</v>
      </c>
      <c r="H26" s="189">
        <v>3</v>
      </c>
      <c r="I26" s="139">
        <v>560</v>
      </c>
      <c r="J26" s="138">
        <v>62</v>
      </c>
      <c r="K26" s="139">
        <v>740</v>
      </c>
      <c r="L26" s="138">
        <v>81</v>
      </c>
      <c r="M26" s="139">
        <v>736</v>
      </c>
      <c r="N26" s="138">
        <v>82</v>
      </c>
      <c r="O26" s="154">
        <f>I26+K26+M26</f>
        <v>2036</v>
      </c>
      <c r="P26" s="155">
        <f>J26+L26+N26</f>
        <v>225</v>
      </c>
      <c r="Q26" s="193">
        <f>IF(O26&lt;&gt;0,P26/G26,"")</f>
        <v>225</v>
      </c>
      <c r="R26" s="194">
        <f>IF(O26&lt;&gt;0,O26/P26,"")</f>
        <v>9.04888888888889</v>
      </c>
      <c r="S26" s="139">
        <v>2702</v>
      </c>
      <c r="T26" s="121">
        <f t="shared" si="2"/>
        <v>-0.2464840858623242</v>
      </c>
      <c r="U26" s="139">
        <v>33837.25</v>
      </c>
      <c r="V26" s="138">
        <v>4334</v>
      </c>
      <c r="W26" s="145">
        <f t="shared" si="0"/>
        <v>7.807395016151362</v>
      </c>
      <c r="X26" s="8"/>
      <c r="Y26" s="8"/>
    </row>
    <row r="27" spans="1:25" s="10" customFormat="1" ht="18">
      <c r="A27" s="53">
        <v>23</v>
      </c>
      <c r="B27" s="225" t="s">
        <v>88</v>
      </c>
      <c r="C27" s="59">
        <v>39220</v>
      </c>
      <c r="D27" s="197" t="s">
        <v>30</v>
      </c>
      <c r="E27" s="196" t="s">
        <v>31</v>
      </c>
      <c r="F27" s="198">
        <v>28</v>
      </c>
      <c r="G27" s="198">
        <v>7</v>
      </c>
      <c r="H27" s="198">
        <v>8</v>
      </c>
      <c r="I27" s="135">
        <v>581</v>
      </c>
      <c r="J27" s="199">
        <v>97</v>
      </c>
      <c r="K27" s="135">
        <v>670</v>
      </c>
      <c r="L27" s="199">
        <v>114</v>
      </c>
      <c r="M27" s="135">
        <v>700</v>
      </c>
      <c r="N27" s="199">
        <v>123</v>
      </c>
      <c r="O27" s="148">
        <f>+I27+K27+M27</f>
        <v>1951</v>
      </c>
      <c r="P27" s="200">
        <f>+J27+L27+N27</f>
        <v>334</v>
      </c>
      <c r="Q27" s="193">
        <f>IF(O27&lt;&gt;0,P27/G27,"")</f>
        <v>47.714285714285715</v>
      </c>
      <c r="R27" s="194">
        <f>IF(O27&lt;&gt;0,O27/P27,"")</f>
        <v>5.841317365269461</v>
      </c>
      <c r="S27" s="135">
        <v>5894</v>
      </c>
      <c r="T27" s="121">
        <f t="shared" si="2"/>
        <v>-0.668985408890397</v>
      </c>
      <c r="U27" s="135">
        <v>420052</v>
      </c>
      <c r="V27" s="199">
        <v>45298</v>
      </c>
      <c r="W27" s="143">
        <f t="shared" si="0"/>
        <v>9.27308048920482</v>
      </c>
      <c r="X27" s="8"/>
      <c r="Y27" s="8"/>
    </row>
    <row r="28" spans="1:25" s="10" customFormat="1" ht="18">
      <c r="A28" s="52">
        <v>24</v>
      </c>
      <c r="B28" s="224" t="s">
        <v>90</v>
      </c>
      <c r="C28" s="201">
        <v>39227</v>
      </c>
      <c r="D28" s="202" t="s">
        <v>74</v>
      </c>
      <c r="E28" s="188" t="s">
        <v>91</v>
      </c>
      <c r="F28" s="189">
        <v>5</v>
      </c>
      <c r="G28" s="189">
        <v>4</v>
      </c>
      <c r="H28" s="189">
        <v>7</v>
      </c>
      <c r="I28" s="139">
        <v>497</v>
      </c>
      <c r="J28" s="138">
        <v>88</v>
      </c>
      <c r="K28" s="139">
        <v>774</v>
      </c>
      <c r="L28" s="138">
        <v>127</v>
      </c>
      <c r="M28" s="139">
        <v>659</v>
      </c>
      <c r="N28" s="138">
        <v>111</v>
      </c>
      <c r="O28" s="154">
        <f>I28+K28+M28</f>
        <v>1930</v>
      </c>
      <c r="P28" s="155">
        <f>J28+L28+N28</f>
        <v>326</v>
      </c>
      <c r="Q28" s="190">
        <f>+P28/G28</f>
        <v>81.5</v>
      </c>
      <c r="R28" s="192">
        <f>+O28/P28</f>
        <v>5.920245398773006</v>
      </c>
      <c r="S28" s="139">
        <v>3081</v>
      </c>
      <c r="T28" s="121">
        <f t="shared" si="2"/>
        <v>-0.3735800064913989</v>
      </c>
      <c r="U28" s="139">
        <v>46304</v>
      </c>
      <c r="V28" s="138">
        <v>5435</v>
      </c>
      <c r="W28" s="145">
        <f t="shared" si="0"/>
        <v>8.519595216191352</v>
      </c>
      <c r="X28" s="8"/>
      <c r="Y28" s="8"/>
    </row>
    <row r="29" spans="1:25" s="10" customFormat="1" ht="18">
      <c r="A29" s="53">
        <v>25</v>
      </c>
      <c r="B29" s="225" t="s">
        <v>109</v>
      </c>
      <c r="C29" s="59">
        <v>39248</v>
      </c>
      <c r="D29" s="197" t="s">
        <v>30</v>
      </c>
      <c r="E29" s="196" t="s">
        <v>97</v>
      </c>
      <c r="F29" s="198">
        <v>43</v>
      </c>
      <c r="G29" s="198">
        <v>17</v>
      </c>
      <c r="H29" s="198">
        <v>4</v>
      </c>
      <c r="I29" s="135">
        <v>349</v>
      </c>
      <c r="J29" s="199">
        <v>62</v>
      </c>
      <c r="K29" s="135">
        <v>571</v>
      </c>
      <c r="L29" s="199">
        <v>99</v>
      </c>
      <c r="M29" s="135">
        <v>883</v>
      </c>
      <c r="N29" s="199">
        <v>166</v>
      </c>
      <c r="O29" s="148">
        <f aca="true" t="shared" si="5" ref="O29:P31">+I29+K29+M29</f>
        <v>1803</v>
      </c>
      <c r="P29" s="200">
        <f t="shared" si="5"/>
        <v>327</v>
      </c>
      <c r="Q29" s="193">
        <f>IF(O29&lt;&gt;0,P29/G29,"")</f>
        <v>19.235294117647058</v>
      </c>
      <c r="R29" s="194">
        <f>IF(O29&lt;&gt;0,O29/P29,"")</f>
        <v>5.513761467889908</v>
      </c>
      <c r="S29" s="135">
        <v>1914</v>
      </c>
      <c r="T29" s="121">
        <f t="shared" si="2"/>
        <v>-0.05799373040752351</v>
      </c>
      <c r="U29" s="135">
        <v>61286</v>
      </c>
      <c r="V29" s="199">
        <v>7553</v>
      </c>
      <c r="W29" s="143">
        <f t="shared" si="0"/>
        <v>8.114126837018404</v>
      </c>
      <c r="X29" s="8"/>
      <c r="Y29" s="8"/>
    </row>
    <row r="30" spans="1:25" s="10" customFormat="1" ht="18">
      <c r="A30" s="52">
        <v>26</v>
      </c>
      <c r="B30" s="107" t="s">
        <v>94</v>
      </c>
      <c r="C30" s="59">
        <v>39234</v>
      </c>
      <c r="D30" s="118" t="s">
        <v>1</v>
      </c>
      <c r="E30" s="118" t="s">
        <v>95</v>
      </c>
      <c r="F30" s="119">
        <v>77</v>
      </c>
      <c r="G30" s="119">
        <v>12</v>
      </c>
      <c r="H30" s="119">
        <v>6</v>
      </c>
      <c r="I30" s="135">
        <v>411</v>
      </c>
      <c r="J30" s="199">
        <v>58</v>
      </c>
      <c r="K30" s="135">
        <v>492.5</v>
      </c>
      <c r="L30" s="199">
        <v>84</v>
      </c>
      <c r="M30" s="135">
        <v>822</v>
      </c>
      <c r="N30" s="199">
        <v>115</v>
      </c>
      <c r="O30" s="148">
        <f t="shared" si="5"/>
        <v>1725.5</v>
      </c>
      <c r="P30" s="200">
        <f t="shared" si="5"/>
        <v>257</v>
      </c>
      <c r="Q30" s="190">
        <f>+P30/G30</f>
        <v>21.416666666666668</v>
      </c>
      <c r="R30" s="192">
        <f>+O30/P30</f>
        <v>6.714007782101167</v>
      </c>
      <c r="S30" s="135">
        <v>11388</v>
      </c>
      <c r="T30" s="121">
        <f t="shared" si="2"/>
        <v>-0.8484808570425009</v>
      </c>
      <c r="U30" s="135">
        <v>671836</v>
      </c>
      <c r="V30" s="199">
        <v>75891</v>
      </c>
      <c r="W30" s="143">
        <f t="shared" si="0"/>
        <v>8.852643923521894</v>
      </c>
      <c r="X30" s="8"/>
      <c r="Y30" s="8"/>
    </row>
    <row r="31" spans="1:25" s="10" customFormat="1" ht="18">
      <c r="A31" s="53">
        <v>27</v>
      </c>
      <c r="B31" s="225" t="s">
        <v>96</v>
      </c>
      <c r="C31" s="59">
        <v>39234</v>
      </c>
      <c r="D31" s="197" t="s">
        <v>30</v>
      </c>
      <c r="E31" s="196" t="s">
        <v>97</v>
      </c>
      <c r="F31" s="198">
        <v>86</v>
      </c>
      <c r="G31" s="198">
        <v>12</v>
      </c>
      <c r="H31" s="198">
        <v>6</v>
      </c>
      <c r="I31" s="135">
        <v>270</v>
      </c>
      <c r="J31" s="199">
        <v>48</v>
      </c>
      <c r="K31" s="135">
        <v>581</v>
      </c>
      <c r="L31" s="199">
        <v>98</v>
      </c>
      <c r="M31" s="135">
        <v>631</v>
      </c>
      <c r="N31" s="199">
        <v>113</v>
      </c>
      <c r="O31" s="148">
        <f t="shared" si="5"/>
        <v>1482</v>
      </c>
      <c r="P31" s="200">
        <f t="shared" si="5"/>
        <v>259</v>
      </c>
      <c r="Q31" s="193">
        <f>IF(O31&lt;&gt;0,P31/G31,"")</f>
        <v>21.583333333333332</v>
      </c>
      <c r="R31" s="194">
        <f>IF(O31&lt;&gt;0,O31/P31,"")</f>
        <v>5.722007722007722</v>
      </c>
      <c r="S31" s="135">
        <v>5226</v>
      </c>
      <c r="T31" s="121">
        <f t="shared" si="2"/>
        <v>-0.7164179104477612</v>
      </c>
      <c r="U31" s="135">
        <v>286983</v>
      </c>
      <c r="V31" s="199">
        <v>39485</v>
      </c>
      <c r="W31" s="143">
        <f t="shared" si="0"/>
        <v>7.268152462960618</v>
      </c>
      <c r="X31" s="8"/>
      <c r="Y31" s="8"/>
    </row>
    <row r="32" spans="1:25" s="10" customFormat="1" ht="18">
      <c r="A32" s="52">
        <v>28</v>
      </c>
      <c r="B32" s="224" t="s">
        <v>156</v>
      </c>
      <c r="C32" s="201">
        <v>39269</v>
      </c>
      <c r="D32" s="202" t="s">
        <v>74</v>
      </c>
      <c r="E32" s="188" t="s">
        <v>75</v>
      </c>
      <c r="F32" s="189">
        <v>1</v>
      </c>
      <c r="G32" s="189">
        <v>1</v>
      </c>
      <c r="H32" s="189">
        <v>1</v>
      </c>
      <c r="I32" s="139">
        <v>0</v>
      </c>
      <c r="J32" s="138">
        <v>0</v>
      </c>
      <c r="K32" s="139">
        <v>1324</v>
      </c>
      <c r="L32" s="138">
        <v>150</v>
      </c>
      <c r="M32" s="139">
        <v>0</v>
      </c>
      <c r="N32" s="138">
        <v>0</v>
      </c>
      <c r="O32" s="154">
        <f>I32+K32+M32</f>
        <v>1324</v>
      </c>
      <c r="P32" s="155">
        <f>J32+L32+N32</f>
        <v>150</v>
      </c>
      <c r="Q32" s="190">
        <f>+P32/G32</f>
        <v>150</v>
      </c>
      <c r="R32" s="192">
        <f>+O32/P32</f>
        <v>8.826666666666666</v>
      </c>
      <c r="S32" s="139"/>
      <c r="T32" s="121">
        <f t="shared" si="2"/>
      </c>
      <c r="U32" s="139">
        <v>8733</v>
      </c>
      <c r="V32" s="138">
        <v>1525</v>
      </c>
      <c r="W32" s="145">
        <f t="shared" si="0"/>
        <v>5.72655737704918</v>
      </c>
      <c r="X32" s="8"/>
      <c r="Y32" s="8"/>
    </row>
    <row r="33" spans="1:25" s="10" customFormat="1" ht="18">
      <c r="A33" s="53">
        <v>29</v>
      </c>
      <c r="B33" s="108" t="s">
        <v>76</v>
      </c>
      <c r="C33" s="58">
        <v>39168</v>
      </c>
      <c r="D33" s="120" t="s">
        <v>48</v>
      </c>
      <c r="E33" s="120" t="s">
        <v>21</v>
      </c>
      <c r="F33" s="60">
        <v>5</v>
      </c>
      <c r="G33" s="60">
        <v>4</v>
      </c>
      <c r="H33" s="60">
        <v>11</v>
      </c>
      <c r="I33" s="133">
        <v>326</v>
      </c>
      <c r="J33" s="190">
        <v>43</v>
      </c>
      <c r="K33" s="133">
        <v>585</v>
      </c>
      <c r="L33" s="190">
        <v>75</v>
      </c>
      <c r="M33" s="133">
        <v>372</v>
      </c>
      <c r="N33" s="190">
        <v>50</v>
      </c>
      <c r="O33" s="150">
        <f>SUM(I33+K33+M33)</f>
        <v>1283</v>
      </c>
      <c r="P33" s="191">
        <f>SUM(J33+L33+N33)</f>
        <v>168</v>
      </c>
      <c r="Q33" s="190">
        <f>+P33/G33</f>
        <v>42</v>
      </c>
      <c r="R33" s="192">
        <f>+O33/P33</f>
        <v>7.636904761904762</v>
      </c>
      <c r="S33" s="133"/>
      <c r="T33" s="121">
        <f t="shared" si="2"/>
      </c>
      <c r="U33" s="133">
        <v>168051.5</v>
      </c>
      <c r="V33" s="190">
        <v>16393</v>
      </c>
      <c r="W33" s="143">
        <f t="shared" si="0"/>
        <v>10.251418288293785</v>
      </c>
      <c r="X33" s="8"/>
      <c r="Y33" s="8"/>
    </row>
    <row r="34" spans="1:25" s="10" customFormat="1" ht="18">
      <c r="A34" s="53">
        <v>30</v>
      </c>
      <c r="B34" s="224" t="s">
        <v>136</v>
      </c>
      <c r="C34" s="58">
        <v>39220</v>
      </c>
      <c r="D34" s="188" t="s">
        <v>125</v>
      </c>
      <c r="E34" s="188" t="s">
        <v>82</v>
      </c>
      <c r="F34" s="189">
        <v>55</v>
      </c>
      <c r="G34" s="189">
        <v>7</v>
      </c>
      <c r="H34" s="189">
        <v>8</v>
      </c>
      <c r="I34" s="133">
        <v>205</v>
      </c>
      <c r="J34" s="190">
        <v>43</v>
      </c>
      <c r="K34" s="133">
        <v>540</v>
      </c>
      <c r="L34" s="190">
        <v>114</v>
      </c>
      <c r="M34" s="133">
        <v>498</v>
      </c>
      <c r="N34" s="190">
        <v>103</v>
      </c>
      <c r="O34" s="150">
        <f>+M34+K34+I34</f>
        <v>1243</v>
      </c>
      <c r="P34" s="191">
        <f>+N34+L34+J34</f>
        <v>260</v>
      </c>
      <c r="Q34" s="190">
        <f>+P34/G34</f>
        <v>37.142857142857146</v>
      </c>
      <c r="R34" s="192">
        <f>+O34/P34</f>
        <v>4.780769230769231</v>
      </c>
      <c r="S34" s="133">
        <v>2182</v>
      </c>
      <c r="T34" s="121">
        <f t="shared" si="2"/>
        <v>-0.4303391384051329</v>
      </c>
      <c r="U34" s="133">
        <v>556117</v>
      </c>
      <c r="V34" s="190">
        <v>66152</v>
      </c>
      <c r="W34" s="143">
        <f t="shared" si="0"/>
        <v>8.406654371749909</v>
      </c>
      <c r="X34" s="8"/>
      <c r="Y34" s="8"/>
    </row>
    <row r="35" spans="1:25" s="10" customFormat="1" ht="18">
      <c r="A35" s="52">
        <v>31</v>
      </c>
      <c r="B35" s="224" t="s">
        <v>87</v>
      </c>
      <c r="C35" s="201">
        <v>39220</v>
      </c>
      <c r="D35" s="202" t="s">
        <v>74</v>
      </c>
      <c r="E35" s="188" t="s">
        <v>20</v>
      </c>
      <c r="F35" s="189">
        <v>88</v>
      </c>
      <c r="G35" s="189">
        <v>11</v>
      </c>
      <c r="H35" s="189">
        <v>8</v>
      </c>
      <c r="I35" s="139">
        <v>310</v>
      </c>
      <c r="J35" s="138">
        <v>63</v>
      </c>
      <c r="K35" s="139">
        <v>349</v>
      </c>
      <c r="L35" s="138">
        <v>70</v>
      </c>
      <c r="M35" s="139">
        <v>329</v>
      </c>
      <c r="N35" s="138">
        <v>67</v>
      </c>
      <c r="O35" s="154">
        <f>I35+K35+M35</f>
        <v>988</v>
      </c>
      <c r="P35" s="155">
        <f>J35+L35+N35</f>
        <v>200</v>
      </c>
      <c r="Q35" s="190">
        <f>+P35/G35</f>
        <v>18.181818181818183</v>
      </c>
      <c r="R35" s="192">
        <f>+O35/P35</f>
        <v>4.94</v>
      </c>
      <c r="S35" s="139">
        <v>2785.5</v>
      </c>
      <c r="T35" s="121">
        <f t="shared" si="2"/>
        <v>-0.6453060491832705</v>
      </c>
      <c r="U35" s="139">
        <v>546869.5</v>
      </c>
      <c r="V35" s="138">
        <v>77810</v>
      </c>
      <c r="W35" s="145">
        <f t="shared" si="0"/>
        <v>7.028267574861843</v>
      </c>
      <c r="X35" s="8"/>
      <c r="Y35" s="8"/>
    </row>
    <row r="36" spans="1:25" s="10" customFormat="1" ht="18">
      <c r="A36" s="53">
        <v>32</v>
      </c>
      <c r="B36" s="224" t="s">
        <v>157</v>
      </c>
      <c r="C36" s="201">
        <v>39269</v>
      </c>
      <c r="D36" s="202" t="s">
        <v>74</v>
      </c>
      <c r="E36" s="188" t="s">
        <v>75</v>
      </c>
      <c r="F36" s="189">
        <v>1</v>
      </c>
      <c r="G36" s="189">
        <v>1</v>
      </c>
      <c r="H36" s="189">
        <v>1</v>
      </c>
      <c r="I36" s="139">
        <v>0</v>
      </c>
      <c r="J36" s="138">
        <v>0</v>
      </c>
      <c r="K36" s="139">
        <v>0</v>
      </c>
      <c r="L36" s="138">
        <v>0</v>
      </c>
      <c r="M36" s="139">
        <v>986</v>
      </c>
      <c r="N36" s="138">
        <v>111</v>
      </c>
      <c r="O36" s="154">
        <f>I36+K36+M36</f>
        <v>986</v>
      </c>
      <c r="P36" s="155">
        <f>J36+L36+N36</f>
        <v>111</v>
      </c>
      <c r="Q36" s="193">
        <f>IF(O36&lt;&gt;0,P36/G36,"")</f>
        <v>111</v>
      </c>
      <c r="R36" s="194">
        <f>IF(O36&lt;&gt;0,O36/P36,"")</f>
        <v>8.882882882882884</v>
      </c>
      <c r="S36" s="139"/>
      <c r="T36" s="121">
        <f t="shared" si="2"/>
      </c>
      <c r="U36" s="139">
        <v>8060.25</v>
      </c>
      <c r="V36" s="138">
        <v>1478</v>
      </c>
      <c r="W36" s="145">
        <f t="shared" si="0"/>
        <v>5.453484438430311</v>
      </c>
      <c r="X36" s="8"/>
      <c r="Y36" s="8"/>
    </row>
    <row r="37" spans="1:25" s="10" customFormat="1" ht="18">
      <c r="A37" s="52">
        <v>33</v>
      </c>
      <c r="B37" s="225" t="s">
        <v>158</v>
      </c>
      <c r="C37" s="59">
        <v>39164</v>
      </c>
      <c r="D37" s="197" t="s">
        <v>30</v>
      </c>
      <c r="E37" s="196" t="s">
        <v>31</v>
      </c>
      <c r="F37" s="198">
        <v>67</v>
      </c>
      <c r="G37" s="198">
        <v>2</v>
      </c>
      <c r="H37" s="198">
        <v>13</v>
      </c>
      <c r="I37" s="135">
        <v>178</v>
      </c>
      <c r="J37" s="199">
        <v>35</v>
      </c>
      <c r="K37" s="135">
        <v>421</v>
      </c>
      <c r="L37" s="199">
        <v>81</v>
      </c>
      <c r="M37" s="135">
        <v>346</v>
      </c>
      <c r="N37" s="199">
        <v>68</v>
      </c>
      <c r="O37" s="148">
        <f>+I37+K37+M37</f>
        <v>945</v>
      </c>
      <c r="P37" s="200">
        <f>+J37+L37+N37</f>
        <v>184</v>
      </c>
      <c r="Q37" s="193">
        <f>IF(O37&lt;&gt;0,P37/G37,"")</f>
        <v>92</v>
      </c>
      <c r="R37" s="194">
        <f>IF(O37&lt;&gt;0,O37/P37,"")</f>
        <v>5.135869565217392</v>
      </c>
      <c r="S37" s="135"/>
      <c r="T37" s="121">
        <f t="shared" si="2"/>
      </c>
      <c r="U37" s="135">
        <v>1678469</v>
      </c>
      <c r="V37" s="199">
        <v>182663</v>
      </c>
      <c r="W37" s="143">
        <f aca="true" t="shared" si="6" ref="W37:W68">U37/V37</f>
        <v>9.188883353497971</v>
      </c>
      <c r="X37" s="8"/>
      <c r="Y37" s="8"/>
    </row>
    <row r="38" spans="1:25" s="10" customFormat="1" ht="18">
      <c r="A38" s="53">
        <v>34</v>
      </c>
      <c r="B38" s="224" t="s">
        <v>115</v>
      </c>
      <c r="C38" s="201">
        <v>39115</v>
      </c>
      <c r="D38" s="202" t="s">
        <v>74</v>
      </c>
      <c r="E38" s="188" t="s">
        <v>116</v>
      </c>
      <c r="F38" s="189">
        <v>7</v>
      </c>
      <c r="G38" s="189">
        <v>4</v>
      </c>
      <c r="H38" s="189">
        <v>21</v>
      </c>
      <c r="I38" s="139">
        <v>230</v>
      </c>
      <c r="J38" s="138">
        <v>39</v>
      </c>
      <c r="K38" s="139">
        <v>259</v>
      </c>
      <c r="L38" s="138">
        <v>48</v>
      </c>
      <c r="M38" s="139">
        <v>442</v>
      </c>
      <c r="N38" s="138">
        <v>83</v>
      </c>
      <c r="O38" s="154">
        <f aca="true" t="shared" si="7" ref="O38:P43">I38+K38+M38</f>
        <v>931</v>
      </c>
      <c r="P38" s="155">
        <f t="shared" si="7"/>
        <v>170</v>
      </c>
      <c r="Q38" s="190">
        <f aca="true" t="shared" si="8" ref="Q38:Q43">+P38/G38</f>
        <v>42.5</v>
      </c>
      <c r="R38" s="192">
        <f aca="true" t="shared" si="9" ref="R38:R43">+O38/P38</f>
        <v>5.476470588235294</v>
      </c>
      <c r="S38" s="139">
        <v>457</v>
      </c>
      <c r="T38" s="121">
        <f t="shared" si="2"/>
        <v>1.0371991247264771</v>
      </c>
      <c r="U38" s="139">
        <v>58055.5</v>
      </c>
      <c r="V38" s="138">
        <v>8896</v>
      </c>
      <c r="W38" s="145">
        <f t="shared" si="6"/>
        <v>6.526022931654676</v>
      </c>
      <c r="X38" s="8"/>
      <c r="Y38" s="8"/>
    </row>
    <row r="39" spans="1:25" s="10" customFormat="1" ht="18">
      <c r="A39" s="52">
        <v>35</v>
      </c>
      <c r="B39" s="107" t="s">
        <v>62</v>
      </c>
      <c r="C39" s="59">
        <v>39150</v>
      </c>
      <c r="D39" s="203" t="s">
        <v>3</v>
      </c>
      <c r="E39" s="203" t="s">
        <v>70</v>
      </c>
      <c r="F39" s="204">
        <v>62</v>
      </c>
      <c r="G39" s="204">
        <v>2</v>
      </c>
      <c r="H39" s="204">
        <v>18</v>
      </c>
      <c r="I39" s="140">
        <v>310</v>
      </c>
      <c r="J39" s="205">
        <v>102</v>
      </c>
      <c r="K39" s="140">
        <v>300</v>
      </c>
      <c r="L39" s="205">
        <v>100</v>
      </c>
      <c r="M39" s="140">
        <v>308</v>
      </c>
      <c r="N39" s="205">
        <v>102</v>
      </c>
      <c r="O39" s="152">
        <f t="shared" si="7"/>
        <v>918</v>
      </c>
      <c r="P39" s="206">
        <f t="shared" si="7"/>
        <v>304</v>
      </c>
      <c r="Q39" s="190">
        <f t="shared" si="8"/>
        <v>152</v>
      </c>
      <c r="R39" s="192">
        <f t="shared" si="9"/>
        <v>3.0197368421052633</v>
      </c>
      <c r="S39" s="140">
        <v>126</v>
      </c>
      <c r="T39" s="121">
        <f t="shared" si="2"/>
        <v>6.285714285714286</v>
      </c>
      <c r="U39" s="140">
        <v>2048667.5</v>
      </c>
      <c r="V39" s="205">
        <v>273847</v>
      </c>
      <c r="W39" s="143">
        <f t="shared" si="6"/>
        <v>7.481066069739672</v>
      </c>
      <c r="X39" s="8"/>
      <c r="Y39" s="8"/>
    </row>
    <row r="40" spans="1:25" s="10" customFormat="1" ht="18">
      <c r="A40" s="53">
        <v>36</v>
      </c>
      <c r="B40" s="225" t="s">
        <v>98</v>
      </c>
      <c r="C40" s="59">
        <v>39234</v>
      </c>
      <c r="D40" s="196" t="s">
        <v>22</v>
      </c>
      <c r="E40" s="196" t="s">
        <v>99</v>
      </c>
      <c r="F40" s="198">
        <v>27</v>
      </c>
      <c r="G40" s="198">
        <v>8</v>
      </c>
      <c r="H40" s="198">
        <v>6</v>
      </c>
      <c r="I40" s="135">
        <v>253.5</v>
      </c>
      <c r="J40" s="199">
        <v>47</v>
      </c>
      <c r="K40" s="135">
        <v>378</v>
      </c>
      <c r="L40" s="199">
        <v>68</v>
      </c>
      <c r="M40" s="135">
        <v>273.5</v>
      </c>
      <c r="N40" s="199">
        <v>47</v>
      </c>
      <c r="O40" s="148">
        <f t="shared" si="7"/>
        <v>905</v>
      </c>
      <c r="P40" s="200">
        <f t="shared" si="7"/>
        <v>162</v>
      </c>
      <c r="Q40" s="190">
        <f t="shared" si="8"/>
        <v>20.25</v>
      </c>
      <c r="R40" s="192">
        <f t="shared" si="9"/>
        <v>5.58641975308642</v>
      </c>
      <c r="S40" s="135">
        <v>1939</v>
      </c>
      <c r="T40" s="121">
        <f t="shared" si="2"/>
        <v>-0.5332645693656524</v>
      </c>
      <c r="U40" s="137">
        <f>55607+1998+905</f>
        <v>58510</v>
      </c>
      <c r="V40" s="195">
        <f>6941+408+162</f>
        <v>7511</v>
      </c>
      <c r="W40" s="143">
        <f t="shared" si="6"/>
        <v>7.789908134735721</v>
      </c>
      <c r="X40" s="8"/>
      <c r="Y40" s="8"/>
    </row>
    <row r="41" spans="1:25" s="10" customFormat="1" ht="18">
      <c r="A41" s="52">
        <v>37</v>
      </c>
      <c r="B41" s="107" t="s">
        <v>2</v>
      </c>
      <c r="C41" s="59">
        <v>39157</v>
      </c>
      <c r="D41" s="203" t="s">
        <v>3</v>
      </c>
      <c r="E41" s="203" t="s">
        <v>61</v>
      </c>
      <c r="F41" s="204">
        <v>91</v>
      </c>
      <c r="G41" s="204">
        <v>2</v>
      </c>
      <c r="H41" s="204">
        <v>17</v>
      </c>
      <c r="I41" s="140">
        <v>343</v>
      </c>
      <c r="J41" s="205">
        <v>61</v>
      </c>
      <c r="K41" s="140">
        <v>188</v>
      </c>
      <c r="L41" s="205">
        <v>34</v>
      </c>
      <c r="M41" s="140">
        <v>338</v>
      </c>
      <c r="N41" s="205">
        <v>59</v>
      </c>
      <c r="O41" s="152">
        <f t="shared" si="7"/>
        <v>869</v>
      </c>
      <c r="P41" s="206">
        <f t="shared" si="7"/>
        <v>154</v>
      </c>
      <c r="Q41" s="190">
        <f t="shared" si="8"/>
        <v>77</v>
      </c>
      <c r="R41" s="192">
        <f t="shared" si="9"/>
        <v>5.642857142857143</v>
      </c>
      <c r="S41" s="140">
        <v>993</v>
      </c>
      <c r="T41" s="121">
        <f t="shared" si="2"/>
        <v>-0.12487411883182276</v>
      </c>
      <c r="U41" s="140">
        <v>4161642.5</v>
      </c>
      <c r="V41" s="205">
        <v>539209</v>
      </c>
      <c r="W41" s="143">
        <f t="shared" si="6"/>
        <v>7.718050885649164</v>
      </c>
      <c r="X41" s="8"/>
      <c r="Y41" s="8"/>
    </row>
    <row r="42" spans="1:25" s="10" customFormat="1" ht="18">
      <c r="A42" s="53">
        <v>38</v>
      </c>
      <c r="B42" s="225" t="s">
        <v>85</v>
      </c>
      <c r="C42" s="59">
        <v>39185</v>
      </c>
      <c r="D42" s="196" t="s">
        <v>22</v>
      </c>
      <c r="E42" s="196" t="s">
        <v>68</v>
      </c>
      <c r="F42" s="198">
        <v>111</v>
      </c>
      <c r="G42" s="198">
        <v>1</v>
      </c>
      <c r="H42" s="198">
        <v>13</v>
      </c>
      <c r="I42" s="135">
        <v>270</v>
      </c>
      <c r="J42" s="199">
        <v>56</v>
      </c>
      <c r="K42" s="135">
        <v>275</v>
      </c>
      <c r="L42" s="199">
        <v>55</v>
      </c>
      <c r="M42" s="135">
        <v>225</v>
      </c>
      <c r="N42" s="199">
        <v>45</v>
      </c>
      <c r="O42" s="148">
        <f t="shared" si="7"/>
        <v>770</v>
      </c>
      <c r="P42" s="200">
        <f t="shared" si="7"/>
        <v>156</v>
      </c>
      <c r="Q42" s="190">
        <f t="shared" si="8"/>
        <v>156</v>
      </c>
      <c r="R42" s="192">
        <f t="shared" si="9"/>
        <v>4.935897435897436</v>
      </c>
      <c r="S42" s="135">
        <v>906</v>
      </c>
      <c r="T42" s="121">
        <f t="shared" si="2"/>
        <v>-0.15011037527593818</v>
      </c>
      <c r="U42" s="137">
        <f>1093963+871+770</f>
        <v>1095604</v>
      </c>
      <c r="V42" s="195">
        <f>146445+263+156</f>
        <v>146864</v>
      </c>
      <c r="W42" s="143">
        <f t="shared" si="6"/>
        <v>7.4599901950103495</v>
      </c>
      <c r="X42" s="8"/>
      <c r="Y42" s="8"/>
    </row>
    <row r="43" spans="1:25" s="10" customFormat="1" ht="18">
      <c r="A43" s="52">
        <v>39</v>
      </c>
      <c r="B43" s="224" t="s">
        <v>73</v>
      </c>
      <c r="C43" s="201">
        <v>39178</v>
      </c>
      <c r="D43" s="202" t="s">
        <v>74</v>
      </c>
      <c r="E43" s="188" t="s">
        <v>75</v>
      </c>
      <c r="F43" s="189">
        <v>43</v>
      </c>
      <c r="G43" s="189">
        <v>3</v>
      </c>
      <c r="H43" s="189">
        <v>14</v>
      </c>
      <c r="I43" s="139">
        <v>474</v>
      </c>
      <c r="J43" s="138">
        <v>66</v>
      </c>
      <c r="K43" s="139">
        <v>201</v>
      </c>
      <c r="L43" s="138">
        <v>38</v>
      </c>
      <c r="M43" s="139">
        <v>93</v>
      </c>
      <c r="N43" s="138">
        <v>19</v>
      </c>
      <c r="O43" s="154">
        <f t="shared" si="7"/>
        <v>768</v>
      </c>
      <c r="P43" s="155">
        <f t="shared" si="7"/>
        <v>123</v>
      </c>
      <c r="Q43" s="190">
        <f t="shared" si="8"/>
        <v>41</v>
      </c>
      <c r="R43" s="192">
        <f t="shared" si="9"/>
        <v>6.2439024390243905</v>
      </c>
      <c r="S43" s="139">
        <v>484.6</v>
      </c>
      <c r="T43" s="121">
        <f t="shared" si="2"/>
        <v>0.5848122162608336</v>
      </c>
      <c r="U43" s="139">
        <v>737425.1</v>
      </c>
      <c r="V43" s="138">
        <v>94665</v>
      </c>
      <c r="W43" s="145">
        <f t="shared" si="6"/>
        <v>7.789838905614535</v>
      </c>
      <c r="X43" s="8"/>
      <c r="Y43" s="8"/>
    </row>
    <row r="44" spans="1:25" s="10" customFormat="1" ht="18">
      <c r="A44" s="53">
        <v>40</v>
      </c>
      <c r="B44" s="227" t="s">
        <v>80</v>
      </c>
      <c r="C44" s="124">
        <v>39206</v>
      </c>
      <c r="D44" s="207" t="s">
        <v>92</v>
      </c>
      <c r="E44" s="207" t="s">
        <v>79</v>
      </c>
      <c r="F44" s="125">
        <v>80</v>
      </c>
      <c r="G44" s="208">
        <v>3</v>
      </c>
      <c r="H44" s="208">
        <v>10</v>
      </c>
      <c r="I44" s="142">
        <v>128</v>
      </c>
      <c r="J44" s="209">
        <v>21</v>
      </c>
      <c r="K44" s="142">
        <v>225</v>
      </c>
      <c r="L44" s="209">
        <v>42</v>
      </c>
      <c r="M44" s="142">
        <v>374</v>
      </c>
      <c r="N44" s="209">
        <v>66</v>
      </c>
      <c r="O44" s="156">
        <f>+I44+K44+M44</f>
        <v>727</v>
      </c>
      <c r="P44" s="210">
        <f>J44+L44+N44</f>
        <v>129</v>
      </c>
      <c r="Q44" s="190">
        <v>30.5</v>
      </c>
      <c r="R44" s="192">
        <v>6.581967213114754</v>
      </c>
      <c r="S44" s="142">
        <v>286897.5</v>
      </c>
      <c r="T44" s="121">
        <f t="shared" si="2"/>
        <v>-0.997465993952544</v>
      </c>
      <c r="U44" s="142">
        <v>287624.5</v>
      </c>
      <c r="V44" s="209">
        <v>45926</v>
      </c>
      <c r="W44" s="143">
        <f t="shared" si="6"/>
        <v>6.262781430997692</v>
      </c>
      <c r="X44" s="8"/>
      <c r="Y44" s="8"/>
    </row>
    <row r="45" spans="1:25" s="10" customFormat="1" ht="18">
      <c r="A45" s="52">
        <v>41</v>
      </c>
      <c r="B45" s="224" t="s">
        <v>106</v>
      </c>
      <c r="C45" s="201">
        <v>39213</v>
      </c>
      <c r="D45" s="202" t="s">
        <v>74</v>
      </c>
      <c r="E45" s="188" t="s">
        <v>107</v>
      </c>
      <c r="F45" s="189">
        <v>4</v>
      </c>
      <c r="G45" s="189">
        <v>4</v>
      </c>
      <c r="H45" s="189">
        <v>9</v>
      </c>
      <c r="I45" s="139">
        <v>230</v>
      </c>
      <c r="J45" s="138">
        <v>39</v>
      </c>
      <c r="K45" s="139">
        <v>278</v>
      </c>
      <c r="L45" s="138">
        <v>56</v>
      </c>
      <c r="M45" s="139">
        <v>218</v>
      </c>
      <c r="N45" s="138">
        <v>44</v>
      </c>
      <c r="O45" s="154">
        <f>I45+K45+M45</f>
        <v>726</v>
      </c>
      <c r="P45" s="155">
        <f>J45+L45+N45</f>
        <v>139</v>
      </c>
      <c r="Q45" s="190">
        <f>+P45/G45</f>
        <v>34.75</v>
      </c>
      <c r="R45" s="192">
        <f>+O45/P45</f>
        <v>5.223021582733813</v>
      </c>
      <c r="S45" s="139">
        <v>96</v>
      </c>
      <c r="T45" s="121">
        <f t="shared" si="2"/>
        <v>6.5625</v>
      </c>
      <c r="U45" s="139">
        <v>20134</v>
      </c>
      <c r="V45" s="138">
        <v>2916</v>
      </c>
      <c r="W45" s="145">
        <f t="shared" si="6"/>
        <v>6.904663923182442</v>
      </c>
      <c r="X45" s="8"/>
      <c r="Y45" s="8"/>
    </row>
    <row r="46" spans="1:25" s="10" customFormat="1" ht="18">
      <c r="A46" s="52">
        <v>42</v>
      </c>
      <c r="B46" s="224" t="s">
        <v>159</v>
      </c>
      <c r="C46" s="201">
        <v>39269</v>
      </c>
      <c r="D46" s="202" t="s">
        <v>74</v>
      </c>
      <c r="E46" s="188" t="s">
        <v>75</v>
      </c>
      <c r="F46" s="189">
        <v>1</v>
      </c>
      <c r="G46" s="189">
        <v>1</v>
      </c>
      <c r="H46" s="189">
        <v>1</v>
      </c>
      <c r="I46" s="139">
        <v>688</v>
      </c>
      <c r="J46" s="138">
        <v>77</v>
      </c>
      <c r="K46" s="139">
        <v>0</v>
      </c>
      <c r="L46" s="138">
        <v>0</v>
      </c>
      <c r="M46" s="139">
        <v>0</v>
      </c>
      <c r="N46" s="138">
        <v>0</v>
      </c>
      <c r="O46" s="154">
        <f>I46+K46+M46</f>
        <v>688</v>
      </c>
      <c r="P46" s="155">
        <f>J46+L46+N46</f>
        <v>77</v>
      </c>
      <c r="Q46" s="190">
        <f>+P46/G46</f>
        <v>77</v>
      </c>
      <c r="R46" s="192">
        <f>+O46/P46</f>
        <v>8.935064935064934</v>
      </c>
      <c r="S46" s="139"/>
      <c r="T46" s="121">
        <f t="shared" si="2"/>
      </c>
      <c r="U46" s="139">
        <v>8175</v>
      </c>
      <c r="V46" s="138">
        <v>1490</v>
      </c>
      <c r="W46" s="145">
        <f t="shared" si="6"/>
        <v>5.4865771812080535</v>
      </c>
      <c r="X46" s="8"/>
      <c r="Y46" s="8"/>
    </row>
    <row r="47" spans="1:25" s="10" customFormat="1" ht="18">
      <c r="A47" s="53">
        <v>43</v>
      </c>
      <c r="B47" s="224" t="s">
        <v>4</v>
      </c>
      <c r="C47" s="59">
        <v>39073</v>
      </c>
      <c r="D47" s="188" t="s">
        <v>125</v>
      </c>
      <c r="E47" s="188" t="s">
        <v>82</v>
      </c>
      <c r="F47" s="189">
        <v>56</v>
      </c>
      <c r="G47" s="189">
        <v>1</v>
      </c>
      <c r="H47" s="189">
        <v>24</v>
      </c>
      <c r="I47" s="133">
        <v>0</v>
      </c>
      <c r="J47" s="190">
        <v>0</v>
      </c>
      <c r="K47" s="133">
        <v>0</v>
      </c>
      <c r="L47" s="190">
        <v>0</v>
      </c>
      <c r="M47" s="133">
        <v>640</v>
      </c>
      <c r="N47" s="190">
        <v>80</v>
      </c>
      <c r="O47" s="150">
        <f>+M47+K47+I47</f>
        <v>640</v>
      </c>
      <c r="P47" s="191">
        <f>+N47+L47+J47</f>
        <v>80</v>
      </c>
      <c r="Q47" s="190">
        <f>+P47/G47</f>
        <v>80</v>
      </c>
      <c r="R47" s="192">
        <f>+O47/P47</f>
        <v>8</v>
      </c>
      <c r="S47" s="133">
        <v>0</v>
      </c>
      <c r="T47" s="121">
        <f t="shared" si="2"/>
      </c>
      <c r="U47" s="133">
        <v>2102067</v>
      </c>
      <c r="V47" s="190">
        <v>232479</v>
      </c>
      <c r="W47" s="143">
        <f t="shared" si="6"/>
        <v>9.041965080716968</v>
      </c>
      <c r="X47" s="8"/>
      <c r="Y47" s="8"/>
    </row>
    <row r="48" spans="1:25" s="10" customFormat="1" ht="18">
      <c r="A48" s="52">
        <v>44</v>
      </c>
      <c r="B48" s="224" t="s">
        <v>122</v>
      </c>
      <c r="C48" s="201">
        <v>39164</v>
      </c>
      <c r="D48" s="202" t="s">
        <v>74</v>
      </c>
      <c r="E48" s="188" t="s">
        <v>20</v>
      </c>
      <c r="F48" s="189">
        <v>40</v>
      </c>
      <c r="G48" s="189">
        <v>3</v>
      </c>
      <c r="H48" s="189">
        <v>14</v>
      </c>
      <c r="I48" s="139">
        <v>114</v>
      </c>
      <c r="J48" s="138">
        <v>30</v>
      </c>
      <c r="K48" s="139">
        <v>180</v>
      </c>
      <c r="L48" s="138">
        <v>41</v>
      </c>
      <c r="M48" s="139">
        <v>292</v>
      </c>
      <c r="N48" s="138">
        <v>64</v>
      </c>
      <c r="O48" s="154">
        <f>I48+K48+M48</f>
        <v>586</v>
      </c>
      <c r="P48" s="155">
        <f>J48+L48+N48</f>
        <v>135</v>
      </c>
      <c r="Q48" s="190">
        <f>+P48/G48</f>
        <v>45</v>
      </c>
      <c r="R48" s="192">
        <f>+O48/P48</f>
        <v>4.340740740740741</v>
      </c>
      <c r="S48" s="139">
        <v>543</v>
      </c>
      <c r="T48" s="121">
        <f t="shared" si="2"/>
        <v>0.07918968692449356</v>
      </c>
      <c r="U48" s="139">
        <v>255262.9</v>
      </c>
      <c r="V48" s="138">
        <v>31740</v>
      </c>
      <c r="W48" s="145">
        <f t="shared" si="6"/>
        <v>8.042309388783869</v>
      </c>
      <c r="X48" s="8"/>
      <c r="Y48" s="8"/>
    </row>
    <row r="49" spans="1:25" s="10" customFormat="1" ht="18">
      <c r="A49" s="52">
        <v>45</v>
      </c>
      <c r="B49" s="224" t="s">
        <v>84</v>
      </c>
      <c r="C49" s="58">
        <v>39213</v>
      </c>
      <c r="D49" s="188" t="s">
        <v>19</v>
      </c>
      <c r="E49" s="188" t="s">
        <v>45</v>
      </c>
      <c r="F49" s="189">
        <v>5</v>
      </c>
      <c r="G49" s="189">
        <v>5</v>
      </c>
      <c r="H49" s="189">
        <v>9</v>
      </c>
      <c r="I49" s="133">
        <v>61</v>
      </c>
      <c r="J49" s="190">
        <v>10</v>
      </c>
      <c r="K49" s="133">
        <v>144.5</v>
      </c>
      <c r="L49" s="190">
        <v>23</v>
      </c>
      <c r="M49" s="133">
        <v>337</v>
      </c>
      <c r="N49" s="190">
        <v>50</v>
      </c>
      <c r="O49" s="150">
        <f>I49+K49+M49</f>
        <v>542.5</v>
      </c>
      <c r="P49" s="191">
        <f>J49+L49+N49</f>
        <v>83</v>
      </c>
      <c r="Q49" s="190">
        <f>+P49/G49</f>
        <v>16.6</v>
      </c>
      <c r="R49" s="192">
        <f>+O49/P49</f>
        <v>6.536144578313253</v>
      </c>
      <c r="S49" s="133">
        <v>762.5</v>
      </c>
      <c r="T49" s="121">
        <f t="shared" si="2"/>
        <v>-0.28852459016393445</v>
      </c>
      <c r="U49" s="139">
        <v>54920</v>
      </c>
      <c r="V49" s="195">
        <v>6362</v>
      </c>
      <c r="W49" s="143">
        <f t="shared" si="6"/>
        <v>8.63250550141465</v>
      </c>
      <c r="X49" s="8"/>
      <c r="Y49" s="8"/>
    </row>
    <row r="50" spans="1:25" s="10" customFormat="1" ht="18">
      <c r="A50" s="53">
        <v>46</v>
      </c>
      <c r="B50" s="107" t="s">
        <v>121</v>
      </c>
      <c r="C50" s="59">
        <v>39178</v>
      </c>
      <c r="D50" s="118" t="s">
        <v>1</v>
      </c>
      <c r="E50" s="118" t="s">
        <v>5</v>
      </c>
      <c r="F50" s="119">
        <v>55</v>
      </c>
      <c r="G50" s="119">
        <v>2</v>
      </c>
      <c r="H50" s="119">
        <v>13</v>
      </c>
      <c r="I50" s="135">
        <v>135</v>
      </c>
      <c r="J50" s="199">
        <v>27</v>
      </c>
      <c r="K50" s="135">
        <v>180</v>
      </c>
      <c r="L50" s="199">
        <v>36</v>
      </c>
      <c r="M50" s="135">
        <v>180</v>
      </c>
      <c r="N50" s="199">
        <v>36</v>
      </c>
      <c r="O50" s="148">
        <f>+I50+K50+M50</f>
        <v>495</v>
      </c>
      <c r="P50" s="200">
        <f>+J50+L50+N50</f>
        <v>99</v>
      </c>
      <c r="Q50" s="193">
        <f>IF(O50&lt;&gt;0,P50/G50,"")</f>
        <v>49.5</v>
      </c>
      <c r="R50" s="194">
        <f>IF(O50&lt;&gt;0,O50/P50,"")</f>
        <v>5</v>
      </c>
      <c r="S50" s="135">
        <v>70</v>
      </c>
      <c r="T50" s="121">
        <f t="shared" si="2"/>
        <v>6.071428571428571</v>
      </c>
      <c r="U50" s="135">
        <v>1358472</v>
      </c>
      <c r="V50" s="199">
        <v>158842</v>
      </c>
      <c r="W50" s="143">
        <f t="shared" si="6"/>
        <v>8.552347615869857</v>
      </c>
      <c r="X50" s="8"/>
      <c r="Y50" s="8"/>
    </row>
    <row r="51" spans="1:25" s="10" customFormat="1" ht="18">
      <c r="A51" s="52">
        <v>47</v>
      </c>
      <c r="B51" s="107" t="s">
        <v>6</v>
      </c>
      <c r="C51" s="59">
        <v>39010</v>
      </c>
      <c r="D51" s="118" t="s">
        <v>7</v>
      </c>
      <c r="E51" s="118" t="s">
        <v>8</v>
      </c>
      <c r="F51" s="119">
        <v>1</v>
      </c>
      <c r="G51" s="119">
        <v>1</v>
      </c>
      <c r="H51" s="198">
        <v>10</v>
      </c>
      <c r="I51" s="211">
        <v>127</v>
      </c>
      <c r="J51" s="212">
        <v>25</v>
      </c>
      <c r="K51" s="211">
        <v>231</v>
      </c>
      <c r="L51" s="212">
        <v>46</v>
      </c>
      <c r="M51" s="211">
        <v>127</v>
      </c>
      <c r="N51" s="212">
        <v>25</v>
      </c>
      <c r="O51" s="213">
        <f>+M51+K51+I51</f>
        <v>485</v>
      </c>
      <c r="P51" s="214">
        <f>+N51+L51+J51</f>
        <v>96</v>
      </c>
      <c r="Q51" s="190">
        <f>+P51/G51</f>
        <v>96</v>
      </c>
      <c r="R51" s="192">
        <f>+O51/P51</f>
        <v>5.052083333333333</v>
      </c>
      <c r="S51" s="211"/>
      <c r="T51" s="215"/>
      <c r="U51" s="211">
        <v>31041</v>
      </c>
      <c r="V51" s="212">
        <v>4457</v>
      </c>
      <c r="W51" s="143">
        <f t="shared" si="6"/>
        <v>6.9645501458380075</v>
      </c>
      <c r="X51" s="8"/>
      <c r="Y51" s="8"/>
    </row>
    <row r="52" spans="1:25" s="10" customFormat="1" ht="18">
      <c r="A52" s="52">
        <v>48</v>
      </c>
      <c r="B52" s="108" t="s">
        <v>9</v>
      </c>
      <c r="C52" s="58">
        <v>39143</v>
      </c>
      <c r="D52" s="120" t="s">
        <v>48</v>
      </c>
      <c r="E52" s="120" t="s">
        <v>21</v>
      </c>
      <c r="F52" s="60">
        <v>74</v>
      </c>
      <c r="G52" s="60">
        <v>1</v>
      </c>
      <c r="H52" s="60">
        <v>16</v>
      </c>
      <c r="I52" s="133">
        <v>146</v>
      </c>
      <c r="J52" s="190">
        <v>23</v>
      </c>
      <c r="K52" s="133">
        <v>252</v>
      </c>
      <c r="L52" s="190">
        <v>38</v>
      </c>
      <c r="M52" s="133">
        <v>48</v>
      </c>
      <c r="N52" s="190">
        <v>8</v>
      </c>
      <c r="O52" s="150">
        <f>SUM(I52+K52+M52)</f>
        <v>446</v>
      </c>
      <c r="P52" s="191">
        <f>SUM(J52+L52+N52)</f>
        <v>69</v>
      </c>
      <c r="Q52" s="190">
        <f>+P52/G52</f>
        <v>69</v>
      </c>
      <c r="R52" s="192">
        <f>+O52/P52</f>
        <v>6.463768115942029</v>
      </c>
      <c r="S52" s="133"/>
      <c r="T52" s="121">
        <f aca="true" t="shared" si="10" ref="T52:T81">IF(S52&lt;&gt;0,-(S52-O52)/S52,"")</f>
      </c>
      <c r="U52" s="133">
        <v>954643.5</v>
      </c>
      <c r="V52" s="190">
        <v>130104</v>
      </c>
      <c r="W52" s="143">
        <f t="shared" si="6"/>
        <v>7.337541505257333</v>
      </c>
      <c r="X52" s="8"/>
      <c r="Y52" s="8"/>
    </row>
    <row r="53" spans="1:25" s="10" customFormat="1" ht="18">
      <c r="A53" s="53">
        <v>49</v>
      </c>
      <c r="B53" s="108" t="s">
        <v>10</v>
      </c>
      <c r="C53" s="58">
        <v>39262</v>
      </c>
      <c r="D53" s="216" t="s">
        <v>66</v>
      </c>
      <c r="E53" s="120" t="s">
        <v>11</v>
      </c>
      <c r="F53" s="60">
        <v>2</v>
      </c>
      <c r="G53" s="60">
        <v>2</v>
      </c>
      <c r="H53" s="60">
        <v>2</v>
      </c>
      <c r="I53" s="133">
        <v>84</v>
      </c>
      <c r="J53" s="190">
        <v>10</v>
      </c>
      <c r="K53" s="133">
        <v>152</v>
      </c>
      <c r="L53" s="190">
        <v>19</v>
      </c>
      <c r="M53" s="133">
        <v>209</v>
      </c>
      <c r="N53" s="190">
        <v>26</v>
      </c>
      <c r="O53" s="150">
        <f>SUM(I53+K53+M53)</f>
        <v>445</v>
      </c>
      <c r="P53" s="191">
        <f>SUM(J53+L53+N53)</f>
        <v>55</v>
      </c>
      <c r="Q53" s="190">
        <f>+P53/G53</f>
        <v>27.5</v>
      </c>
      <c r="R53" s="192">
        <f>+O53/P53</f>
        <v>8.090909090909092</v>
      </c>
      <c r="S53" s="133"/>
      <c r="T53" s="121">
        <f t="shared" si="10"/>
      </c>
      <c r="U53" s="133">
        <v>3275</v>
      </c>
      <c r="V53" s="190">
        <v>322</v>
      </c>
      <c r="W53" s="143">
        <f t="shared" si="6"/>
        <v>10.170807453416149</v>
      </c>
      <c r="X53" s="8"/>
      <c r="Y53" s="8"/>
    </row>
    <row r="54" spans="1:25" s="10" customFormat="1" ht="18">
      <c r="A54" s="52">
        <v>50</v>
      </c>
      <c r="B54" s="225" t="s">
        <v>12</v>
      </c>
      <c r="C54" s="59">
        <v>39129</v>
      </c>
      <c r="D54" s="197" t="s">
        <v>30</v>
      </c>
      <c r="E54" s="196" t="s">
        <v>46</v>
      </c>
      <c r="F54" s="198">
        <v>72</v>
      </c>
      <c r="G54" s="198">
        <v>1</v>
      </c>
      <c r="H54" s="198">
        <v>11</v>
      </c>
      <c r="I54" s="135">
        <v>40</v>
      </c>
      <c r="J54" s="199">
        <v>8</v>
      </c>
      <c r="K54" s="135">
        <v>164</v>
      </c>
      <c r="L54" s="199">
        <v>24</v>
      </c>
      <c r="M54" s="135">
        <v>179</v>
      </c>
      <c r="N54" s="199">
        <v>26</v>
      </c>
      <c r="O54" s="148">
        <f>+I54+K54+M54</f>
        <v>383</v>
      </c>
      <c r="P54" s="200">
        <f>+J54+L54+N54</f>
        <v>58</v>
      </c>
      <c r="Q54" s="193">
        <f>IF(O54&lt;&gt;0,P54/G54,"")</f>
        <v>58</v>
      </c>
      <c r="R54" s="194">
        <f>IF(O54&lt;&gt;0,O54/P54,"")</f>
        <v>6.603448275862069</v>
      </c>
      <c r="S54" s="135"/>
      <c r="T54" s="121">
        <f t="shared" si="10"/>
      </c>
      <c r="U54" s="135">
        <v>2494949</v>
      </c>
      <c r="V54" s="199">
        <v>310541</v>
      </c>
      <c r="W54" s="143">
        <f t="shared" si="6"/>
        <v>8.034201603008942</v>
      </c>
      <c r="X54" s="8"/>
      <c r="Y54" s="8"/>
    </row>
    <row r="55" spans="1:25" s="10" customFormat="1" ht="18">
      <c r="A55" s="52">
        <v>51</v>
      </c>
      <c r="B55" s="108" t="s">
        <v>119</v>
      </c>
      <c r="C55" s="58">
        <v>39206</v>
      </c>
      <c r="D55" s="120" t="s">
        <v>48</v>
      </c>
      <c r="E55" s="120" t="s">
        <v>93</v>
      </c>
      <c r="F55" s="60">
        <v>5</v>
      </c>
      <c r="G55" s="60">
        <v>2</v>
      </c>
      <c r="H55" s="60">
        <v>10</v>
      </c>
      <c r="I55" s="133">
        <v>97.5</v>
      </c>
      <c r="J55" s="190">
        <v>15</v>
      </c>
      <c r="K55" s="133">
        <v>192.5</v>
      </c>
      <c r="L55" s="190">
        <v>28</v>
      </c>
      <c r="M55" s="133">
        <v>89.5</v>
      </c>
      <c r="N55" s="190">
        <v>13</v>
      </c>
      <c r="O55" s="150">
        <f>SUM(I55+K55+M55)</f>
        <v>379.5</v>
      </c>
      <c r="P55" s="191">
        <f>SUM(J55+L55+N55)</f>
        <v>56</v>
      </c>
      <c r="Q55" s="190">
        <f>+P55/G55</f>
        <v>28</v>
      </c>
      <c r="R55" s="192">
        <f>+O55/P55</f>
        <v>6.776785714285714</v>
      </c>
      <c r="S55" s="133"/>
      <c r="T55" s="121">
        <f t="shared" si="10"/>
      </c>
      <c r="U55" s="133">
        <v>23798.5</v>
      </c>
      <c r="V55" s="190">
        <v>2999</v>
      </c>
      <c r="W55" s="143">
        <f t="shared" si="6"/>
        <v>7.935478492830944</v>
      </c>
      <c r="X55" s="8"/>
      <c r="Y55" s="8"/>
    </row>
    <row r="56" spans="1:25" s="10" customFormat="1" ht="18">
      <c r="A56" s="53">
        <v>52</v>
      </c>
      <c r="B56" s="225" t="s">
        <v>148</v>
      </c>
      <c r="C56" s="59">
        <v>39108</v>
      </c>
      <c r="D56" s="197" t="s">
        <v>30</v>
      </c>
      <c r="E56" s="197" t="s">
        <v>13</v>
      </c>
      <c r="F56" s="198">
        <v>148</v>
      </c>
      <c r="G56" s="198">
        <v>2</v>
      </c>
      <c r="H56" s="198">
        <v>23</v>
      </c>
      <c r="I56" s="135">
        <v>161</v>
      </c>
      <c r="J56" s="199">
        <v>33</v>
      </c>
      <c r="K56" s="135">
        <v>110</v>
      </c>
      <c r="L56" s="199">
        <v>25</v>
      </c>
      <c r="M56" s="135">
        <v>91</v>
      </c>
      <c r="N56" s="199">
        <v>22</v>
      </c>
      <c r="O56" s="148">
        <f>+I56+K56+M56</f>
        <v>362</v>
      </c>
      <c r="P56" s="200">
        <f>+J56+L56+N56</f>
        <v>80</v>
      </c>
      <c r="Q56" s="193">
        <f>IF(O56&lt;&gt;0,P56/G56,"")</f>
        <v>40</v>
      </c>
      <c r="R56" s="194">
        <f>IF(O56&lt;&gt;0,O56/P56,"")</f>
        <v>4.525</v>
      </c>
      <c r="S56" s="135">
        <v>10</v>
      </c>
      <c r="T56" s="121">
        <f t="shared" si="10"/>
        <v>35.2</v>
      </c>
      <c r="U56" s="135">
        <v>5459039</v>
      </c>
      <c r="V56" s="199">
        <v>782809</v>
      </c>
      <c r="W56" s="143">
        <f t="shared" si="6"/>
        <v>6.973653854260745</v>
      </c>
      <c r="X56" s="8"/>
      <c r="Y56" s="8"/>
    </row>
    <row r="57" spans="1:25" s="10" customFormat="1" ht="18">
      <c r="A57" s="53">
        <v>53</v>
      </c>
      <c r="B57" s="226" t="s">
        <v>71</v>
      </c>
      <c r="C57" s="106">
        <v>39199</v>
      </c>
      <c r="D57" s="203" t="s">
        <v>32</v>
      </c>
      <c r="E57" s="203" t="s">
        <v>18</v>
      </c>
      <c r="F57" s="204">
        <v>82</v>
      </c>
      <c r="G57" s="204">
        <v>4</v>
      </c>
      <c r="H57" s="204">
        <v>11</v>
      </c>
      <c r="I57" s="140">
        <v>77</v>
      </c>
      <c r="J57" s="205">
        <v>17</v>
      </c>
      <c r="K57" s="140">
        <v>143</v>
      </c>
      <c r="L57" s="205">
        <v>27</v>
      </c>
      <c r="M57" s="140">
        <v>120</v>
      </c>
      <c r="N57" s="205">
        <v>22</v>
      </c>
      <c r="O57" s="152">
        <f>I57+K57+M57</f>
        <v>340</v>
      </c>
      <c r="P57" s="206">
        <f>J57+L57+N57</f>
        <v>66</v>
      </c>
      <c r="Q57" s="190">
        <f>+P57/G57</f>
        <v>16.5</v>
      </c>
      <c r="R57" s="192">
        <f>+O57/P57</f>
        <v>5.151515151515151</v>
      </c>
      <c r="S57" s="140">
        <v>574</v>
      </c>
      <c r="T57" s="121">
        <f t="shared" si="10"/>
        <v>-0.4076655052264808</v>
      </c>
      <c r="U57" s="140">
        <v>1331445</v>
      </c>
      <c r="V57" s="205">
        <v>161779</v>
      </c>
      <c r="W57" s="143">
        <f t="shared" si="6"/>
        <v>8.230023674271692</v>
      </c>
      <c r="X57" s="8"/>
      <c r="Y57" s="8"/>
    </row>
    <row r="58" spans="1:25" s="10" customFormat="1" ht="18">
      <c r="A58" s="52">
        <v>54</v>
      </c>
      <c r="B58" s="225" t="s">
        <v>140</v>
      </c>
      <c r="C58" s="59">
        <v>39087</v>
      </c>
      <c r="D58" s="197" t="s">
        <v>30</v>
      </c>
      <c r="E58" s="196" t="s">
        <v>46</v>
      </c>
      <c r="F58" s="198">
        <v>80</v>
      </c>
      <c r="G58" s="198">
        <v>1</v>
      </c>
      <c r="H58" s="198">
        <v>20</v>
      </c>
      <c r="I58" s="135">
        <v>112</v>
      </c>
      <c r="J58" s="199">
        <v>10</v>
      </c>
      <c r="K58" s="135">
        <v>66</v>
      </c>
      <c r="L58" s="199">
        <v>5</v>
      </c>
      <c r="M58" s="135">
        <v>162</v>
      </c>
      <c r="N58" s="199">
        <v>13</v>
      </c>
      <c r="O58" s="148">
        <f>+I58+K58+M58</f>
        <v>340</v>
      </c>
      <c r="P58" s="200">
        <f>+J58+L58+N58</f>
        <v>28</v>
      </c>
      <c r="Q58" s="193">
        <f>IF(O58&lt;&gt;0,P58/G58,"")</f>
        <v>28</v>
      </c>
      <c r="R58" s="194">
        <f>IF(O58&lt;&gt;0,O58/P58,"")</f>
        <v>12.142857142857142</v>
      </c>
      <c r="S58" s="135">
        <v>144</v>
      </c>
      <c r="T58" s="121">
        <f t="shared" si="10"/>
        <v>1.3611111111111112</v>
      </c>
      <c r="U58" s="135">
        <v>1697635</v>
      </c>
      <c r="V58" s="199">
        <v>205148</v>
      </c>
      <c r="W58" s="143">
        <f t="shared" si="6"/>
        <v>8.27517207089516</v>
      </c>
      <c r="X58" s="8"/>
      <c r="Y58" s="8"/>
    </row>
    <row r="59" spans="1:25" s="10" customFormat="1" ht="18">
      <c r="A59" s="52">
        <v>55</v>
      </c>
      <c r="B59" s="226" t="s">
        <v>14</v>
      </c>
      <c r="C59" s="106">
        <v>39178</v>
      </c>
      <c r="D59" s="203" t="s">
        <v>32</v>
      </c>
      <c r="E59" s="203" t="s">
        <v>67</v>
      </c>
      <c r="F59" s="204">
        <v>20</v>
      </c>
      <c r="G59" s="204">
        <v>5</v>
      </c>
      <c r="H59" s="204">
        <v>13</v>
      </c>
      <c r="I59" s="140">
        <v>79</v>
      </c>
      <c r="J59" s="205">
        <v>15</v>
      </c>
      <c r="K59" s="140">
        <v>158</v>
      </c>
      <c r="L59" s="205">
        <v>29</v>
      </c>
      <c r="M59" s="140">
        <v>77</v>
      </c>
      <c r="N59" s="205">
        <v>13</v>
      </c>
      <c r="O59" s="152">
        <f>I59+K59+M59</f>
        <v>314</v>
      </c>
      <c r="P59" s="206">
        <f>J59+L59+N59</f>
        <v>57</v>
      </c>
      <c r="Q59" s="190">
        <f>+P59/G59</f>
        <v>11.4</v>
      </c>
      <c r="R59" s="192">
        <f>+O59/P59</f>
        <v>5.508771929824562</v>
      </c>
      <c r="S59" s="140">
        <v>64</v>
      </c>
      <c r="T59" s="121">
        <f t="shared" si="10"/>
        <v>3.90625</v>
      </c>
      <c r="U59" s="140">
        <v>58266</v>
      </c>
      <c r="V59" s="205">
        <v>7412</v>
      </c>
      <c r="W59" s="143">
        <f t="shared" si="6"/>
        <v>7.861036157582299</v>
      </c>
      <c r="X59" s="8"/>
      <c r="Y59" s="8"/>
    </row>
    <row r="60" spans="1:25" s="10" customFormat="1" ht="18">
      <c r="A60" s="53">
        <v>56</v>
      </c>
      <c r="B60" s="224" t="s">
        <v>144</v>
      </c>
      <c r="C60" s="58">
        <v>39192</v>
      </c>
      <c r="D60" s="188" t="s">
        <v>125</v>
      </c>
      <c r="E60" s="188" t="s">
        <v>145</v>
      </c>
      <c r="F60" s="189">
        <v>173</v>
      </c>
      <c r="G60" s="189">
        <v>4</v>
      </c>
      <c r="H60" s="189">
        <v>8</v>
      </c>
      <c r="I60" s="133">
        <v>133</v>
      </c>
      <c r="J60" s="190">
        <v>25</v>
      </c>
      <c r="K60" s="133">
        <v>116</v>
      </c>
      <c r="L60" s="190">
        <v>22</v>
      </c>
      <c r="M60" s="133">
        <v>50</v>
      </c>
      <c r="N60" s="190">
        <v>10</v>
      </c>
      <c r="O60" s="150">
        <f>+M60+K60+I60</f>
        <v>299</v>
      </c>
      <c r="P60" s="191">
        <f>+N60+L60+J60</f>
        <v>57</v>
      </c>
      <c r="Q60" s="190">
        <f>+P60/G60</f>
        <v>14.25</v>
      </c>
      <c r="R60" s="192">
        <f>+O60/P60</f>
        <v>5.245614035087719</v>
      </c>
      <c r="S60" s="133">
        <v>105</v>
      </c>
      <c r="T60" s="121">
        <f t="shared" si="10"/>
        <v>1.8476190476190477</v>
      </c>
      <c r="U60" s="133">
        <v>2719432</v>
      </c>
      <c r="V60" s="190">
        <v>379324</v>
      </c>
      <c r="W60" s="143">
        <f t="shared" si="6"/>
        <v>7.16915354683595</v>
      </c>
      <c r="X60" s="8"/>
      <c r="Y60" s="8"/>
    </row>
    <row r="61" spans="1:25" s="10" customFormat="1" ht="18">
      <c r="A61" s="53">
        <v>57</v>
      </c>
      <c r="B61" s="224" t="s">
        <v>49</v>
      </c>
      <c r="C61" s="58">
        <v>39171</v>
      </c>
      <c r="D61" s="188" t="s">
        <v>125</v>
      </c>
      <c r="E61" s="188" t="s">
        <v>128</v>
      </c>
      <c r="F61" s="189">
        <v>12</v>
      </c>
      <c r="G61" s="189">
        <v>2</v>
      </c>
      <c r="H61" s="189">
        <v>15</v>
      </c>
      <c r="I61" s="133">
        <v>55</v>
      </c>
      <c r="J61" s="190">
        <v>15</v>
      </c>
      <c r="K61" s="133">
        <v>122</v>
      </c>
      <c r="L61" s="190">
        <v>30</v>
      </c>
      <c r="M61" s="133">
        <v>110</v>
      </c>
      <c r="N61" s="190">
        <v>24</v>
      </c>
      <c r="O61" s="150">
        <f>+M61+K61+I61</f>
        <v>287</v>
      </c>
      <c r="P61" s="191">
        <f>+N61+L61+J61</f>
        <v>69</v>
      </c>
      <c r="Q61" s="190">
        <f>+P61/G61</f>
        <v>34.5</v>
      </c>
      <c r="R61" s="192">
        <f>+O61/P61</f>
        <v>4.159420289855072</v>
      </c>
      <c r="S61" s="133"/>
      <c r="T61" s="121">
        <f t="shared" si="10"/>
      </c>
      <c r="U61" s="133">
        <v>1093757</v>
      </c>
      <c r="V61" s="190">
        <v>142933</v>
      </c>
      <c r="W61" s="143">
        <f t="shared" si="6"/>
        <v>7.65223566286302</v>
      </c>
      <c r="X61" s="8"/>
      <c r="Y61" s="8"/>
    </row>
    <row r="62" spans="1:25" s="10" customFormat="1" ht="18">
      <c r="A62" s="52">
        <v>58</v>
      </c>
      <c r="B62" s="225" t="s">
        <v>118</v>
      </c>
      <c r="C62" s="59">
        <v>39199</v>
      </c>
      <c r="D62" s="197" t="s">
        <v>30</v>
      </c>
      <c r="E62" s="196" t="s">
        <v>31</v>
      </c>
      <c r="F62" s="198">
        <v>71</v>
      </c>
      <c r="G62" s="198">
        <v>1</v>
      </c>
      <c r="H62" s="198">
        <v>11</v>
      </c>
      <c r="I62" s="135">
        <v>57</v>
      </c>
      <c r="J62" s="199">
        <v>10</v>
      </c>
      <c r="K62" s="135">
        <v>83</v>
      </c>
      <c r="L62" s="199">
        <v>15</v>
      </c>
      <c r="M62" s="135">
        <v>142</v>
      </c>
      <c r="N62" s="199">
        <v>26</v>
      </c>
      <c r="O62" s="148">
        <f>+I62+K62+M62</f>
        <v>282</v>
      </c>
      <c r="P62" s="200">
        <f>+J62+L62+N62</f>
        <v>51</v>
      </c>
      <c r="Q62" s="193">
        <f>IF(O62&lt;&gt;0,P62/G62,"")</f>
        <v>51</v>
      </c>
      <c r="R62" s="194">
        <f>IF(O62&lt;&gt;0,O62/P62,"")</f>
        <v>5.529411764705882</v>
      </c>
      <c r="S62" s="135">
        <v>629</v>
      </c>
      <c r="T62" s="121">
        <f t="shared" si="10"/>
        <v>-0.5516693163751988</v>
      </c>
      <c r="U62" s="135">
        <v>1093787</v>
      </c>
      <c r="V62" s="199">
        <v>146293</v>
      </c>
      <c r="W62" s="143">
        <f t="shared" si="6"/>
        <v>7.476687196243156</v>
      </c>
      <c r="X62" s="8"/>
      <c r="Y62" s="8"/>
    </row>
    <row r="63" spans="1:25" s="10" customFormat="1" ht="18">
      <c r="A63" s="52">
        <v>59</v>
      </c>
      <c r="B63" s="224" t="s">
        <v>64</v>
      </c>
      <c r="C63" s="58">
        <v>39164</v>
      </c>
      <c r="D63" s="188" t="s">
        <v>19</v>
      </c>
      <c r="E63" s="188" t="s">
        <v>66</v>
      </c>
      <c r="F63" s="189">
        <v>36</v>
      </c>
      <c r="G63" s="189">
        <v>1</v>
      </c>
      <c r="H63" s="189">
        <v>16</v>
      </c>
      <c r="I63" s="133">
        <v>50</v>
      </c>
      <c r="J63" s="190">
        <v>10</v>
      </c>
      <c r="K63" s="133">
        <v>115</v>
      </c>
      <c r="L63" s="190">
        <v>23</v>
      </c>
      <c r="M63" s="133">
        <v>100</v>
      </c>
      <c r="N63" s="190">
        <v>20</v>
      </c>
      <c r="O63" s="150">
        <f>I63+K63+M63</f>
        <v>265</v>
      </c>
      <c r="P63" s="191">
        <f>J63+L63+N63</f>
        <v>53</v>
      </c>
      <c r="Q63" s="190">
        <f>+P63/G63</f>
        <v>53</v>
      </c>
      <c r="R63" s="192">
        <f>+O63/P63</f>
        <v>5</v>
      </c>
      <c r="S63" s="133">
        <v>783</v>
      </c>
      <c r="T63" s="121">
        <f t="shared" si="10"/>
        <v>-0.6615581098339719</v>
      </c>
      <c r="U63" s="133">
        <v>1334285</v>
      </c>
      <c r="V63" s="190">
        <v>164143</v>
      </c>
      <c r="W63" s="143">
        <f t="shared" si="6"/>
        <v>8.128796232553322</v>
      </c>
      <c r="X63" s="8"/>
      <c r="Y63" s="8"/>
    </row>
    <row r="64" spans="1:25" s="10" customFormat="1" ht="18">
      <c r="A64" s="53">
        <v>60</v>
      </c>
      <c r="B64" s="108" t="s">
        <v>50</v>
      </c>
      <c r="C64" s="58">
        <v>39227</v>
      </c>
      <c r="D64" s="216" t="s">
        <v>66</v>
      </c>
      <c r="E64" s="120" t="s">
        <v>51</v>
      </c>
      <c r="F64" s="60">
        <v>2</v>
      </c>
      <c r="G64" s="60">
        <v>2</v>
      </c>
      <c r="H64" s="60">
        <v>7</v>
      </c>
      <c r="I64" s="133">
        <v>30</v>
      </c>
      <c r="J64" s="190">
        <v>6</v>
      </c>
      <c r="K64" s="133">
        <v>100</v>
      </c>
      <c r="L64" s="190">
        <v>20</v>
      </c>
      <c r="M64" s="133">
        <v>116</v>
      </c>
      <c r="N64" s="190">
        <v>23</v>
      </c>
      <c r="O64" s="150">
        <f>SUM(I64+K64+M64)</f>
        <v>246</v>
      </c>
      <c r="P64" s="191">
        <v>61</v>
      </c>
      <c r="Q64" s="190">
        <v>30.5</v>
      </c>
      <c r="R64" s="192">
        <v>6.581967213114754</v>
      </c>
      <c r="S64" s="133"/>
      <c r="T64" s="121">
        <f t="shared" si="10"/>
      </c>
      <c r="U64" s="133">
        <v>6110</v>
      </c>
      <c r="V64" s="190">
        <v>803</v>
      </c>
      <c r="W64" s="143">
        <f t="shared" si="6"/>
        <v>7.608966376089664</v>
      </c>
      <c r="X64" s="8"/>
      <c r="Y64" s="8"/>
    </row>
    <row r="65" spans="1:25" s="10" customFormat="1" ht="18">
      <c r="A65" s="53">
        <v>61</v>
      </c>
      <c r="B65" s="226" t="s">
        <v>120</v>
      </c>
      <c r="C65" s="106">
        <v>39150</v>
      </c>
      <c r="D65" s="203" t="s">
        <v>32</v>
      </c>
      <c r="E65" s="203" t="s">
        <v>100</v>
      </c>
      <c r="F65" s="204">
        <v>10</v>
      </c>
      <c r="G65" s="204">
        <v>2</v>
      </c>
      <c r="H65" s="204">
        <v>16</v>
      </c>
      <c r="I65" s="140">
        <v>82</v>
      </c>
      <c r="J65" s="205">
        <v>16</v>
      </c>
      <c r="K65" s="140">
        <v>77</v>
      </c>
      <c r="L65" s="205">
        <v>15</v>
      </c>
      <c r="M65" s="140">
        <v>84</v>
      </c>
      <c r="N65" s="205">
        <v>16</v>
      </c>
      <c r="O65" s="152">
        <f>I65+K65+M65</f>
        <v>243</v>
      </c>
      <c r="P65" s="206">
        <f>J65+L65+N65</f>
        <v>47</v>
      </c>
      <c r="Q65" s="190">
        <f>+P65/G65</f>
        <v>23.5</v>
      </c>
      <c r="R65" s="192">
        <f>+O65/P65</f>
        <v>5.170212765957447</v>
      </c>
      <c r="S65" s="140">
        <v>0</v>
      </c>
      <c r="T65" s="121">
        <f t="shared" si="10"/>
      </c>
      <c r="U65" s="140">
        <v>210583</v>
      </c>
      <c r="V65" s="205">
        <v>23243</v>
      </c>
      <c r="W65" s="143">
        <f t="shared" si="6"/>
        <v>9.060061093662608</v>
      </c>
      <c r="X65" s="8"/>
      <c r="Y65" s="8"/>
    </row>
    <row r="66" spans="1:25" s="10" customFormat="1" ht="18">
      <c r="A66" s="52">
        <v>62</v>
      </c>
      <c r="B66" s="107" t="s">
        <v>81</v>
      </c>
      <c r="C66" s="59">
        <v>39213</v>
      </c>
      <c r="D66" s="118" t="s">
        <v>1</v>
      </c>
      <c r="E66" s="118" t="s">
        <v>82</v>
      </c>
      <c r="F66" s="119">
        <v>36</v>
      </c>
      <c r="G66" s="119">
        <v>2</v>
      </c>
      <c r="H66" s="119">
        <v>9</v>
      </c>
      <c r="I66" s="135">
        <v>56</v>
      </c>
      <c r="J66" s="199">
        <v>9</v>
      </c>
      <c r="K66" s="135">
        <v>91</v>
      </c>
      <c r="L66" s="199">
        <v>14</v>
      </c>
      <c r="M66" s="135">
        <v>76</v>
      </c>
      <c r="N66" s="199">
        <v>12</v>
      </c>
      <c r="O66" s="148">
        <f>+I66+K66+M66</f>
        <v>223</v>
      </c>
      <c r="P66" s="200">
        <f>+J66+L66+N66</f>
        <v>35</v>
      </c>
      <c r="Q66" s="190">
        <f>+P66/G66</f>
        <v>17.5</v>
      </c>
      <c r="R66" s="192">
        <f>+O66/P66</f>
        <v>6.371428571428571</v>
      </c>
      <c r="S66" s="135">
        <v>514</v>
      </c>
      <c r="T66" s="121">
        <f t="shared" si="10"/>
        <v>-0.566147859922179</v>
      </c>
      <c r="U66" s="135">
        <v>136751</v>
      </c>
      <c r="V66" s="199">
        <v>16332</v>
      </c>
      <c r="W66" s="143">
        <f t="shared" si="6"/>
        <v>8.373193730100416</v>
      </c>
      <c r="X66" s="8"/>
      <c r="Y66" s="8"/>
    </row>
    <row r="67" spans="1:25" s="10" customFormat="1" ht="18">
      <c r="A67" s="52">
        <v>63</v>
      </c>
      <c r="B67" s="108" t="s">
        <v>83</v>
      </c>
      <c r="C67" s="58">
        <v>39213</v>
      </c>
      <c r="D67" s="120" t="s">
        <v>48</v>
      </c>
      <c r="E67" s="120" t="s">
        <v>48</v>
      </c>
      <c r="F67" s="60">
        <v>16</v>
      </c>
      <c r="G67" s="60">
        <v>3</v>
      </c>
      <c r="H67" s="60">
        <v>3</v>
      </c>
      <c r="I67" s="133">
        <v>62</v>
      </c>
      <c r="J67" s="190">
        <v>14</v>
      </c>
      <c r="K67" s="133">
        <v>51</v>
      </c>
      <c r="L67" s="190">
        <v>10</v>
      </c>
      <c r="M67" s="133">
        <v>58</v>
      </c>
      <c r="N67" s="190">
        <v>11</v>
      </c>
      <c r="O67" s="150">
        <f>SUM(I67+K67+M67)</f>
        <v>171</v>
      </c>
      <c r="P67" s="191">
        <f>SUM(J67+L67+N67)</f>
        <v>35</v>
      </c>
      <c r="Q67" s="193">
        <f>IF(O67&lt;&gt;0,P67/G67,"")</f>
        <v>11.666666666666666</v>
      </c>
      <c r="R67" s="194">
        <f>IF(O67&lt;&gt;0,O67/P67,"")</f>
        <v>4.885714285714286</v>
      </c>
      <c r="S67" s="133"/>
      <c r="T67" s="121">
        <f t="shared" si="10"/>
      </c>
      <c r="U67" s="133">
        <v>115642.5</v>
      </c>
      <c r="V67" s="190">
        <v>16682</v>
      </c>
      <c r="W67" s="143">
        <f t="shared" si="6"/>
        <v>6.93217240139072</v>
      </c>
      <c r="X67" s="8"/>
      <c r="Y67" s="8"/>
    </row>
    <row r="68" spans="1:25" s="10" customFormat="1" ht="18">
      <c r="A68" s="53">
        <v>64</v>
      </c>
      <c r="B68" s="107" t="s">
        <v>104</v>
      </c>
      <c r="C68" s="59">
        <v>39080</v>
      </c>
      <c r="D68" s="203" t="s">
        <v>3</v>
      </c>
      <c r="E68" s="203" t="s">
        <v>105</v>
      </c>
      <c r="F68" s="204">
        <v>97</v>
      </c>
      <c r="G68" s="204">
        <v>2</v>
      </c>
      <c r="H68" s="204">
        <v>24</v>
      </c>
      <c r="I68" s="140">
        <v>20</v>
      </c>
      <c r="J68" s="205">
        <v>6</v>
      </c>
      <c r="K68" s="140">
        <v>34</v>
      </c>
      <c r="L68" s="205">
        <v>8</v>
      </c>
      <c r="M68" s="140">
        <v>116</v>
      </c>
      <c r="N68" s="205">
        <v>25</v>
      </c>
      <c r="O68" s="152">
        <f>I68+K68+M68</f>
        <v>170</v>
      </c>
      <c r="P68" s="206">
        <f>J68+L68+N68</f>
        <v>39</v>
      </c>
      <c r="Q68" s="190">
        <f>+P68/G68</f>
        <v>19.5</v>
      </c>
      <c r="R68" s="192">
        <f>+O68/P68</f>
        <v>4.358974358974359</v>
      </c>
      <c r="S68" s="140">
        <v>2818</v>
      </c>
      <c r="T68" s="121">
        <f t="shared" si="10"/>
        <v>-0.9396735273243435</v>
      </c>
      <c r="U68" s="140">
        <v>3083732</v>
      </c>
      <c r="V68" s="205">
        <v>418820</v>
      </c>
      <c r="W68" s="143">
        <f t="shared" si="6"/>
        <v>7.362905305381787</v>
      </c>
      <c r="X68" s="8"/>
      <c r="Y68" s="8"/>
    </row>
    <row r="69" spans="1:25" s="10" customFormat="1" ht="18">
      <c r="A69" s="53">
        <v>65</v>
      </c>
      <c r="B69" s="225" t="s">
        <v>72</v>
      </c>
      <c r="C69" s="59">
        <v>39192</v>
      </c>
      <c r="D69" s="197" t="s">
        <v>30</v>
      </c>
      <c r="E69" s="196" t="s">
        <v>46</v>
      </c>
      <c r="F69" s="198">
        <v>71</v>
      </c>
      <c r="G69" s="198">
        <v>2</v>
      </c>
      <c r="H69" s="198">
        <v>12</v>
      </c>
      <c r="I69" s="135">
        <v>16</v>
      </c>
      <c r="J69" s="199">
        <v>2</v>
      </c>
      <c r="K69" s="135">
        <v>16</v>
      </c>
      <c r="L69" s="199">
        <v>2</v>
      </c>
      <c r="M69" s="135">
        <v>91</v>
      </c>
      <c r="N69" s="199">
        <v>16</v>
      </c>
      <c r="O69" s="148">
        <f>+I69+K69+M69</f>
        <v>123</v>
      </c>
      <c r="P69" s="200">
        <f>+J69+L69+N69</f>
        <v>20</v>
      </c>
      <c r="Q69" s="193">
        <f>IF(O69&lt;&gt;0,P69/G69,"")</f>
        <v>10</v>
      </c>
      <c r="R69" s="194">
        <f>IF(O69&lt;&gt;0,O69/P69,"")</f>
        <v>6.15</v>
      </c>
      <c r="S69" s="135">
        <v>32</v>
      </c>
      <c r="T69" s="121">
        <f t="shared" si="10"/>
        <v>2.84375</v>
      </c>
      <c r="U69" s="135">
        <v>1298661</v>
      </c>
      <c r="V69" s="199">
        <v>148887</v>
      </c>
      <c r="W69" s="143">
        <f aca="true" t="shared" si="11" ref="W69:W81">U69/V69</f>
        <v>8.722460658082976</v>
      </c>
      <c r="X69" s="8"/>
      <c r="Y69" s="8"/>
    </row>
    <row r="70" spans="1:25" s="10" customFormat="1" ht="18">
      <c r="A70" s="52">
        <v>66</v>
      </c>
      <c r="B70" s="224" t="s">
        <v>52</v>
      </c>
      <c r="C70" s="58">
        <v>39101</v>
      </c>
      <c r="D70" s="188" t="s">
        <v>19</v>
      </c>
      <c r="E70" s="188" t="s">
        <v>19</v>
      </c>
      <c r="F70" s="189">
        <v>160</v>
      </c>
      <c r="G70" s="189">
        <v>1</v>
      </c>
      <c r="H70" s="189">
        <v>24</v>
      </c>
      <c r="I70" s="133">
        <v>30</v>
      </c>
      <c r="J70" s="190">
        <v>6</v>
      </c>
      <c r="K70" s="133">
        <v>32</v>
      </c>
      <c r="L70" s="190">
        <v>4</v>
      </c>
      <c r="M70" s="133">
        <v>40</v>
      </c>
      <c r="N70" s="190">
        <v>5</v>
      </c>
      <c r="O70" s="150">
        <f>I70+K70+M70</f>
        <v>102</v>
      </c>
      <c r="P70" s="191">
        <f>J70+L70+N70</f>
        <v>15</v>
      </c>
      <c r="Q70" s="190">
        <f>+P70/G70</f>
        <v>15</v>
      </c>
      <c r="R70" s="192">
        <f>+O70/P70</f>
        <v>6.8</v>
      </c>
      <c r="S70" s="133">
        <v>2014</v>
      </c>
      <c r="T70" s="121">
        <f t="shared" si="10"/>
        <v>-0.9493545183714002</v>
      </c>
      <c r="U70" s="139">
        <v>7501799</v>
      </c>
      <c r="V70" s="195">
        <v>1061698</v>
      </c>
      <c r="W70" s="143">
        <f t="shared" si="11"/>
        <v>7.065850175850383</v>
      </c>
      <c r="X70" s="8"/>
      <c r="Y70" s="8"/>
    </row>
    <row r="71" spans="1:25" s="10" customFormat="1" ht="18">
      <c r="A71" s="52">
        <v>67</v>
      </c>
      <c r="B71" s="225" t="s">
        <v>53</v>
      </c>
      <c r="C71" s="59">
        <v>39171</v>
      </c>
      <c r="D71" s="197" t="s">
        <v>30</v>
      </c>
      <c r="E71" s="196" t="s">
        <v>138</v>
      </c>
      <c r="F71" s="198">
        <v>68</v>
      </c>
      <c r="G71" s="198">
        <v>1</v>
      </c>
      <c r="H71" s="198">
        <v>14</v>
      </c>
      <c r="I71" s="135">
        <v>40</v>
      </c>
      <c r="J71" s="199">
        <v>8</v>
      </c>
      <c r="K71" s="135">
        <v>16</v>
      </c>
      <c r="L71" s="199">
        <v>3</v>
      </c>
      <c r="M71" s="135">
        <v>42</v>
      </c>
      <c r="N71" s="199">
        <v>8</v>
      </c>
      <c r="O71" s="148">
        <f>+I71+K71+M71</f>
        <v>98</v>
      </c>
      <c r="P71" s="200">
        <f>+J71+L71+N71</f>
        <v>19</v>
      </c>
      <c r="Q71" s="193">
        <f>IF(O71&lt;&gt;0,P71/G71,"")</f>
        <v>19</v>
      </c>
      <c r="R71" s="194">
        <f>IF(O71&lt;&gt;0,O71/P71,"")</f>
        <v>5.157894736842105</v>
      </c>
      <c r="S71" s="135">
        <v>249</v>
      </c>
      <c r="T71" s="121">
        <f t="shared" si="10"/>
        <v>-0.606425702811245</v>
      </c>
      <c r="U71" s="135">
        <v>420364</v>
      </c>
      <c r="V71" s="199">
        <v>57234</v>
      </c>
      <c r="W71" s="143">
        <f t="shared" si="11"/>
        <v>7.344655274836636</v>
      </c>
      <c r="X71" s="8"/>
      <c r="Y71" s="8"/>
    </row>
    <row r="72" spans="1:25" s="10" customFormat="1" ht="18">
      <c r="A72" s="53">
        <v>68</v>
      </c>
      <c r="B72" s="107" t="s">
        <v>141</v>
      </c>
      <c r="C72" s="59">
        <v>39143</v>
      </c>
      <c r="D72" s="203" t="s">
        <v>3</v>
      </c>
      <c r="E72" s="203" t="s">
        <v>142</v>
      </c>
      <c r="F72" s="204">
        <v>98</v>
      </c>
      <c r="G72" s="204">
        <v>1</v>
      </c>
      <c r="H72" s="204">
        <v>12</v>
      </c>
      <c r="I72" s="140">
        <v>44</v>
      </c>
      <c r="J72" s="205">
        <v>8</v>
      </c>
      <c r="K72" s="140">
        <v>0</v>
      </c>
      <c r="L72" s="205">
        <v>0</v>
      </c>
      <c r="M72" s="140">
        <v>51</v>
      </c>
      <c r="N72" s="205">
        <v>10</v>
      </c>
      <c r="O72" s="152">
        <f>I72+K72+M72</f>
        <v>95</v>
      </c>
      <c r="P72" s="206">
        <f>J72+L72+N72</f>
        <v>18</v>
      </c>
      <c r="Q72" s="190">
        <f>+P72/G72</f>
        <v>18</v>
      </c>
      <c r="R72" s="192">
        <f>+O72/P72</f>
        <v>5.277777777777778</v>
      </c>
      <c r="S72" s="140">
        <v>133</v>
      </c>
      <c r="T72" s="121">
        <f t="shared" si="10"/>
        <v>-0.2857142857142857</v>
      </c>
      <c r="U72" s="140">
        <v>992811</v>
      </c>
      <c r="V72" s="205">
        <v>161974</v>
      </c>
      <c r="W72" s="143">
        <f t="shared" si="11"/>
        <v>6.1294467013224345</v>
      </c>
      <c r="X72" s="8"/>
      <c r="Y72" s="8"/>
    </row>
    <row r="73" spans="1:25" s="10" customFormat="1" ht="18">
      <c r="A73" s="53">
        <v>69</v>
      </c>
      <c r="B73" s="225">
        <v>300</v>
      </c>
      <c r="C73" s="59">
        <v>39157</v>
      </c>
      <c r="D73" s="197" t="s">
        <v>30</v>
      </c>
      <c r="E73" s="197" t="s">
        <v>31</v>
      </c>
      <c r="F73" s="198">
        <v>112</v>
      </c>
      <c r="G73" s="198">
        <v>1</v>
      </c>
      <c r="H73" s="198">
        <v>14</v>
      </c>
      <c r="I73" s="135">
        <v>25</v>
      </c>
      <c r="J73" s="199">
        <v>5</v>
      </c>
      <c r="K73" s="135">
        <v>0</v>
      </c>
      <c r="L73" s="199">
        <v>0</v>
      </c>
      <c r="M73" s="135">
        <v>65</v>
      </c>
      <c r="N73" s="199">
        <v>10</v>
      </c>
      <c r="O73" s="148">
        <f>+I73+K73+M73</f>
        <v>90</v>
      </c>
      <c r="P73" s="200">
        <f>+J73+L73+N73</f>
        <v>15</v>
      </c>
      <c r="Q73" s="193">
        <f>IF(O73&lt;&gt;0,P73/G73,"")</f>
        <v>15</v>
      </c>
      <c r="R73" s="194">
        <f>IF(O73&lt;&gt;0,O73/P73,"")</f>
        <v>6</v>
      </c>
      <c r="S73" s="135"/>
      <c r="T73" s="121">
        <f t="shared" si="10"/>
      </c>
      <c r="U73" s="135">
        <v>6380152</v>
      </c>
      <c r="V73" s="199">
        <v>806615</v>
      </c>
      <c r="W73" s="143">
        <f t="shared" si="11"/>
        <v>7.909785957365038</v>
      </c>
      <c r="X73" s="8"/>
      <c r="Y73" s="8"/>
    </row>
    <row r="74" spans="1:25" s="10" customFormat="1" ht="18">
      <c r="A74" s="52">
        <v>70</v>
      </c>
      <c r="B74" s="224" t="s">
        <v>54</v>
      </c>
      <c r="C74" s="58">
        <v>39192</v>
      </c>
      <c r="D74" s="188" t="s">
        <v>19</v>
      </c>
      <c r="E74" s="188" t="s">
        <v>77</v>
      </c>
      <c r="F74" s="189">
        <v>30</v>
      </c>
      <c r="G74" s="189">
        <v>1</v>
      </c>
      <c r="H74" s="189">
        <v>12</v>
      </c>
      <c r="I74" s="133">
        <v>12</v>
      </c>
      <c r="J74" s="190">
        <v>2</v>
      </c>
      <c r="K74" s="133">
        <v>54</v>
      </c>
      <c r="L74" s="190">
        <v>9</v>
      </c>
      <c r="M74" s="133">
        <v>24</v>
      </c>
      <c r="N74" s="190">
        <v>4</v>
      </c>
      <c r="O74" s="150">
        <f aca="true" t="shared" si="12" ref="O74:P76">I74+K74+M74</f>
        <v>90</v>
      </c>
      <c r="P74" s="191">
        <f t="shared" si="12"/>
        <v>15</v>
      </c>
      <c r="Q74" s="190">
        <f aca="true" t="shared" si="13" ref="Q74:Q80">+P74/G74</f>
        <v>15</v>
      </c>
      <c r="R74" s="192">
        <f aca="true" t="shared" si="14" ref="R74:R80">+O74/P74</f>
        <v>6</v>
      </c>
      <c r="S74" s="133">
        <v>0</v>
      </c>
      <c r="T74" s="121">
        <f t="shared" si="10"/>
      </c>
      <c r="U74" s="139">
        <v>151035</v>
      </c>
      <c r="V74" s="195">
        <v>20388</v>
      </c>
      <c r="W74" s="143">
        <f t="shared" si="11"/>
        <v>7.408034137728075</v>
      </c>
      <c r="X74" s="8"/>
      <c r="Y74" s="8"/>
    </row>
    <row r="75" spans="1:25" s="10" customFormat="1" ht="18">
      <c r="A75" s="52">
        <v>71</v>
      </c>
      <c r="B75" s="107" t="s">
        <v>139</v>
      </c>
      <c r="C75" s="59">
        <v>39108</v>
      </c>
      <c r="D75" s="203" t="s">
        <v>3</v>
      </c>
      <c r="E75" s="203" t="s">
        <v>55</v>
      </c>
      <c r="F75" s="204">
        <v>163</v>
      </c>
      <c r="G75" s="204">
        <v>1</v>
      </c>
      <c r="H75" s="204">
        <v>18</v>
      </c>
      <c r="I75" s="140">
        <v>21</v>
      </c>
      <c r="J75" s="205">
        <v>7</v>
      </c>
      <c r="K75" s="140">
        <v>24</v>
      </c>
      <c r="L75" s="205">
        <v>8</v>
      </c>
      <c r="M75" s="140">
        <v>24</v>
      </c>
      <c r="N75" s="205">
        <v>8</v>
      </c>
      <c r="O75" s="152">
        <f t="shared" si="12"/>
        <v>69</v>
      </c>
      <c r="P75" s="206">
        <f t="shared" si="12"/>
        <v>23</v>
      </c>
      <c r="Q75" s="190">
        <f t="shared" si="13"/>
        <v>23</v>
      </c>
      <c r="R75" s="192">
        <f t="shared" si="14"/>
        <v>3</v>
      </c>
      <c r="S75" s="140">
        <v>168</v>
      </c>
      <c r="T75" s="121">
        <f t="shared" si="10"/>
        <v>-0.5892857142857143</v>
      </c>
      <c r="U75" s="140">
        <v>2823603.5</v>
      </c>
      <c r="V75" s="205">
        <v>379311</v>
      </c>
      <c r="W75" s="143">
        <f t="shared" si="11"/>
        <v>7.44403273303437</v>
      </c>
      <c r="X75" s="8"/>
      <c r="Y75" s="8"/>
    </row>
    <row r="76" spans="1:25" s="10" customFormat="1" ht="18">
      <c r="A76" s="53">
        <v>72</v>
      </c>
      <c r="B76" s="225" t="s">
        <v>146</v>
      </c>
      <c r="C76" s="59">
        <v>38933</v>
      </c>
      <c r="D76" s="196" t="s">
        <v>22</v>
      </c>
      <c r="E76" s="196" t="s">
        <v>147</v>
      </c>
      <c r="F76" s="198">
        <v>47</v>
      </c>
      <c r="G76" s="198">
        <v>1</v>
      </c>
      <c r="H76" s="198">
        <v>20</v>
      </c>
      <c r="I76" s="135">
        <v>20</v>
      </c>
      <c r="J76" s="199">
        <v>4</v>
      </c>
      <c r="K76" s="135">
        <v>20</v>
      </c>
      <c r="L76" s="199">
        <v>4</v>
      </c>
      <c r="M76" s="135">
        <v>25</v>
      </c>
      <c r="N76" s="199">
        <v>5</v>
      </c>
      <c r="O76" s="148">
        <f t="shared" si="12"/>
        <v>65</v>
      </c>
      <c r="P76" s="200">
        <f t="shared" si="12"/>
        <v>13</v>
      </c>
      <c r="Q76" s="190">
        <f t="shared" si="13"/>
        <v>13</v>
      </c>
      <c r="R76" s="192">
        <f t="shared" si="14"/>
        <v>5</v>
      </c>
      <c r="S76" s="135">
        <v>72</v>
      </c>
      <c r="T76" s="121">
        <f t="shared" si="10"/>
        <v>-0.09722222222222222</v>
      </c>
      <c r="U76" s="137">
        <f>364241.05+65</f>
        <v>364306.05</v>
      </c>
      <c r="V76" s="195">
        <f>52115+0+13</f>
        <v>52128</v>
      </c>
      <c r="W76" s="143">
        <f t="shared" si="11"/>
        <v>6.9886826657458565</v>
      </c>
      <c r="X76" s="8"/>
      <c r="Y76" s="8"/>
    </row>
    <row r="77" spans="1:25" s="10" customFormat="1" ht="18">
      <c r="A77" s="53">
        <v>73</v>
      </c>
      <c r="B77" s="224" t="s">
        <v>56</v>
      </c>
      <c r="C77" s="58">
        <v>39115</v>
      </c>
      <c r="D77" s="188" t="s">
        <v>125</v>
      </c>
      <c r="E77" s="188" t="s">
        <v>18</v>
      </c>
      <c r="F77" s="189">
        <v>12</v>
      </c>
      <c r="G77" s="189">
        <v>1</v>
      </c>
      <c r="H77" s="189">
        <v>23</v>
      </c>
      <c r="I77" s="133">
        <v>5</v>
      </c>
      <c r="J77" s="190">
        <v>1</v>
      </c>
      <c r="K77" s="133">
        <v>10</v>
      </c>
      <c r="L77" s="190">
        <v>2</v>
      </c>
      <c r="M77" s="133">
        <v>40</v>
      </c>
      <c r="N77" s="190">
        <v>8</v>
      </c>
      <c r="O77" s="150">
        <f>+M77+K77+I77</f>
        <v>55</v>
      </c>
      <c r="P77" s="191">
        <f>+N77+L77+J77</f>
        <v>11</v>
      </c>
      <c r="Q77" s="190">
        <f t="shared" si="13"/>
        <v>11</v>
      </c>
      <c r="R77" s="192">
        <f t="shared" si="14"/>
        <v>5</v>
      </c>
      <c r="S77" s="133">
        <v>0</v>
      </c>
      <c r="T77" s="121">
        <f t="shared" si="10"/>
      </c>
      <c r="U77" s="133">
        <v>265815</v>
      </c>
      <c r="V77" s="190">
        <v>42493</v>
      </c>
      <c r="W77" s="143">
        <f t="shared" si="11"/>
        <v>6.255500906031582</v>
      </c>
      <c r="X77" s="8"/>
      <c r="Y77" s="8"/>
    </row>
    <row r="78" spans="1:25" s="10" customFormat="1" ht="18">
      <c r="A78" s="52">
        <v>74</v>
      </c>
      <c r="B78" s="225" t="s">
        <v>143</v>
      </c>
      <c r="C78" s="59">
        <v>39073</v>
      </c>
      <c r="D78" s="196" t="s">
        <v>22</v>
      </c>
      <c r="E78" s="196" t="s">
        <v>116</v>
      </c>
      <c r="F78" s="198">
        <v>112</v>
      </c>
      <c r="G78" s="198">
        <v>1</v>
      </c>
      <c r="H78" s="198">
        <v>23</v>
      </c>
      <c r="I78" s="135">
        <v>14</v>
      </c>
      <c r="J78" s="199">
        <v>2</v>
      </c>
      <c r="K78" s="135">
        <v>35</v>
      </c>
      <c r="L78" s="199">
        <v>5</v>
      </c>
      <c r="M78" s="135">
        <v>0</v>
      </c>
      <c r="N78" s="199">
        <v>0</v>
      </c>
      <c r="O78" s="148">
        <f>I78+K78+M78</f>
        <v>49</v>
      </c>
      <c r="P78" s="200">
        <f>J78+L78+N78</f>
        <v>7</v>
      </c>
      <c r="Q78" s="190">
        <f t="shared" si="13"/>
        <v>7</v>
      </c>
      <c r="R78" s="192">
        <f t="shared" si="14"/>
        <v>7</v>
      </c>
      <c r="S78" s="135">
        <v>109</v>
      </c>
      <c r="T78" s="121">
        <f t="shared" si="10"/>
        <v>-0.5504587155963303</v>
      </c>
      <c r="U78" s="137">
        <f>2771171+164+49</f>
        <v>2771384</v>
      </c>
      <c r="V78" s="195">
        <f>382281+26+7</f>
        <v>382314</v>
      </c>
      <c r="W78" s="143">
        <f t="shared" si="11"/>
        <v>7.248973356978818</v>
      </c>
      <c r="X78" s="8"/>
      <c r="Y78" s="8"/>
    </row>
    <row r="79" spans="1:25" s="10" customFormat="1" ht="18">
      <c r="A79" s="52">
        <v>75</v>
      </c>
      <c r="B79" s="225" t="s">
        <v>65</v>
      </c>
      <c r="C79" s="59">
        <v>39164</v>
      </c>
      <c r="D79" s="196" t="s">
        <v>22</v>
      </c>
      <c r="E79" s="196" t="s">
        <v>63</v>
      </c>
      <c r="F79" s="198">
        <v>119</v>
      </c>
      <c r="G79" s="198">
        <v>1</v>
      </c>
      <c r="H79" s="198">
        <v>16</v>
      </c>
      <c r="I79" s="135">
        <v>0</v>
      </c>
      <c r="J79" s="199">
        <v>0</v>
      </c>
      <c r="K79" s="135">
        <v>28</v>
      </c>
      <c r="L79" s="199">
        <v>4</v>
      </c>
      <c r="M79" s="135">
        <v>21</v>
      </c>
      <c r="N79" s="199">
        <v>3</v>
      </c>
      <c r="O79" s="148">
        <f>I79+K79+M79</f>
        <v>49</v>
      </c>
      <c r="P79" s="200">
        <f>J79+L79+N79</f>
        <v>7</v>
      </c>
      <c r="Q79" s="190">
        <f t="shared" si="13"/>
        <v>7</v>
      </c>
      <c r="R79" s="192">
        <f t="shared" si="14"/>
        <v>7</v>
      </c>
      <c r="S79" s="135">
        <v>63</v>
      </c>
      <c r="T79" s="121">
        <f t="shared" si="10"/>
        <v>-0.2222222222222222</v>
      </c>
      <c r="U79" s="137">
        <f>1486973.5+0+60+49</f>
        <v>1487082.5</v>
      </c>
      <c r="V79" s="195">
        <f>197344+0+9+7</f>
        <v>197360</v>
      </c>
      <c r="W79" s="143">
        <f t="shared" si="11"/>
        <v>7.534872821240373</v>
      </c>
      <c r="X79" s="8"/>
      <c r="Y79" s="8"/>
    </row>
    <row r="80" spans="1:25" s="10" customFormat="1" ht="18">
      <c r="A80" s="53">
        <v>76</v>
      </c>
      <c r="B80" s="224" t="s">
        <v>137</v>
      </c>
      <c r="C80" s="58">
        <v>39213</v>
      </c>
      <c r="D80" s="188" t="s">
        <v>125</v>
      </c>
      <c r="E80" s="188" t="s">
        <v>18</v>
      </c>
      <c r="F80" s="189">
        <v>55</v>
      </c>
      <c r="G80" s="189">
        <v>1</v>
      </c>
      <c r="H80" s="189">
        <v>9</v>
      </c>
      <c r="I80" s="133">
        <v>20</v>
      </c>
      <c r="J80" s="190">
        <v>4</v>
      </c>
      <c r="K80" s="133">
        <v>10</v>
      </c>
      <c r="L80" s="190">
        <v>2</v>
      </c>
      <c r="M80" s="133">
        <v>15</v>
      </c>
      <c r="N80" s="190">
        <v>3</v>
      </c>
      <c r="O80" s="150">
        <f>+M80+K80+I80</f>
        <v>45</v>
      </c>
      <c r="P80" s="191">
        <f>+N80+L80+J80</f>
        <v>9</v>
      </c>
      <c r="Q80" s="190">
        <f t="shared" si="13"/>
        <v>9</v>
      </c>
      <c r="R80" s="192">
        <f t="shared" si="14"/>
        <v>5</v>
      </c>
      <c r="S80" s="133">
        <v>763</v>
      </c>
      <c r="T80" s="121">
        <f t="shared" si="10"/>
        <v>-0.9410222804718218</v>
      </c>
      <c r="U80" s="133">
        <v>455722</v>
      </c>
      <c r="V80" s="190">
        <v>53897</v>
      </c>
      <c r="W80" s="143">
        <f t="shared" si="11"/>
        <v>8.455424235115126</v>
      </c>
      <c r="X80" s="8"/>
      <c r="Y80" s="8"/>
    </row>
    <row r="81" spans="1:25" s="10" customFormat="1" ht="18.75" thickBot="1">
      <c r="A81" s="53">
        <v>77</v>
      </c>
      <c r="B81" s="157" t="s">
        <v>57</v>
      </c>
      <c r="C81" s="158">
        <v>39143</v>
      </c>
      <c r="D81" s="228" t="s">
        <v>3</v>
      </c>
      <c r="E81" s="228" t="s">
        <v>58</v>
      </c>
      <c r="F81" s="229">
        <v>91</v>
      </c>
      <c r="G81" s="229">
        <v>1</v>
      </c>
      <c r="H81" s="229">
        <v>14</v>
      </c>
      <c r="I81" s="230">
        <v>8.5</v>
      </c>
      <c r="J81" s="231">
        <v>2</v>
      </c>
      <c r="K81" s="230">
        <v>13.5</v>
      </c>
      <c r="L81" s="231">
        <v>3</v>
      </c>
      <c r="M81" s="230">
        <v>22</v>
      </c>
      <c r="N81" s="231">
        <v>5</v>
      </c>
      <c r="O81" s="232">
        <f>I81+K81+M81</f>
        <v>44</v>
      </c>
      <c r="P81" s="233">
        <f>J81+L81+N81</f>
        <v>10</v>
      </c>
      <c r="Q81" s="234">
        <f>IF(O81&lt;&gt;0,P81/G81,"")</f>
        <v>10</v>
      </c>
      <c r="R81" s="235">
        <f>IF(O81&lt;&gt;0,O81/P81,"")</f>
        <v>4.4</v>
      </c>
      <c r="S81" s="230"/>
      <c r="T81" s="123">
        <f t="shared" si="10"/>
      </c>
      <c r="U81" s="230">
        <v>592604.5</v>
      </c>
      <c r="V81" s="231">
        <v>81473</v>
      </c>
      <c r="W81" s="177">
        <f t="shared" si="11"/>
        <v>7.27363052790495</v>
      </c>
      <c r="X81" s="8"/>
      <c r="Y81" s="8"/>
    </row>
    <row r="82" spans="1:28" s="69" customFormat="1" ht="15.75" thickBot="1">
      <c r="A82" s="77"/>
      <c r="B82" s="276" t="s">
        <v>17</v>
      </c>
      <c r="C82" s="277"/>
      <c r="D82" s="278"/>
      <c r="E82" s="279"/>
      <c r="F82" s="72">
        <f>SUM(F5:F81)</f>
        <v>4531</v>
      </c>
      <c r="G82" s="72">
        <f>SUM(G5:G81)</f>
        <v>1111</v>
      </c>
      <c r="H82" s="73"/>
      <c r="I82" s="82"/>
      <c r="J82" s="93"/>
      <c r="K82" s="82"/>
      <c r="L82" s="93"/>
      <c r="M82" s="82"/>
      <c r="N82" s="93"/>
      <c r="O82" s="82">
        <f>SUM(O5:O81)</f>
        <v>1747260.5</v>
      </c>
      <c r="P82" s="93">
        <f>SUM(P5:P81)</f>
        <v>207349</v>
      </c>
      <c r="Q82" s="93">
        <f>O82/G82</f>
        <v>1572.6917191719172</v>
      </c>
      <c r="R82" s="74">
        <f>O82/P82</f>
        <v>8.426664705400075</v>
      </c>
      <c r="S82" s="82"/>
      <c r="T82" s="75"/>
      <c r="U82" s="82"/>
      <c r="V82" s="93"/>
      <c r="W82" s="76"/>
      <c r="AB82" s="69" t="s">
        <v>43</v>
      </c>
    </row>
    <row r="83" spans="1:24" s="51" customFormat="1" ht="18">
      <c r="A83" s="40"/>
      <c r="B83" s="79"/>
      <c r="C83" s="71"/>
      <c r="F83" s="104"/>
      <c r="G83" s="42"/>
      <c r="H83" s="41"/>
      <c r="I83" s="83"/>
      <c r="J83" s="45"/>
      <c r="K83" s="83"/>
      <c r="L83" s="45"/>
      <c r="M83" s="83"/>
      <c r="N83" s="45"/>
      <c r="O83" s="83"/>
      <c r="P83" s="45"/>
      <c r="Q83" s="45"/>
      <c r="R83" s="46"/>
      <c r="S83" s="91"/>
      <c r="T83" s="48"/>
      <c r="U83" s="91"/>
      <c r="V83" s="45"/>
      <c r="W83" s="46"/>
      <c r="X83" s="50"/>
    </row>
    <row r="84" spans="1:24" s="33" customFormat="1" ht="18">
      <c r="A84" s="32"/>
      <c r="B84" s="80"/>
      <c r="C84" s="66"/>
      <c r="D84" s="274"/>
      <c r="E84" s="275"/>
      <c r="F84" s="275"/>
      <c r="G84" s="275"/>
      <c r="H84" s="34"/>
      <c r="I84" s="84"/>
      <c r="J84" s="94"/>
      <c r="K84" s="84"/>
      <c r="L84" s="94"/>
      <c r="M84" s="84"/>
      <c r="N84" s="94"/>
      <c r="O84" s="88"/>
      <c r="P84" s="101"/>
      <c r="Q84" s="94"/>
      <c r="R84" s="37"/>
      <c r="S84" s="284" t="s">
        <v>44</v>
      </c>
      <c r="T84" s="284"/>
      <c r="U84" s="284"/>
      <c r="V84" s="284"/>
      <c r="W84" s="284"/>
      <c r="X84" s="38"/>
    </row>
    <row r="85" spans="1:24" s="33" customFormat="1" ht="18">
      <c r="A85" s="32"/>
      <c r="B85" s="80"/>
      <c r="C85" s="66"/>
      <c r="D85" s="116"/>
      <c r="E85" s="117"/>
      <c r="F85" s="103"/>
      <c r="G85" s="103"/>
      <c r="H85" s="34"/>
      <c r="I85" s="84"/>
      <c r="J85" s="94"/>
      <c r="K85" s="84"/>
      <c r="L85" s="94"/>
      <c r="M85" s="84"/>
      <c r="N85" s="94"/>
      <c r="O85" s="88"/>
      <c r="P85" s="101"/>
      <c r="Q85" s="94"/>
      <c r="R85" s="37"/>
      <c r="S85" s="284"/>
      <c r="T85" s="284"/>
      <c r="U85" s="284"/>
      <c r="V85" s="284"/>
      <c r="W85" s="284"/>
      <c r="X85" s="38"/>
    </row>
    <row r="86" spans="1:24" s="33" customFormat="1" ht="18">
      <c r="A86" s="32"/>
      <c r="B86" s="39"/>
      <c r="C86" s="67"/>
      <c r="F86" s="34"/>
      <c r="G86" s="34"/>
      <c r="H86" s="34"/>
      <c r="I86" s="84"/>
      <c r="J86" s="94"/>
      <c r="K86" s="84"/>
      <c r="L86" s="94"/>
      <c r="M86" s="84"/>
      <c r="N86" s="94"/>
      <c r="O86" s="88"/>
      <c r="P86" s="101"/>
      <c r="Q86" s="94"/>
      <c r="R86" s="37"/>
      <c r="S86" s="284"/>
      <c r="T86" s="284"/>
      <c r="U86" s="284"/>
      <c r="V86" s="284"/>
      <c r="W86" s="284"/>
      <c r="X86" s="38"/>
    </row>
    <row r="87" spans="1:24" s="33" customFormat="1" ht="18">
      <c r="A87" s="32"/>
      <c r="B87" s="39"/>
      <c r="C87" s="67"/>
      <c r="F87" s="34"/>
      <c r="G87" s="34"/>
      <c r="H87" s="34"/>
      <c r="I87" s="84"/>
      <c r="J87" s="94"/>
      <c r="K87" s="84"/>
      <c r="L87" s="94"/>
      <c r="M87" s="84"/>
      <c r="N87" s="94"/>
      <c r="O87" s="88"/>
      <c r="P87" s="101"/>
      <c r="Q87" s="94"/>
      <c r="R87" s="37"/>
      <c r="S87" s="283" t="s">
        <v>59</v>
      </c>
      <c r="T87" s="283"/>
      <c r="U87" s="283"/>
      <c r="V87" s="283"/>
      <c r="W87" s="283"/>
      <c r="X87" s="38"/>
    </row>
    <row r="88" spans="1:24" s="33" customFormat="1" ht="18">
      <c r="A88" s="32"/>
      <c r="B88" s="39"/>
      <c r="C88" s="67"/>
      <c r="F88" s="34"/>
      <c r="G88" s="34"/>
      <c r="H88" s="34"/>
      <c r="I88" s="84"/>
      <c r="J88" s="94"/>
      <c r="K88" s="84"/>
      <c r="L88" s="94"/>
      <c r="M88" s="84"/>
      <c r="N88" s="94"/>
      <c r="O88" s="88"/>
      <c r="P88" s="101"/>
      <c r="Q88" s="94"/>
      <c r="R88" s="37"/>
      <c r="S88" s="283"/>
      <c r="T88" s="283"/>
      <c r="U88" s="283"/>
      <c r="V88" s="283"/>
      <c r="W88" s="283"/>
      <c r="X88" s="38"/>
    </row>
    <row r="89" spans="1:24" s="33" customFormat="1" ht="18">
      <c r="A89" s="32"/>
      <c r="B89" s="39"/>
      <c r="C89" s="67"/>
      <c r="F89" s="34"/>
      <c r="G89" s="34"/>
      <c r="H89" s="34"/>
      <c r="I89" s="84"/>
      <c r="J89" s="94"/>
      <c r="K89" s="84"/>
      <c r="L89" s="94"/>
      <c r="M89" s="84"/>
      <c r="N89" s="94"/>
      <c r="O89" s="88"/>
      <c r="P89" s="101"/>
      <c r="Q89" s="94"/>
      <c r="R89" s="37"/>
      <c r="S89" s="283"/>
      <c r="T89" s="283"/>
      <c r="U89" s="283"/>
      <c r="V89" s="283"/>
      <c r="W89" s="283"/>
      <c r="X89" s="38"/>
    </row>
    <row r="90" spans="1:24" s="33" customFormat="1" ht="18">
      <c r="A90" s="32"/>
      <c r="B90" s="39"/>
      <c r="C90" s="67"/>
      <c r="F90" s="34"/>
      <c r="G90" s="34"/>
      <c r="H90" s="34"/>
      <c r="I90" s="84"/>
      <c r="J90" s="94"/>
      <c r="K90" s="84"/>
      <c r="L90" s="94"/>
      <c r="M90" s="84"/>
      <c r="N90" s="94"/>
      <c r="O90" s="88"/>
      <c r="P90" s="101"/>
      <c r="Q90" s="94"/>
      <c r="R90" s="37"/>
      <c r="S90" s="283" t="s">
        <v>60</v>
      </c>
      <c r="T90" s="283"/>
      <c r="U90" s="283"/>
      <c r="V90" s="283"/>
      <c r="W90" s="283"/>
      <c r="X90" s="38"/>
    </row>
    <row r="91" spans="1:24" s="33" customFormat="1" ht="18">
      <c r="A91" s="32"/>
      <c r="B91" s="39"/>
      <c r="C91" s="67"/>
      <c r="F91" s="34"/>
      <c r="G91" s="34"/>
      <c r="H91" s="34"/>
      <c r="I91" s="84"/>
      <c r="J91" s="94"/>
      <c r="K91" s="84"/>
      <c r="L91" s="94"/>
      <c r="M91" s="84"/>
      <c r="N91" s="94"/>
      <c r="O91" s="88"/>
      <c r="P91" s="101"/>
      <c r="Q91" s="94"/>
      <c r="R91" s="37"/>
      <c r="S91" s="283"/>
      <c r="T91" s="283"/>
      <c r="U91" s="283"/>
      <c r="V91" s="283"/>
      <c r="W91" s="283"/>
      <c r="X91" s="38"/>
    </row>
    <row r="92" spans="1:24" s="33" customFormat="1" ht="18">
      <c r="A92" s="32"/>
      <c r="B92" s="39"/>
      <c r="C92" s="67"/>
      <c r="F92" s="34"/>
      <c r="G92" s="34"/>
      <c r="H92" s="34"/>
      <c r="I92" s="84"/>
      <c r="J92" s="94"/>
      <c r="K92" s="84"/>
      <c r="L92" s="94"/>
      <c r="M92" s="84"/>
      <c r="N92" s="94"/>
      <c r="O92" s="88"/>
      <c r="P92" s="101"/>
      <c r="Q92" s="94"/>
      <c r="R92" s="37"/>
      <c r="S92" s="283"/>
      <c r="T92" s="283"/>
      <c r="U92" s="283"/>
      <c r="V92" s="283"/>
      <c r="W92" s="283"/>
      <c r="X92" s="38"/>
    </row>
    <row r="93" spans="1:24" s="33" customFormat="1" ht="18">
      <c r="A93" s="32"/>
      <c r="B93" s="39"/>
      <c r="C93" s="67"/>
      <c r="F93" s="34"/>
      <c r="G93" s="34"/>
      <c r="H93" s="34"/>
      <c r="I93" s="84"/>
      <c r="J93" s="94"/>
      <c r="K93" s="84"/>
      <c r="L93" s="94"/>
      <c r="M93" s="84"/>
      <c r="N93" s="94"/>
      <c r="O93" s="88"/>
      <c r="P93" s="280" t="s">
        <v>0</v>
      </c>
      <c r="Q93" s="281"/>
      <c r="R93" s="281"/>
      <c r="S93" s="281"/>
      <c r="T93" s="281"/>
      <c r="U93" s="281"/>
      <c r="V93" s="281"/>
      <c r="W93" s="281"/>
      <c r="X93" s="38"/>
    </row>
    <row r="94" spans="1:24" s="33" customFormat="1" ht="18">
      <c r="A94" s="32"/>
      <c r="B94" s="39"/>
      <c r="C94" s="67"/>
      <c r="F94" s="34"/>
      <c r="G94" s="34"/>
      <c r="H94" s="34"/>
      <c r="I94" s="84"/>
      <c r="J94" s="94"/>
      <c r="K94" s="84"/>
      <c r="L94" s="94"/>
      <c r="M94" s="84"/>
      <c r="N94" s="94"/>
      <c r="O94" s="88"/>
      <c r="P94" s="281"/>
      <c r="Q94" s="281"/>
      <c r="R94" s="281"/>
      <c r="S94" s="281"/>
      <c r="T94" s="281"/>
      <c r="U94" s="281"/>
      <c r="V94" s="281"/>
      <c r="W94" s="281"/>
      <c r="X94" s="38"/>
    </row>
    <row r="95" spans="1:24" s="33" customFormat="1" ht="18">
      <c r="A95" s="32"/>
      <c r="B95" s="39"/>
      <c r="C95" s="67"/>
      <c r="F95" s="34"/>
      <c r="G95" s="34"/>
      <c r="H95" s="34"/>
      <c r="I95" s="84"/>
      <c r="J95" s="94"/>
      <c r="K95" s="84"/>
      <c r="L95" s="94"/>
      <c r="M95" s="84"/>
      <c r="N95" s="94"/>
      <c r="O95" s="88"/>
      <c r="P95" s="281"/>
      <c r="Q95" s="281"/>
      <c r="R95" s="281"/>
      <c r="S95" s="281"/>
      <c r="T95" s="281"/>
      <c r="U95" s="281"/>
      <c r="V95" s="281"/>
      <c r="W95" s="281"/>
      <c r="X95" s="38"/>
    </row>
    <row r="96" spans="1:24" s="33" customFormat="1" ht="18">
      <c r="A96" s="32"/>
      <c r="B96" s="39"/>
      <c r="C96" s="67"/>
      <c r="F96" s="34"/>
      <c r="G96" s="34"/>
      <c r="H96" s="34"/>
      <c r="I96" s="84"/>
      <c r="J96" s="94"/>
      <c r="K96" s="84"/>
      <c r="L96" s="94"/>
      <c r="M96" s="84"/>
      <c r="N96" s="94"/>
      <c r="O96" s="88"/>
      <c r="P96" s="281"/>
      <c r="Q96" s="281"/>
      <c r="R96" s="281"/>
      <c r="S96" s="281"/>
      <c r="T96" s="281"/>
      <c r="U96" s="281"/>
      <c r="V96" s="281"/>
      <c r="W96" s="281"/>
      <c r="X96" s="38"/>
    </row>
    <row r="97" spans="1:24" s="33" customFormat="1" ht="18">
      <c r="A97" s="32"/>
      <c r="B97" s="39"/>
      <c r="C97" s="67"/>
      <c r="F97" s="34"/>
      <c r="G97" s="34"/>
      <c r="H97" s="34"/>
      <c r="I97" s="84"/>
      <c r="J97" s="94"/>
      <c r="K97" s="84"/>
      <c r="L97" s="94"/>
      <c r="M97" s="84"/>
      <c r="N97" s="94"/>
      <c r="O97" s="88"/>
      <c r="P97" s="281"/>
      <c r="Q97" s="281"/>
      <c r="R97" s="281"/>
      <c r="S97" s="281"/>
      <c r="T97" s="281"/>
      <c r="U97" s="281"/>
      <c r="V97" s="281"/>
      <c r="W97" s="281"/>
      <c r="X97" s="38"/>
    </row>
    <row r="98" spans="1:24" s="33" customFormat="1" ht="18">
      <c r="A98" s="32"/>
      <c r="B98" s="39"/>
      <c r="C98" s="67"/>
      <c r="F98" s="34"/>
      <c r="G98" s="5"/>
      <c r="H98" s="5"/>
      <c r="I98" s="85"/>
      <c r="J98" s="95"/>
      <c r="K98" s="85"/>
      <c r="L98" s="95"/>
      <c r="M98" s="85"/>
      <c r="N98" s="95"/>
      <c r="O98" s="88"/>
      <c r="P98" s="281"/>
      <c r="Q98" s="281"/>
      <c r="R98" s="281"/>
      <c r="S98" s="281"/>
      <c r="T98" s="281"/>
      <c r="U98" s="281"/>
      <c r="V98" s="281"/>
      <c r="W98" s="281"/>
      <c r="X98" s="38"/>
    </row>
    <row r="99" spans="1:24" s="33" customFormat="1" ht="18">
      <c r="A99" s="32"/>
      <c r="B99" s="39"/>
      <c r="C99" s="67"/>
      <c r="F99" s="34"/>
      <c r="G99" s="5"/>
      <c r="H99" s="5"/>
      <c r="I99" s="85"/>
      <c r="J99" s="95"/>
      <c r="K99" s="85"/>
      <c r="L99" s="95"/>
      <c r="M99" s="85"/>
      <c r="N99" s="95"/>
      <c r="O99" s="88"/>
      <c r="P99" s="282" t="s">
        <v>15</v>
      </c>
      <c r="Q99" s="281"/>
      <c r="R99" s="281"/>
      <c r="S99" s="281"/>
      <c r="T99" s="281"/>
      <c r="U99" s="281"/>
      <c r="V99" s="281"/>
      <c r="W99" s="281"/>
      <c r="X99" s="38"/>
    </row>
    <row r="100" spans="1:24" s="33" customFormat="1" ht="18">
      <c r="A100" s="32"/>
      <c r="B100" s="39"/>
      <c r="C100" s="67"/>
      <c r="F100" s="34"/>
      <c r="G100" s="5"/>
      <c r="H100" s="5"/>
      <c r="I100" s="85"/>
      <c r="J100" s="95"/>
      <c r="K100" s="85"/>
      <c r="L100" s="95"/>
      <c r="M100" s="85"/>
      <c r="N100" s="95"/>
      <c r="O100" s="88"/>
      <c r="P100" s="281"/>
      <c r="Q100" s="281"/>
      <c r="R100" s="281"/>
      <c r="S100" s="281"/>
      <c r="T100" s="281"/>
      <c r="U100" s="281"/>
      <c r="V100" s="281"/>
      <c r="W100" s="281"/>
      <c r="X100" s="38"/>
    </row>
    <row r="101" spans="1:24" s="33" customFormat="1" ht="18">
      <c r="A101" s="32"/>
      <c r="B101" s="39"/>
      <c r="C101" s="67"/>
      <c r="F101" s="34"/>
      <c r="G101" s="5"/>
      <c r="H101" s="5"/>
      <c r="I101" s="85"/>
      <c r="J101" s="95"/>
      <c r="K101" s="85"/>
      <c r="L101" s="95"/>
      <c r="M101" s="85"/>
      <c r="N101" s="95"/>
      <c r="O101" s="88"/>
      <c r="P101" s="281"/>
      <c r="Q101" s="281"/>
      <c r="R101" s="281"/>
      <c r="S101" s="281"/>
      <c r="T101" s="281"/>
      <c r="U101" s="281"/>
      <c r="V101" s="281"/>
      <c r="W101" s="281"/>
      <c r="X101" s="38"/>
    </row>
    <row r="102" spans="1:24" s="33" customFormat="1" ht="18">
      <c r="A102" s="32"/>
      <c r="B102" s="39"/>
      <c r="C102" s="67"/>
      <c r="F102" s="34"/>
      <c r="G102" s="5"/>
      <c r="H102" s="5"/>
      <c r="I102" s="85"/>
      <c r="J102" s="95"/>
      <c r="K102" s="85"/>
      <c r="L102" s="95"/>
      <c r="M102" s="85"/>
      <c r="N102" s="95"/>
      <c r="O102" s="88"/>
      <c r="P102" s="281"/>
      <c r="Q102" s="281"/>
      <c r="R102" s="281"/>
      <c r="S102" s="281"/>
      <c r="T102" s="281"/>
      <c r="U102" s="281"/>
      <c r="V102" s="281"/>
      <c r="W102" s="281"/>
      <c r="X102" s="38"/>
    </row>
    <row r="103" spans="1:24" s="33" customFormat="1" ht="18">
      <c r="A103" s="32"/>
      <c r="B103" s="39"/>
      <c r="C103" s="67"/>
      <c r="F103" s="34"/>
      <c r="G103" s="5"/>
      <c r="H103" s="5"/>
      <c r="I103" s="85"/>
      <c r="J103" s="95"/>
      <c r="K103" s="85"/>
      <c r="L103" s="95"/>
      <c r="M103" s="85"/>
      <c r="N103" s="95"/>
      <c r="O103" s="88"/>
      <c r="P103" s="281"/>
      <c r="Q103" s="281"/>
      <c r="R103" s="281"/>
      <c r="S103" s="281"/>
      <c r="T103" s="281"/>
      <c r="U103" s="281"/>
      <c r="V103" s="281"/>
      <c r="W103" s="281"/>
      <c r="X103" s="38"/>
    </row>
    <row r="104" spans="16:23" ht="18">
      <c r="P104" s="281"/>
      <c r="Q104" s="281"/>
      <c r="R104" s="281"/>
      <c r="S104" s="281"/>
      <c r="T104" s="281"/>
      <c r="U104" s="281"/>
      <c r="V104" s="281"/>
      <c r="W104" s="281"/>
    </row>
    <row r="105" spans="16:23" ht="18">
      <c r="P105" s="281"/>
      <c r="Q105" s="281"/>
      <c r="R105" s="281"/>
      <c r="S105" s="281"/>
      <c r="T105" s="281"/>
      <c r="U105" s="281"/>
      <c r="V105" s="281"/>
      <c r="W105" s="281"/>
    </row>
  </sheetData>
  <sheetProtection/>
  <mergeCells count="21">
    <mergeCell ref="P93:W98"/>
    <mergeCell ref="P99:W105"/>
    <mergeCell ref="S87:W89"/>
    <mergeCell ref="S84:W86"/>
    <mergeCell ref="S90:W92"/>
    <mergeCell ref="B3:B4"/>
    <mergeCell ref="C3:C4"/>
    <mergeCell ref="E3:E4"/>
    <mergeCell ref="H3:H4"/>
    <mergeCell ref="D84:G84"/>
    <mergeCell ref="B82:E82"/>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26:X28 X8:X13 Q55:Q76 Q6:Q17 R6:S17 O55:P81 Q77:Q81 O18:P50 Q18:Q50 R18:R76 S18:S45" formula="1"/>
    <ignoredError sqref="W82 W5:W81" unlockedFormula="1"/>
    <ignoredError sqref="O51:P54 Q51:Q54 S46:S76" formula="1" unlockedFormula="1"/>
    <ignoredError sqref="T5:T40 T46:T77 S77 T81" emptyCellReference="1"/>
    <ignoredError sqref="S46:S76" emptyCellReference="1" 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90" zoomScaleNormal="90" zoomScalePageLayoutView="0" workbookViewId="0" topLeftCell="A1">
      <selection activeCell="X24" sqref="X24"/>
    </sheetView>
  </sheetViews>
  <sheetFormatPr defaultColWidth="39.8515625" defaultRowHeight="12.75"/>
  <cols>
    <col min="1" max="1" width="4.421875" style="30" bestFit="1" customWidth="1"/>
    <col min="2" max="2" width="46.140625" style="3" bestFit="1" customWidth="1"/>
    <col min="3" max="3" width="9.8515625" style="5" hidden="1" customWidth="1"/>
    <col min="4" max="4" width="13.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28125" style="14" bestFit="1" customWidth="1"/>
    <col min="16" max="16" width="9.281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3.421875" style="12" bestFit="1" customWidth="1"/>
    <col min="22" max="22" width="10.710937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85" t="s">
        <v>16</v>
      </c>
      <c r="B2" s="267"/>
      <c r="C2" s="267"/>
      <c r="D2" s="267"/>
      <c r="E2" s="267"/>
      <c r="F2" s="267"/>
      <c r="G2" s="267"/>
      <c r="H2" s="267"/>
      <c r="I2" s="267"/>
      <c r="J2" s="267"/>
      <c r="K2" s="267"/>
      <c r="L2" s="267"/>
      <c r="M2" s="267"/>
      <c r="N2" s="267"/>
      <c r="O2" s="267"/>
      <c r="P2" s="267"/>
      <c r="Q2" s="267"/>
      <c r="R2" s="267"/>
      <c r="S2" s="267"/>
      <c r="T2" s="267"/>
      <c r="U2" s="267"/>
      <c r="V2" s="267"/>
      <c r="W2" s="267"/>
    </row>
    <row r="3" spans="1:23" s="29" customFormat="1" ht="16.5" customHeight="1">
      <c r="A3" s="31"/>
      <c r="B3" s="286" t="s">
        <v>23</v>
      </c>
      <c r="C3" s="272" t="s">
        <v>34</v>
      </c>
      <c r="D3" s="262" t="s">
        <v>24</v>
      </c>
      <c r="E3" s="262" t="s">
        <v>47</v>
      </c>
      <c r="F3" s="262" t="s">
        <v>35</v>
      </c>
      <c r="G3" s="262" t="s">
        <v>36</v>
      </c>
      <c r="H3" s="262" t="s">
        <v>37</v>
      </c>
      <c r="I3" s="264" t="s">
        <v>25</v>
      </c>
      <c r="J3" s="264"/>
      <c r="K3" s="264" t="s">
        <v>26</v>
      </c>
      <c r="L3" s="264"/>
      <c r="M3" s="264" t="s">
        <v>27</v>
      </c>
      <c r="N3" s="264"/>
      <c r="O3" s="265" t="s">
        <v>38</v>
      </c>
      <c r="P3" s="265"/>
      <c r="Q3" s="265"/>
      <c r="R3" s="265"/>
      <c r="S3" s="264" t="s">
        <v>39</v>
      </c>
      <c r="T3" s="264"/>
      <c r="U3" s="265" t="s">
        <v>40</v>
      </c>
      <c r="V3" s="265"/>
      <c r="W3" s="269"/>
    </row>
    <row r="4" spans="1:23" s="29" customFormat="1" ht="37.5" customHeight="1" thickBot="1">
      <c r="A4" s="61"/>
      <c r="B4" s="287"/>
      <c r="C4" s="273"/>
      <c r="D4" s="263"/>
      <c r="E4" s="263"/>
      <c r="F4" s="268"/>
      <c r="G4" s="268"/>
      <c r="H4" s="268"/>
      <c r="I4" s="81" t="s">
        <v>33</v>
      </c>
      <c r="J4" s="64" t="s">
        <v>29</v>
      </c>
      <c r="K4" s="81" t="s">
        <v>33</v>
      </c>
      <c r="L4" s="64" t="s">
        <v>29</v>
      </c>
      <c r="M4" s="81" t="s">
        <v>33</v>
      </c>
      <c r="N4" s="64" t="s">
        <v>29</v>
      </c>
      <c r="O4" s="87" t="s">
        <v>33</v>
      </c>
      <c r="P4" s="97" t="s">
        <v>29</v>
      </c>
      <c r="Q4" s="97" t="s">
        <v>41</v>
      </c>
      <c r="R4" s="63" t="s">
        <v>42</v>
      </c>
      <c r="S4" s="81" t="s">
        <v>33</v>
      </c>
      <c r="T4" s="62" t="s">
        <v>28</v>
      </c>
      <c r="U4" s="81" t="s">
        <v>33</v>
      </c>
      <c r="V4" s="64" t="s">
        <v>29</v>
      </c>
      <c r="W4" s="65" t="s">
        <v>42</v>
      </c>
    </row>
    <row r="5" spans="1:24" s="6" customFormat="1" ht="15.75" customHeight="1">
      <c r="A5" s="53">
        <v>1</v>
      </c>
      <c r="B5" s="163" t="s">
        <v>123</v>
      </c>
      <c r="C5" s="164">
        <v>39262</v>
      </c>
      <c r="D5" s="165" t="s">
        <v>19</v>
      </c>
      <c r="E5" s="165" t="s">
        <v>45</v>
      </c>
      <c r="F5" s="166">
        <v>78</v>
      </c>
      <c r="G5" s="166">
        <v>78</v>
      </c>
      <c r="H5" s="166">
        <v>1</v>
      </c>
      <c r="I5" s="167">
        <v>114908.5</v>
      </c>
      <c r="J5" s="168">
        <v>13686</v>
      </c>
      <c r="K5" s="167">
        <v>161730.5</v>
      </c>
      <c r="L5" s="168">
        <v>18875</v>
      </c>
      <c r="M5" s="167">
        <v>232866</v>
      </c>
      <c r="N5" s="168">
        <v>27466</v>
      </c>
      <c r="O5" s="178">
        <f>I5+K5+M5</f>
        <v>509505</v>
      </c>
      <c r="P5" s="179">
        <f>J5+L5+N5</f>
        <v>60027</v>
      </c>
      <c r="Q5" s="169">
        <f aca="true" t="shared" si="0" ref="Q5:Q24">P5/G5</f>
        <v>769.5769230769231</v>
      </c>
      <c r="R5" s="170">
        <f aca="true" t="shared" si="1" ref="R5:R25">O5/P5</f>
        <v>8.487930431305912</v>
      </c>
      <c r="S5" s="167"/>
      <c r="T5" s="122">
        <f aca="true" t="shared" si="2" ref="T5:T24">IF(S5&lt;&gt;0,-(S5-O5)/S5,"")</f>
      </c>
      <c r="U5" s="171">
        <v>509505</v>
      </c>
      <c r="V5" s="172">
        <v>60027</v>
      </c>
      <c r="W5" s="173">
        <f>U5/V5</f>
        <v>8.487930431305912</v>
      </c>
      <c r="X5" s="29"/>
    </row>
    <row r="6" spans="1:24" s="6" customFormat="1" ht="15.75" customHeight="1">
      <c r="A6" s="53">
        <v>2</v>
      </c>
      <c r="B6" s="108" t="s">
        <v>124</v>
      </c>
      <c r="C6" s="58">
        <v>39248</v>
      </c>
      <c r="D6" s="120" t="s">
        <v>125</v>
      </c>
      <c r="E6" s="120" t="s">
        <v>18</v>
      </c>
      <c r="F6" s="60">
        <v>159</v>
      </c>
      <c r="G6" s="60">
        <v>156</v>
      </c>
      <c r="H6" s="60">
        <v>3</v>
      </c>
      <c r="I6" s="133">
        <v>78213</v>
      </c>
      <c r="J6" s="134">
        <v>10326</v>
      </c>
      <c r="K6" s="133">
        <v>124801</v>
      </c>
      <c r="L6" s="134">
        <v>15206</v>
      </c>
      <c r="M6" s="133">
        <v>131992</v>
      </c>
      <c r="N6" s="134">
        <v>16096</v>
      </c>
      <c r="O6" s="150">
        <f>+M6+K6+I6</f>
        <v>335006</v>
      </c>
      <c r="P6" s="151">
        <f>+N6+L6+J6</f>
        <v>41628</v>
      </c>
      <c r="Q6" s="141">
        <f t="shared" si="0"/>
        <v>266.84615384615387</v>
      </c>
      <c r="R6" s="160">
        <f t="shared" si="1"/>
        <v>8.047612184106852</v>
      </c>
      <c r="S6" s="133">
        <v>607319</v>
      </c>
      <c r="T6" s="121">
        <f t="shared" si="2"/>
        <v>-0.44838544488152027</v>
      </c>
      <c r="U6" s="133">
        <v>3480001</v>
      </c>
      <c r="V6" s="134">
        <v>454516</v>
      </c>
      <c r="W6" s="174">
        <f>+U6/V6</f>
        <v>7.656498341092503</v>
      </c>
      <c r="X6" s="29"/>
    </row>
    <row r="7" spans="1:24" s="6" customFormat="1" ht="15.75" customHeight="1">
      <c r="A7" s="54">
        <v>3</v>
      </c>
      <c r="B7" s="107" t="s">
        <v>126</v>
      </c>
      <c r="C7" s="59">
        <v>39241</v>
      </c>
      <c r="D7" s="118" t="s">
        <v>30</v>
      </c>
      <c r="E7" s="118" t="s">
        <v>31</v>
      </c>
      <c r="F7" s="119">
        <v>114</v>
      </c>
      <c r="G7" s="119">
        <v>117</v>
      </c>
      <c r="H7" s="119">
        <v>4</v>
      </c>
      <c r="I7" s="135">
        <v>32603</v>
      </c>
      <c r="J7" s="136">
        <v>3821</v>
      </c>
      <c r="K7" s="135">
        <v>50590</v>
      </c>
      <c r="L7" s="136">
        <v>5596</v>
      </c>
      <c r="M7" s="135">
        <v>52831</v>
      </c>
      <c r="N7" s="136">
        <v>5849</v>
      </c>
      <c r="O7" s="148">
        <f>+I7+K7+M7</f>
        <v>136024</v>
      </c>
      <c r="P7" s="149">
        <f>+J7+L7+N7</f>
        <v>15266</v>
      </c>
      <c r="Q7" s="141">
        <f t="shared" si="0"/>
        <v>130.47863247863248</v>
      </c>
      <c r="R7" s="160">
        <f t="shared" si="1"/>
        <v>8.91025808987292</v>
      </c>
      <c r="S7" s="135">
        <v>234804</v>
      </c>
      <c r="T7" s="121">
        <f t="shared" si="2"/>
        <v>-0.42069129997785387</v>
      </c>
      <c r="U7" s="135">
        <v>2586954</v>
      </c>
      <c r="V7" s="136">
        <v>293886</v>
      </c>
      <c r="W7" s="143">
        <f>U7/V7</f>
        <v>8.802576509258692</v>
      </c>
      <c r="X7" s="7"/>
    </row>
    <row r="8" spans="1:25" s="9" customFormat="1" ht="15.75" customHeight="1">
      <c r="A8" s="52">
        <v>4</v>
      </c>
      <c r="B8" s="107" t="s">
        <v>111</v>
      </c>
      <c r="C8" s="59">
        <v>39255</v>
      </c>
      <c r="D8" s="118" t="s">
        <v>30</v>
      </c>
      <c r="E8" s="118" t="s">
        <v>46</v>
      </c>
      <c r="F8" s="119">
        <v>55</v>
      </c>
      <c r="G8" s="119">
        <v>57</v>
      </c>
      <c r="H8" s="119">
        <v>2</v>
      </c>
      <c r="I8" s="135">
        <v>20518</v>
      </c>
      <c r="J8" s="136">
        <v>2379</v>
      </c>
      <c r="K8" s="135">
        <v>28352</v>
      </c>
      <c r="L8" s="136">
        <v>3046</v>
      </c>
      <c r="M8" s="135">
        <v>34122</v>
      </c>
      <c r="N8" s="136">
        <v>3662</v>
      </c>
      <c r="O8" s="148">
        <f>+I8+K8+M8</f>
        <v>82992</v>
      </c>
      <c r="P8" s="149">
        <f>+J8+L8+N8</f>
        <v>9087</v>
      </c>
      <c r="Q8" s="141">
        <f t="shared" si="0"/>
        <v>159.42105263157896</v>
      </c>
      <c r="R8" s="160">
        <f t="shared" si="1"/>
        <v>9.133047210300429</v>
      </c>
      <c r="S8" s="135">
        <v>155731</v>
      </c>
      <c r="T8" s="121">
        <f t="shared" si="2"/>
        <v>-0.4670810564370613</v>
      </c>
      <c r="U8" s="135">
        <v>343026</v>
      </c>
      <c r="V8" s="136">
        <v>38499</v>
      </c>
      <c r="W8" s="143">
        <f>U8/V8</f>
        <v>8.909997662276941</v>
      </c>
      <c r="X8" s="7"/>
      <c r="Y8" s="8"/>
    </row>
    <row r="9" spans="1:24" s="10" customFormat="1" ht="15.75" customHeight="1">
      <c r="A9" s="53">
        <v>5</v>
      </c>
      <c r="B9" s="108" t="s">
        <v>127</v>
      </c>
      <c r="C9" s="58">
        <v>39227</v>
      </c>
      <c r="D9" s="120" t="s">
        <v>125</v>
      </c>
      <c r="E9" s="120" t="s">
        <v>128</v>
      </c>
      <c r="F9" s="60">
        <v>216</v>
      </c>
      <c r="G9" s="60">
        <v>116</v>
      </c>
      <c r="H9" s="60">
        <v>6</v>
      </c>
      <c r="I9" s="133">
        <v>17268</v>
      </c>
      <c r="J9" s="134">
        <v>2836</v>
      </c>
      <c r="K9" s="133">
        <v>24682</v>
      </c>
      <c r="L9" s="134">
        <v>3771</v>
      </c>
      <c r="M9" s="133">
        <v>32372</v>
      </c>
      <c r="N9" s="134">
        <v>4808</v>
      </c>
      <c r="O9" s="150">
        <f>+M9+K9+I9</f>
        <v>74322</v>
      </c>
      <c r="P9" s="151">
        <f>+N9+L9+J9</f>
        <v>11415</v>
      </c>
      <c r="Q9" s="141">
        <f t="shared" si="0"/>
        <v>98.40517241379311</v>
      </c>
      <c r="R9" s="160">
        <f t="shared" si="1"/>
        <v>6.5109067017082785</v>
      </c>
      <c r="S9" s="133">
        <v>198818</v>
      </c>
      <c r="T9" s="121">
        <f t="shared" si="2"/>
        <v>-0.6261807281030892</v>
      </c>
      <c r="U9" s="133">
        <v>7196540</v>
      </c>
      <c r="V9" s="134">
        <v>932333</v>
      </c>
      <c r="W9" s="174">
        <f>+U9/V9</f>
        <v>7.718851526225072</v>
      </c>
      <c r="X9" s="7"/>
    </row>
    <row r="10" spans="1:24" s="10" customFormat="1" ht="15.75" customHeight="1">
      <c r="A10" s="53">
        <v>6</v>
      </c>
      <c r="B10" s="108" t="s">
        <v>129</v>
      </c>
      <c r="C10" s="58">
        <v>39255</v>
      </c>
      <c r="D10" s="120" t="s">
        <v>125</v>
      </c>
      <c r="E10" s="120" t="s">
        <v>97</v>
      </c>
      <c r="F10" s="60">
        <v>66</v>
      </c>
      <c r="G10" s="60">
        <v>65</v>
      </c>
      <c r="H10" s="60">
        <v>2</v>
      </c>
      <c r="I10" s="133">
        <v>13407</v>
      </c>
      <c r="J10" s="134">
        <v>1468</v>
      </c>
      <c r="K10" s="133">
        <v>24297</v>
      </c>
      <c r="L10" s="134">
        <v>2454</v>
      </c>
      <c r="M10" s="133">
        <v>30623</v>
      </c>
      <c r="N10" s="134">
        <v>3077</v>
      </c>
      <c r="O10" s="150">
        <f>+M10+K10+I10</f>
        <v>68327</v>
      </c>
      <c r="P10" s="151">
        <f>+N10+L10+J10</f>
        <v>6999</v>
      </c>
      <c r="Q10" s="141">
        <f t="shared" si="0"/>
        <v>107.67692307692307</v>
      </c>
      <c r="R10" s="160">
        <f t="shared" si="1"/>
        <v>9.762394627803973</v>
      </c>
      <c r="S10" s="133">
        <v>106550</v>
      </c>
      <c r="T10" s="121">
        <f t="shared" si="2"/>
        <v>-0.3587329892069451</v>
      </c>
      <c r="U10" s="133">
        <v>242710</v>
      </c>
      <c r="V10" s="134">
        <v>25384</v>
      </c>
      <c r="W10" s="174">
        <f>+U10/V10</f>
        <v>9.56153482508667</v>
      </c>
      <c r="X10" s="9"/>
    </row>
    <row r="11" spans="1:24" s="10" customFormat="1" ht="15.75" customHeight="1">
      <c r="A11" s="53">
        <v>7</v>
      </c>
      <c r="B11" s="107" t="s">
        <v>112</v>
      </c>
      <c r="C11" s="59">
        <v>39248</v>
      </c>
      <c r="D11" s="118" t="s">
        <v>30</v>
      </c>
      <c r="E11" s="118" t="s">
        <v>113</v>
      </c>
      <c r="F11" s="119">
        <v>40</v>
      </c>
      <c r="G11" s="119">
        <v>39</v>
      </c>
      <c r="H11" s="119">
        <v>3</v>
      </c>
      <c r="I11" s="135">
        <v>9820</v>
      </c>
      <c r="J11" s="136">
        <v>1024</v>
      </c>
      <c r="K11" s="135">
        <v>15533</v>
      </c>
      <c r="L11" s="136">
        <v>1551</v>
      </c>
      <c r="M11" s="135">
        <v>18002</v>
      </c>
      <c r="N11" s="136">
        <v>1778</v>
      </c>
      <c r="O11" s="148">
        <f>+I11+K11+M11</f>
        <v>43355</v>
      </c>
      <c r="P11" s="149">
        <f>+J11+L11+N11</f>
        <v>4353</v>
      </c>
      <c r="Q11" s="141">
        <f t="shared" si="0"/>
        <v>111.61538461538461</v>
      </c>
      <c r="R11" s="160">
        <f t="shared" si="1"/>
        <v>9.959797840569722</v>
      </c>
      <c r="S11" s="135">
        <v>79281</v>
      </c>
      <c r="T11" s="121">
        <f t="shared" si="2"/>
        <v>-0.45314766463591527</v>
      </c>
      <c r="U11" s="135">
        <v>387166</v>
      </c>
      <c r="V11" s="136">
        <v>41567</v>
      </c>
      <c r="W11" s="143">
        <f aca="true" t="shared" si="3" ref="W11:W24">U11/V11</f>
        <v>9.314263718815406</v>
      </c>
      <c r="X11" s="8"/>
    </row>
    <row r="12" spans="1:25" s="10" customFormat="1" ht="15.75" customHeight="1">
      <c r="A12" s="53">
        <v>8</v>
      </c>
      <c r="B12" s="108" t="s">
        <v>130</v>
      </c>
      <c r="C12" s="58">
        <v>39262</v>
      </c>
      <c r="D12" s="120" t="s">
        <v>74</v>
      </c>
      <c r="E12" s="120" t="s">
        <v>131</v>
      </c>
      <c r="F12" s="60">
        <v>15</v>
      </c>
      <c r="G12" s="60">
        <v>15</v>
      </c>
      <c r="H12" s="60">
        <v>1</v>
      </c>
      <c r="I12" s="139">
        <v>5570.5</v>
      </c>
      <c r="J12" s="138">
        <v>493</v>
      </c>
      <c r="K12" s="139">
        <v>11791</v>
      </c>
      <c r="L12" s="138">
        <v>952</v>
      </c>
      <c r="M12" s="139">
        <v>14379</v>
      </c>
      <c r="N12" s="138">
        <v>1151</v>
      </c>
      <c r="O12" s="154">
        <f aca="true" t="shared" si="4" ref="O12:P15">I12+K12+M12</f>
        <v>31740.5</v>
      </c>
      <c r="P12" s="155">
        <f t="shared" si="4"/>
        <v>2596</v>
      </c>
      <c r="Q12" s="141">
        <f t="shared" si="0"/>
        <v>173.06666666666666</v>
      </c>
      <c r="R12" s="160">
        <f t="shared" si="1"/>
        <v>12.226694915254237</v>
      </c>
      <c r="S12" s="139"/>
      <c r="T12" s="121">
        <f t="shared" si="2"/>
      </c>
      <c r="U12" s="139">
        <v>32812.5</v>
      </c>
      <c r="V12" s="138">
        <v>2744</v>
      </c>
      <c r="W12" s="145">
        <f t="shared" si="3"/>
        <v>11.957908163265307</v>
      </c>
      <c r="X12" s="11"/>
      <c r="Y12" s="8"/>
    </row>
    <row r="13" spans="1:25" s="10" customFormat="1" ht="15.75" customHeight="1">
      <c r="A13" s="53">
        <v>9</v>
      </c>
      <c r="B13" s="108" t="s">
        <v>114</v>
      </c>
      <c r="C13" s="58">
        <v>39255</v>
      </c>
      <c r="D13" s="120" t="s">
        <v>69</v>
      </c>
      <c r="E13" s="120" t="s">
        <v>69</v>
      </c>
      <c r="F13" s="60">
        <v>39</v>
      </c>
      <c r="G13" s="60">
        <v>39</v>
      </c>
      <c r="H13" s="60">
        <v>2</v>
      </c>
      <c r="I13" s="133">
        <v>7159</v>
      </c>
      <c r="J13" s="134">
        <v>854</v>
      </c>
      <c r="K13" s="133">
        <v>10208.5</v>
      </c>
      <c r="L13" s="134">
        <v>1174</v>
      </c>
      <c r="M13" s="133">
        <v>13381.5</v>
      </c>
      <c r="N13" s="134">
        <v>1530</v>
      </c>
      <c r="O13" s="150">
        <f t="shared" si="4"/>
        <v>30749</v>
      </c>
      <c r="P13" s="151">
        <f t="shared" si="4"/>
        <v>3558</v>
      </c>
      <c r="Q13" s="141">
        <f t="shared" si="0"/>
        <v>91.23076923076923</v>
      </c>
      <c r="R13" s="160">
        <f t="shared" si="1"/>
        <v>8.64221472737493</v>
      </c>
      <c r="S13" s="133">
        <v>44871.5</v>
      </c>
      <c r="T13" s="121">
        <f t="shared" si="2"/>
        <v>-0.31473206823930555</v>
      </c>
      <c r="U13" s="139">
        <v>111767</v>
      </c>
      <c r="V13" s="138">
        <v>13336</v>
      </c>
      <c r="W13" s="145">
        <f t="shared" si="3"/>
        <v>8.380848830233953</v>
      </c>
      <c r="X13" s="8"/>
      <c r="Y13" s="8"/>
    </row>
    <row r="14" spans="1:25" s="10" customFormat="1" ht="15.75" customHeight="1">
      <c r="A14" s="53">
        <v>10</v>
      </c>
      <c r="B14" s="108" t="s">
        <v>132</v>
      </c>
      <c r="C14" s="58">
        <v>39262</v>
      </c>
      <c r="D14" s="120" t="s">
        <v>74</v>
      </c>
      <c r="E14" s="120" t="s">
        <v>133</v>
      </c>
      <c r="F14" s="60">
        <v>21</v>
      </c>
      <c r="G14" s="60">
        <v>21</v>
      </c>
      <c r="H14" s="60">
        <v>1</v>
      </c>
      <c r="I14" s="139">
        <v>7159.5</v>
      </c>
      <c r="J14" s="138">
        <v>760</v>
      </c>
      <c r="K14" s="139">
        <v>7821</v>
      </c>
      <c r="L14" s="138">
        <v>786</v>
      </c>
      <c r="M14" s="139">
        <v>11165</v>
      </c>
      <c r="N14" s="138">
        <v>1141</v>
      </c>
      <c r="O14" s="154">
        <f t="shared" si="4"/>
        <v>26145.5</v>
      </c>
      <c r="P14" s="155">
        <f t="shared" si="4"/>
        <v>2687</v>
      </c>
      <c r="Q14" s="141">
        <f t="shared" si="0"/>
        <v>127.95238095238095</v>
      </c>
      <c r="R14" s="160">
        <f t="shared" si="1"/>
        <v>9.730368440640119</v>
      </c>
      <c r="S14" s="139"/>
      <c r="T14" s="121">
        <f t="shared" si="2"/>
      </c>
      <c r="U14" s="139">
        <v>26145.5</v>
      </c>
      <c r="V14" s="138">
        <v>2687</v>
      </c>
      <c r="W14" s="145">
        <f t="shared" si="3"/>
        <v>9.730368440640119</v>
      </c>
      <c r="X14" s="8"/>
      <c r="Y14" s="8"/>
    </row>
    <row r="15" spans="1:25" s="10" customFormat="1" ht="15.75" customHeight="1">
      <c r="A15" s="53">
        <v>11</v>
      </c>
      <c r="B15" s="108" t="s">
        <v>101</v>
      </c>
      <c r="C15" s="58">
        <v>39241</v>
      </c>
      <c r="D15" s="120" t="s">
        <v>69</v>
      </c>
      <c r="E15" s="120" t="s">
        <v>69</v>
      </c>
      <c r="F15" s="60">
        <v>50</v>
      </c>
      <c r="G15" s="60">
        <v>49</v>
      </c>
      <c r="H15" s="60">
        <v>4</v>
      </c>
      <c r="I15" s="133">
        <v>3075</v>
      </c>
      <c r="J15" s="134">
        <v>527</v>
      </c>
      <c r="K15" s="133">
        <v>4472.5</v>
      </c>
      <c r="L15" s="134">
        <v>787</v>
      </c>
      <c r="M15" s="133">
        <v>6245</v>
      </c>
      <c r="N15" s="134">
        <v>1080</v>
      </c>
      <c r="O15" s="150">
        <f t="shared" si="4"/>
        <v>13792.5</v>
      </c>
      <c r="P15" s="151">
        <f t="shared" si="4"/>
        <v>2394</v>
      </c>
      <c r="Q15" s="141">
        <f t="shared" si="0"/>
        <v>48.857142857142854</v>
      </c>
      <c r="R15" s="160">
        <f t="shared" si="1"/>
        <v>5.761278195488722</v>
      </c>
      <c r="S15" s="133">
        <v>13657</v>
      </c>
      <c r="T15" s="121">
        <f t="shared" si="2"/>
        <v>0.009921651900124479</v>
      </c>
      <c r="U15" s="139">
        <v>259104</v>
      </c>
      <c r="V15" s="138">
        <v>34056</v>
      </c>
      <c r="W15" s="145">
        <f t="shared" si="3"/>
        <v>7.608174770965468</v>
      </c>
      <c r="X15" s="8"/>
      <c r="Y15" s="8"/>
    </row>
    <row r="16" spans="1:25" s="10" customFormat="1" ht="15.75" customHeight="1">
      <c r="A16" s="53">
        <v>12</v>
      </c>
      <c r="B16" s="107" t="s">
        <v>94</v>
      </c>
      <c r="C16" s="59">
        <v>39234</v>
      </c>
      <c r="D16" s="118" t="s">
        <v>1</v>
      </c>
      <c r="E16" s="118" t="s">
        <v>95</v>
      </c>
      <c r="F16" s="119">
        <v>77</v>
      </c>
      <c r="G16" s="119">
        <v>52</v>
      </c>
      <c r="H16" s="119">
        <v>5</v>
      </c>
      <c r="I16" s="135">
        <v>2793</v>
      </c>
      <c r="J16" s="136">
        <v>472</v>
      </c>
      <c r="K16" s="135">
        <v>3561.5</v>
      </c>
      <c r="L16" s="136">
        <v>526</v>
      </c>
      <c r="M16" s="135">
        <v>5033.5</v>
      </c>
      <c r="N16" s="136">
        <v>759</v>
      </c>
      <c r="O16" s="148">
        <f>+I16+K16+M16</f>
        <v>11388</v>
      </c>
      <c r="P16" s="149">
        <f>+J16+L16+N16</f>
        <v>1757</v>
      </c>
      <c r="Q16" s="141">
        <f t="shared" si="0"/>
        <v>33.78846153846154</v>
      </c>
      <c r="R16" s="160">
        <f t="shared" si="1"/>
        <v>6.481502561183836</v>
      </c>
      <c r="S16" s="135">
        <v>22778</v>
      </c>
      <c r="T16" s="121">
        <f t="shared" si="2"/>
        <v>-0.5000439020107121</v>
      </c>
      <c r="U16" s="135">
        <v>660881</v>
      </c>
      <c r="V16" s="136">
        <v>74048</v>
      </c>
      <c r="W16" s="144">
        <f t="shared" si="3"/>
        <v>8.92503511235955</v>
      </c>
      <c r="X16" s="8"/>
      <c r="Y16" s="8"/>
    </row>
    <row r="17" spans="1:25" s="10" customFormat="1" ht="15.75" customHeight="1">
      <c r="A17" s="53">
        <v>13</v>
      </c>
      <c r="B17" s="108" t="s">
        <v>134</v>
      </c>
      <c r="C17" s="58">
        <v>39045</v>
      </c>
      <c r="D17" s="120" t="s">
        <v>19</v>
      </c>
      <c r="E17" s="120" t="s">
        <v>135</v>
      </c>
      <c r="F17" s="60">
        <v>59</v>
      </c>
      <c r="G17" s="60">
        <v>1</v>
      </c>
      <c r="H17" s="60">
        <v>21</v>
      </c>
      <c r="I17" s="133">
        <v>2910</v>
      </c>
      <c r="J17" s="134">
        <v>728</v>
      </c>
      <c r="K17" s="133">
        <v>3000</v>
      </c>
      <c r="L17" s="134">
        <v>750</v>
      </c>
      <c r="M17" s="133">
        <v>3000</v>
      </c>
      <c r="N17" s="134">
        <v>750</v>
      </c>
      <c r="O17" s="150">
        <f>SUM(I17+K17+M17)</f>
        <v>8910</v>
      </c>
      <c r="P17" s="151">
        <f>SUM(J17+L17+N17)</f>
        <v>2228</v>
      </c>
      <c r="Q17" s="141">
        <f t="shared" si="0"/>
        <v>2228</v>
      </c>
      <c r="R17" s="160">
        <f t="shared" si="1"/>
        <v>3.9991023339317775</v>
      </c>
      <c r="S17" s="133"/>
      <c r="T17" s="121">
        <f t="shared" si="2"/>
      </c>
      <c r="U17" s="139">
        <v>4524528.5</v>
      </c>
      <c r="V17" s="138">
        <v>620858</v>
      </c>
      <c r="W17" s="145">
        <f t="shared" si="3"/>
        <v>7.287541595662776</v>
      </c>
      <c r="X17" s="8"/>
      <c r="Y17" s="8"/>
    </row>
    <row r="18" spans="1:25" s="10" customFormat="1" ht="15.75" customHeight="1">
      <c r="A18" s="53">
        <v>14</v>
      </c>
      <c r="B18" s="175" t="s">
        <v>108</v>
      </c>
      <c r="C18" s="106">
        <v>39234</v>
      </c>
      <c r="D18" s="161" t="s">
        <v>32</v>
      </c>
      <c r="E18" s="161" t="s">
        <v>67</v>
      </c>
      <c r="F18" s="162">
        <v>50</v>
      </c>
      <c r="G18" s="162">
        <v>35</v>
      </c>
      <c r="H18" s="162">
        <v>5</v>
      </c>
      <c r="I18" s="140">
        <v>2091</v>
      </c>
      <c r="J18" s="141">
        <v>385</v>
      </c>
      <c r="K18" s="140">
        <v>2804</v>
      </c>
      <c r="L18" s="141">
        <v>502</v>
      </c>
      <c r="M18" s="140">
        <v>3418</v>
      </c>
      <c r="N18" s="141">
        <v>668</v>
      </c>
      <c r="O18" s="152">
        <f>I18+K18+M18</f>
        <v>8313</v>
      </c>
      <c r="P18" s="153">
        <f>J18+L18+N18</f>
        <v>1555</v>
      </c>
      <c r="Q18" s="141">
        <f t="shared" si="0"/>
        <v>44.42857142857143</v>
      </c>
      <c r="R18" s="160">
        <f t="shared" si="1"/>
        <v>5.345980707395499</v>
      </c>
      <c r="S18" s="140">
        <v>9519</v>
      </c>
      <c r="T18" s="121">
        <f t="shared" si="2"/>
        <v>-0.12669398046013236</v>
      </c>
      <c r="U18" s="140">
        <v>373375</v>
      </c>
      <c r="V18" s="141">
        <v>47637</v>
      </c>
      <c r="W18" s="146">
        <f t="shared" si="3"/>
        <v>7.837920104120746</v>
      </c>
      <c r="X18" s="8"/>
      <c r="Y18" s="8"/>
    </row>
    <row r="19" spans="1:25" s="10" customFormat="1" ht="15.75" customHeight="1">
      <c r="A19" s="53">
        <v>15</v>
      </c>
      <c r="B19" s="108" t="s">
        <v>89</v>
      </c>
      <c r="C19" s="58">
        <v>39220</v>
      </c>
      <c r="D19" s="120" t="s">
        <v>19</v>
      </c>
      <c r="E19" s="120" t="s">
        <v>45</v>
      </c>
      <c r="F19" s="60">
        <v>40</v>
      </c>
      <c r="G19" s="60">
        <v>26</v>
      </c>
      <c r="H19" s="60">
        <v>7</v>
      </c>
      <c r="I19" s="133">
        <v>1324.5</v>
      </c>
      <c r="J19" s="134">
        <v>241</v>
      </c>
      <c r="K19" s="133">
        <v>2251</v>
      </c>
      <c r="L19" s="134">
        <v>409</v>
      </c>
      <c r="M19" s="133">
        <v>3209.5</v>
      </c>
      <c r="N19" s="134">
        <v>578</v>
      </c>
      <c r="O19" s="150">
        <f>I19+K19+M19</f>
        <v>6785</v>
      </c>
      <c r="P19" s="151">
        <f>J19+L19+N19</f>
        <v>1228</v>
      </c>
      <c r="Q19" s="141">
        <f t="shared" si="0"/>
        <v>47.23076923076923</v>
      </c>
      <c r="R19" s="160">
        <f t="shared" si="1"/>
        <v>5.5252442996742674</v>
      </c>
      <c r="S19" s="133">
        <v>9443.5</v>
      </c>
      <c r="T19" s="121">
        <f t="shared" si="2"/>
        <v>-0.28151638693281095</v>
      </c>
      <c r="U19" s="139">
        <v>471967.5</v>
      </c>
      <c r="V19" s="138">
        <v>68386</v>
      </c>
      <c r="W19" s="145">
        <f t="shared" si="3"/>
        <v>6.901522241394438</v>
      </c>
      <c r="X19" s="8"/>
      <c r="Y19" s="8"/>
    </row>
    <row r="20" spans="1:25" s="10" customFormat="1" ht="15.75" customHeight="1">
      <c r="A20" s="53">
        <v>16</v>
      </c>
      <c r="B20" s="107" t="s">
        <v>78</v>
      </c>
      <c r="C20" s="59">
        <v>39206</v>
      </c>
      <c r="D20" s="118" t="s">
        <v>30</v>
      </c>
      <c r="E20" s="118" t="s">
        <v>46</v>
      </c>
      <c r="F20" s="119">
        <v>163</v>
      </c>
      <c r="G20" s="119">
        <v>24</v>
      </c>
      <c r="H20" s="119">
        <v>9</v>
      </c>
      <c r="I20" s="135">
        <v>1367</v>
      </c>
      <c r="J20" s="136">
        <v>231</v>
      </c>
      <c r="K20" s="135">
        <v>2687</v>
      </c>
      <c r="L20" s="136">
        <v>437</v>
      </c>
      <c r="M20" s="135">
        <v>2462</v>
      </c>
      <c r="N20" s="136">
        <v>413</v>
      </c>
      <c r="O20" s="148">
        <f aca="true" t="shared" si="5" ref="O20:P22">+I20+K20+M20</f>
        <v>6516</v>
      </c>
      <c r="P20" s="149">
        <f t="shared" si="5"/>
        <v>1081</v>
      </c>
      <c r="Q20" s="141">
        <f t="shared" si="0"/>
        <v>45.041666666666664</v>
      </c>
      <c r="R20" s="160">
        <f t="shared" si="1"/>
        <v>6.027752081406105</v>
      </c>
      <c r="S20" s="135">
        <v>11025</v>
      </c>
      <c r="T20" s="121">
        <f t="shared" si="2"/>
        <v>-0.4089795918367347</v>
      </c>
      <c r="U20" s="135">
        <v>5628856</v>
      </c>
      <c r="V20" s="136">
        <v>728281</v>
      </c>
      <c r="W20" s="143">
        <f t="shared" si="3"/>
        <v>7.728961760639094</v>
      </c>
      <c r="X20" s="8"/>
      <c r="Y20" s="8"/>
    </row>
    <row r="21" spans="1:24" s="10" customFormat="1" ht="15.75" customHeight="1">
      <c r="A21" s="53">
        <v>17</v>
      </c>
      <c r="B21" s="107" t="s">
        <v>88</v>
      </c>
      <c r="C21" s="59">
        <v>39220</v>
      </c>
      <c r="D21" s="118" t="s">
        <v>30</v>
      </c>
      <c r="E21" s="118" t="s">
        <v>31</v>
      </c>
      <c r="F21" s="119">
        <v>28</v>
      </c>
      <c r="G21" s="119">
        <v>22</v>
      </c>
      <c r="H21" s="119">
        <v>7</v>
      </c>
      <c r="I21" s="135">
        <v>1778</v>
      </c>
      <c r="J21" s="136">
        <v>319</v>
      </c>
      <c r="K21" s="135">
        <v>1693</v>
      </c>
      <c r="L21" s="136">
        <v>308</v>
      </c>
      <c r="M21" s="135">
        <v>2423</v>
      </c>
      <c r="N21" s="136">
        <v>422</v>
      </c>
      <c r="O21" s="148">
        <f t="shared" si="5"/>
        <v>5894</v>
      </c>
      <c r="P21" s="149">
        <f t="shared" si="5"/>
        <v>1049</v>
      </c>
      <c r="Q21" s="141">
        <f t="shared" si="0"/>
        <v>47.68181818181818</v>
      </c>
      <c r="R21" s="160">
        <f t="shared" si="1"/>
        <v>5.618684461391802</v>
      </c>
      <c r="S21" s="135">
        <v>3200</v>
      </c>
      <c r="T21" s="121">
        <f t="shared" si="2"/>
        <v>0.841875</v>
      </c>
      <c r="U21" s="135">
        <v>413824</v>
      </c>
      <c r="V21" s="136">
        <v>44143</v>
      </c>
      <c r="W21" s="143">
        <f t="shared" si="3"/>
        <v>9.374623383095848</v>
      </c>
      <c r="X21" s="8"/>
    </row>
    <row r="22" spans="1:24" s="10" customFormat="1" ht="15.75" customHeight="1">
      <c r="A22" s="53">
        <v>18</v>
      </c>
      <c r="B22" s="107" t="s">
        <v>96</v>
      </c>
      <c r="C22" s="59">
        <v>39234</v>
      </c>
      <c r="D22" s="118" t="s">
        <v>30</v>
      </c>
      <c r="E22" s="118" t="s">
        <v>97</v>
      </c>
      <c r="F22" s="119">
        <v>86</v>
      </c>
      <c r="G22" s="119">
        <v>25</v>
      </c>
      <c r="H22" s="119">
        <v>5</v>
      </c>
      <c r="I22" s="135">
        <v>1236</v>
      </c>
      <c r="J22" s="136">
        <v>234</v>
      </c>
      <c r="K22" s="135">
        <v>1790</v>
      </c>
      <c r="L22" s="136">
        <v>325</v>
      </c>
      <c r="M22" s="135">
        <v>2200</v>
      </c>
      <c r="N22" s="136">
        <v>389</v>
      </c>
      <c r="O22" s="148">
        <f t="shared" si="5"/>
        <v>5226</v>
      </c>
      <c r="P22" s="149">
        <f t="shared" si="5"/>
        <v>948</v>
      </c>
      <c r="Q22" s="141">
        <f t="shared" si="0"/>
        <v>37.92</v>
      </c>
      <c r="R22" s="160">
        <f t="shared" si="1"/>
        <v>5.512658227848101</v>
      </c>
      <c r="S22" s="135">
        <v>5050</v>
      </c>
      <c r="T22" s="121">
        <f t="shared" si="2"/>
        <v>0.034851485148514855</v>
      </c>
      <c r="U22" s="135">
        <v>281296</v>
      </c>
      <c r="V22" s="136">
        <v>38415</v>
      </c>
      <c r="W22" s="143">
        <f t="shared" si="3"/>
        <v>7.322556293114669</v>
      </c>
      <c r="X22" s="8"/>
    </row>
    <row r="23" spans="1:24" s="10" customFormat="1" ht="15.75" customHeight="1">
      <c r="A23" s="53">
        <v>19</v>
      </c>
      <c r="B23" s="108" t="s">
        <v>102</v>
      </c>
      <c r="C23" s="58">
        <v>39241</v>
      </c>
      <c r="D23" s="120" t="s">
        <v>74</v>
      </c>
      <c r="E23" s="120" t="s">
        <v>103</v>
      </c>
      <c r="F23" s="60">
        <v>20</v>
      </c>
      <c r="G23" s="60">
        <v>20</v>
      </c>
      <c r="H23" s="60">
        <v>4</v>
      </c>
      <c r="I23" s="139">
        <v>673</v>
      </c>
      <c r="J23" s="138">
        <v>108</v>
      </c>
      <c r="K23" s="139">
        <v>1399</v>
      </c>
      <c r="L23" s="138">
        <v>212</v>
      </c>
      <c r="M23" s="139">
        <v>1996.5</v>
      </c>
      <c r="N23" s="138">
        <v>321</v>
      </c>
      <c r="O23" s="154">
        <f>I23+K23+M23</f>
        <v>4068.5</v>
      </c>
      <c r="P23" s="155">
        <f>J23+L23+N23</f>
        <v>641</v>
      </c>
      <c r="Q23" s="141">
        <f t="shared" si="0"/>
        <v>32.05</v>
      </c>
      <c r="R23" s="160">
        <f t="shared" si="1"/>
        <v>6.347113884555382</v>
      </c>
      <c r="S23" s="139">
        <v>3902</v>
      </c>
      <c r="T23" s="121">
        <f t="shared" si="2"/>
        <v>0.04267042542286007</v>
      </c>
      <c r="U23" s="139">
        <v>89116</v>
      </c>
      <c r="V23" s="138">
        <v>10237</v>
      </c>
      <c r="W23" s="145">
        <f t="shared" si="3"/>
        <v>8.705284751392009</v>
      </c>
      <c r="X23" s="8"/>
    </row>
    <row r="24" spans="1:24" s="10" customFormat="1" ht="18.75" thickBot="1">
      <c r="A24" s="53">
        <v>20</v>
      </c>
      <c r="B24" s="180" t="s">
        <v>86</v>
      </c>
      <c r="C24" s="181">
        <v>39220</v>
      </c>
      <c r="D24" s="182" t="s">
        <v>48</v>
      </c>
      <c r="E24" s="182" t="s">
        <v>21</v>
      </c>
      <c r="F24" s="183">
        <v>49</v>
      </c>
      <c r="G24" s="183">
        <v>19</v>
      </c>
      <c r="H24" s="183">
        <v>7</v>
      </c>
      <c r="I24" s="184">
        <v>751</v>
      </c>
      <c r="J24" s="147">
        <v>141</v>
      </c>
      <c r="K24" s="184">
        <v>1178</v>
      </c>
      <c r="L24" s="147">
        <v>215</v>
      </c>
      <c r="M24" s="184">
        <v>1484.5</v>
      </c>
      <c r="N24" s="147">
        <v>272</v>
      </c>
      <c r="O24" s="185">
        <f>SUM(I24+K24+M24)</f>
        <v>3413.5</v>
      </c>
      <c r="P24" s="186">
        <f>SUM(J24+L24+N24)</f>
        <v>628</v>
      </c>
      <c r="Q24" s="159">
        <f t="shared" si="0"/>
        <v>33.05263157894737</v>
      </c>
      <c r="R24" s="176">
        <f t="shared" si="1"/>
        <v>5.435509554140127</v>
      </c>
      <c r="S24" s="184"/>
      <c r="T24" s="123">
        <f t="shared" si="2"/>
      </c>
      <c r="U24" s="184">
        <v>687939</v>
      </c>
      <c r="V24" s="147">
        <v>81191</v>
      </c>
      <c r="W24" s="187">
        <f t="shared" si="3"/>
        <v>8.473094308482468</v>
      </c>
      <c r="X24" s="8"/>
    </row>
    <row r="25" spans="1:28" s="69" customFormat="1" ht="15">
      <c r="A25" s="70"/>
      <c r="B25" s="288" t="s">
        <v>17</v>
      </c>
      <c r="C25" s="289"/>
      <c r="D25" s="290"/>
      <c r="E25" s="291"/>
      <c r="F25" s="109"/>
      <c r="G25" s="109">
        <f>SUM(G5:G24)</f>
        <v>976</v>
      </c>
      <c r="H25" s="110"/>
      <c r="I25" s="111"/>
      <c r="J25" s="112"/>
      <c r="K25" s="111"/>
      <c r="L25" s="112"/>
      <c r="M25" s="111"/>
      <c r="N25" s="112"/>
      <c r="O25" s="111">
        <f>SUM(O5:O24)</f>
        <v>1412472.5</v>
      </c>
      <c r="P25" s="112">
        <f>SUM(P5:P24)</f>
        <v>171125</v>
      </c>
      <c r="Q25" s="112">
        <f>O25/G25</f>
        <v>1447.205430327869</v>
      </c>
      <c r="R25" s="113">
        <f t="shared" si="1"/>
        <v>8.254039444850255</v>
      </c>
      <c r="S25" s="111"/>
      <c r="T25" s="114"/>
      <c r="U25" s="111"/>
      <c r="V25" s="112"/>
      <c r="W25" s="113"/>
      <c r="AB25" s="69" t="s">
        <v>43</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74"/>
      <c r="E27" s="275"/>
      <c r="F27" s="275"/>
      <c r="G27" s="275"/>
      <c r="H27" s="34"/>
      <c r="I27" s="35"/>
      <c r="K27" s="35"/>
      <c r="M27" s="35"/>
      <c r="O27" s="36"/>
      <c r="R27" s="37"/>
      <c r="S27" s="284" t="s">
        <v>44</v>
      </c>
      <c r="T27" s="284"/>
      <c r="U27" s="284"/>
      <c r="V27" s="284"/>
      <c r="W27" s="284"/>
      <c r="X27" s="38"/>
    </row>
    <row r="28" spans="1:24" s="33" customFormat="1" ht="18">
      <c r="A28" s="32"/>
      <c r="B28" s="9"/>
      <c r="C28" s="55"/>
      <c r="D28" s="56"/>
      <c r="E28" s="57"/>
      <c r="F28" s="57"/>
      <c r="G28" s="103"/>
      <c r="H28" s="34"/>
      <c r="M28" s="35"/>
      <c r="O28" s="36"/>
      <c r="R28" s="37"/>
      <c r="S28" s="284"/>
      <c r="T28" s="284"/>
      <c r="U28" s="284"/>
      <c r="V28" s="284"/>
      <c r="W28" s="284"/>
      <c r="X28" s="38"/>
    </row>
    <row r="29" spans="1:24" s="33" customFormat="1" ht="18">
      <c r="A29" s="32"/>
      <c r="G29" s="34"/>
      <c r="H29" s="34"/>
      <c r="M29" s="35"/>
      <c r="O29" s="36"/>
      <c r="R29" s="37"/>
      <c r="S29" s="284"/>
      <c r="T29" s="284"/>
      <c r="U29" s="284"/>
      <c r="V29" s="284"/>
      <c r="W29" s="284"/>
      <c r="X29" s="38"/>
    </row>
    <row r="30" spans="1:24" s="33" customFormat="1" ht="18" customHeight="1">
      <c r="A30" s="32"/>
      <c r="C30" s="34"/>
      <c r="E30" s="39"/>
      <c r="F30" s="34"/>
      <c r="G30" s="34"/>
      <c r="H30" s="34"/>
      <c r="I30" s="35"/>
      <c r="K30" s="35"/>
      <c r="M30" s="35"/>
      <c r="O30" s="36"/>
      <c r="S30" s="283" t="s">
        <v>59</v>
      </c>
      <c r="T30" s="283"/>
      <c r="U30" s="283"/>
      <c r="V30" s="283"/>
      <c r="W30" s="283"/>
      <c r="X30" s="38"/>
    </row>
    <row r="31" spans="1:24" s="33" customFormat="1" ht="18.75" customHeight="1">
      <c r="A31" s="32"/>
      <c r="C31" s="34"/>
      <c r="E31" s="39"/>
      <c r="F31" s="34"/>
      <c r="G31" s="34"/>
      <c r="H31" s="34"/>
      <c r="I31" s="35"/>
      <c r="K31" s="35"/>
      <c r="M31" s="35"/>
      <c r="O31" s="36"/>
      <c r="S31" s="283"/>
      <c r="T31" s="283"/>
      <c r="U31" s="283"/>
      <c r="V31" s="283"/>
      <c r="W31" s="283"/>
      <c r="X31" s="38"/>
    </row>
    <row r="32" spans="1:24" s="33" customFormat="1" ht="36" customHeight="1">
      <c r="A32" s="32"/>
      <c r="C32" s="34"/>
      <c r="E32" s="39"/>
      <c r="F32" s="34"/>
      <c r="G32" s="34"/>
      <c r="H32" s="34"/>
      <c r="I32" s="35"/>
      <c r="K32" s="35"/>
      <c r="M32" s="35"/>
      <c r="O32" s="36"/>
      <c r="S32" s="283"/>
      <c r="T32" s="283"/>
      <c r="U32" s="283"/>
      <c r="V32" s="283"/>
      <c r="W32" s="283"/>
      <c r="X32" s="38"/>
    </row>
    <row r="33" spans="1:24" s="33" customFormat="1" ht="30" customHeight="1">
      <c r="A33" s="32"/>
      <c r="C33" s="34"/>
      <c r="E33" s="39"/>
      <c r="F33" s="34"/>
      <c r="G33" s="34"/>
      <c r="H33" s="34"/>
      <c r="I33" s="35"/>
      <c r="K33" s="35"/>
      <c r="M33" s="35"/>
      <c r="O33" s="36"/>
      <c r="P33" s="280" t="s">
        <v>0</v>
      </c>
      <c r="Q33" s="281"/>
      <c r="R33" s="281"/>
      <c r="S33" s="281"/>
      <c r="T33" s="281"/>
      <c r="U33" s="281"/>
      <c r="V33" s="281"/>
      <c r="W33" s="281"/>
      <c r="X33" s="38"/>
    </row>
    <row r="34" spans="1:24" s="33" customFormat="1" ht="30" customHeight="1">
      <c r="A34" s="32"/>
      <c r="C34" s="34"/>
      <c r="E34" s="39"/>
      <c r="F34" s="34"/>
      <c r="G34" s="34"/>
      <c r="H34" s="34"/>
      <c r="I34" s="35"/>
      <c r="K34" s="35"/>
      <c r="M34" s="35"/>
      <c r="O34" s="36"/>
      <c r="P34" s="281"/>
      <c r="Q34" s="281"/>
      <c r="R34" s="281"/>
      <c r="S34" s="281"/>
      <c r="T34" s="281"/>
      <c r="U34" s="281"/>
      <c r="V34" s="281"/>
      <c r="W34" s="281"/>
      <c r="X34" s="38"/>
    </row>
    <row r="35" spans="1:24" s="33" customFormat="1" ht="30" customHeight="1">
      <c r="A35" s="32"/>
      <c r="C35" s="34"/>
      <c r="E35" s="39"/>
      <c r="F35" s="34"/>
      <c r="G35" s="34"/>
      <c r="H35" s="34"/>
      <c r="I35" s="35"/>
      <c r="K35" s="35"/>
      <c r="M35" s="35"/>
      <c r="O35" s="36"/>
      <c r="P35" s="281"/>
      <c r="Q35" s="281"/>
      <c r="R35" s="281"/>
      <c r="S35" s="281"/>
      <c r="T35" s="281"/>
      <c r="U35" s="281"/>
      <c r="V35" s="281"/>
      <c r="W35" s="281"/>
      <c r="X35" s="38"/>
    </row>
    <row r="36" spans="1:24" s="33" customFormat="1" ht="30" customHeight="1">
      <c r="A36" s="32"/>
      <c r="C36" s="34"/>
      <c r="E36" s="39"/>
      <c r="F36" s="34"/>
      <c r="G36" s="34"/>
      <c r="H36" s="34"/>
      <c r="I36" s="35"/>
      <c r="K36" s="35"/>
      <c r="M36" s="35"/>
      <c r="O36" s="36"/>
      <c r="P36" s="281"/>
      <c r="Q36" s="281"/>
      <c r="R36" s="281"/>
      <c r="S36" s="281"/>
      <c r="T36" s="281"/>
      <c r="U36" s="281"/>
      <c r="V36" s="281"/>
      <c r="W36" s="281"/>
      <c r="X36" s="38"/>
    </row>
    <row r="37" spans="1:24" s="33" customFormat="1" ht="30" customHeight="1">
      <c r="A37" s="32"/>
      <c r="C37" s="34"/>
      <c r="E37" s="39"/>
      <c r="F37" s="34"/>
      <c r="G37" s="34"/>
      <c r="H37" s="34"/>
      <c r="I37" s="35"/>
      <c r="K37" s="35"/>
      <c r="M37" s="35"/>
      <c r="O37" s="36"/>
      <c r="P37" s="281"/>
      <c r="Q37" s="281"/>
      <c r="R37" s="281"/>
      <c r="S37" s="281"/>
      <c r="T37" s="281"/>
      <c r="U37" s="281"/>
      <c r="V37" s="281"/>
      <c r="W37" s="281"/>
      <c r="X37" s="38"/>
    </row>
    <row r="38" spans="1:24" s="33" customFormat="1" ht="30" customHeight="1">
      <c r="A38" s="32"/>
      <c r="C38" s="34"/>
      <c r="E38" s="39"/>
      <c r="F38" s="34"/>
      <c r="G38" s="5"/>
      <c r="H38" s="5"/>
      <c r="I38" s="12"/>
      <c r="J38" s="3"/>
      <c r="K38" s="12"/>
      <c r="L38" s="3"/>
      <c r="M38" s="12"/>
      <c r="N38" s="3"/>
      <c r="O38" s="36"/>
      <c r="P38" s="281"/>
      <c r="Q38" s="281"/>
      <c r="R38" s="281"/>
      <c r="S38" s="281"/>
      <c r="T38" s="281"/>
      <c r="U38" s="281"/>
      <c r="V38" s="281"/>
      <c r="W38" s="281"/>
      <c r="X38" s="38"/>
    </row>
    <row r="39" spans="1:24" s="33" customFormat="1" ht="33" customHeight="1">
      <c r="A39" s="32"/>
      <c r="C39" s="34"/>
      <c r="E39" s="39"/>
      <c r="F39" s="34"/>
      <c r="G39" s="5"/>
      <c r="H39" s="5"/>
      <c r="I39" s="12"/>
      <c r="J39" s="3"/>
      <c r="K39" s="12"/>
      <c r="L39" s="3"/>
      <c r="M39" s="12"/>
      <c r="N39" s="3"/>
      <c r="O39" s="36"/>
      <c r="P39" s="282" t="s">
        <v>15</v>
      </c>
      <c r="Q39" s="281"/>
      <c r="R39" s="281"/>
      <c r="S39" s="281"/>
      <c r="T39" s="281"/>
      <c r="U39" s="281"/>
      <c r="V39" s="281"/>
      <c r="W39" s="281"/>
      <c r="X39" s="38"/>
    </row>
    <row r="40" spans="1:24" s="33" customFormat="1" ht="33" customHeight="1">
      <c r="A40" s="32"/>
      <c r="C40" s="34"/>
      <c r="E40" s="39"/>
      <c r="F40" s="34"/>
      <c r="G40" s="5"/>
      <c r="H40" s="5"/>
      <c r="I40" s="12"/>
      <c r="J40" s="3"/>
      <c r="K40" s="12"/>
      <c r="L40" s="3"/>
      <c r="M40" s="12"/>
      <c r="N40" s="3"/>
      <c r="O40" s="36"/>
      <c r="P40" s="281"/>
      <c r="Q40" s="281"/>
      <c r="R40" s="281"/>
      <c r="S40" s="281"/>
      <c r="T40" s="281"/>
      <c r="U40" s="281"/>
      <c r="V40" s="281"/>
      <c r="W40" s="281"/>
      <c r="X40" s="38"/>
    </row>
    <row r="41" spans="1:24" s="33" customFormat="1" ht="33" customHeight="1">
      <c r="A41" s="32"/>
      <c r="C41" s="34"/>
      <c r="E41" s="39"/>
      <c r="F41" s="34"/>
      <c r="G41" s="5"/>
      <c r="H41" s="5"/>
      <c r="I41" s="12"/>
      <c r="J41" s="3"/>
      <c r="K41" s="12"/>
      <c r="L41" s="3"/>
      <c r="M41" s="12"/>
      <c r="N41" s="3"/>
      <c r="O41" s="36"/>
      <c r="P41" s="281"/>
      <c r="Q41" s="281"/>
      <c r="R41" s="281"/>
      <c r="S41" s="281"/>
      <c r="T41" s="281"/>
      <c r="U41" s="281"/>
      <c r="V41" s="281"/>
      <c r="W41" s="281"/>
      <c r="X41" s="38"/>
    </row>
    <row r="42" spans="1:24" s="33" customFormat="1" ht="33" customHeight="1">
      <c r="A42" s="32"/>
      <c r="C42" s="34"/>
      <c r="E42" s="39"/>
      <c r="F42" s="34"/>
      <c r="G42" s="5"/>
      <c r="H42" s="5"/>
      <c r="I42" s="12"/>
      <c r="J42" s="3"/>
      <c r="K42" s="12"/>
      <c r="L42" s="3"/>
      <c r="M42" s="12"/>
      <c r="N42" s="3"/>
      <c r="O42" s="36"/>
      <c r="P42" s="281"/>
      <c r="Q42" s="281"/>
      <c r="R42" s="281"/>
      <c r="S42" s="281"/>
      <c r="T42" s="281"/>
      <c r="U42" s="281"/>
      <c r="V42" s="281"/>
      <c r="W42" s="281"/>
      <c r="X42" s="38"/>
    </row>
    <row r="43" spans="1:24" s="33" customFormat="1" ht="33" customHeight="1">
      <c r="A43" s="32"/>
      <c r="C43" s="34"/>
      <c r="E43" s="39"/>
      <c r="F43" s="34"/>
      <c r="G43" s="5"/>
      <c r="H43" s="5"/>
      <c r="I43" s="12"/>
      <c r="J43" s="3"/>
      <c r="K43" s="12"/>
      <c r="L43" s="3"/>
      <c r="M43" s="12"/>
      <c r="N43" s="3"/>
      <c r="O43" s="36"/>
      <c r="P43" s="281"/>
      <c r="Q43" s="281"/>
      <c r="R43" s="281"/>
      <c r="S43" s="281"/>
      <c r="T43" s="281"/>
      <c r="U43" s="281"/>
      <c r="V43" s="281"/>
      <c r="W43" s="281"/>
      <c r="X43" s="38"/>
    </row>
    <row r="44" spans="16:23" ht="33" customHeight="1">
      <c r="P44" s="281"/>
      <c r="Q44" s="281"/>
      <c r="R44" s="281"/>
      <c r="S44" s="281"/>
      <c r="T44" s="281"/>
      <c r="U44" s="281"/>
      <c r="V44" s="281"/>
      <c r="W44" s="281"/>
    </row>
    <row r="45" spans="16:23" ht="33" customHeight="1">
      <c r="P45" s="281"/>
      <c r="Q45" s="281"/>
      <c r="R45" s="281"/>
      <c r="S45" s="281"/>
      <c r="T45" s="281"/>
      <c r="U45" s="281"/>
      <c r="V45" s="281"/>
      <c r="W45" s="281"/>
    </row>
  </sheetData>
  <sheetProtection/>
  <mergeCells count="21">
    <mergeCell ref="D3:D4"/>
    <mergeCell ref="E3:E4"/>
    <mergeCell ref="F3:F4"/>
    <mergeCell ref="O3:R3"/>
    <mergeCell ref="S3:T3"/>
    <mergeCell ref="U3:W3"/>
    <mergeCell ref="H3:H4"/>
    <mergeCell ref="G3:G4"/>
    <mergeCell ref="M3:N3"/>
    <mergeCell ref="K3:L3"/>
    <mergeCell ref="I3:J3"/>
    <mergeCell ref="P39:W45"/>
    <mergeCell ref="D27:G27"/>
    <mergeCell ref="S27:W29"/>
    <mergeCell ref="S30:W32"/>
    <mergeCell ref="P33:W38"/>
    <mergeCell ref="A2:W2"/>
    <mergeCell ref="B3:B4"/>
    <mergeCell ref="C3:C4"/>
    <mergeCell ref="B25:C25"/>
    <mergeCell ref="D25:E25"/>
  </mergeCells>
  <printOptions/>
  <pageMargins left="0.67" right="0.46" top="0.82" bottom="0.39" header="0.5" footer="0.32"/>
  <pageSetup orientation="portrait" paperSize="9" scale="70"/>
  <ignoredErrors>
    <ignoredError sqref="W6 W23" formula="1"/>
    <ignoredError sqref="W7: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2007-04-16T15:22:34Z</cp:lastPrinted>
  <dcterms:created xsi:type="dcterms:W3CDTF">2006-03-15T09:07:04Z</dcterms:created>
  <dcterms:modified xsi:type="dcterms:W3CDTF">2007-07-19T15:19:59Z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