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Haftalık'!$A$1:$L$35</definedName>
  </definedNames>
  <calcPr fullCalcOnLoad="1"/>
</workbook>
</file>

<file path=xl/sharedStrings.xml><?xml version="1.0" encoding="utf-8"?>
<sst xmlns="http://schemas.openxmlformats.org/spreadsheetml/2006/main" count="75" uniqueCount="59">
  <si>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</si>
  <si>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</si>
  <si>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</si>
  <si>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</si>
  <si>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</si>
  <si>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</si>
  <si>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</si>
  <si>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</si>
  <si>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</si>
  <si>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</si>
  <si>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</si>
  <si>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</si>
  <si>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</si>
  <si>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</si>
  <si>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</si>
  <si>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</si>
  <si>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</si>
  <si>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TİGLON</t>
  </si>
  <si>
    <t>PAN'S LABYRINTH</t>
  </si>
  <si>
    <t>WILD BUNCH</t>
  </si>
  <si>
    <t>GRBAVICA</t>
  </si>
  <si>
    <t>İRFAN FİLM</t>
  </si>
  <si>
    <t>A.E. FILM</t>
  </si>
  <si>
    <t>JE M'APPELLE ELISABETH</t>
  </si>
  <si>
    <t>PYRAMIDE</t>
  </si>
  <si>
    <t>MISTRESS OF SPICES</t>
  </si>
  <si>
    <t>LİMON</t>
  </si>
  <si>
    <t>IMPY'S ISLAND</t>
  </si>
  <si>
    <t>CASHBACK</t>
  </si>
  <si>
    <t>CINECLICK</t>
  </si>
  <si>
    <t>PLANETE BLANCHE, LA</t>
  </si>
  <si>
    <t>Pİ FİLM &amp; YALAN D.</t>
  </si>
  <si>
    <t>HOST, THE</t>
  </si>
  <si>
    <t>SHERRYBABY</t>
  </si>
  <si>
    <t>MARS PROD.</t>
  </si>
  <si>
    <t>CURSE OF THE GOLDEN FLOWER, THE</t>
  </si>
  <si>
    <t>SHI GAN (TIME)</t>
  </si>
  <si>
    <t>GEDO SENKI (TALES FROM EARTHSEA)</t>
  </si>
  <si>
    <t>RENAISSANCE</t>
  </si>
  <si>
    <t>DEAD IN 3 DAYS</t>
  </si>
  <si>
    <t>DREAMACHINE</t>
  </si>
  <si>
    <t>SCENES OF A SEXUAL NATURE</t>
  </si>
  <si>
    <t>THE WORKS</t>
  </si>
  <si>
    <t>QUEEN, THE</t>
  </si>
  <si>
    <t>20 NIGHTS &amp; A RAINY DAY</t>
  </si>
  <si>
    <t>BİR F. - ERMAN F.</t>
  </si>
  <si>
    <t>2007 / 28</t>
  </si>
  <si>
    <t>06 - 12 Temmuz 2007</t>
  </si>
  <si>
    <t>MY NEIGHBOR TOTORO</t>
  </si>
  <si>
    <t>KIKI'S DELIVERY SERVICE</t>
  </si>
  <si>
    <t>NAUSICAA OF THE VALLEY OF THE WINDS</t>
  </si>
  <si>
    <t>CASTLE IN THE SKY</t>
  </si>
  <si>
    <t>HOWL'S MOVING CASTLE</t>
  </si>
  <si>
    <t>BİR İHTİMAL DAHA VAR</t>
  </si>
  <si>
    <t>CINEMEDYA - ESEK F.</t>
  </si>
  <si>
    <t>EVERYONE'S HERO</t>
  </si>
  <si>
    <t>TAPAS</t>
  </si>
  <si>
    <t>ASKD</t>
  </si>
  <si>
    <t>KNALLHART - TOUGH ENOUGH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</si>
</sst>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790575"/>
          <a:ext cx="119157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00525" y="790575"/>
          <a:ext cx="60483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0225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80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" customWidth="1"/>
    <col min="2" max="2" width="52.7109375" style="9" bestFit="1" customWidth="1"/>
    <col min="3" max="3" width="12.57421875" style="9" bestFit="1" customWidth="1"/>
    <col min="4" max="4" width="25.140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9"/>
      <c r="N2" s="12" t="s">
        <v>9</v>
      </c>
      <c r="O2" s="57" t="s">
        <v>46</v>
      </c>
      <c r="P2" s="58"/>
    </row>
    <row r="3" spans="1:16" ht="18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9"/>
      <c r="N3" s="61" t="s">
        <v>47</v>
      </c>
      <c r="O3" s="62"/>
      <c r="P3" s="63"/>
    </row>
    <row r="4" spans="1:16" ht="18" customHeight="1" thickBot="1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9"/>
      <c r="N4" s="30" t="s">
        <v>8</v>
      </c>
      <c r="O4" s="59" t="s">
        <v>11</v>
      </c>
      <c r="P4" s="60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3" t="s">
        <v>13</v>
      </c>
      <c r="H6" s="53"/>
      <c r="I6" s="53"/>
      <c r="J6" s="53"/>
      <c r="K6" s="53"/>
      <c r="L6" s="53"/>
      <c r="M6" s="36"/>
      <c r="N6" s="53" t="s">
        <v>6</v>
      </c>
      <c r="O6" s="54"/>
      <c r="P6" s="5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47" t="s">
        <v>15</v>
      </c>
      <c r="M7" s="48"/>
      <c r="N7" s="47" t="s">
        <v>5</v>
      </c>
      <c r="O7" s="47" t="s">
        <v>10</v>
      </c>
      <c r="P7" s="47" t="s">
        <v>15</v>
      </c>
      <c r="Q7" s="39"/>
    </row>
    <row r="8" spans="1:17" s="24" customFormat="1" ht="24.75" customHeight="1">
      <c r="A8" s="23">
        <v>1</v>
      </c>
      <c r="B8" s="49" t="s">
        <v>39</v>
      </c>
      <c r="C8" s="3">
        <v>39262</v>
      </c>
      <c r="D8" s="2" t="s">
        <v>40</v>
      </c>
      <c r="E8" s="4">
        <v>21</v>
      </c>
      <c r="F8" s="38"/>
      <c r="G8" s="41">
        <v>21</v>
      </c>
      <c r="H8" s="41">
        <v>2</v>
      </c>
      <c r="I8" s="42">
        <v>3131</v>
      </c>
      <c r="J8" s="43">
        <v>25413.5</v>
      </c>
      <c r="K8" s="44">
        <f aca="true" t="shared" si="0" ref="K8:K33">I8/G8</f>
        <v>149.0952380952381</v>
      </c>
      <c r="L8" s="52">
        <f aca="true" t="shared" si="1" ref="L8:L33">J8/I8</f>
        <v>8.1167358671351</v>
      </c>
      <c r="M8" s="45"/>
      <c r="N8" s="42">
        <f>5050+3131</f>
        <v>8181</v>
      </c>
      <c r="O8" s="43">
        <f>45987.5+25413.5</f>
        <v>71401</v>
      </c>
      <c r="P8" s="52">
        <f aca="true" t="shared" si="2" ref="P8:P33">O8/N8</f>
        <v>8.727661655054394</v>
      </c>
      <c r="Q8" s="40"/>
    </row>
    <row r="9" spans="1:17" s="24" customFormat="1" ht="24.75" customHeight="1">
      <c r="A9" s="23">
        <v>2</v>
      </c>
      <c r="B9" s="49" t="s">
        <v>41</v>
      </c>
      <c r="C9" s="3">
        <v>39262</v>
      </c>
      <c r="D9" s="2" t="s">
        <v>42</v>
      </c>
      <c r="E9" s="4">
        <v>15</v>
      </c>
      <c r="F9" s="38"/>
      <c r="G9" s="41">
        <v>15</v>
      </c>
      <c r="H9" s="41">
        <v>2</v>
      </c>
      <c r="I9" s="42">
        <v>2639</v>
      </c>
      <c r="J9" s="43">
        <v>28763.5</v>
      </c>
      <c r="K9" s="44">
        <f t="shared" si="0"/>
        <v>175.93333333333334</v>
      </c>
      <c r="L9" s="52">
        <f t="shared" si="1"/>
        <v>10.899393709738538</v>
      </c>
      <c r="M9" s="45"/>
      <c r="N9" s="42">
        <f>148+4453+2639</f>
        <v>7240</v>
      </c>
      <c r="O9" s="43">
        <f>1072+50406+28763.5</f>
        <v>80241.5</v>
      </c>
      <c r="P9" s="52">
        <f t="shared" si="2"/>
        <v>11.083080110497237</v>
      </c>
      <c r="Q9" s="40"/>
    </row>
    <row r="10" spans="1:17" s="24" customFormat="1" ht="24.75" customHeight="1">
      <c r="A10" s="23">
        <v>3</v>
      </c>
      <c r="B10" s="49" t="s">
        <v>32</v>
      </c>
      <c r="C10" s="3">
        <v>39241</v>
      </c>
      <c r="D10" s="2" t="s">
        <v>29</v>
      </c>
      <c r="E10" s="4">
        <v>20</v>
      </c>
      <c r="F10" s="38"/>
      <c r="G10" s="41">
        <v>5</v>
      </c>
      <c r="H10" s="41">
        <v>20</v>
      </c>
      <c r="I10" s="42">
        <v>1726</v>
      </c>
      <c r="J10" s="43">
        <v>8048</v>
      </c>
      <c r="K10" s="44">
        <f t="shared" si="0"/>
        <v>345.2</v>
      </c>
      <c r="L10" s="52">
        <f t="shared" si="1"/>
        <v>4.662804171494786</v>
      </c>
      <c r="M10" s="45"/>
      <c r="N10" s="42">
        <f>5960+2542+1094+1304+1726</f>
        <v>12626</v>
      </c>
      <c r="O10" s="43">
        <f>56566+21711.5+6770+7786.5+8048</f>
        <v>100882</v>
      </c>
      <c r="P10" s="52">
        <f t="shared" si="2"/>
        <v>7.990020592428323</v>
      </c>
      <c r="Q10" s="40"/>
    </row>
    <row r="11" spans="1:17" s="24" customFormat="1" ht="24.75" customHeight="1">
      <c r="A11" s="23">
        <v>4</v>
      </c>
      <c r="B11" s="49" t="s">
        <v>27</v>
      </c>
      <c r="C11" s="3">
        <v>39220</v>
      </c>
      <c r="D11" s="2" t="s">
        <v>17</v>
      </c>
      <c r="E11" s="4">
        <v>88</v>
      </c>
      <c r="F11" s="38"/>
      <c r="G11" s="41">
        <v>12</v>
      </c>
      <c r="H11" s="41">
        <v>8</v>
      </c>
      <c r="I11" s="42">
        <v>1018</v>
      </c>
      <c r="J11" s="43">
        <v>4430.5</v>
      </c>
      <c r="K11" s="44">
        <f t="shared" si="0"/>
        <v>84.83333333333333</v>
      </c>
      <c r="L11" s="52">
        <f t="shared" si="1"/>
        <v>4.352161100196463</v>
      </c>
      <c r="M11" s="45"/>
      <c r="N11" s="42">
        <f>30030+15614+11438+12738+3793+3129+868+1018</f>
        <v>78628</v>
      </c>
      <c r="O11" s="43">
        <f>243956.5+117427+73654+72685+18159+15476.5+4523.5+4430.5</f>
        <v>550312</v>
      </c>
      <c r="P11" s="52">
        <f t="shared" si="2"/>
        <v>6.9989316782825455</v>
      </c>
      <c r="Q11" s="40"/>
    </row>
    <row r="12" spans="1:17" s="24" customFormat="1" ht="24.75" customHeight="1">
      <c r="A12" s="23">
        <v>5</v>
      </c>
      <c r="B12" s="1" t="s">
        <v>25</v>
      </c>
      <c r="C12" s="3">
        <v>39115</v>
      </c>
      <c r="D12" s="2" t="s">
        <v>26</v>
      </c>
      <c r="E12" s="4">
        <v>7</v>
      </c>
      <c r="F12" s="38"/>
      <c r="G12" s="41">
        <v>1</v>
      </c>
      <c r="H12" s="41">
        <v>21</v>
      </c>
      <c r="I12" s="42">
        <v>555</v>
      </c>
      <c r="J12" s="43">
        <v>3551</v>
      </c>
      <c r="K12" s="44">
        <f t="shared" si="0"/>
        <v>555</v>
      </c>
      <c r="L12" s="52">
        <f t="shared" si="1"/>
        <v>6.398198198198198</v>
      </c>
      <c r="M12" s="51"/>
      <c r="N12" s="42">
        <f>1861+315+483+453+199+125+780+688+532+250+58+10+324+278+530+160+491+30+1031+128+555</f>
        <v>9281</v>
      </c>
      <c r="O12" s="43">
        <f>17653+2664+2547+3149.5+1301+782+4139+3319+2916+1353+211+25+1358+2067.5+4037+800+2506+138+5334+824.5+3551</f>
        <v>60675.5</v>
      </c>
      <c r="P12" s="52">
        <f t="shared" si="2"/>
        <v>6.537603706497145</v>
      </c>
      <c r="Q12" s="40"/>
    </row>
    <row r="13" spans="1:17" s="24" customFormat="1" ht="24.75" customHeight="1">
      <c r="A13" s="23">
        <v>6</v>
      </c>
      <c r="B13" s="49" t="s">
        <v>28</v>
      </c>
      <c r="C13" s="3">
        <v>39227</v>
      </c>
      <c r="D13" s="2" t="s">
        <v>22</v>
      </c>
      <c r="E13" s="4">
        <v>5</v>
      </c>
      <c r="F13" s="38"/>
      <c r="G13" s="41">
        <v>4</v>
      </c>
      <c r="H13" s="41">
        <v>7</v>
      </c>
      <c r="I13" s="42">
        <v>533</v>
      </c>
      <c r="J13" s="43">
        <v>3269</v>
      </c>
      <c r="K13" s="44">
        <f t="shared" si="0"/>
        <v>133.25</v>
      </c>
      <c r="L13" s="52">
        <f t="shared" si="1"/>
        <v>6.133208255159475</v>
      </c>
      <c r="M13" s="45"/>
      <c r="N13" s="42">
        <f>1711+728+514+497+915+744+533</f>
        <v>5642</v>
      </c>
      <c r="O13" s="43">
        <f>18794+5525.5+3600+3074+7613+5767.5+3269</f>
        <v>47643</v>
      </c>
      <c r="P13" s="52">
        <f t="shared" si="2"/>
        <v>8.44434597660404</v>
      </c>
      <c r="Q13" s="40"/>
    </row>
    <row r="14" spans="1:17" s="24" customFormat="1" ht="24.75" customHeight="1">
      <c r="A14" s="23">
        <v>7</v>
      </c>
      <c r="B14" s="49" t="s">
        <v>55</v>
      </c>
      <c r="C14" s="3">
        <v>39094</v>
      </c>
      <c r="D14" s="2" t="s">
        <v>17</v>
      </c>
      <c r="E14" s="4">
        <v>42</v>
      </c>
      <c r="F14" s="38"/>
      <c r="G14" s="41">
        <v>3</v>
      </c>
      <c r="H14" s="41">
        <v>23</v>
      </c>
      <c r="I14" s="42">
        <v>525</v>
      </c>
      <c r="J14" s="43">
        <v>2578</v>
      </c>
      <c r="K14" s="44">
        <f t="shared" si="0"/>
        <v>175</v>
      </c>
      <c r="L14" s="52">
        <f t="shared" si="1"/>
        <v>4.91047619047619</v>
      </c>
      <c r="M14" s="45"/>
      <c r="N14" s="42">
        <f>13983+14934+8576+5091+3923+2713+2832+1841+2655+2061+838+293+873+585+1915+133+388+451+159+378+505+759+525</f>
        <v>66411</v>
      </c>
      <c r="O14" s="43">
        <f>116992.5+114120.5+59552+32990+22575.5+13689.5+13072.5+9182.5+12776+9530.5+3684.5+1508.5+3567.5+3012.5+8292+499.5+1292.5+1740.5+650.5+1541+1419+3053+2578</f>
        <v>437320.5</v>
      </c>
      <c r="P14" s="52">
        <f t="shared" si="2"/>
        <v>6.585061209739351</v>
      </c>
      <c r="Q14" s="40"/>
    </row>
    <row r="15" spans="1:17" s="24" customFormat="1" ht="24.75" customHeight="1">
      <c r="A15" s="23">
        <v>8</v>
      </c>
      <c r="B15" s="49" t="s">
        <v>37</v>
      </c>
      <c r="C15" s="3">
        <v>39255</v>
      </c>
      <c r="D15" s="2" t="s">
        <v>19</v>
      </c>
      <c r="E15" s="4">
        <v>1</v>
      </c>
      <c r="F15" s="38"/>
      <c r="G15" s="41">
        <v>1</v>
      </c>
      <c r="H15" s="41">
        <v>3</v>
      </c>
      <c r="I15" s="42">
        <v>404</v>
      </c>
      <c r="J15" s="43">
        <v>3600</v>
      </c>
      <c r="K15" s="44">
        <f t="shared" si="0"/>
        <v>404</v>
      </c>
      <c r="L15" s="52">
        <f t="shared" si="1"/>
        <v>8.910891089108912</v>
      </c>
      <c r="M15" s="45"/>
      <c r="N15" s="42">
        <f>2941+612+556+404</f>
        <v>4513</v>
      </c>
      <c r="O15" s="43">
        <f>21521.25+5392+4888+3600</f>
        <v>35401.25</v>
      </c>
      <c r="P15" s="52">
        <f t="shared" si="2"/>
        <v>7.844283181918901</v>
      </c>
      <c r="Q15" s="40"/>
    </row>
    <row r="16" spans="1:17" s="24" customFormat="1" ht="24.75" customHeight="1">
      <c r="A16" s="23">
        <v>9</v>
      </c>
      <c r="B16" s="1" t="s">
        <v>56</v>
      </c>
      <c r="C16" s="3">
        <v>39059</v>
      </c>
      <c r="D16" s="2" t="s">
        <v>57</v>
      </c>
      <c r="E16" s="4">
        <v>4</v>
      </c>
      <c r="F16" s="38"/>
      <c r="G16" s="41">
        <v>1</v>
      </c>
      <c r="H16" s="41">
        <v>17</v>
      </c>
      <c r="I16" s="42">
        <v>386</v>
      </c>
      <c r="J16" s="43">
        <v>1544</v>
      </c>
      <c r="K16" s="44">
        <f t="shared" si="0"/>
        <v>386</v>
      </c>
      <c r="L16" s="52">
        <f t="shared" si="1"/>
        <v>4</v>
      </c>
      <c r="M16" s="45"/>
      <c r="N16" s="42">
        <f>1000+688+315+110+14+91+238+267+24+49+68+759+1001+71+600+75+10+386</f>
        <v>5766</v>
      </c>
      <c r="O16" s="43">
        <f>5003+5487+2620+995+115+453+952+1068+60+117+340+2970+8402+414+2390+468+62+1544</f>
        <v>33460</v>
      </c>
      <c r="P16" s="52">
        <f t="shared" si="2"/>
        <v>5.80298300381547</v>
      </c>
      <c r="Q16" s="40"/>
    </row>
    <row r="17" spans="1:17" s="24" customFormat="1" ht="24.75" customHeight="1">
      <c r="A17" s="23">
        <v>10</v>
      </c>
      <c r="B17" s="49" t="s">
        <v>48</v>
      </c>
      <c r="C17" s="3">
        <v>39269</v>
      </c>
      <c r="D17" s="2" t="s">
        <v>19</v>
      </c>
      <c r="E17" s="4">
        <v>1</v>
      </c>
      <c r="F17" s="38"/>
      <c r="G17" s="41">
        <v>1</v>
      </c>
      <c r="H17" s="41">
        <v>1</v>
      </c>
      <c r="I17" s="42">
        <v>302</v>
      </c>
      <c r="J17" s="43">
        <v>2676</v>
      </c>
      <c r="K17" s="44">
        <f t="shared" si="0"/>
        <v>302</v>
      </c>
      <c r="L17" s="52">
        <f t="shared" si="1"/>
        <v>8.860927152317881</v>
      </c>
      <c r="M17" s="45"/>
      <c r="N17" s="42">
        <f>1375+302</f>
        <v>1677</v>
      </c>
      <c r="O17" s="43">
        <f>7409+2676</f>
        <v>10085</v>
      </c>
      <c r="P17" s="52">
        <f t="shared" si="2"/>
        <v>6.013714967203339</v>
      </c>
      <c r="Q17" s="40"/>
    </row>
    <row r="18" spans="1:17" s="24" customFormat="1" ht="24.75" customHeight="1">
      <c r="A18" s="23">
        <v>11</v>
      </c>
      <c r="B18" s="49" t="s">
        <v>23</v>
      </c>
      <c r="C18" s="3">
        <v>39213</v>
      </c>
      <c r="D18" s="2" t="s">
        <v>24</v>
      </c>
      <c r="E18" s="4">
        <v>4</v>
      </c>
      <c r="F18" s="38"/>
      <c r="G18" s="41">
        <v>9</v>
      </c>
      <c r="H18" s="41">
        <v>1</v>
      </c>
      <c r="I18" s="42">
        <v>258</v>
      </c>
      <c r="J18" s="43">
        <v>1449</v>
      </c>
      <c r="K18" s="44">
        <f t="shared" si="0"/>
        <v>28.666666666666668</v>
      </c>
      <c r="L18" s="52">
        <f t="shared" si="1"/>
        <v>5.616279069767442</v>
      </c>
      <c r="M18" s="45"/>
      <c r="N18" s="42">
        <f>664+522+392+59+6+830+205+77+22+258</f>
        <v>3035</v>
      </c>
      <c r="O18" s="43">
        <f>4023.5+5558+2672.5+449+52+4724+1387+416+126+1449</f>
        <v>20857</v>
      </c>
      <c r="P18" s="52">
        <f t="shared" si="2"/>
        <v>6.872158154859967</v>
      </c>
      <c r="Q18" s="40"/>
    </row>
    <row r="19" spans="1:17" s="24" customFormat="1" ht="24.75" customHeight="1">
      <c r="A19" s="23">
        <v>12</v>
      </c>
      <c r="B19" s="49" t="s">
        <v>35</v>
      </c>
      <c r="C19" s="3">
        <v>39164</v>
      </c>
      <c r="D19" s="2" t="s">
        <v>17</v>
      </c>
      <c r="E19" s="4">
        <v>40</v>
      </c>
      <c r="F19" s="38"/>
      <c r="G19" s="41">
        <v>3</v>
      </c>
      <c r="H19" s="41">
        <v>14</v>
      </c>
      <c r="I19" s="42">
        <v>238</v>
      </c>
      <c r="J19" s="43">
        <v>965</v>
      </c>
      <c r="K19" s="44">
        <f t="shared" si="0"/>
        <v>79.33333333333333</v>
      </c>
      <c r="L19" s="52">
        <f t="shared" si="1"/>
        <v>4.054621848739496</v>
      </c>
      <c r="M19" s="45"/>
      <c r="N19" s="42">
        <f>15270+7788+3293+2489+585+1026+358+293+157+44+46+87+169+238</f>
        <v>31843</v>
      </c>
      <c r="O19" s="43">
        <f>136863.5+71331.5+20806.5+12476.9+2838+4712+1523+1430+843.5+195+279+570+808+965</f>
        <v>255641.9</v>
      </c>
      <c r="P19" s="52">
        <f t="shared" si="2"/>
        <v>8.028197720064064</v>
      </c>
      <c r="Q19" s="40"/>
    </row>
    <row r="20" spans="1:17" s="24" customFormat="1" ht="24.75" customHeight="1">
      <c r="A20" s="23">
        <v>13</v>
      </c>
      <c r="B20" s="49" t="s">
        <v>18</v>
      </c>
      <c r="C20" s="3">
        <v>39178</v>
      </c>
      <c r="D20" s="2" t="s">
        <v>19</v>
      </c>
      <c r="E20" s="4">
        <v>43</v>
      </c>
      <c r="F20" s="38"/>
      <c r="G20" s="41">
        <v>3</v>
      </c>
      <c r="H20" s="41">
        <v>14</v>
      </c>
      <c r="I20" s="42">
        <v>197</v>
      </c>
      <c r="J20" s="43">
        <v>1230</v>
      </c>
      <c r="K20" s="44">
        <f t="shared" si="0"/>
        <v>65.66666666666667</v>
      </c>
      <c r="L20" s="52">
        <f t="shared" si="1"/>
        <v>6.243654822335025</v>
      </c>
      <c r="M20" s="45"/>
      <c r="N20" s="42">
        <f>37459+21078+10255+6270+3694+4932+4892+1464+1250+2033+178+878+159+197</f>
        <v>94739</v>
      </c>
      <c r="O20" s="43">
        <f>334660+186251+75988+40440+17431+27188+25044.5+6929.5+5845+11212.5+1107+3955+605.6+1230</f>
        <v>737887.1</v>
      </c>
      <c r="P20" s="52">
        <f t="shared" si="2"/>
        <v>7.788630870074626</v>
      </c>
      <c r="Q20" s="40"/>
    </row>
    <row r="21" spans="1:17" s="24" customFormat="1" ht="24.75" customHeight="1">
      <c r="A21" s="23">
        <v>14</v>
      </c>
      <c r="B21" s="49" t="s">
        <v>51</v>
      </c>
      <c r="C21" s="3">
        <v>39269</v>
      </c>
      <c r="D21" s="2" t="s">
        <v>19</v>
      </c>
      <c r="E21" s="4">
        <v>1</v>
      </c>
      <c r="F21" s="38"/>
      <c r="G21" s="41">
        <v>1</v>
      </c>
      <c r="H21" s="41">
        <v>1</v>
      </c>
      <c r="I21" s="42">
        <v>137</v>
      </c>
      <c r="J21" s="43">
        <v>1190</v>
      </c>
      <c r="K21" s="44">
        <f t="shared" si="0"/>
        <v>137</v>
      </c>
      <c r="L21" s="52">
        <f t="shared" si="1"/>
        <v>8.686131386861314</v>
      </c>
      <c r="M21" s="45"/>
      <c r="N21" s="42">
        <f>1416+137</f>
        <v>1553</v>
      </c>
      <c r="O21" s="43">
        <f>7293.25+1190</f>
        <v>8483.25</v>
      </c>
      <c r="P21" s="52">
        <f t="shared" si="2"/>
        <v>5.46249195106246</v>
      </c>
      <c r="Q21" s="40"/>
    </row>
    <row r="22" spans="1:17" s="24" customFormat="1" ht="24.75" customHeight="1">
      <c r="A22" s="23">
        <v>15</v>
      </c>
      <c r="B22" s="49" t="s">
        <v>44</v>
      </c>
      <c r="C22" s="3">
        <v>38912</v>
      </c>
      <c r="D22" s="2" t="s">
        <v>45</v>
      </c>
      <c r="E22" s="4">
        <v>1</v>
      </c>
      <c r="F22" s="38"/>
      <c r="G22" s="41">
        <v>1</v>
      </c>
      <c r="H22" s="41">
        <v>16</v>
      </c>
      <c r="I22" s="42">
        <v>126</v>
      </c>
      <c r="J22" s="43">
        <v>504</v>
      </c>
      <c r="K22" s="44">
        <f t="shared" si="0"/>
        <v>126</v>
      </c>
      <c r="L22" s="52">
        <f t="shared" si="1"/>
        <v>4</v>
      </c>
      <c r="M22" s="45"/>
      <c r="N22" s="42">
        <f>509+453+477+230+215+74+6+267+256+239+41+156+90+29+25+126+126</f>
        <v>3319</v>
      </c>
      <c r="O22" s="43">
        <f>3860+2691+2385+1350+1075+444+48+1571+1739+1606+278+798+450+165+203+504+504</f>
        <v>19671</v>
      </c>
      <c r="P22" s="52">
        <f t="shared" si="2"/>
        <v>5.926785176257909</v>
      </c>
      <c r="Q22" s="40"/>
    </row>
    <row r="23" spans="1:17" s="24" customFormat="1" ht="24.75" customHeight="1">
      <c r="A23" s="23">
        <v>16</v>
      </c>
      <c r="B23" s="49" t="s">
        <v>49</v>
      </c>
      <c r="C23" s="3">
        <v>39269</v>
      </c>
      <c r="D23" s="2" t="s">
        <v>19</v>
      </c>
      <c r="E23" s="4">
        <v>1</v>
      </c>
      <c r="F23" s="38"/>
      <c r="G23" s="41">
        <v>1</v>
      </c>
      <c r="H23" s="41">
        <v>1</v>
      </c>
      <c r="I23" s="42">
        <v>111</v>
      </c>
      <c r="J23" s="43">
        <v>986</v>
      </c>
      <c r="K23" s="44">
        <f t="shared" si="0"/>
        <v>111</v>
      </c>
      <c r="L23" s="52">
        <f t="shared" si="1"/>
        <v>8.882882882882884</v>
      </c>
      <c r="M23" s="45"/>
      <c r="N23" s="42">
        <f>1367+111</f>
        <v>1478</v>
      </c>
      <c r="O23" s="43">
        <f>7074.25+986</f>
        <v>8060.25</v>
      </c>
      <c r="P23" s="52">
        <f t="shared" si="2"/>
        <v>5.453484438430311</v>
      </c>
      <c r="Q23" s="40"/>
    </row>
    <row r="24" spans="1:17" s="24" customFormat="1" ht="24.75" customHeight="1">
      <c r="A24" s="23">
        <v>17</v>
      </c>
      <c r="B24" s="1" t="s">
        <v>52</v>
      </c>
      <c r="C24" s="3">
        <v>38877</v>
      </c>
      <c r="D24" s="2" t="s">
        <v>19</v>
      </c>
      <c r="E24" s="4">
        <v>64</v>
      </c>
      <c r="F24" s="38"/>
      <c r="G24" s="41">
        <v>1</v>
      </c>
      <c r="H24" s="41">
        <v>42</v>
      </c>
      <c r="I24" s="42">
        <v>108</v>
      </c>
      <c r="J24" s="43">
        <v>864</v>
      </c>
      <c r="K24" s="44">
        <f t="shared" si="0"/>
        <v>108</v>
      </c>
      <c r="L24" s="52">
        <f t="shared" si="1"/>
        <v>8</v>
      </c>
      <c r="M24" s="45"/>
      <c r="N24" s="42">
        <f>14426+9567+3182+3017+2315+1729+923+616+640+472+129+528+43+81+47+20+45+1220+34+161+225+329+168+228+966+413+62+16+140+285+239+1324+177+370+1604+885+37+267+145+18+265+108</f>
        <v>47466</v>
      </c>
      <c r="O24" s="43">
        <f>94169.5+63426.5+19841+16453.5+12618.5+9991+4741+3516+3356+2065.5+678+1792.5+320+299+194+83+215+3730+139+814+787+999+514+709+2925+1298+249+160+755+1105+914+5364.5+789.5+1580.5+6416+3636.5+158+1086+725+81+1075+864</f>
        <v>270634</v>
      </c>
      <c r="P24" s="52">
        <f t="shared" si="2"/>
        <v>5.701639067964438</v>
      </c>
      <c r="Q24" s="40"/>
    </row>
    <row r="25" spans="1:17" s="24" customFormat="1" ht="24.75" customHeight="1">
      <c r="A25" s="23">
        <v>18</v>
      </c>
      <c r="B25" s="49" t="s">
        <v>50</v>
      </c>
      <c r="C25" s="3">
        <v>39269</v>
      </c>
      <c r="D25" s="2" t="s">
        <v>19</v>
      </c>
      <c r="E25" s="4">
        <v>1</v>
      </c>
      <c r="F25" s="38"/>
      <c r="G25" s="41">
        <v>1</v>
      </c>
      <c r="H25" s="41">
        <v>1</v>
      </c>
      <c r="I25" s="42">
        <v>77</v>
      </c>
      <c r="J25" s="43">
        <v>688</v>
      </c>
      <c r="K25" s="44">
        <f t="shared" si="0"/>
        <v>77</v>
      </c>
      <c r="L25" s="52">
        <f t="shared" si="1"/>
        <v>8.935064935064934</v>
      </c>
      <c r="M25" s="45"/>
      <c r="N25" s="42">
        <f>1413+77</f>
        <v>1490</v>
      </c>
      <c r="O25" s="43">
        <f>7487+688</f>
        <v>8175</v>
      </c>
      <c r="P25" s="52">
        <f t="shared" si="2"/>
        <v>5.4865771812080535</v>
      </c>
      <c r="Q25" s="40"/>
    </row>
    <row r="26" spans="1:17" s="24" customFormat="1" ht="24.75" customHeight="1">
      <c r="A26" s="23">
        <v>19</v>
      </c>
      <c r="B26" s="49" t="s">
        <v>30</v>
      </c>
      <c r="C26" s="3">
        <v>39234</v>
      </c>
      <c r="D26" s="2" t="s">
        <v>31</v>
      </c>
      <c r="E26" s="4">
        <v>15</v>
      </c>
      <c r="F26" s="38"/>
      <c r="G26" s="41">
        <v>4</v>
      </c>
      <c r="H26" s="41">
        <v>6</v>
      </c>
      <c r="I26" s="42">
        <v>50</v>
      </c>
      <c r="J26" s="43">
        <v>218.5</v>
      </c>
      <c r="K26" s="44">
        <f t="shared" si="0"/>
        <v>12.5</v>
      </c>
      <c r="L26" s="52">
        <f t="shared" si="1"/>
        <v>4.37</v>
      </c>
      <c r="M26" s="45"/>
      <c r="N26" s="42">
        <f>1293+798+220+172+132+50</f>
        <v>2665</v>
      </c>
      <c r="O26" s="43">
        <f>12517.5+6692.5+1437+1063+738+218.5</f>
        <v>22666.5</v>
      </c>
      <c r="P26" s="52">
        <f t="shared" si="2"/>
        <v>8.505253283302064</v>
      </c>
      <c r="Q26" s="40"/>
    </row>
    <row r="27" spans="1:17" s="24" customFormat="1" ht="24.75" customHeight="1">
      <c r="A27" s="23">
        <v>20</v>
      </c>
      <c r="B27" s="49" t="s">
        <v>53</v>
      </c>
      <c r="C27" s="3">
        <v>39150</v>
      </c>
      <c r="D27" s="2" t="s">
        <v>54</v>
      </c>
      <c r="E27" s="4">
        <v>100</v>
      </c>
      <c r="F27" s="38"/>
      <c r="G27" s="41">
        <v>1</v>
      </c>
      <c r="H27" s="41">
        <v>9</v>
      </c>
      <c r="I27" s="42">
        <v>29</v>
      </c>
      <c r="J27" s="43">
        <v>118</v>
      </c>
      <c r="K27" s="44">
        <f t="shared" si="0"/>
        <v>29</v>
      </c>
      <c r="L27" s="52">
        <f t="shared" si="1"/>
        <v>4.068965517241379</v>
      </c>
      <c r="M27" s="45"/>
      <c r="N27" s="42">
        <f>30032+8139+2146+874+367+232+56+48+29</f>
        <v>41923</v>
      </c>
      <c r="O27" s="43">
        <f>221689.5+60473+12914+3842.4+1749+1296+224+229+118</f>
        <v>302534.9</v>
      </c>
      <c r="P27" s="52">
        <f t="shared" si="2"/>
        <v>7.2164420485175205</v>
      </c>
      <c r="Q27" s="40"/>
    </row>
    <row r="28" spans="1:17" s="24" customFormat="1" ht="24.75" customHeight="1">
      <c r="A28" s="23">
        <v>21</v>
      </c>
      <c r="B28" s="49" t="s">
        <v>43</v>
      </c>
      <c r="C28" s="3">
        <v>39136</v>
      </c>
      <c r="D28" s="2" t="s">
        <v>17</v>
      </c>
      <c r="E28" s="4">
        <v>24</v>
      </c>
      <c r="F28" s="38"/>
      <c r="G28" s="41">
        <v>1</v>
      </c>
      <c r="H28" s="41">
        <v>15</v>
      </c>
      <c r="I28" s="42">
        <v>26</v>
      </c>
      <c r="J28" s="43">
        <v>162</v>
      </c>
      <c r="K28" s="44">
        <f t="shared" si="0"/>
        <v>26</v>
      </c>
      <c r="L28" s="52">
        <f t="shared" si="1"/>
        <v>6.230769230769231</v>
      </c>
      <c r="M28" s="45"/>
      <c r="N28" s="42">
        <f>316+26059+16381+7578+1438+1323+2416+161+315+172+1274+296+410+296+386+26</f>
        <v>58847</v>
      </c>
      <c r="O28" s="43">
        <f>3098.5+271243.5+169425.5+71165+13258+8600.5+14362.5+911.5+1988+1398.5+5096+1184+1924+1184+1544+162</f>
        <v>566545.5</v>
      </c>
      <c r="P28" s="52">
        <f t="shared" si="2"/>
        <v>9.627432154570327</v>
      </c>
      <c r="Q28" s="40"/>
    </row>
    <row r="29" spans="1:17" s="24" customFormat="1" ht="24.75" customHeight="1">
      <c r="A29" s="23">
        <v>22</v>
      </c>
      <c r="B29" s="1" t="s">
        <v>58</v>
      </c>
      <c r="C29" s="3">
        <v>39045</v>
      </c>
      <c r="D29" s="2" t="s">
        <v>34</v>
      </c>
      <c r="E29" s="4">
        <v>4</v>
      </c>
      <c r="F29" s="38"/>
      <c r="G29" s="41">
        <v>1</v>
      </c>
      <c r="H29" s="41">
        <v>13</v>
      </c>
      <c r="I29" s="42">
        <v>25</v>
      </c>
      <c r="J29" s="43">
        <v>168</v>
      </c>
      <c r="K29" s="44">
        <f t="shared" si="0"/>
        <v>25</v>
      </c>
      <c r="L29" s="52">
        <f t="shared" si="1"/>
        <v>6.72</v>
      </c>
      <c r="M29" s="45"/>
      <c r="N29" s="42">
        <f>484+239+139+406+142+39+97+68+267+124+14+55+25</f>
        <v>2099</v>
      </c>
      <c r="O29" s="43">
        <f>4508+1771+883+1554+851.5+290.5+236+176+1068+372+74+259+168</f>
        <v>12211</v>
      </c>
      <c r="P29" s="52">
        <f t="shared" si="2"/>
        <v>5.8175321581705575</v>
      </c>
      <c r="Q29" s="40"/>
    </row>
    <row r="30" spans="1:17" s="24" customFormat="1" ht="24.75" customHeight="1">
      <c r="A30" s="23">
        <v>23</v>
      </c>
      <c r="B30" s="49" t="s">
        <v>33</v>
      </c>
      <c r="C30" s="3">
        <v>39157</v>
      </c>
      <c r="D30" s="2" t="s">
        <v>34</v>
      </c>
      <c r="E30" s="4">
        <v>1</v>
      </c>
      <c r="F30" s="38"/>
      <c r="G30" s="41">
        <v>1</v>
      </c>
      <c r="H30" s="41">
        <v>12</v>
      </c>
      <c r="I30" s="42">
        <v>22</v>
      </c>
      <c r="J30" s="43">
        <v>110</v>
      </c>
      <c r="K30" s="44">
        <f>I30/G30</f>
        <v>22</v>
      </c>
      <c r="L30" s="52">
        <f>J30/I30</f>
        <v>5</v>
      </c>
      <c r="M30" s="45"/>
      <c r="N30" s="42">
        <f>578+442+162+25+159+173+475+267+133+54+68+22</f>
        <v>2558</v>
      </c>
      <c r="O30" s="43">
        <f>4040+3088+878+292+795+865+1900+1068+1000+398+492+110</f>
        <v>14926</v>
      </c>
      <c r="P30" s="52">
        <f>O30/N30</f>
        <v>5.835027365129007</v>
      </c>
      <c r="Q30" s="40"/>
    </row>
    <row r="31" spans="1:17" s="24" customFormat="1" ht="24.75" customHeight="1">
      <c r="A31" s="23">
        <v>24</v>
      </c>
      <c r="B31" s="49" t="s">
        <v>20</v>
      </c>
      <c r="C31" s="3">
        <v>39178</v>
      </c>
      <c r="D31" s="2" t="s">
        <v>21</v>
      </c>
      <c r="E31" s="4">
        <v>2</v>
      </c>
      <c r="F31" s="38"/>
      <c r="G31" s="41">
        <v>1</v>
      </c>
      <c r="H31" s="41">
        <v>14</v>
      </c>
      <c r="I31" s="42">
        <v>19</v>
      </c>
      <c r="J31" s="43">
        <v>133</v>
      </c>
      <c r="K31" s="44">
        <f t="shared" si="0"/>
        <v>19</v>
      </c>
      <c r="L31" s="52">
        <f t="shared" si="1"/>
        <v>7</v>
      </c>
      <c r="M31" s="45"/>
      <c r="N31" s="42">
        <f>445+262+47+219+66+135+226+149+505+642+21+199+43+19</f>
        <v>2978</v>
      </c>
      <c r="O31" s="43">
        <f>3994+2334+454+1412+330+1004+1550+988+2020+2401+126+1742+272+133</f>
        <v>18760</v>
      </c>
      <c r="P31" s="52">
        <f t="shared" si="2"/>
        <v>6.299529885829416</v>
      </c>
      <c r="Q31" s="40"/>
    </row>
    <row r="32" spans="1:17" s="24" customFormat="1" ht="24.75" customHeight="1">
      <c r="A32" s="23">
        <v>25</v>
      </c>
      <c r="B32" s="49" t="s">
        <v>36</v>
      </c>
      <c r="C32" s="3">
        <v>39087</v>
      </c>
      <c r="D32" s="2" t="s">
        <v>29</v>
      </c>
      <c r="E32" s="4">
        <v>1</v>
      </c>
      <c r="F32" s="38"/>
      <c r="G32" s="41">
        <v>1</v>
      </c>
      <c r="H32" s="41">
        <v>19</v>
      </c>
      <c r="I32" s="42">
        <v>12</v>
      </c>
      <c r="J32" s="43">
        <v>99</v>
      </c>
      <c r="K32" s="44">
        <f t="shared" si="0"/>
        <v>12</v>
      </c>
      <c r="L32" s="52">
        <f t="shared" si="1"/>
        <v>8.25</v>
      </c>
      <c r="M32" s="45"/>
      <c r="N32" s="42">
        <f>2920+1031+821+648+551+476+146+128+89+713+43+445+445+475+7+238+475+11+6+12</f>
        <v>9680</v>
      </c>
      <c r="O32" s="43">
        <f>22095+9204+7326+5702+4828+3872.5+1230+1085+707+2852+110.5+1780+1780+1900+49+952+1900+102+49+99</f>
        <v>67623</v>
      </c>
      <c r="P32" s="52">
        <f t="shared" si="2"/>
        <v>6.985847107438016</v>
      </c>
      <c r="Q32" s="40"/>
    </row>
    <row r="33" spans="1:17" s="24" customFormat="1" ht="24.75" customHeight="1">
      <c r="A33" s="23">
        <v>26</v>
      </c>
      <c r="B33" s="49" t="s">
        <v>38</v>
      </c>
      <c r="C33" s="3">
        <v>39185</v>
      </c>
      <c r="D33" s="2" t="s">
        <v>17</v>
      </c>
      <c r="E33" s="4">
        <v>4</v>
      </c>
      <c r="F33" s="38"/>
      <c r="G33" s="41">
        <v>1</v>
      </c>
      <c r="H33" s="41">
        <v>8</v>
      </c>
      <c r="I33" s="42">
        <v>10</v>
      </c>
      <c r="J33" s="43">
        <v>78</v>
      </c>
      <c r="K33" s="44">
        <f t="shared" si="0"/>
        <v>10</v>
      </c>
      <c r="L33" s="52">
        <f t="shared" si="1"/>
        <v>7.8</v>
      </c>
      <c r="M33" s="45"/>
      <c r="N33" s="42">
        <f>846+548+607+46+549+101+306+10</f>
        <v>3013</v>
      </c>
      <c r="O33" s="43">
        <f>6769.5+3919+2476+254+2374+807+1360+78</f>
        <v>18037.5</v>
      </c>
      <c r="P33" s="52">
        <f t="shared" si="2"/>
        <v>5.98655824759376</v>
      </c>
      <c r="Q33" s="40"/>
    </row>
    <row r="34" spans="1:13" ht="6" customHeight="1" thickBot="1">
      <c r="A34" s="20"/>
      <c r="B34" s="13"/>
      <c r="C34" s="14"/>
      <c r="D34" s="15"/>
      <c r="E34" s="15"/>
      <c r="F34" s="15"/>
      <c r="G34" s="16"/>
      <c r="H34" s="16"/>
      <c r="I34" s="17"/>
      <c r="J34" s="18"/>
      <c r="K34" s="17"/>
      <c r="L34" s="18"/>
      <c r="M34" s="18"/>
    </row>
    <row r="35" spans="1:13" ht="20.25" customHeight="1" thickBot="1">
      <c r="A35" s="20"/>
      <c r="B35" s="55" t="s">
        <v>6</v>
      </c>
      <c r="C35" s="55"/>
      <c r="D35" s="55"/>
      <c r="E35" s="55"/>
      <c r="F35" s="31"/>
      <c r="G35" s="32">
        <f>SUM(G8:G33)</f>
        <v>95</v>
      </c>
      <c r="H35" s="32" t="s">
        <v>14</v>
      </c>
      <c r="I35" s="34">
        <f>SUM(I8:I33)</f>
        <v>12664</v>
      </c>
      <c r="J35" s="35">
        <f>SUM(J8:J33)</f>
        <v>92836</v>
      </c>
      <c r="K35" s="50">
        <f>I35/G35</f>
        <v>133.30526315789473</v>
      </c>
      <c r="L35" s="33">
        <f>J35/I35</f>
        <v>7.330701200252685</v>
      </c>
      <c r="M35" s="10"/>
    </row>
  </sheetData>
  <mergeCells count="7">
    <mergeCell ref="N6:P6"/>
    <mergeCell ref="B35:E35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2007-07-16T12:31:37Z</dcterms:modified>
  <cp:category/>
  <cp:version/>
  <cp:contentType/>
  <cp:contentStatus/>
</cp:coreProperties>
</file>