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Haftalık'!$A$1:$L$24</definedName>
  </definedNames>
  <calcPr fullCalcOnLoad="1"/>
</workbook>
</file>

<file path=xl/sharedStrings.xml><?xml version="1.0" encoding="utf-8"?>
<sst xmlns="http://schemas.openxmlformats.org/spreadsheetml/2006/main" count="53" uniqueCount="45">
  <si>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</si>
  <si>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</si>
  <si>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</si>
  <si>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</si>
  <si>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</si>
  <si>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</si>
  <si>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</si>
  <si>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</si>
  <si>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</si>
  <si>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</si>
  <si>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</si>
  <si>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</si>
  <si>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</si>
  <si>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BU HAFTA</t>
  </si>
  <si>
    <t>-</t>
  </si>
  <si>
    <t>ORT. BİLET (YTL)</t>
  </si>
  <si>
    <t>SALON BAŞINA SEY.</t>
  </si>
  <si>
    <t>TİGLON</t>
  </si>
  <si>
    <t>PAN'S LABYRINTH</t>
  </si>
  <si>
    <t>WILD BUNCH</t>
  </si>
  <si>
    <t>GRBAVICA</t>
  </si>
  <si>
    <t>İRFAN FİLM</t>
  </si>
  <si>
    <t>A.E. FILM</t>
  </si>
  <si>
    <t>JE M'APPELLE ELISABETH</t>
  </si>
  <si>
    <t>PYRAMIDE</t>
  </si>
  <si>
    <t>MISTRESS OF SPICES</t>
  </si>
  <si>
    <t>LİMON</t>
  </si>
  <si>
    <t>IMPY'S ISLAND</t>
  </si>
  <si>
    <t>CASHBACK</t>
  </si>
  <si>
    <t>CINECLICK</t>
  </si>
  <si>
    <t>PLANETE BLANCHE, LA</t>
  </si>
  <si>
    <t>Pİ FİLM &amp; YALAN D.</t>
  </si>
  <si>
    <t>HOST, THE</t>
  </si>
  <si>
    <t>SHERRYBABY</t>
  </si>
  <si>
    <t>MARS PROD.</t>
  </si>
  <si>
    <t>WIND THAT SHAKES THE BARLEY, THE</t>
  </si>
  <si>
    <t>PATHE</t>
  </si>
  <si>
    <t>2007 / 26</t>
  </si>
  <si>
    <t>22 - 28 Haziran 2007</t>
  </si>
  <si>
    <t>CURSE OF THE GOLDEN FLOWER, THE</t>
  </si>
  <si>
    <t>SHI GAN (TIME)</t>
  </si>
  <si>
    <t>GEDO SENKI (TALES FROM EARTHSEA)</t>
  </si>
  <si>
    <t>LE GRAND VOYAGE</t>
  </si>
  <si>
    <t>ASKD - PYRAMIDE</t>
  </si>
  <si>
    <t>RENAISSANCE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</si>
</sst>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790575"/>
          <a:ext cx="116776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62400" y="790575"/>
          <a:ext cx="60483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18210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809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" customWidth="1"/>
    <col min="2" max="2" width="49.140625" style="9" customWidth="1"/>
    <col min="3" max="3" width="12.57421875" style="9" bestFit="1" customWidth="1"/>
    <col min="4" max="4" width="25.140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7" t="s">
        <v>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29"/>
      <c r="N2" s="12" t="s">
        <v>9</v>
      </c>
      <c r="O2" s="58" t="s">
        <v>37</v>
      </c>
      <c r="P2" s="59"/>
    </row>
    <row r="3" spans="1:16" ht="18" customHeight="1">
      <c r="A3" s="20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29"/>
      <c r="N3" s="62" t="s">
        <v>38</v>
      </c>
      <c r="O3" s="63"/>
      <c r="P3" s="64"/>
    </row>
    <row r="4" spans="1:16" ht="18" customHeight="1" thickBot="1">
      <c r="A4" s="2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9"/>
      <c r="N4" s="30" t="s">
        <v>8</v>
      </c>
      <c r="O4" s="60" t="s">
        <v>11</v>
      </c>
      <c r="P4" s="61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4" t="s">
        <v>13</v>
      </c>
      <c r="H6" s="54"/>
      <c r="I6" s="54"/>
      <c r="J6" s="54"/>
      <c r="K6" s="54"/>
      <c r="L6" s="54"/>
      <c r="M6" s="36"/>
      <c r="N6" s="54" t="s">
        <v>6</v>
      </c>
      <c r="O6" s="55"/>
      <c r="P6" s="55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16</v>
      </c>
      <c r="L7" s="47" t="s">
        <v>15</v>
      </c>
      <c r="M7" s="48"/>
      <c r="N7" s="47" t="s">
        <v>5</v>
      </c>
      <c r="O7" s="47" t="s">
        <v>10</v>
      </c>
      <c r="P7" s="47" t="s">
        <v>15</v>
      </c>
      <c r="Q7" s="39"/>
    </row>
    <row r="8" spans="1:17" s="24" customFormat="1" ht="24.75" customHeight="1">
      <c r="A8" s="23">
        <v>1</v>
      </c>
      <c r="B8" s="49" t="s">
        <v>27</v>
      </c>
      <c r="C8" s="3">
        <v>39220</v>
      </c>
      <c r="D8" s="2" t="s">
        <v>17</v>
      </c>
      <c r="E8" s="4">
        <v>88</v>
      </c>
      <c r="F8" s="38"/>
      <c r="G8" s="41">
        <v>41</v>
      </c>
      <c r="H8" s="41">
        <v>6</v>
      </c>
      <c r="I8" s="42">
        <v>3129</v>
      </c>
      <c r="J8" s="43">
        <v>15476.5</v>
      </c>
      <c r="K8" s="44">
        <f>I8/G8</f>
        <v>76.3170731707317</v>
      </c>
      <c r="L8" s="52">
        <f>J8/I8</f>
        <v>4.9461489293704055</v>
      </c>
      <c r="M8" s="45"/>
      <c r="N8" s="42">
        <f>30030+15614+11438+12738+3793+3129</f>
        <v>76742</v>
      </c>
      <c r="O8" s="43">
        <f>243956.5+117427+73654+72685+18159+15476.5</f>
        <v>541358</v>
      </c>
      <c r="P8" s="52">
        <f>O8/N8</f>
        <v>7.054259727398295</v>
      </c>
      <c r="Q8" s="40"/>
    </row>
    <row r="9" spans="1:17" s="24" customFormat="1" ht="24.75" customHeight="1">
      <c r="A9" s="23">
        <v>2</v>
      </c>
      <c r="B9" s="49" t="s">
        <v>32</v>
      </c>
      <c r="C9" s="3">
        <v>39241</v>
      </c>
      <c r="D9" s="2" t="s">
        <v>29</v>
      </c>
      <c r="E9" s="4">
        <v>20</v>
      </c>
      <c r="F9" s="38"/>
      <c r="G9" s="41">
        <v>16</v>
      </c>
      <c r="H9" s="41">
        <v>3</v>
      </c>
      <c r="I9" s="42">
        <v>1094</v>
      </c>
      <c r="J9" s="43">
        <v>6770</v>
      </c>
      <c r="K9" s="44">
        <f>I9/G9</f>
        <v>68.375</v>
      </c>
      <c r="L9" s="52">
        <f>J9/I9</f>
        <v>6.188299817184643</v>
      </c>
      <c r="M9" s="45"/>
      <c r="N9" s="42">
        <f>5960+2542+1094</f>
        <v>9596</v>
      </c>
      <c r="O9" s="43">
        <f>56566+21711.5+6770</f>
        <v>85047.5</v>
      </c>
      <c r="P9" s="52">
        <f>O9/N9</f>
        <v>8.862807419758232</v>
      </c>
      <c r="Q9" s="40"/>
    </row>
    <row r="10" spans="1:17" s="24" customFormat="1" ht="24.75" customHeight="1">
      <c r="A10" s="23">
        <v>3</v>
      </c>
      <c r="B10" s="1" t="s">
        <v>25</v>
      </c>
      <c r="C10" s="3">
        <v>39115</v>
      </c>
      <c r="D10" s="2" t="s">
        <v>26</v>
      </c>
      <c r="E10" s="4">
        <v>7</v>
      </c>
      <c r="F10" s="38"/>
      <c r="G10" s="41">
        <v>7</v>
      </c>
      <c r="H10" s="41">
        <v>19</v>
      </c>
      <c r="I10" s="42">
        <v>1031</v>
      </c>
      <c r="J10" s="43">
        <v>5334</v>
      </c>
      <c r="K10" s="44">
        <f>I10/G10</f>
        <v>147.28571428571428</v>
      </c>
      <c r="L10" s="52">
        <f>J10/I10</f>
        <v>5.1736178467507274</v>
      </c>
      <c r="M10" s="51"/>
      <c r="N10" s="42">
        <f>1861+315+483+453+199+125+780+688+532+250+58+10+324+278+530+160+491+30+1031</f>
        <v>8598</v>
      </c>
      <c r="O10" s="43">
        <f>17653+2664+2547+3149.5+1301+782+4139+3319+2916+1353+211+25+1358+2067.5+4037+800+2506+138+5334</f>
        <v>56300</v>
      </c>
      <c r="P10" s="52">
        <f>O10/N10</f>
        <v>6.5480344266108395</v>
      </c>
      <c r="Q10" s="40"/>
    </row>
    <row r="11" spans="1:17" s="24" customFormat="1" ht="24.75" customHeight="1">
      <c r="A11" s="23">
        <v>4</v>
      </c>
      <c r="B11" s="49" t="s">
        <v>28</v>
      </c>
      <c r="C11" s="3">
        <v>39227</v>
      </c>
      <c r="D11" s="2" t="s">
        <v>22</v>
      </c>
      <c r="E11" s="4">
        <v>5</v>
      </c>
      <c r="F11" s="38"/>
      <c r="G11" s="41">
        <v>5</v>
      </c>
      <c r="H11" s="41">
        <v>5</v>
      </c>
      <c r="I11" s="42">
        <v>915</v>
      </c>
      <c r="J11" s="43">
        <v>7613</v>
      </c>
      <c r="K11" s="44">
        <f>I11/G11</f>
        <v>183</v>
      </c>
      <c r="L11" s="52">
        <f>J11/I11</f>
        <v>8.320218579234973</v>
      </c>
      <c r="M11" s="45"/>
      <c r="N11" s="42">
        <f>1711+728+514+497+915</f>
        <v>4365</v>
      </c>
      <c r="O11" s="43">
        <f>18794+5525.5+3600+3074+7613</f>
        <v>38606.5</v>
      </c>
      <c r="P11" s="52">
        <f>O11/N11</f>
        <v>8.844558991981673</v>
      </c>
      <c r="Q11" s="40"/>
    </row>
    <row r="12" spans="1:17" s="24" customFormat="1" ht="24.75" customHeight="1">
      <c r="A12" s="23">
        <v>5</v>
      </c>
      <c r="B12" s="49" t="s">
        <v>18</v>
      </c>
      <c r="C12" s="3">
        <v>39178</v>
      </c>
      <c r="D12" s="2" t="s">
        <v>19</v>
      </c>
      <c r="E12" s="4">
        <v>43</v>
      </c>
      <c r="F12" s="38"/>
      <c r="G12" s="41">
        <v>9</v>
      </c>
      <c r="H12" s="41">
        <v>12</v>
      </c>
      <c r="I12" s="42">
        <v>878</v>
      </c>
      <c r="J12" s="43">
        <v>3955</v>
      </c>
      <c r="K12" s="44">
        <f>I12/G12</f>
        <v>97.55555555555556</v>
      </c>
      <c r="L12" s="52">
        <f>J12/I12</f>
        <v>4.504555808656036</v>
      </c>
      <c r="M12" s="45"/>
      <c r="N12" s="42">
        <f>37459+21078+10255+6270+3694+4932+4892+1464+1250+2033+178+878</f>
        <v>94383</v>
      </c>
      <c r="O12" s="43">
        <f>334660+186251+75988+40440+17431+27188+25044.5+6929.5+5845+11212.5+1107+3955</f>
        <v>736051.5</v>
      </c>
      <c r="P12" s="52">
        <f>O12/N12</f>
        <v>7.7985601220558785</v>
      </c>
      <c r="Q12" s="40"/>
    </row>
    <row r="13" spans="1:17" s="24" customFormat="1" ht="24.75" customHeight="1">
      <c r="A13" s="23">
        <v>6</v>
      </c>
      <c r="B13" s="49" t="s">
        <v>41</v>
      </c>
      <c r="C13" s="3">
        <v>39255</v>
      </c>
      <c r="D13" s="2" t="s">
        <v>19</v>
      </c>
      <c r="E13" s="4">
        <v>1</v>
      </c>
      <c r="F13" s="38"/>
      <c r="G13" s="41">
        <v>1</v>
      </c>
      <c r="H13" s="41">
        <v>1</v>
      </c>
      <c r="I13" s="42">
        <v>612</v>
      </c>
      <c r="J13" s="43">
        <v>5392</v>
      </c>
      <c r="K13" s="44">
        <f>I13/G13</f>
        <v>612</v>
      </c>
      <c r="L13" s="52">
        <f>J13/I13</f>
        <v>8.81045751633987</v>
      </c>
      <c r="M13" s="45"/>
      <c r="N13" s="42">
        <f>2941+612</f>
        <v>3553</v>
      </c>
      <c r="O13" s="43">
        <f>21521.25+5392</f>
        <v>26913.25</v>
      </c>
      <c r="P13" s="52">
        <f>O13/N13</f>
        <v>7.574795947086969</v>
      </c>
      <c r="Q13" s="40"/>
    </row>
    <row r="14" spans="1:17" s="53" customFormat="1" ht="24.75" customHeight="1">
      <c r="A14" s="23">
        <v>7</v>
      </c>
      <c r="B14" s="1" t="s">
        <v>42</v>
      </c>
      <c r="C14" s="3">
        <v>38779</v>
      </c>
      <c r="D14" s="2" t="s">
        <v>43</v>
      </c>
      <c r="E14" s="4">
        <v>10</v>
      </c>
      <c r="F14" s="38"/>
      <c r="G14" s="41">
        <v>1</v>
      </c>
      <c r="H14" s="41">
        <v>30</v>
      </c>
      <c r="I14" s="42">
        <v>445</v>
      </c>
      <c r="J14" s="43">
        <v>1780</v>
      </c>
      <c r="K14" s="44">
        <f>I14/G14</f>
        <v>445</v>
      </c>
      <c r="L14" s="52">
        <f>J14/I14</f>
        <v>4</v>
      </c>
      <c r="M14" s="51"/>
      <c r="N14" s="42">
        <f>2548+994+309+438+475+587+190+1491+27+979+277+594+475+870+277+75+26+361+82+165+100+310+22+67+34+59+238+890+445+445</f>
        <v>13850</v>
      </c>
      <c r="O14" s="43">
        <f>19635+7029.5+1939.5+1932.5+1425+2285+846+5995.5+272.5+3026+831+1782+1425+2693.5+831+321+104+2033+455+780+635+1020+66+201+102+177+952+3560+1780+1780</f>
        <v>65915</v>
      </c>
      <c r="P14" s="52">
        <f>O14/N14</f>
        <v>4.759205776173285</v>
      </c>
      <c r="Q14" s="40"/>
    </row>
    <row r="15" spans="1:17" s="24" customFormat="1" ht="24.75" customHeight="1">
      <c r="A15" s="23">
        <v>8</v>
      </c>
      <c r="B15" s="1" t="s">
        <v>35</v>
      </c>
      <c r="C15" s="3">
        <v>39010</v>
      </c>
      <c r="D15" s="2" t="s">
        <v>36</v>
      </c>
      <c r="E15" s="4">
        <v>4</v>
      </c>
      <c r="F15" s="38"/>
      <c r="G15" s="41">
        <v>1</v>
      </c>
      <c r="H15" s="41">
        <v>29</v>
      </c>
      <c r="I15" s="42">
        <v>297</v>
      </c>
      <c r="J15" s="43">
        <v>1188</v>
      </c>
      <c r="K15" s="44">
        <f>I15/G15</f>
        <v>297</v>
      </c>
      <c r="L15" s="52">
        <f>J15/I15</f>
        <v>4</v>
      </c>
      <c r="M15" s="45"/>
      <c r="N15" s="42">
        <f>3239+2157+1429+524+500+1570+699+278+431+179+191+394+386+373+27+447+445+84+37+384+51+713+37+1133+297+208+148+238+237+297</f>
        <v>17133</v>
      </c>
      <c r="O15" s="43">
        <f>29917+16679+11125+3878+2666+4428+2241.5+1511+3063+970+820+1894+1723+1526+175+2339+1780+357.5+159+2083+351+2852+254+4558+1188+832+592+952+948+1188</f>
        <v>103050</v>
      </c>
      <c r="P15" s="52">
        <f>O15/N15</f>
        <v>6.014708457362984</v>
      </c>
      <c r="Q15" s="40"/>
    </row>
    <row r="16" spans="1:17" s="24" customFormat="1" ht="24.75" customHeight="1">
      <c r="A16" s="23">
        <v>9</v>
      </c>
      <c r="B16" s="49" t="s">
        <v>20</v>
      </c>
      <c r="C16" s="3">
        <v>39178</v>
      </c>
      <c r="D16" s="2" t="s">
        <v>21</v>
      </c>
      <c r="E16" s="4">
        <v>2</v>
      </c>
      <c r="F16" s="38"/>
      <c r="G16" s="41">
        <v>2</v>
      </c>
      <c r="H16" s="41">
        <v>12</v>
      </c>
      <c r="I16" s="42">
        <v>199</v>
      </c>
      <c r="J16" s="43">
        <v>1742</v>
      </c>
      <c r="K16" s="44">
        <f>I16/G16</f>
        <v>99.5</v>
      </c>
      <c r="L16" s="52">
        <f>J16/I16</f>
        <v>8.753768844221106</v>
      </c>
      <c r="M16" s="45"/>
      <c r="N16" s="42">
        <f>445+262+47+219+66+135+226+149+505+642+21+199</f>
        <v>2916</v>
      </c>
      <c r="O16" s="43">
        <f>3994+2334+454+1412+330+1004+1550+988+2020+2401+126+1742</f>
        <v>18355</v>
      </c>
      <c r="P16" s="52">
        <f>O16/N16</f>
        <v>6.294581618655693</v>
      </c>
      <c r="Q16" s="40"/>
    </row>
    <row r="17" spans="1:17" s="24" customFormat="1" ht="24.75" customHeight="1">
      <c r="A17" s="23">
        <v>10</v>
      </c>
      <c r="B17" s="49" t="s">
        <v>30</v>
      </c>
      <c r="C17" s="3">
        <v>39234</v>
      </c>
      <c r="D17" s="2" t="s">
        <v>31</v>
      </c>
      <c r="E17" s="4">
        <v>15</v>
      </c>
      <c r="F17" s="38"/>
      <c r="G17" s="41">
        <v>9</v>
      </c>
      <c r="H17" s="41">
        <v>4</v>
      </c>
      <c r="I17" s="42">
        <v>172</v>
      </c>
      <c r="J17" s="43">
        <v>1063</v>
      </c>
      <c r="K17" s="44">
        <f>I17/G17</f>
        <v>19.11111111111111</v>
      </c>
      <c r="L17" s="52">
        <f>J17/I17</f>
        <v>6.180232558139535</v>
      </c>
      <c r="M17" s="45"/>
      <c r="N17" s="42">
        <f>1293+798+220+172</f>
        <v>2483</v>
      </c>
      <c r="O17" s="43">
        <f>12517.5+6692.5+1437+1063</f>
        <v>21710</v>
      </c>
      <c r="P17" s="52">
        <f>O17/N17</f>
        <v>8.743455497382199</v>
      </c>
      <c r="Q17" s="40"/>
    </row>
    <row r="18" spans="1:17" s="24" customFormat="1" ht="24.75" customHeight="1">
      <c r="A18" s="23">
        <v>11</v>
      </c>
      <c r="B18" s="49" t="s">
        <v>44</v>
      </c>
      <c r="C18" s="3">
        <v>39185</v>
      </c>
      <c r="D18" s="2" t="s">
        <v>17</v>
      </c>
      <c r="E18" s="4">
        <v>4</v>
      </c>
      <c r="F18" s="38"/>
      <c r="G18" s="41">
        <v>2</v>
      </c>
      <c r="H18" s="41">
        <v>6</v>
      </c>
      <c r="I18" s="42">
        <v>101</v>
      </c>
      <c r="J18" s="43">
        <v>807</v>
      </c>
      <c r="K18" s="44">
        <f>I18/G18</f>
        <v>50.5</v>
      </c>
      <c r="L18" s="52">
        <f>J18/I18</f>
        <v>7.99009900990099</v>
      </c>
      <c r="M18" s="45"/>
      <c r="N18" s="42">
        <f>846+548+607+46+549+101</f>
        <v>2697</v>
      </c>
      <c r="O18" s="43">
        <f>6769.5+3919+2476+254+2374+807</f>
        <v>16599.5</v>
      </c>
      <c r="P18" s="52">
        <f>O18/N18</f>
        <v>6.154801631442344</v>
      </c>
      <c r="Q18" s="40"/>
    </row>
    <row r="19" spans="1:17" s="24" customFormat="1" ht="24.75" customHeight="1">
      <c r="A19" s="23">
        <v>12</v>
      </c>
      <c r="B19" s="49" t="s">
        <v>39</v>
      </c>
      <c r="C19" s="3">
        <v>39164</v>
      </c>
      <c r="D19" s="2" t="s">
        <v>17</v>
      </c>
      <c r="E19" s="4">
        <v>40</v>
      </c>
      <c r="F19" s="38"/>
      <c r="G19" s="41">
        <v>1</v>
      </c>
      <c r="H19" s="41">
        <v>12</v>
      </c>
      <c r="I19" s="42">
        <v>87</v>
      </c>
      <c r="J19" s="43">
        <v>570</v>
      </c>
      <c r="K19" s="44">
        <f>I19/G19</f>
        <v>87</v>
      </c>
      <c r="L19" s="52">
        <f>J19/I19</f>
        <v>6.551724137931035</v>
      </c>
      <c r="M19" s="45"/>
      <c r="N19" s="42">
        <f>15270+7788+3293+2489+585+1026+358+293+157+44+46+87</f>
        <v>31436</v>
      </c>
      <c r="O19" s="43">
        <f>136863.5+71331.5+20806.5+12476.9+2838+4712+1523+1430+843.5+195+279+570</f>
        <v>253868.9</v>
      </c>
      <c r="P19" s="52">
        <f>O19/N19</f>
        <v>8.075738007380073</v>
      </c>
      <c r="Q19" s="40"/>
    </row>
    <row r="20" spans="1:17" s="24" customFormat="1" ht="24.75" customHeight="1">
      <c r="A20" s="23">
        <v>13</v>
      </c>
      <c r="B20" s="49" t="s">
        <v>23</v>
      </c>
      <c r="C20" s="3">
        <v>39213</v>
      </c>
      <c r="D20" s="2" t="s">
        <v>24</v>
      </c>
      <c r="E20" s="4">
        <v>4</v>
      </c>
      <c r="F20" s="38"/>
      <c r="G20" s="41">
        <v>3</v>
      </c>
      <c r="H20" s="41">
        <v>7</v>
      </c>
      <c r="I20" s="42">
        <v>77</v>
      </c>
      <c r="J20" s="43">
        <v>416</v>
      </c>
      <c r="K20" s="44">
        <f>I20/G20</f>
        <v>25.666666666666668</v>
      </c>
      <c r="L20" s="52">
        <f>J20/I20</f>
        <v>5.402597402597403</v>
      </c>
      <c r="M20" s="45"/>
      <c r="N20" s="42">
        <f>664+522+392+59+6+830+205+77</f>
        <v>2755</v>
      </c>
      <c r="O20" s="43">
        <f>4023.5+5558+2672.5+449+52+4724+1387+416</f>
        <v>19282</v>
      </c>
      <c r="P20" s="52">
        <f>O20/N20</f>
        <v>6.998911070780399</v>
      </c>
      <c r="Q20" s="40"/>
    </row>
    <row r="21" spans="1:17" s="24" customFormat="1" ht="24.75" customHeight="1">
      <c r="A21" s="23">
        <v>14</v>
      </c>
      <c r="B21" s="49" t="s">
        <v>33</v>
      </c>
      <c r="C21" s="3">
        <v>39157</v>
      </c>
      <c r="D21" s="2" t="s">
        <v>34</v>
      </c>
      <c r="E21" s="4">
        <v>1</v>
      </c>
      <c r="F21" s="38"/>
      <c r="G21" s="41">
        <v>1</v>
      </c>
      <c r="H21" s="41">
        <v>10</v>
      </c>
      <c r="I21" s="42">
        <v>54</v>
      </c>
      <c r="J21" s="43">
        <v>398</v>
      </c>
      <c r="K21" s="44">
        <f>I21/G21</f>
        <v>54</v>
      </c>
      <c r="L21" s="52">
        <f>J21/I21</f>
        <v>7.37037037037037</v>
      </c>
      <c r="M21" s="45"/>
      <c r="N21" s="42">
        <f>578+442+162+25+159+173+475+267+133+54</f>
        <v>2468</v>
      </c>
      <c r="O21" s="43">
        <f>4040+3088+878+292+795+865+1900+1068+1000+398</f>
        <v>14324</v>
      </c>
      <c r="P21" s="52">
        <f>O21/N21</f>
        <v>5.80388978930308</v>
      </c>
      <c r="Q21" s="40"/>
    </row>
    <row r="22" spans="1:17" s="24" customFormat="1" ht="24.75" customHeight="1">
      <c r="A22" s="23">
        <v>15</v>
      </c>
      <c r="B22" s="49" t="s">
        <v>40</v>
      </c>
      <c r="C22" s="3">
        <v>39087</v>
      </c>
      <c r="D22" s="2" t="s">
        <v>29</v>
      </c>
      <c r="E22" s="4">
        <v>1</v>
      </c>
      <c r="F22" s="38"/>
      <c r="G22" s="41">
        <v>1</v>
      </c>
      <c r="H22" s="41">
        <v>17</v>
      </c>
      <c r="I22" s="42">
        <v>11</v>
      </c>
      <c r="J22" s="43">
        <v>102</v>
      </c>
      <c r="K22" s="44">
        <f>I22/G22</f>
        <v>11</v>
      </c>
      <c r="L22" s="52">
        <f>J22/I22</f>
        <v>9.272727272727273</v>
      </c>
      <c r="M22" s="45"/>
      <c r="N22" s="42">
        <f>2920+1031+821+648+551+476+146+128+89+713+43+445+445+475+7+238+475+11</f>
        <v>9662</v>
      </c>
      <c r="O22" s="43">
        <f>22095+9204+7326+5702+4828+3872.5+1230+1085+707+2852+110.5+1780+1780+1900+49+952+1900+102</f>
        <v>67475</v>
      </c>
      <c r="P22" s="52">
        <f>O22/N22</f>
        <v>6.9835437797557445</v>
      </c>
      <c r="Q22" s="40"/>
    </row>
    <row r="23" spans="1:13" ht="6" customHeight="1" thickBot="1">
      <c r="A23" s="20"/>
      <c r="B23" s="13"/>
      <c r="C23" s="14"/>
      <c r="D23" s="15"/>
      <c r="E23" s="15"/>
      <c r="F23" s="15"/>
      <c r="G23" s="16"/>
      <c r="H23" s="16"/>
      <c r="I23" s="17"/>
      <c r="J23" s="18"/>
      <c r="K23" s="17"/>
      <c r="L23" s="18"/>
      <c r="M23" s="18"/>
    </row>
    <row r="24" spans="1:13" ht="20.25" customHeight="1" thickBot="1">
      <c r="A24" s="20"/>
      <c r="B24" s="56" t="s">
        <v>6</v>
      </c>
      <c r="C24" s="56"/>
      <c r="D24" s="56"/>
      <c r="E24" s="56"/>
      <c r="F24" s="31"/>
      <c r="G24" s="32">
        <f>SUM(G8:G22)</f>
        <v>100</v>
      </c>
      <c r="H24" s="32" t="s">
        <v>14</v>
      </c>
      <c r="I24" s="34">
        <f>SUM(I8:I22)</f>
        <v>9102</v>
      </c>
      <c r="J24" s="35">
        <f>SUM(J8:J22)</f>
        <v>52606.5</v>
      </c>
      <c r="K24" s="50">
        <f>I24/G24</f>
        <v>91.02</v>
      </c>
      <c r="L24" s="33">
        <f>J24/I24</f>
        <v>5.779663810151615</v>
      </c>
      <c r="M24" s="10"/>
    </row>
  </sheetData>
  <mergeCells count="7">
    <mergeCell ref="N6:P6"/>
    <mergeCell ref="B24:E24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2007-06-29T14:28:13Z</dcterms:modified>
  <cp:category/>
  <cp:version/>
  <cp:contentType/>
  <cp:contentStatus/>
</cp:coreProperties>
</file>