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Haftalık'!$A$1:$L$23</definedName>
  </definedNames>
  <calcPr fullCalcOnLoad="1"/>
</workbook>
</file>

<file path=xl/sharedStrings.xml><?xml version="1.0" encoding="utf-8"?>
<sst xmlns="http://schemas.openxmlformats.org/spreadsheetml/2006/main" count="51" uniqueCount="43">
  <si>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</si>
  <si>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</si>
  <si>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</si>
  <si>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</si>
  <si>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</si>
  <si>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</si>
  <si>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</si>
  <si>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</si>
  <si>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</si>
  <si>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</si>
  <si>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</si>
  <si>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</si>
  <si>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</si>
  <si>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BU HAFTA</t>
  </si>
  <si>
    <t>-</t>
  </si>
  <si>
    <t>ORT. BİLET (YTL)</t>
  </si>
  <si>
    <t>SALON BAŞINA SEY.</t>
  </si>
  <si>
    <t>TİGLON</t>
  </si>
  <si>
    <t>PAN'S LABYRINTH</t>
  </si>
  <si>
    <t>WILD BUNCH</t>
  </si>
  <si>
    <t>GRBAVICA</t>
  </si>
  <si>
    <t>İRFAN FİLM</t>
  </si>
  <si>
    <t>A.E. FILM</t>
  </si>
  <si>
    <t>JE M'APPELLE ELISABETH</t>
  </si>
  <si>
    <t>PYRAMIDE</t>
  </si>
  <si>
    <t>EVERYONE'S HERO</t>
  </si>
  <si>
    <t>MISTRESS OF SPICES</t>
  </si>
  <si>
    <t>LİMON</t>
  </si>
  <si>
    <t>IMPY'S ISLAND</t>
  </si>
  <si>
    <t>CASHBACK</t>
  </si>
  <si>
    <t>SHI GAN (TIME)</t>
  </si>
  <si>
    <t>CINECLICK</t>
  </si>
  <si>
    <t>PLANETE BLANCHE, LA</t>
  </si>
  <si>
    <t>FILMS DIST.</t>
  </si>
  <si>
    <t>DEATH OF A PRESIDENT</t>
  </si>
  <si>
    <t>Pİ FİLM &amp; YALAN D.</t>
  </si>
  <si>
    <t>2007 / 24</t>
  </si>
  <si>
    <t>08 - 14 Haziran 2007</t>
  </si>
  <si>
    <t>HOST, THE</t>
  </si>
  <si>
    <t>RENAISSANCE</t>
  </si>
  <si>
    <t>TAPAS</t>
  </si>
  <si>
    <t>ASKD</t>
  </si>
  <si>
    <t>C.R.A.Z.Y.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</si>
</sst>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4" fontId="6" fillId="5" borderId="12" xfId="0" applyNumberFormat="1" applyFont="1" applyFill="1" applyBorder="1" applyAlignment="1">
      <alignment horizontal="right" vertical="center"/>
    </xf>
    <xf numFmtId="4" fontId="6" fillId="6" borderId="10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790575"/>
          <a:ext cx="1167765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62400" y="790575"/>
          <a:ext cx="60483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182100" y="790575"/>
          <a:ext cx="3028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695325</xdr:colOff>
      <xdr:row>1</xdr:row>
      <xdr:rowOff>76200</xdr:rowOff>
    </xdr:from>
    <xdr:to>
      <xdr:col>1</xdr:col>
      <xdr:colOff>1495425</xdr:colOff>
      <xdr:row>4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809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zoomScale="75" zoomScaleNormal="75" workbookViewId="0" topLeftCell="A1">
      <selection activeCell="H25" sqref="H25"/>
    </sheetView>
  </sheetViews>
  <sheetFormatPr defaultColWidth="9.140625" defaultRowHeight="12.75"/>
  <cols>
    <col min="1" max="1" width="6.8515625" style="8" customWidth="1"/>
    <col min="2" max="2" width="49.140625" style="9" customWidth="1"/>
    <col min="3" max="3" width="12.57421875" style="9" bestFit="1" customWidth="1"/>
    <col min="4" max="4" width="25.14062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7.42187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4.003906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56" t="s">
        <v>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9"/>
      <c r="N2" s="12" t="s">
        <v>9</v>
      </c>
      <c r="O2" s="57" t="s">
        <v>36</v>
      </c>
      <c r="P2" s="58"/>
    </row>
    <row r="3" spans="1:16" ht="18" customHeight="1">
      <c r="A3" s="20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29"/>
      <c r="N3" s="61" t="s">
        <v>37</v>
      </c>
      <c r="O3" s="62"/>
      <c r="P3" s="63"/>
    </row>
    <row r="4" spans="1:16" ht="18" customHeight="1" thickBot="1">
      <c r="A4" s="20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29"/>
      <c r="N4" s="30" t="s">
        <v>8</v>
      </c>
      <c r="O4" s="59" t="s">
        <v>11</v>
      </c>
      <c r="P4" s="60"/>
    </row>
    <row r="5" spans="1:13" ht="6" customHeigh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53" t="s">
        <v>13</v>
      </c>
      <c r="H6" s="53"/>
      <c r="I6" s="53"/>
      <c r="J6" s="53"/>
      <c r="K6" s="53"/>
      <c r="L6" s="53"/>
      <c r="M6" s="36"/>
      <c r="N6" s="53" t="s">
        <v>6</v>
      </c>
      <c r="O6" s="54"/>
      <c r="P6" s="54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46" t="s">
        <v>4</v>
      </c>
      <c r="H7" s="46" t="s">
        <v>3</v>
      </c>
      <c r="I7" s="47" t="s">
        <v>5</v>
      </c>
      <c r="J7" s="47" t="s">
        <v>10</v>
      </c>
      <c r="K7" s="47" t="s">
        <v>16</v>
      </c>
      <c r="L7" s="47" t="s">
        <v>15</v>
      </c>
      <c r="M7" s="48"/>
      <c r="N7" s="47" t="s">
        <v>5</v>
      </c>
      <c r="O7" s="47" t="s">
        <v>10</v>
      </c>
      <c r="P7" s="47" t="s">
        <v>15</v>
      </c>
      <c r="Q7" s="39"/>
    </row>
    <row r="8" spans="1:17" s="24" customFormat="1" ht="24.75" customHeight="1">
      <c r="A8" s="23"/>
      <c r="B8" s="49" t="s">
        <v>28</v>
      </c>
      <c r="C8" s="3">
        <v>39220</v>
      </c>
      <c r="D8" s="2" t="s">
        <v>17</v>
      </c>
      <c r="E8" s="4">
        <v>88</v>
      </c>
      <c r="F8" s="38"/>
      <c r="G8" s="41">
        <v>88</v>
      </c>
      <c r="H8" s="41">
        <v>4</v>
      </c>
      <c r="I8" s="42">
        <v>12738</v>
      </c>
      <c r="J8" s="43">
        <v>72685</v>
      </c>
      <c r="K8" s="44">
        <f aca="true" t="shared" si="0" ref="K8:K21">I8/G8</f>
        <v>144.75</v>
      </c>
      <c r="L8" s="52">
        <f aca="true" t="shared" si="1" ref="L8:L21">J8/I8</f>
        <v>5.706154812372429</v>
      </c>
      <c r="M8" s="45"/>
      <c r="N8" s="42">
        <f>30030+15614+11438+12738</f>
        <v>69820</v>
      </c>
      <c r="O8" s="43">
        <f>243956.5+117427+73654+72685</f>
        <v>507722.5</v>
      </c>
      <c r="P8" s="52">
        <f aca="true" t="shared" si="2" ref="P8:P21">O8/N8</f>
        <v>7.271877685476941</v>
      </c>
      <c r="Q8" s="40"/>
    </row>
    <row r="9" spans="1:17" s="24" customFormat="1" ht="24.75" customHeight="1">
      <c r="A9" s="23"/>
      <c r="B9" s="49" t="s">
        <v>38</v>
      </c>
      <c r="C9" s="3">
        <v>39241</v>
      </c>
      <c r="D9" s="2" t="s">
        <v>31</v>
      </c>
      <c r="E9" s="4">
        <v>20</v>
      </c>
      <c r="F9" s="38"/>
      <c r="G9" s="41">
        <v>20</v>
      </c>
      <c r="H9" s="41">
        <v>1</v>
      </c>
      <c r="I9" s="42">
        <v>5960</v>
      </c>
      <c r="J9" s="43">
        <v>56566</v>
      </c>
      <c r="K9" s="44">
        <f t="shared" si="0"/>
        <v>298</v>
      </c>
      <c r="L9" s="52">
        <f t="shared" si="1"/>
        <v>9.490939597315437</v>
      </c>
      <c r="M9" s="45"/>
      <c r="N9" s="42">
        <f>5960</f>
        <v>5960</v>
      </c>
      <c r="O9" s="43">
        <f>56566</f>
        <v>56566</v>
      </c>
      <c r="P9" s="52">
        <f t="shared" si="2"/>
        <v>9.490939597315437</v>
      </c>
      <c r="Q9" s="40"/>
    </row>
    <row r="10" spans="1:17" s="24" customFormat="1" ht="24.75" customHeight="1">
      <c r="A10" s="23"/>
      <c r="B10" s="49" t="s">
        <v>18</v>
      </c>
      <c r="C10" s="3">
        <v>39178</v>
      </c>
      <c r="D10" s="2" t="s">
        <v>19</v>
      </c>
      <c r="E10" s="4">
        <v>43</v>
      </c>
      <c r="F10" s="38"/>
      <c r="G10" s="41">
        <v>14</v>
      </c>
      <c r="H10" s="41">
        <v>10</v>
      </c>
      <c r="I10" s="42">
        <v>2033</v>
      </c>
      <c r="J10" s="43">
        <v>11212.5</v>
      </c>
      <c r="K10" s="44">
        <f t="shared" si="0"/>
        <v>145.21428571428572</v>
      </c>
      <c r="L10" s="52">
        <f t="shared" si="1"/>
        <v>5.515248401377275</v>
      </c>
      <c r="M10" s="45"/>
      <c r="N10" s="42">
        <f>37459+21078+10255+6270+3694+4932+4892+1464+1250+2033</f>
        <v>93327</v>
      </c>
      <c r="O10" s="43">
        <f>334660+186251+75988+40440+17431+27188+25044.5+6929.5+5845+11212.5</f>
        <v>730989.5</v>
      </c>
      <c r="P10" s="52">
        <f t="shared" si="2"/>
        <v>7.832561852411414</v>
      </c>
      <c r="Q10" s="40"/>
    </row>
    <row r="11" spans="1:17" s="24" customFormat="1" ht="24.75" customHeight="1">
      <c r="A11" s="23"/>
      <c r="B11" s="49" t="s">
        <v>23</v>
      </c>
      <c r="C11" s="3">
        <v>39213</v>
      </c>
      <c r="D11" s="2" t="s">
        <v>24</v>
      </c>
      <c r="E11" s="4">
        <v>4</v>
      </c>
      <c r="F11" s="38"/>
      <c r="G11" s="41">
        <v>4</v>
      </c>
      <c r="H11" s="41">
        <v>5</v>
      </c>
      <c r="I11" s="42">
        <v>830</v>
      </c>
      <c r="J11" s="43">
        <v>4724</v>
      </c>
      <c r="K11" s="44">
        <f t="shared" si="0"/>
        <v>207.5</v>
      </c>
      <c r="L11" s="52">
        <f t="shared" si="1"/>
        <v>5.691566265060241</v>
      </c>
      <c r="M11" s="45"/>
      <c r="N11" s="42">
        <f>664+522+392+59+6+830</f>
        <v>2473</v>
      </c>
      <c r="O11" s="43">
        <f>4023.5+5558+2672.5+449+52+4724</f>
        <v>17479</v>
      </c>
      <c r="P11" s="52">
        <f t="shared" si="2"/>
        <v>7.067933683784877</v>
      </c>
      <c r="Q11" s="40"/>
    </row>
    <row r="12" spans="1:17" s="24" customFormat="1" ht="24.75" customHeight="1">
      <c r="A12" s="23"/>
      <c r="B12" s="49" t="s">
        <v>32</v>
      </c>
      <c r="C12" s="3">
        <v>39234</v>
      </c>
      <c r="D12" s="2" t="s">
        <v>35</v>
      </c>
      <c r="E12" s="4">
        <v>15</v>
      </c>
      <c r="F12" s="38"/>
      <c r="G12" s="41">
        <v>15</v>
      </c>
      <c r="H12" s="41">
        <v>2</v>
      </c>
      <c r="I12" s="42">
        <v>798</v>
      </c>
      <c r="J12" s="43">
        <v>6692.5</v>
      </c>
      <c r="K12" s="44">
        <f t="shared" si="0"/>
        <v>53.2</v>
      </c>
      <c r="L12" s="52">
        <f t="shared" si="1"/>
        <v>8.386591478696742</v>
      </c>
      <c r="M12" s="45"/>
      <c r="N12" s="42">
        <f>1293+798</f>
        <v>2091</v>
      </c>
      <c r="O12" s="43">
        <f>12517.5+6692.5</f>
        <v>19210</v>
      </c>
      <c r="P12" s="52">
        <f t="shared" si="2"/>
        <v>9.1869918699187</v>
      </c>
      <c r="Q12" s="40"/>
    </row>
    <row r="13" spans="1:17" s="24" customFormat="1" ht="24.75" customHeight="1">
      <c r="A13" s="23"/>
      <c r="B13" s="49" t="s">
        <v>34</v>
      </c>
      <c r="C13" s="3">
        <v>39178</v>
      </c>
      <c r="D13" s="2" t="s">
        <v>22</v>
      </c>
      <c r="E13" s="4">
        <v>5</v>
      </c>
      <c r="F13" s="38"/>
      <c r="G13" s="41">
        <v>2</v>
      </c>
      <c r="H13" s="41">
        <v>8</v>
      </c>
      <c r="I13" s="42">
        <v>653</v>
      </c>
      <c r="J13" s="43">
        <v>2612</v>
      </c>
      <c r="K13" s="44">
        <f t="shared" si="0"/>
        <v>326.5</v>
      </c>
      <c r="L13" s="52">
        <f t="shared" si="1"/>
        <v>4</v>
      </c>
      <c r="M13" s="45"/>
      <c r="N13" s="42">
        <f>870+504+98+37+13+12+297+653</f>
        <v>2484</v>
      </c>
      <c r="O13" s="43">
        <f>6989+3492+735+273+101+62+1188+2612</f>
        <v>15452</v>
      </c>
      <c r="P13" s="52">
        <f t="shared" si="2"/>
        <v>6.22061191626409</v>
      </c>
      <c r="Q13" s="40"/>
    </row>
    <row r="14" spans="1:17" s="24" customFormat="1" ht="24.75" customHeight="1">
      <c r="A14" s="23"/>
      <c r="B14" s="49" t="s">
        <v>20</v>
      </c>
      <c r="C14" s="3">
        <v>39178</v>
      </c>
      <c r="D14" s="2" t="s">
        <v>21</v>
      </c>
      <c r="E14" s="4">
        <v>2</v>
      </c>
      <c r="F14" s="38"/>
      <c r="G14" s="41">
        <v>2</v>
      </c>
      <c r="H14" s="41">
        <v>10</v>
      </c>
      <c r="I14" s="42">
        <v>642</v>
      </c>
      <c r="J14" s="43">
        <v>2401</v>
      </c>
      <c r="K14" s="44">
        <f t="shared" si="0"/>
        <v>321</v>
      </c>
      <c r="L14" s="52">
        <f t="shared" si="1"/>
        <v>3.7398753894080996</v>
      </c>
      <c r="M14" s="45"/>
      <c r="N14" s="42">
        <f>445+262+47+219+66+135+226+149+505+642</f>
        <v>2696</v>
      </c>
      <c r="O14" s="43">
        <f>3994+2334+454+1412+330+1004+1550+988+2020+2401</f>
        <v>16487</v>
      </c>
      <c r="P14" s="52">
        <f t="shared" si="2"/>
        <v>6.115356083086054</v>
      </c>
      <c r="Q14" s="40"/>
    </row>
    <row r="15" spans="1:17" s="24" customFormat="1" ht="24.75" customHeight="1">
      <c r="A15" s="23"/>
      <c r="B15" s="49" t="s">
        <v>39</v>
      </c>
      <c r="C15" s="3">
        <v>39185</v>
      </c>
      <c r="D15" s="2" t="s">
        <v>17</v>
      </c>
      <c r="E15" s="4">
        <v>4</v>
      </c>
      <c r="F15" s="38"/>
      <c r="G15" s="41">
        <v>3</v>
      </c>
      <c r="H15" s="41">
        <v>5</v>
      </c>
      <c r="I15" s="42">
        <v>549</v>
      </c>
      <c r="J15" s="43">
        <v>2374</v>
      </c>
      <c r="K15" s="44">
        <f t="shared" si="0"/>
        <v>183</v>
      </c>
      <c r="L15" s="52">
        <f t="shared" si="1"/>
        <v>4.324225865209471</v>
      </c>
      <c r="M15" s="45"/>
      <c r="N15" s="42">
        <f>846+548+607+46+549</f>
        <v>2596</v>
      </c>
      <c r="O15" s="43">
        <f>6769.5+3919+2476+254+2374</f>
        <v>15792.5</v>
      </c>
      <c r="P15" s="52">
        <f t="shared" si="2"/>
        <v>6.0833975346687215</v>
      </c>
      <c r="Q15" s="40"/>
    </row>
    <row r="16" spans="1:17" s="24" customFormat="1" ht="24.75" customHeight="1">
      <c r="A16" s="23"/>
      <c r="B16" s="49" t="s">
        <v>29</v>
      </c>
      <c r="C16" s="3">
        <v>39227</v>
      </c>
      <c r="D16" s="2" t="s">
        <v>22</v>
      </c>
      <c r="E16" s="4">
        <v>5</v>
      </c>
      <c r="F16" s="38"/>
      <c r="G16" s="41">
        <v>5</v>
      </c>
      <c r="H16" s="41">
        <v>3</v>
      </c>
      <c r="I16" s="42">
        <v>514</v>
      </c>
      <c r="J16" s="43">
        <v>3600</v>
      </c>
      <c r="K16" s="44">
        <f t="shared" si="0"/>
        <v>102.8</v>
      </c>
      <c r="L16" s="52">
        <f t="shared" si="1"/>
        <v>7.003891050583658</v>
      </c>
      <c r="M16" s="45"/>
      <c r="N16" s="42">
        <f>1711+728+514</f>
        <v>2953</v>
      </c>
      <c r="O16" s="43">
        <f>18794+5525.5+3600</f>
        <v>27919.5</v>
      </c>
      <c r="P16" s="52">
        <f t="shared" si="2"/>
        <v>9.454622417880122</v>
      </c>
      <c r="Q16" s="40"/>
    </row>
    <row r="17" spans="1:17" s="24" customFormat="1" ht="24.75" customHeight="1">
      <c r="A17" s="23"/>
      <c r="B17" s="49" t="s">
        <v>25</v>
      </c>
      <c r="C17" s="3">
        <v>39094</v>
      </c>
      <c r="D17" s="2" t="s">
        <v>17</v>
      </c>
      <c r="E17" s="4">
        <v>42</v>
      </c>
      <c r="F17" s="38"/>
      <c r="G17" s="41">
        <v>4</v>
      </c>
      <c r="H17" s="41">
        <v>21</v>
      </c>
      <c r="I17" s="42">
        <v>505</v>
      </c>
      <c r="J17" s="43">
        <v>1419</v>
      </c>
      <c r="K17" s="44">
        <f t="shared" si="0"/>
        <v>126.25</v>
      </c>
      <c r="L17" s="52">
        <f t="shared" si="1"/>
        <v>2.8099009900990097</v>
      </c>
      <c r="M17" s="45"/>
      <c r="N17" s="42">
        <f>13983+14934+8576+5091+3923+2713+2832+1841+2655+2061+838+293+873+585+1915+133+388+451+159+378+505</f>
        <v>65127</v>
      </c>
      <c r="O17" s="43">
        <f>116992.5+114120.5+59552+32990+22575.5+13689.5+13072.5+9182.5+12776+9530.5+3684.5+1508.5+3567.5+3012.5+8292+499.5+1292.5+1740.5+650.5+1541+1419</f>
        <v>431689.5</v>
      </c>
      <c r="P17" s="52">
        <f t="shared" si="2"/>
        <v>6.628425998433829</v>
      </c>
      <c r="Q17" s="40"/>
    </row>
    <row r="18" spans="1:17" s="24" customFormat="1" ht="24.75" customHeight="1">
      <c r="A18" s="23"/>
      <c r="B18" s="1" t="s">
        <v>26</v>
      </c>
      <c r="C18" s="3">
        <v>39115</v>
      </c>
      <c r="D18" s="2" t="s">
        <v>27</v>
      </c>
      <c r="E18" s="4">
        <v>7</v>
      </c>
      <c r="F18" s="38"/>
      <c r="G18" s="41">
        <v>3</v>
      </c>
      <c r="H18" s="41">
        <v>17</v>
      </c>
      <c r="I18" s="42">
        <v>491</v>
      </c>
      <c r="J18" s="43">
        <v>2506</v>
      </c>
      <c r="K18" s="44">
        <f t="shared" si="0"/>
        <v>163.66666666666666</v>
      </c>
      <c r="L18" s="52">
        <f t="shared" si="1"/>
        <v>5.103869653767821</v>
      </c>
      <c r="M18" s="51"/>
      <c r="N18" s="42">
        <f>1861+315+483+453+199+125+780+688+532+250+58+10+324+278+530+160+491</f>
        <v>7537</v>
      </c>
      <c r="O18" s="43">
        <f>17653+2664+2547+3149.5+1301+782+4139+3319+2916+1353+211+25+1358+2067.5+4037+800+2506</f>
        <v>50828</v>
      </c>
      <c r="P18" s="52">
        <f t="shared" si="2"/>
        <v>6.743797266817036</v>
      </c>
      <c r="Q18" s="40"/>
    </row>
    <row r="19" spans="1:17" s="24" customFormat="1" ht="24.75" customHeight="1">
      <c r="A19" s="23"/>
      <c r="B19" s="49" t="s">
        <v>30</v>
      </c>
      <c r="C19" s="3">
        <v>39087</v>
      </c>
      <c r="D19" s="2" t="s">
        <v>31</v>
      </c>
      <c r="E19" s="4">
        <v>1</v>
      </c>
      <c r="F19" s="38"/>
      <c r="G19" s="41">
        <v>1</v>
      </c>
      <c r="H19" s="41">
        <v>16</v>
      </c>
      <c r="I19" s="42">
        <v>475</v>
      </c>
      <c r="J19" s="43">
        <v>1900</v>
      </c>
      <c r="K19" s="44">
        <f t="shared" si="0"/>
        <v>475</v>
      </c>
      <c r="L19" s="52">
        <f t="shared" si="1"/>
        <v>4</v>
      </c>
      <c r="M19" s="45"/>
      <c r="N19" s="42">
        <f>2920+1031+821+648+551+476+146+128+89+713+43+445+445+475+7+238+475</f>
        <v>9651</v>
      </c>
      <c r="O19" s="43">
        <f>22095+9204+7326+5702+4828+3872.5+1230+1085+707+2852+110.5+1780+1780+1900+49+952+1900</f>
        <v>67373</v>
      </c>
      <c r="P19" s="52">
        <f t="shared" si="2"/>
        <v>6.980934618174283</v>
      </c>
      <c r="Q19" s="40"/>
    </row>
    <row r="20" spans="1:17" s="24" customFormat="1" ht="24.75" customHeight="1">
      <c r="A20" s="23"/>
      <c r="B20" s="1" t="s">
        <v>42</v>
      </c>
      <c r="C20" s="3">
        <v>38870</v>
      </c>
      <c r="D20" s="2" t="s">
        <v>33</v>
      </c>
      <c r="E20" s="4">
        <v>5</v>
      </c>
      <c r="F20" s="38"/>
      <c r="G20" s="41">
        <v>1</v>
      </c>
      <c r="H20" s="41">
        <v>28</v>
      </c>
      <c r="I20" s="42">
        <v>416</v>
      </c>
      <c r="J20" s="43">
        <v>1664</v>
      </c>
      <c r="K20" s="44">
        <f t="shared" si="0"/>
        <v>416</v>
      </c>
      <c r="L20" s="52">
        <f t="shared" si="1"/>
        <v>4</v>
      </c>
      <c r="M20" s="51"/>
      <c r="N20" s="42">
        <f>2709+885+473+442+218+235+996+335+288+86+108+45+118+20+53+550+402+621+190+950+150+237+59+198+198+40+16+150+416</f>
        <v>11188</v>
      </c>
      <c r="O20" s="43">
        <f>20882.25+8209.5+3896+2400+1136+1611+7379.5+2057+1578+454+596+242+607+80+357.5+2184+1212+1863+930+2850+450+711+177+594+594+204+41+538.5+1664</f>
        <v>65498.25</v>
      </c>
      <c r="P20" s="52">
        <f t="shared" si="2"/>
        <v>5.854330532713622</v>
      </c>
      <c r="Q20" s="40"/>
    </row>
    <row r="21" spans="1:17" s="24" customFormat="1" ht="24.75" customHeight="1">
      <c r="A21" s="23"/>
      <c r="B21" s="1" t="s">
        <v>40</v>
      </c>
      <c r="C21" s="3">
        <v>39059</v>
      </c>
      <c r="D21" s="2" t="s">
        <v>41</v>
      </c>
      <c r="E21" s="4">
        <v>4</v>
      </c>
      <c r="F21" s="38"/>
      <c r="G21" s="41">
        <v>2</v>
      </c>
      <c r="H21" s="41">
        <v>15</v>
      </c>
      <c r="I21" s="42">
        <v>75</v>
      </c>
      <c r="J21" s="43">
        <v>468</v>
      </c>
      <c r="K21" s="44">
        <f t="shared" si="0"/>
        <v>37.5</v>
      </c>
      <c r="L21" s="52">
        <f t="shared" si="1"/>
        <v>6.24</v>
      </c>
      <c r="M21" s="45"/>
      <c r="N21" s="42">
        <f>1000+688+315+110+14+91+238+267+24+49+68+759+1001+71+600+75</f>
        <v>5370</v>
      </c>
      <c r="O21" s="43">
        <f>5003+5487+2620+995+115+453+952+1068+60+117+340+2970+8402+414+2390+468</f>
        <v>31854</v>
      </c>
      <c r="P21" s="52">
        <f t="shared" si="2"/>
        <v>5.931843575418994</v>
      </c>
      <c r="Q21" s="40"/>
    </row>
    <row r="22" spans="1:13" ht="6" customHeight="1" thickBot="1">
      <c r="A22" s="20"/>
      <c r="B22" s="13"/>
      <c r="C22" s="14"/>
      <c r="D22" s="15"/>
      <c r="E22" s="15"/>
      <c r="F22" s="15"/>
      <c r="G22" s="16"/>
      <c r="H22" s="16"/>
      <c r="I22" s="17"/>
      <c r="J22" s="18"/>
      <c r="K22" s="17"/>
      <c r="L22" s="18"/>
      <c r="M22" s="18"/>
    </row>
    <row r="23" spans="1:13" ht="20.25" customHeight="1" thickBot="1">
      <c r="A23" s="20"/>
      <c r="B23" s="55" t="s">
        <v>6</v>
      </c>
      <c r="C23" s="55"/>
      <c r="D23" s="55"/>
      <c r="E23" s="55"/>
      <c r="F23" s="31"/>
      <c r="G23" s="32">
        <f>SUM(G8:G21)</f>
        <v>164</v>
      </c>
      <c r="H23" s="32" t="s">
        <v>14</v>
      </c>
      <c r="I23" s="34">
        <f>SUM(I8:I21)</f>
        <v>26679</v>
      </c>
      <c r="J23" s="35">
        <f>SUM(J8:J21)</f>
        <v>170824</v>
      </c>
      <c r="K23" s="50">
        <f>I23/G23</f>
        <v>162.6768292682927</v>
      </c>
      <c r="L23" s="33">
        <f>J23/I23</f>
        <v>6.4029386408785935</v>
      </c>
      <c r="M23" s="10"/>
    </row>
  </sheetData>
  <mergeCells count="7">
    <mergeCell ref="N6:P6"/>
    <mergeCell ref="B23:E23"/>
    <mergeCell ref="B2:L4"/>
    <mergeCell ref="O2:P2"/>
    <mergeCell ref="O4:P4"/>
    <mergeCell ref="N3:P3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2007-03-15T18:48:54Z</cp:lastPrinted>
  <dcterms:created xsi:type="dcterms:W3CDTF">2004-03-26T15:51:12Z</dcterms:created>
  <dcterms:modified xsi:type="dcterms:W3CDTF">2007-06-15T14:49:44Z</dcterms:modified>
  <cp:category/>
  <cp:version/>
  <cp:contentType/>
  <cp:contentStatus/>
</cp:coreProperties>
</file>