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11640" tabRatio="804" activeTab="0"/>
  </bookViews>
  <sheets>
    <sheet name="Jun 08 - 10 we 24)" sheetId="1" r:id="rId1"/>
    <sheet name="Jun 08 - 10 (TOP 20)" sheetId="2" r:id="rId2"/>
  </sheets>
  <definedNames>
    <definedName name="_xlnm.Print_Area" localSheetId="1">'Jun 08 - 10 (TOP 20)'!$A$1:$W$45</definedName>
    <definedName name="_xlnm.Print_Area" localSheetId="0">'Jun 08 - 10 we 24)'!$A$1:$W$96</definedName>
  </definedNames>
  <calcPr fullCalcOnLoad="1"/>
</workbook>
</file>

<file path=xl/sharedStrings.xml><?xml version="1.0" encoding="utf-8"?>
<sst xmlns="http://schemas.openxmlformats.org/spreadsheetml/2006/main" count="334" uniqueCount="142">
  <si>
    <t>ÇILGIN DERSANE</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</si>
  <si>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</si>
  <si>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Weekly Movie Magazine Antrakt Presents - Haftalık Antrakt Sinema Gazetesi Sunar</t>
  </si>
  <si>
    <t>TOTAL</t>
  </si>
  <si>
    <t>PARAMOUNT</t>
  </si>
  <si>
    <t>OZEN</t>
  </si>
  <si>
    <t>TIGLON</t>
  </si>
  <si>
    <t>D PRODUCTIONS</t>
  </si>
  <si>
    <t>MEDYAVIZYON</t>
  </si>
  <si>
    <t>Title</t>
  </si>
  <si>
    <t>Distributor</t>
  </si>
  <si>
    <t>Friday</t>
  </si>
  <si>
    <t>Saturday</t>
  </si>
  <si>
    <t>Sunday</t>
  </si>
  <si>
    <t>Change</t>
  </si>
  <si>
    <t>Adm.</t>
  </si>
  <si>
    <t>WB</t>
  </si>
  <si>
    <t>WARNER BROS.</t>
  </si>
  <si>
    <t>UIP</t>
  </si>
  <si>
    <t>CHANTIER</t>
  </si>
  <si>
    <t>G.B.O.</t>
  </si>
  <si>
    <t>Release
Date</t>
  </si>
  <si>
    <t># of
Prints</t>
  </si>
  <si>
    <t># of
Screen</t>
  </si>
  <si>
    <t>Weeks in Release</t>
  </si>
  <si>
    <t>Weekend Total</t>
  </si>
  <si>
    <t>Last Weekend</t>
  </si>
  <si>
    <t>Cumulative</t>
  </si>
  <si>
    <t>Scr.Avg.
(Adm.)</t>
  </si>
  <si>
    <t>Avg.
Ticket</t>
  </si>
  <si>
    <t>.</t>
  </si>
  <si>
    <t>*Sorted according to Weekend Total G.B.O. - Hafta sonu toplam hasılat sütununa göre sıralanmıştır.</t>
  </si>
  <si>
    <t>FOX</t>
  </si>
  <si>
    <t>BUENA VISTA</t>
  </si>
  <si>
    <t>COLUMBIA</t>
  </si>
  <si>
    <t>Company</t>
  </si>
  <si>
    <t>35 MILIM</t>
  </si>
  <si>
    <t xml:space="preserve"> "Turkey's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t>
  </si>
  <si>
    <t>SHARK BAIT</t>
  </si>
  <si>
    <t>UNP</t>
  </si>
  <si>
    <t>UGLY DUCKLING AND ME, THE</t>
  </si>
  <si>
    <t>HITCHER, THE</t>
  </si>
  <si>
    <t>MUTLULUK</t>
  </si>
  <si>
    <t>KENDA</t>
  </si>
  <si>
    <t>ANS</t>
  </si>
  <si>
    <t>MAVİ GÖZLÜ DEV</t>
  </si>
  <si>
    <t>WEINSTEIN CO.</t>
  </si>
  <si>
    <t>APOCALYPTO</t>
  </si>
  <si>
    <t>MEET THE ROBINSONS</t>
  </si>
  <si>
    <t>TMNT</t>
  </si>
  <si>
    <t>AVSAR FILM</t>
  </si>
  <si>
    <t>PREMONITION</t>
  </si>
  <si>
    <t>HYDE PARK</t>
  </si>
  <si>
    <t>EUROPA</t>
  </si>
  <si>
    <t>MUSIC AND LYRICS</t>
  </si>
  <si>
    <t>SATURNO CONTRO</t>
  </si>
  <si>
    <t>AFS</t>
  </si>
  <si>
    <t>LIVING AND DYING</t>
  </si>
  <si>
    <t>NEW FILMS</t>
  </si>
  <si>
    <t>MANDATE</t>
  </si>
  <si>
    <t>BECAUSE I SAID SO</t>
  </si>
  <si>
    <t>BLACK BOOK</t>
  </si>
  <si>
    <t>OZEN - UMUT</t>
  </si>
  <si>
    <t>ENERGY - SINEVIZYON</t>
  </si>
  <si>
    <t>PRA</t>
  </si>
  <si>
    <t>NEXT</t>
  </si>
  <si>
    <t>PARS: KİRAZ OPERASYONU</t>
  </si>
  <si>
    <t>SINEGRAF</t>
  </si>
  <si>
    <t>REAPING</t>
  </si>
  <si>
    <t>PERFECT STRANGER</t>
  </si>
  <si>
    <t>ASTERIX AND THE VIKINGS</t>
  </si>
  <si>
    <t>WILD HOGS</t>
  </si>
  <si>
    <t>LITTLE MISS SUNSHINE</t>
  </si>
  <si>
    <t>PAN'S LABYRINTH</t>
  </si>
  <si>
    <t>BIR FILM</t>
  </si>
  <si>
    <t>WILD BUNCH</t>
  </si>
  <si>
    <t>COPYING BEETHOVEN</t>
  </si>
  <si>
    <t>SUMMER RAIN</t>
  </si>
  <si>
    <t>IRFAN</t>
  </si>
  <si>
    <t>NAMESAKE, THE</t>
  </si>
  <si>
    <t>SPIDER-MAN 3</t>
  </si>
  <si>
    <t>ISTANBUL GUNESI</t>
  </si>
  <si>
    <t>SÖZÜN BİTTİĞİ YER</t>
  </si>
  <si>
    <t>SHOOTER</t>
  </si>
  <si>
    <t>BREACH</t>
  </si>
  <si>
    <t>UNIVERSAL</t>
  </si>
  <si>
    <t>ONE MISSED CALL: FINAL</t>
  </si>
  <si>
    <t>SUNSHINE</t>
  </si>
  <si>
    <t>MESSENGERS, THE</t>
  </si>
  <si>
    <t>FOUNTAIN, THE</t>
  </si>
  <si>
    <t>MISTRESS OF SPICES</t>
  </si>
  <si>
    <t>LIMON</t>
  </si>
  <si>
    <t>EVERYONE'S HERO</t>
  </si>
  <si>
    <t>FRACTURE</t>
  </si>
  <si>
    <t>IMPY'S ISLAND</t>
  </si>
  <si>
    <t>ZODIAC</t>
  </si>
  <si>
    <t>HILLS HAVE EYES 2</t>
  </si>
  <si>
    <t>CASHBACK</t>
  </si>
  <si>
    <t>A.E. FILM</t>
  </si>
  <si>
    <t>BESTLINE</t>
  </si>
  <si>
    <t>PERFUME: THE STORYOF A MURDERER</t>
  </si>
  <si>
    <t>ERMAN</t>
  </si>
  <si>
    <t>FIND ME GUILTY</t>
  </si>
  <si>
    <t>SYNDICATE</t>
  </si>
  <si>
    <t>HISTORY BOYS, THE</t>
  </si>
  <si>
    <t>PIRATES OF THE CARIBBEAN: AT WORLD'S END</t>
  </si>
  <si>
    <t>MR. BROOKS</t>
  </si>
  <si>
    <t>ELEMENT</t>
  </si>
  <si>
    <t>T4XI</t>
  </si>
  <si>
    <t>BUG</t>
  </si>
  <si>
    <t>FIDA</t>
  </si>
  <si>
    <t>LAST MIMZY, THE</t>
  </si>
  <si>
    <t>NEW LINE</t>
  </si>
  <si>
    <t>SON OSMANLI "YANDIM ALİ"</t>
  </si>
  <si>
    <t>PLANETE BLANCHE, LA</t>
  </si>
  <si>
    <t>EVE GİDEN YOL 1914</t>
  </si>
  <si>
    <t>ELEMANTARY PARTICLES</t>
  </si>
  <si>
    <t>LIVES OF OTHERS</t>
  </si>
  <si>
    <t>BETA</t>
  </si>
  <si>
    <t>ENERGY</t>
  </si>
  <si>
    <t>AKSOY</t>
  </si>
  <si>
    <t>OCEAN'S 13</t>
  </si>
  <si>
    <t>BLOOD AND CHOCOLATE</t>
  </si>
  <si>
    <t>HOST, THE</t>
  </si>
  <si>
    <t>CINECLICK</t>
  </si>
  <si>
    <t>BEAN'S HOLIDAY</t>
  </si>
  <si>
    <t>PI -YALAN DÜNYA</t>
  </si>
  <si>
    <t>BEYNELMİLEL</t>
  </si>
  <si>
    <t>BKM</t>
  </si>
  <si>
    <t>HOKKABAZ</t>
  </si>
  <si>
    <t>JE M'APPELLE ELISABETH</t>
  </si>
  <si>
    <t>PYRAMIDE</t>
  </si>
  <si>
    <t>RENAISSANCE</t>
  </si>
  <si>
    <t>OPEN SEASON</t>
  </si>
  <si>
    <t>NUMBER 23</t>
  </si>
  <si>
    <t>SEVGİLİM İSTANBUL</t>
  </si>
  <si>
    <t>AMENIS</t>
  </si>
  <si>
    <t>MASKELİ BEŞLER I.R.A.K</t>
  </si>
  <si>
    <t>ARZU - FIDA</t>
  </si>
  <si>
    <t>GOMEDA</t>
  </si>
  <si>
    <t>*Bu hafta sonu Umut Sanat, R Film ve Barbar Film'in dağıtımda filmi yoktur.</t>
  </si>
  <si>
    <t>*Firmalardan gelen en son rapor zamanı: 17.36</t>
  </si>
</sst>
</file>

<file path=xl/styles.xml><?xml version="1.0" encoding="utf-8"?>
<styleSheet xmlns="http://schemas.openxmlformats.org/spreadsheetml/2006/main">
  <numFmts count="46">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_-* #,##0.0\ _T_L_-;\-* #,##0.0\ _T_L_-;_-* &quot;-&quot;??\ _T_L_-;_-@_-"/>
    <numFmt numFmtId="181" formatCode="_-* #,##0\ _T_L_-;\-* #,##0\ _T_L_-;_-* &quot;-&quot;??\ _T_L_-;_-@_-"/>
    <numFmt numFmtId="182" formatCode="[$-41F]dd\ mmmm\ yyyy\ dddd"/>
    <numFmt numFmtId="183" formatCode="[$-41F]d\ mmmm\ yy;@"/>
    <numFmt numFmtId="184" formatCode="mm/dd/yy"/>
    <numFmt numFmtId="185" formatCode="#,##0.00\ "/>
    <numFmt numFmtId="186" formatCode="_(* #,##0_);_(* \(#,##0\);_(* &quot;-&quot;??_);_(@_)"/>
    <numFmt numFmtId="187" formatCode="\%\ 0\ "/>
    <numFmt numFmtId="188" formatCode="#,##0\ "/>
    <numFmt numFmtId="189" formatCode="\%\ 0"/>
    <numFmt numFmtId="190" formatCode="dd/mm/yy"/>
    <numFmt numFmtId="191" formatCode="#,##0.00\ \ "/>
    <numFmt numFmtId="192" formatCode="0\ %\ "/>
    <numFmt numFmtId="193" formatCode="0.00\ "/>
    <numFmt numFmtId="194" formatCode="dd/mm/yy;@"/>
    <numFmt numFmtId="195" formatCode="#,##0_-"/>
    <numFmt numFmtId="196" formatCode="#,##0\ \ "/>
    <numFmt numFmtId="197" formatCode="0.0"/>
    <numFmt numFmtId="198" formatCode="#,##0.00\ \ \ "/>
    <numFmt numFmtId="199" formatCode="\%0.00"/>
    <numFmt numFmtId="200" formatCode="#,##0.00\ _T_L"/>
    <numFmt numFmtId="201" formatCode="mmm/yyyy"/>
  </numFmts>
  <fonts count="38">
    <font>
      <sz val="10"/>
      <name val="Arial"/>
      <family val="0"/>
    </font>
    <font>
      <sz val="8"/>
      <name val="Arial"/>
      <family val="0"/>
    </font>
    <font>
      <u val="single"/>
      <sz val="10"/>
      <color indexed="12"/>
      <name val="Arial"/>
      <family val="0"/>
    </font>
    <font>
      <u val="single"/>
      <sz val="10"/>
      <color indexed="36"/>
      <name val="Arial"/>
      <family val="0"/>
    </font>
    <font>
      <sz val="40"/>
      <color indexed="9"/>
      <name val="Impact"/>
      <family val="2"/>
    </font>
    <font>
      <sz val="20"/>
      <color indexed="9"/>
      <name val="Impact"/>
      <family val="2"/>
    </font>
    <font>
      <sz val="14"/>
      <name val="Impact"/>
      <family val="2"/>
    </font>
    <font>
      <sz val="9"/>
      <name val="Trebuchet MS"/>
      <family val="2"/>
    </font>
    <font>
      <sz val="20"/>
      <name val="Impact"/>
      <family val="2"/>
    </font>
    <font>
      <sz val="10"/>
      <name val="Trebuchet MS"/>
      <family val="2"/>
    </font>
    <font>
      <sz val="14"/>
      <name val="Arial"/>
      <family val="2"/>
    </font>
    <font>
      <i/>
      <sz val="9"/>
      <name val="Arial"/>
      <family val="2"/>
    </font>
    <font>
      <b/>
      <sz val="14"/>
      <name val="Impact"/>
      <family val="2"/>
    </font>
    <font>
      <b/>
      <sz val="14"/>
      <name val="Arial"/>
      <family val="2"/>
    </font>
    <font>
      <b/>
      <i/>
      <sz val="9"/>
      <color indexed="10"/>
      <name val="Arial"/>
      <family val="2"/>
    </font>
    <font>
      <b/>
      <sz val="9"/>
      <name val="Arial"/>
      <family val="2"/>
    </font>
    <font>
      <b/>
      <sz val="12"/>
      <color indexed="9"/>
      <name val="Trebuchet MS"/>
      <family val="2"/>
    </font>
    <font>
      <sz val="12"/>
      <color indexed="9"/>
      <name val="Trebuchet MS"/>
      <family val="2"/>
    </font>
    <font>
      <sz val="12"/>
      <color indexed="9"/>
      <name val="Impact"/>
      <family val="2"/>
    </font>
    <font>
      <sz val="8"/>
      <name val="Trebuchet MS"/>
      <family val="0"/>
    </font>
    <font>
      <b/>
      <sz val="11"/>
      <name val="Century Gothic"/>
      <family val="2"/>
    </font>
    <font>
      <sz val="12"/>
      <name val="Impact"/>
      <family val="2"/>
    </font>
    <font>
      <b/>
      <sz val="14"/>
      <color indexed="18"/>
      <name val="Impact"/>
      <family val="2"/>
    </font>
    <font>
      <b/>
      <sz val="10"/>
      <name val="Arial Narrow"/>
      <family val="2"/>
    </font>
    <font>
      <sz val="40"/>
      <color indexed="9"/>
      <name val="Arial"/>
      <family val="2"/>
    </font>
    <font>
      <sz val="26"/>
      <color indexed="9"/>
      <name val="Impact"/>
      <family val="2"/>
    </font>
    <font>
      <sz val="16"/>
      <color indexed="9"/>
      <name val="Impact"/>
      <family val="2"/>
    </font>
    <font>
      <b/>
      <sz val="10"/>
      <color indexed="9"/>
      <name val="Arial Narrow"/>
      <family val="2"/>
    </font>
    <font>
      <sz val="14"/>
      <color indexed="9"/>
      <name val="Impact"/>
      <family val="2"/>
    </font>
    <font>
      <sz val="30"/>
      <color indexed="9"/>
      <name val="Impact"/>
      <family val="2"/>
    </font>
    <font>
      <sz val="30"/>
      <color indexed="9"/>
      <name val="Arial"/>
      <family val="2"/>
    </font>
    <font>
      <sz val="35"/>
      <color indexed="9"/>
      <name val="Impact"/>
      <family val="2"/>
    </font>
    <font>
      <sz val="35"/>
      <color indexed="9"/>
      <name val="Arial"/>
      <family val="2"/>
    </font>
    <font>
      <b/>
      <sz val="10"/>
      <color indexed="9"/>
      <name val="Trebuchet MS"/>
      <family val="2"/>
    </font>
    <font>
      <b/>
      <sz val="10"/>
      <color indexed="9"/>
      <name val="Arial"/>
      <family val="0"/>
    </font>
    <font>
      <sz val="20"/>
      <color indexed="57"/>
      <name val="GoudyLight"/>
      <family val="0"/>
    </font>
    <font>
      <sz val="16"/>
      <color indexed="57"/>
      <name val="GoudyLight"/>
      <family val="0"/>
    </font>
    <font>
      <b/>
      <sz val="10"/>
      <name val="Trebuchet MS"/>
      <family val="2"/>
    </font>
  </fonts>
  <fills count="3">
    <fill>
      <patternFill/>
    </fill>
    <fill>
      <patternFill patternType="gray125"/>
    </fill>
    <fill>
      <patternFill patternType="solid">
        <fgColor indexed="8"/>
        <bgColor indexed="64"/>
      </patternFill>
    </fill>
  </fills>
  <borders count="34">
    <border>
      <left/>
      <right/>
      <top/>
      <bottom/>
      <diagonal/>
    </border>
    <border>
      <left style="medium"/>
      <right>
        <color indexed="63"/>
      </right>
      <top style="medium"/>
      <bottom>
        <color indexed="63"/>
      </bottom>
    </border>
    <border>
      <left style="hair"/>
      <right>
        <color indexed="63"/>
      </right>
      <top>
        <color indexed="63"/>
      </top>
      <bottom style="hair"/>
    </border>
    <border>
      <left style="hair"/>
      <right>
        <color indexed="63"/>
      </right>
      <top style="hair"/>
      <bottom style="hair"/>
    </border>
    <border>
      <left style="hair"/>
      <right>
        <color indexed="63"/>
      </right>
      <top style="hair"/>
      <bottom style="thin"/>
    </border>
    <border>
      <left style="hair"/>
      <right style="hair"/>
      <top style="hair"/>
      <bottom style="hair"/>
    </border>
    <border>
      <left style="medium"/>
      <right>
        <color indexed="63"/>
      </right>
      <top>
        <color indexed="63"/>
      </top>
      <bottom>
        <color indexed="63"/>
      </bottom>
    </border>
    <border>
      <left style="thin"/>
      <right style="thin"/>
      <top style="thin"/>
      <bottom>
        <color indexed="63"/>
      </bottom>
    </border>
    <border>
      <left style="thin"/>
      <right style="medium"/>
      <top style="thin"/>
      <bottom>
        <color indexed="63"/>
      </bottom>
    </border>
    <border>
      <left style="hair"/>
      <right style="hair"/>
      <top>
        <color indexed="63"/>
      </top>
      <bottom style="medium"/>
    </border>
    <border>
      <left style="hair"/>
      <right style="medium"/>
      <top>
        <color indexed="63"/>
      </top>
      <bottom style="medium"/>
    </border>
    <border>
      <left style="medium"/>
      <right style="hair"/>
      <top>
        <color indexed="63"/>
      </top>
      <bottom style="medium"/>
    </border>
    <border>
      <left style="medium"/>
      <right style="hair"/>
      <top style="hair"/>
      <bottom style="hair"/>
    </border>
    <border>
      <left style="hair"/>
      <right style="hair"/>
      <top>
        <color indexed="63"/>
      </top>
      <bottom style="hair"/>
    </border>
    <border>
      <left style="hair"/>
      <right style="hair"/>
      <top style="medium"/>
      <bottom style="hair"/>
    </border>
    <border>
      <left style="hair"/>
      <right style="hair"/>
      <top style="hair"/>
      <bottom style="medium"/>
    </border>
    <border>
      <left style="hair"/>
      <right style="hair"/>
      <top style="hair"/>
      <bottom style="thin"/>
    </border>
    <border>
      <left style="medium"/>
      <right style="hair"/>
      <top style="hair"/>
      <bottom style="medium"/>
    </border>
    <border>
      <left style="medium"/>
      <right style="hair"/>
      <top style="hair"/>
      <bottom style="thin"/>
    </border>
    <border>
      <left style="medium"/>
      <right style="hair"/>
      <top style="medium"/>
      <bottom style="hair"/>
    </border>
    <border>
      <left style="hair"/>
      <right style="medium"/>
      <top style="medium"/>
      <bottom style="hair"/>
    </border>
    <border>
      <left style="hair"/>
      <right style="medium"/>
      <top style="hair"/>
      <bottom style="hair"/>
    </border>
    <border>
      <left style="hair"/>
      <right style="medium"/>
      <top style="hair"/>
      <bottom style="medium"/>
    </border>
    <border>
      <left style="medium"/>
      <right style="hair"/>
      <top>
        <color indexed="63"/>
      </top>
      <bottom style="hair"/>
    </border>
    <border>
      <left style="hair"/>
      <right style="medium"/>
      <top>
        <color indexed="63"/>
      </top>
      <bottom style="hair"/>
    </border>
    <border>
      <left style="hair"/>
      <right style="medium"/>
      <top style="hair"/>
      <bottom style="thin"/>
    </border>
    <border>
      <left style="thin"/>
      <right style="thin"/>
      <top style="medium"/>
      <bottom style="thin"/>
    </border>
    <border>
      <left style="thin"/>
      <right style="medium"/>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hair"/>
      <top>
        <color indexed="63"/>
      </top>
      <bottom style="medium"/>
    </border>
    <border>
      <left style="medium"/>
      <right style="thin"/>
      <top style="medium"/>
      <bottom style="thin"/>
    </border>
    <border>
      <left style="medium"/>
      <right style="thin"/>
      <top style="thin"/>
      <bottom>
        <color indexed="63"/>
      </bottom>
    </border>
    <border>
      <left>
        <color indexed="63"/>
      </left>
      <right style="hair"/>
      <top>
        <color indexed="63"/>
      </top>
      <bottom style="hair"/>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266">
    <xf numFmtId="0" fontId="0" fillId="0" borderId="0" xfId="0" applyAlignment="1">
      <alignment/>
    </xf>
    <xf numFmtId="0" fontId="7" fillId="0" borderId="0" xfId="0" applyFont="1" applyAlignment="1" applyProtection="1">
      <alignment vertical="center"/>
      <protection locked="0"/>
    </xf>
    <xf numFmtId="0" fontId="8" fillId="0" borderId="0" xfId="0" applyFont="1" applyFill="1" applyBorder="1" applyAlignment="1" applyProtection="1">
      <alignment vertical="center"/>
      <protection locked="0"/>
    </xf>
    <xf numFmtId="0" fontId="10" fillId="0" borderId="0" xfId="0" applyFont="1" applyAlignment="1" applyProtection="1">
      <alignment vertical="center"/>
      <protection locked="0"/>
    </xf>
    <xf numFmtId="0" fontId="10" fillId="0" borderId="0" xfId="0" applyFont="1" applyAlignment="1" applyProtection="1">
      <alignment horizontal="left" vertical="center"/>
      <protection locked="0"/>
    </xf>
    <xf numFmtId="0" fontId="10" fillId="0" borderId="0" xfId="0" applyFont="1" applyAlignment="1" applyProtection="1">
      <alignment horizontal="center" vertical="center"/>
      <protection locked="0"/>
    </xf>
    <xf numFmtId="0" fontId="6"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0" xfId="0" applyFont="1" applyFill="1" applyBorder="1" applyAlignment="1" applyProtection="1">
      <alignment vertical="center"/>
      <protection locked="0"/>
    </xf>
    <xf numFmtId="0" fontId="10" fillId="0" borderId="0"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7" fillId="0" borderId="0" xfId="0" applyFont="1" applyFill="1" applyBorder="1" applyAlignment="1" applyProtection="1">
      <alignment vertical="center" wrapText="1"/>
      <protection locked="0"/>
    </xf>
    <xf numFmtId="185" fontId="10" fillId="0" borderId="0" xfId="0" applyNumberFormat="1" applyFont="1" applyAlignment="1" applyProtection="1">
      <alignment vertical="center"/>
      <protection locked="0"/>
    </xf>
    <xf numFmtId="188" fontId="10" fillId="0" borderId="0" xfId="0" applyNumberFormat="1" applyFont="1" applyAlignment="1" applyProtection="1">
      <alignment vertical="center"/>
      <protection locked="0"/>
    </xf>
    <xf numFmtId="185" fontId="13" fillId="0" borderId="0" xfId="0" applyNumberFormat="1" applyFont="1" applyFill="1" applyAlignment="1" applyProtection="1">
      <alignment vertical="center"/>
      <protection locked="0"/>
    </xf>
    <xf numFmtId="185" fontId="10" fillId="0" borderId="0" xfId="0" applyNumberFormat="1" applyFont="1" applyAlignment="1" applyProtection="1">
      <alignment horizontal="right" vertical="center"/>
      <protection locked="0"/>
    </xf>
    <xf numFmtId="193" fontId="10" fillId="0" borderId="0" xfId="0" applyNumberFormat="1" applyFont="1" applyAlignment="1" applyProtection="1">
      <alignment vertical="center"/>
      <protection locked="0"/>
    </xf>
    <xf numFmtId="193" fontId="6" fillId="0" borderId="0" xfId="0" applyNumberFormat="1" applyFont="1" applyFill="1" applyBorder="1" applyAlignment="1" applyProtection="1">
      <alignment horizontal="right" vertical="center"/>
      <protection/>
    </xf>
    <xf numFmtId="188" fontId="21" fillId="0" borderId="0" xfId="0" applyNumberFormat="1" applyFont="1" applyFill="1" applyBorder="1" applyAlignment="1" applyProtection="1">
      <alignment horizontal="right" vertical="center"/>
      <protection/>
    </xf>
    <xf numFmtId="191" fontId="21" fillId="0" borderId="0" xfId="0" applyNumberFormat="1" applyFont="1" applyFill="1" applyBorder="1" applyAlignment="1" applyProtection="1">
      <alignment horizontal="right" vertical="center"/>
      <protection/>
    </xf>
    <xf numFmtId="193" fontId="6" fillId="0" borderId="0" xfId="0" applyNumberFormat="1" applyFont="1" applyFill="1" applyBorder="1" applyAlignment="1" applyProtection="1">
      <alignment vertical="center"/>
      <protection/>
    </xf>
    <xf numFmtId="188" fontId="6" fillId="0" borderId="0" xfId="0" applyNumberFormat="1" applyFont="1" applyFill="1" applyBorder="1" applyAlignment="1" applyProtection="1">
      <alignment horizontal="right" vertical="center"/>
      <protection/>
    </xf>
    <xf numFmtId="188" fontId="12" fillId="0" borderId="0" xfId="0" applyNumberFormat="1" applyFont="1" applyFill="1" applyBorder="1" applyAlignment="1" applyProtection="1">
      <alignment horizontal="right" vertical="center"/>
      <protection/>
    </xf>
    <xf numFmtId="191" fontId="22" fillId="0" borderId="0" xfId="0" applyNumberFormat="1" applyFont="1" applyFill="1" applyBorder="1" applyAlignment="1" applyProtection="1">
      <alignment horizontal="right" vertical="center"/>
      <protection/>
    </xf>
    <xf numFmtId="0" fontId="6" fillId="0" borderId="0" xfId="0" applyNumberFormat="1" applyFont="1" applyFill="1" applyBorder="1" applyAlignment="1" applyProtection="1">
      <alignment horizontal="center" vertical="center"/>
      <protection/>
    </xf>
    <xf numFmtId="0" fontId="6" fillId="0" borderId="0" xfId="0" applyFont="1" applyFill="1" applyBorder="1" applyAlignment="1" applyProtection="1">
      <alignment horizontal="left" vertical="center"/>
      <protection/>
    </xf>
    <xf numFmtId="190" fontId="6" fillId="0" borderId="0" xfId="0" applyNumberFormat="1" applyFont="1" applyFill="1" applyBorder="1" applyAlignment="1" applyProtection="1">
      <alignment horizontal="center" vertical="center"/>
      <protection/>
    </xf>
    <xf numFmtId="43" fontId="6" fillId="0" borderId="0" xfId="15" applyFont="1" applyFill="1" applyBorder="1" applyAlignment="1" applyProtection="1">
      <alignment vertical="center"/>
      <protection/>
    </xf>
    <xf numFmtId="1" fontId="23" fillId="0" borderId="0" xfId="0" applyNumberFormat="1" applyFont="1" applyFill="1" applyBorder="1" applyAlignment="1" applyProtection="1">
      <alignment horizontal="right" vertical="center"/>
      <protection/>
    </xf>
    <xf numFmtId="0" fontId="20" fillId="0" borderId="0" xfId="0" applyFont="1" applyBorder="1" applyAlignment="1" applyProtection="1">
      <alignment horizontal="center" vertical="center"/>
      <protection/>
    </xf>
    <xf numFmtId="0" fontId="23" fillId="0" borderId="0" xfId="0" applyFont="1" applyAlignment="1" applyProtection="1">
      <alignment horizontal="right" vertical="center"/>
      <protection locked="0"/>
    </xf>
    <xf numFmtId="0" fontId="23" fillId="0" borderId="1" xfId="0" applyFont="1" applyBorder="1" applyAlignment="1" applyProtection="1">
      <alignment horizontal="center" vertical="center"/>
      <protection/>
    </xf>
    <xf numFmtId="0" fontId="23" fillId="0" borderId="0" xfId="0" applyFont="1" applyBorder="1" applyAlignment="1" applyProtection="1">
      <alignment horizontal="right" vertical="center"/>
      <protection locked="0"/>
    </xf>
    <xf numFmtId="0" fontId="10" fillId="0" borderId="0" xfId="0" applyFont="1" applyBorder="1" applyAlignment="1" applyProtection="1">
      <alignment vertical="center"/>
      <protection locked="0"/>
    </xf>
    <xf numFmtId="0" fontId="10" fillId="0" borderId="0" xfId="0" applyFont="1" applyBorder="1" applyAlignment="1" applyProtection="1">
      <alignment horizontal="center" vertical="center"/>
      <protection locked="0"/>
    </xf>
    <xf numFmtId="185" fontId="10" fillId="0" borderId="0" xfId="0" applyNumberFormat="1" applyFont="1" applyBorder="1" applyAlignment="1" applyProtection="1">
      <alignment vertical="center"/>
      <protection locked="0"/>
    </xf>
    <xf numFmtId="185" fontId="13" fillId="0" borderId="0" xfId="0" applyNumberFormat="1" applyFont="1" applyFill="1" applyBorder="1" applyAlignment="1" applyProtection="1">
      <alignment vertical="center"/>
      <protection locked="0"/>
    </xf>
    <xf numFmtId="193" fontId="10" fillId="0" borderId="0" xfId="0" applyNumberFormat="1" applyFont="1" applyBorder="1" applyAlignment="1" applyProtection="1">
      <alignment vertical="center"/>
      <protection locked="0"/>
    </xf>
    <xf numFmtId="0" fontId="7" fillId="0" borderId="0" xfId="0" applyFont="1" applyBorder="1" applyAlignment="1" applyProtection="1">
      <alignment vertical="center"/>
      <protection locked="0"/>
    </xf>
    <xf numFmtId="0" fontId="10" fillId="0" borderId="0" xfId="0" applyFont="1" applyBorder="1" applyAlignment="1" applyProtection="1">
      <alignment horizontal="left" vertical="center"/>
      <protection locked="0"/>
    </xf>
    <xf numFmtId="0" fontId="27" fillId="0" borderId="0" xfId="0" applyFont="1" applyFill="1" applyBorder="1" applyAlignment="1" applyProtection="1">
      <alignment horizontal="right" vertical="center"/>
      <protection/>
    </xf>
    <xf numFmtId="0" fontId="16" fillId="0" borderId="0" xfId="0" applyFont="1" applyFill="1" applyBorder="1" applyAlignment="1" applyProtection="1">
      <alignment horizontal="center" vertical="center"/>
      <protection/>
    </xf>
    <xf numFmtId="3" fontId="16" fillId="0" borderId="0" xfId="0" applyNumberFormat="1" applyFont="1" applyFill="1" applyBorder="1" applyAlignment="1" applyProtection="1">
      <alignment horizontal="center" vertical="center"/>
      <protection/>
    </xf>
    <xf numFmtId="185" fontId="16" fillId="0" borderId="0" xfId="0" applyNumberFormat="1" applyFont="1" applyFill="1" applyBorder="1" applyAlignment="1" applyProtection="1">
      <alignment vertical="center"/>
      <protection/>
    </xf>
    <xf numFmtId="188" fontId="16" fillId="0" borderId="0" xfId="0" applyNumberFormat="1" applyFont="1" applyFill="1" applyBorder="1" applyAlignment="1" applyProtection="1">
      <alignment vertical="center"/>
      <protection/>
    </xf>
    <xf numFmtId="188" fontId="16" fillId="0" borderId="0" xfId="0" applyNumberFormat="1" applyFont="1" applyFill="1" applyBorder="1" applyAlignment="1" applyProtection="1">
      <alignment horizontal="right" vertical="center"/>
      <protection/>
    </xf>
    <xf numFmtId="193" fontId="16" fillId="0" borderId="0" xfId="0" applyNumberFormat="1" applyFont="1" applyFill="1" applyBorder="1" applyAlignment="1" applyProtection="1">
      <alignment vertical="center"/>
      <protection/>
    </xf>
    <xf numFmtId="185" fontId="16" fillId="0" borderId="0" xfId="0" applyNumberFormat="1" applyFont="1" applyFill="1" applyBorder="1" applyAlignment="1" applyProtection="1">
      <alignment horizontal="right" vertical="center"/>
      <protection/>
    </xf>
    <xf numFmtId="192" fontId="16" fillId="0" borderId="0" xfId="22" applyNumberFormat="1" applyFont="1" applyFill="1" applyBorder="1" applyAlignment="1" applyProtection="1">
      <alignment vertical="center"/>
      <protection/>
    </xf>
    <xf numFmtId="188" fontId="16" fillId="0" borderId="0" xfId="0" applyNumberFormat="1" applyFont="1" applyFill="1" applyBorder="1" applyAlignment="1" applyProtection="1">
      <alignment horizontal="center" vertical="center"/>
      <protection/>
    </xf>
    <xf numFmtId="0" fontId="17" fillId="0" borderId="0" xfId="0" applyFont="1" applyFill="1" applyBorder="1" applyAlignment="1" applyProtection="1">
      <alignment vertical="center"/>
      <protection/>
    </xf>
    <xf numFmtId="0" fontId="18" fillId="0" borderId="0" xfId="0" applyFont="1" applyFill="1" applyBorder="1" applyAlignment="1" applyProtection="1">
      <alignment vertical="center"/>
      <protection/>
    </xf>
    <xf numFmtId="0" fontId="23" fillId="0" borderId="2" xfId="0" applyFont="1" applyFill="1" applyBorder="1" applyAlignment="1" applyProtection="1">
      <alignment horizontal="right" vertical="center"/>
      <protection/>
    </xf>
    <xf numFmtId="0" fontId="23" fillId="0" borderId="3" xfId="0" applyFont="1" applyFill="1" applyBorder="1" applyAlignment="1" applyProtection="1">
      <alignment horizontal="right" vertical="center"/>
      <protection/>
    </xf>
    <xf numFmtId="0" fontId="23" fillId="0" borderId="4" xfId="0" applyFont="1" applyFill="1" applyBorder="1" applyAlignment="1" applyProtection="1">
      <alignment horizontal="right" vertical="center"/>
      <protection/>
    </xf>
    <xf numFmtId="0" fontId="13" fillId="0" borderId="0" xfId="0" applyFont="1" applyFill="1" applyBorder="1" applyAlignment="1" applyProtection="1">
      <alignment horizontal="center" vertical="center"/>
      <protection locked="0"/>
    </xf>
    <xf numFmtId="0" fontId="15" fillId="0" borderId="0" xfId="0" applyFont="1" applyFill="1" applyBorder="1" applyAlignment="1" applyProtection="1">
      <alignment horizontal="left" vertical="center"/>
      <protection locked="0"/>
    </xf>
    <xf numFmtId="0" fontId="15" fillId="0" borderId="0" xfId="0" applyFont="1" applyFill="1" applyBorder="1" applyAlignment="1">
      <alignment horizontal="left" vertical="center"/>
    </xf>
    <xf numFmtId="190" fontId="9" fillId="0" borderId="5" xfId="0" applyNumberFormat="1" applyFont="1" applyFill="1" applyBorder="1" applyAlignment="1">
      <alignment horizontal="center" vertical="center"/>
    </xf>
    <xf numFmtId="190" fontId="9" fillId="0" borderId="5" xfId="0" applyNumberFormat="1" applyFont="1" applyFill="1" applyBorder="1" applyAlignment="1" applyProtection="1">
      <alignment horizontal="center" vertical="center"/>
      <protection locked="0"/>
    </xf>
    <xf numFmtId="0" fontId="9" fillId="0" borderId="5" xfId="0" applyNumberFormat="1" applyFont="1" applyFill="1" applyBorder="1" applyAlignment="1">
      <alignment horizontal="center" vertical="center"/>
    </xf>
    <xf numFmtId="0" fontId="27" fillId="0" borderId="6" xfId="0" applyFont="1" applyBorder="1" applyAlignment="1" applyProtection="1">
      <alignment horizontal="center" vertical="center"/>
      <protection/>
    </xf>
    <xf numFmtId="0" fontId="20" fillId="0" borderId="7" xfId="0" applyFont="1" applyBorder="1" applyAlignment="1" applyProtection="1">
      <alignment horizontal="center" wrapText="1"/>
      <protection/>
    </xf>
    <xf numFmtId="193" fontId="20" fillId="0" borderId="7" xfId="0" applyNumberFormat="1" applyFont="1" applyFill="1" applyBorder="1" applyAlignment="1" applyProtection="1">
      <alignment horizontal="center" wrapText="1"/>
      <protection/>
    </xf>
    <xf numFmtId="188" fontId="20" fillId="0" borderId="7" xfId="0" applyNumberFormat="1" applyFont="1" applyBorder="1" applyAlignment="1" applyProtection="1">
      <alignment horizontal="center" wrapText="1"/>
      <protection/>
    </xf>
    <xf numFmtId="193" fontId="20" fillId="0" borderId="8" xfId="0" applyNumberFormat="1" applyFont="1" applyFill="1" applyBorder="1" applyAlignment="1" applyProtection="1">
      <alignment horizontal="center" wrapText="1"/>
      <protection/>
    </xf>
    <xf numFmtId="190" fontId="13" fillId="0" borderId="0" xfId="0" applyNumberFormat="1" applyFont="1" applyFill="1" applyBorder="1" applyAlignment="1" applyProtection="1">
      <alignment horizontal="center" vertical="center"/>
      <protection locked="0"/>
    </xf>
    <xf numFmtId="190" fontId="10" fillId="0" borderId="0" xfId="0" applyNumberFormat="1" applyFont="1" applyBorder="1" applyAlignment="1" applyProtection="1">
      <alignment horizontal="center" vertical="center"/>
      <protection locked="0"/>
    </xf>
    <xf numFmtId="190" fontId="10" fillId="0" borderId="0" xfId="0" applyNumberFormat="1" applyFont="1" applyAlignment="1" applyProtection="1">
      <alignment horizontal="center" vertical="center"/>
      <protection locked="0"/>
    </xf>
    <xf numFmtId="0" fontId="33" fillId="0" borderId="0" xfId="0" applyFont="1" applyBorder="1" applyAlignment="1" applyProtection="1">
      <alignment horizontal="center" vertical="center"/>
      <protection/>
    </xf>
    <xf numFmtId="0" fontId="33" fillId="2" borderId="5" xfId="0" applyFont="1" applyFill="1" applyBorder="1" applyAlignment="1" applyProtection="1">
      <alignment horizontal="center" vertical="center"/>
      <protection/>
    </xf>
    <xf numFmtId="190" fontId="18" fillId="0" borderId="0" xfId="0" applyNumberFormat="1" applyFont="1" applyFill="1" applyBorder="1" applyAlignment="1" applyProtection="1">
      <alignment horizontal="center" vertical="center"/>
      <protection/>
    </xf>
    <xf numFmtId="3" fontId="33" fillId="2" borderId="9" xfId="0" applyNumberFormat="1" applyFont="1" applyFill="1" applyBorder="1" applyAlignment="1" applyProtection="1">
      <alignment horizontal="center" vertical="center"/>
      <protection/>
    </xf>
    <xf numFmtId="0" fontId="33" fillId="2" borderId="9" xfId="0" applyFont="1" applyFill="1" applyBorder="1" applyAlignment="1" applyProtection="1">
      <alignment horizontal="center" vertical="center"/>
      <protection/>
    </xf>
    <xf numFmtId="193" fontId="33" fillId="2" borderId="9" xfId="0" applyNumberFormat="1" applyFont="1" applyFill="1" applyBorder="1" applyAlignment="1" applyProtection="1">
      <alignment horizontal="center" vertical="center"/>
      <protection/>
    </xf>
    <xf numFmtId="192" fontId="33" fillId="2" borderId="9" xfId="22" applyNumberFormat="1" applyFont="1" applyFill="1" applyBorder="1" applyAlignment="1" applyProtection="1">
      <alignment horizontal="center" vertical="center"/>
      <protection/>
    </xf>
    <xf numFmtId="193" fontId="33" fillId="2" borderId="10" xfId="0" applyNumberFormat="1" applyFont="1" applyFill="1" applyBorder="1" applyAlignment="1" applyProtection="1">
      <alignment horizontal="center" vertical="center"/>
      <protection/>
    </xf>
    <xf numFmtId="0" fontId="33" fillId="2" borderId="11" xfId="0" applyFont="1" applyFill="1" applyBorder="1" applyAlignment="1" applyProtection="1">
      <alignment horizontal="center" vertical="center"/>
      <protection/>
    </xf>
    <xf numFmtId="43" fontId="6" fillId="0" borderId="0" xfId="15" applyFont="1" applyFill="1" applyBorder="1" applyAlignment="1" applyProtection="1">
      <alignment horizontal="left" vertical="center"/>
      <protection/>
    </xf>
    <xf numFmtId="0" fontId="18" fillId="0" borderId="0" xfId="0" applyFont="1" applyFill="1" applyBorder="1" applyAlignment="1" applyProtection="1">
      <alignment horizontal="left" vertical="center"/>
      <protection/>
    </xf>
    <xf numFmtId="0" fontId="10" fillId="0" borderId="0" xfId="0" applyFont="1" applyFill="1" applyBorder="1" applyAlignment="1" applyProtection="1">
      <alignment horizontal="left" vertical="center"/>
      <protection locked="0"/>
    </xf>
    <xf numFmtId="191" fontId="20" fillId="0" borderId="7" xfId="0" applyNumberFormat="1" applyFont="1" applyBorder="1" applyAlignment="1" applyProtection="1">
      <alignment horizontal="center" wrapText="1"/>
      <protection/>
    </xf>
    <xf numFmtId="191" fontId="33" fillId="2" borderId="9" xfId="0" applyNumberFormat="1" applyFont="1" applyFill="1" applyBorder="1" applyAlignment="1" applyProtection="1">
      <alignment horizontal="center" vertical="center"/>
      <protection/>
    </xf>
    <xf numFmtId="191" fontId="16" fillId="0" borderId="0" xfId="0" applyNumberFormat="1" applyFont="1" applyFill="1" applyBorder="1" applyAlignment="1" applyProtection="1">
      <alignment vertical="center"/>
      <protection/>
    </xf>
    <xf numFmtId="191" fontId="10" fillId="0" borderId="0" xfId="0" applyNumberFormat="1" applyFont="1" applyBorder="1" applyAlignment="1" applyProtection="1">
      <alignment vertical="center"/>
      <protection locked="0"/>
    </xf>
    <xf numFmtId="191" fontId="10" fillId="0" borderId="0" xfId="0" applyNumberFormat="1" applyFont="1" applyAlignment="1" applyProtection="1">
      <alignment vertical="center"/>
      <protection locked="0"/>
    </xf>
    <xf numFmtId="191" fontId="6" fillId="0" borderId="0" xfId="0" applyNumberFormat="1" applyFont="1" applyFill="1" applyBorder="1" applyAlignment="1" applyProtection="1">
      <alignment horizontal="right" vertical="center"/>
      <protection/>
    </xf>
    <xf numFmtId="191" fontId="20" fillId="0" borderId="7" xfId="0" applyNumberFormat="1" applyFont="1" applyFill="1" applyBorder="1" applyAlignment="1" applyProtection="1">
      <alignment horizontal="center" wrapText="1"/>
      <protection/>
    </xf>
    <xf numFmtId="191" fontId="13" fillId="0" borderId="0" xfId="0" applyNumberFormat="1" applyFont="1" applyFill="1" applyBorder="1" applyAlignment="1" applyProtection="1">
      <alignment vertical="center"/>
      <protection locked="0"/>
    </xf>
    <xf numFmtId="191" fontId="13" fillId="0" borderId="0" xfId="0" applyNumberFormat="1" applyFont="1" applyFill="1" applyAlignment="1" applyProtection="1">
      <alignment vertical="center"/>
      <protection locked="0"/>
    </xf>
    <xf numFmtId="191" fontId="6" fillId="0" borderId="0" xfId="0" applyNumberFormat="1" applyFont="1" applyFill="1" applyBorder="1" applyAlignment="1" applyProtection="1">
      <alignment vertical="center"/>
      <protection locked="0"/>
    </xf>
    <xf numFmtId="191" fontId="16" fillId="0" borderId="0" xfId="0" applyNumberFormat="1" applyFont="1" applyFill="1" applyBorder="1" applyAlignment="1" applyProtection="1">
      <alignment horizontal="right" vertical="center"/>
      <protection/>
    </xf>
    <xf numFmtId="191" fontId="10" fillId="0" borderId="0" xfId="0" applyNumberFormat="1" applyFont="1" applyAlignment="1" applyProtection="1">
      <alignment horizontal="right" vertical="center"/>
      <protection locked="0"/>
    </xf>
    <xf numFmtId="188" fontId="33" fillId="2" borderId="9" xfId="0" applyNumberFormat="1" applyFont="1" applyFill="1" applyBorder="1" applyAlignment="1" applyProtection="1">
      <alignment horizontal="right" vertical="center"/>
      <protection/>
    </xf>
    <xf numFmtId="188" fontId="10" fillId="0" borderId="0" xfId="0" applyNumberFormat="1" applyFont="1" applyBorder="1" applyAlignment="1" applyProtection="1">
      <alignment horizontal="right" vertical="center"/>
      <protection locked="0"/>
    </xf>
    <xf numFmtId="188" fontId="10" fillId="0" borderId="0" xfId="0" applyNumberFormat="1" applyFont="1" applyAlignment="1" applyProtection="1">
      <alignment horizontal="right" vertical="center"/>
      <protection locked="0"/>
    </xf>
    <xf numFmtId="188" fontId="6" fillId="0" borderId="0" xfId="0" applyNumberFormat="1" applyFont="1" applyFill="1" applyBorder="1" applyAlignment="1" applyProtection="1">
      <alignment horizontal="right" vertical="center"/>
      <protection locked="0"/>
    </xf>
    <xf numFmtId="188" fontId="20" fillId="0" borderId="7" xfId="0" applyNumberFormat="1" applyFont="1" applyFill="1" applyBorder="1" applyAlignment="1" applyProtection="1">
      <alignment horizontal="center" wrapText="1"/>
      <protection/>
    </xf>
    <xf numFmtId="193" fontId="6" fillId="0" borderId="0" xfId="0" applyNumberFormat="1" applyFont="1" applyFill="1" applyBorder="1" applyAlignment="1" applyProtection="1">
      <alignment vertical="center"/>
      <protection locked="0"/>
    </xf>
    <xf numFmtId="191" fontId="12" fillId="0" borderId="0" xfId="0" applyNumberFormat="1" applyFont="1" applyFill="1" applyBorder="1" applyAlignment="1" applyProtection="1">
      <alignment horizontal="right" vertical="center"/>
      <protection/>
    </xf>
    <xf numFmtId="188" fontId="12" fillId="0" borderId="0" xfId="0" applyNumberFormat="1" applyFont="1" applyFill="1" applyBorder="1" applyAlignment="1" applyProtection="1">
      <alignment horizontal="right" vertical="center"/>
      <protection locked="0"/>
    </xf>
    <xf numFmtId="188" fontId="13" fillId="0" borderId="0" xfId="0" applyNumberFormat="1" applyFont="1" applyBorder="1" applyAlignment="1" applyProtection="1">
      <alignment horizontal="right" vertical="center"/>
      <protection locked="0"/>
    </xf>
    <xf numFmtId="188" fontId="13" fillId="0" borderId="0" xfId="0" applyNumberFormat="1" applyFont="1" applyAlignment="1" applyProtection="1">
      <alignment horizontal="right" vertical="center"/>
      <protection locked="0"/>
    </xf>
    <xf numFmtId="0" fontId="15" fillId="0" borderId="0" xfId="0" applyFont="1" applyFill="1" applyBorder="1" applyAlignment="1">
      <alignment horizontal="center" vertical="center"/>
    </xf>
    <xf numFmtId="0" fontId="18" fillId="0" borderId="0" xfId="0" applyFont="1" applyFill="1" applyBorder="1" applyAlignment="1" applyProtection="1">
      <alignment horizontal="center" vertical="center"/>
      <protection/>
    </xf>
    <xf numFmtId="0" fontId="23" fillId="0" borderId="0" xfId="0" applyFont="1" applyFill="1" applyBorder="1" applyAlignment="1" applyProtection="1">
      <alignment horizontal="right" vertical="center"/>
      <protection/>
    </xf>
    <xf numFmtId="190" fontId="9" fillId="0" borderId="5" xfId="0" applyNumberFormat="1" applyFont="1" applyFill="1" applyBorder="1" applyAlignment="1" applyProtection="1">
      <alignment horizontal="center" vertical="center"/>
      <protection/>
    </xf>
    <xf numFmtId="0" fontId="9" fillId="0" borderId="12" xfId="0" applyNumberFormat="1" applyFont="1" applyFill="1" applyBorder="1" applyAlignment="1" applyProtection="1">
      <alignment horizontal="left" vertical="center"/>
      <protection locked="0"/>
    </xf>
    <xf numFmtId="0" fontId="9" fillId="0" borderId="12" xfId="0" applyNumberFormat="1" applyFont="1" applyFill="1" applyBorder="1" applyAlignment="1">
      <alignment horizontal="left" vertical="center"/>
    </xf>
    <xf numFmtId="3" fontId="33" fillId="2" borderId="13" xfId="0" applyNumberFormat="1" applyFont="1" applyFill="1" applyBorder="1" applyAlignment="1" applyProtection="1">
      <alignment horizontal="center" vertical="center"/>
      <protection/>
    </xf>
    <xf numFmtId="0" fontId="33" fillId="2" borderId="13" xfId="0" applyFont="1" applyFill="1" applyBorder="1" applyAlignment="1" applyProtection="1">
      <alignment horizontal="center" vertical="center"/>
      <protection/>
    </xf>
    <xf numFmtId="185" fontId="33" fillId="2" borderId="13" xfId="0" applyNumberFormat="1" applyFont="1" applyFill="1" applyBorder="1" applyAlignment="1" applyProtection="1">
      <alignment horizontal="center" vertical="center"/>
      <protection/>
    </xf>
    <xf numFmtId="188" fontId="33" fillId="2" borderId="13" xfId="0" applyNumberFormat="1" applyFont="1" applyFill="1" applyBorder="1" applyAlignment="1" applyProtection="1">
      <alignment horizontal="center" vertical="center"/>
      <protection/>
    </xf>
    <xf numFmtId="193" fontId="33" fillId="2" borderId="13" xfId="0" applyNumberFormat="1" applyFont="1" applyFill="1" applyBorder="1" applyAlignment="1" applyProtection="1">
      <alignment horizontal="center" vertical="center"/>
      <protection/>
    </xf>
    <xf numFmtId="192" fontId="33" fillId="2" borderId="13" xfId="22" applyNumberFormat="1" applyFont="1" applyFill="1" applyBorder="1" applyAlignment="1" applyProtection="1">
      <alignment horizontal="center" vertical="center"/>
      <protection/>
    </xf>
    <xf numFmtId="0" fontId="6" fillId="0" borderId="0" xfId="0" applyFont="1" applyFill="1" applyBorder="1" applyAlignment="1" applyProtection="1">
      <alignment vertical="center"/>
      <protection/>
    </xf>
    <xf numFmtId="0" fontId="15" fillId="0" borderId="0" xfId="0" applyFont="1" applyFill="1" applyBorder="1" applyAlignment="1" applyProtection="1">
      <alignment vertical="center"/>
      <protection locked="0"/>
    </xf>
    <xf numFmtId="0" fontId="15" fillId="0" borderId="0" xfId="0" applyFont="1" applyFill="1" applyBorder="1" applyAlignment="1">
      <alignment vertical="center"/>
    </xf>
    <xf numFmtId="0" fontId="9" fillId="0" borderId="5" xfId="0" applyNumberFormat="1" applyFont="1" applyFill="1" applyBorder="1" applyAlignment="1" applyProtection="1">
      <alignment horizontal="left" vertical="center"/>
      <protection locked="0"/>
    </xf>
    <xf numFmtId="0" fontId="9" fillId="0" borderId="5" xfId="0" applyNumberFormat="1" applyFont="1" applyFill="1" applyBorder="1" applyAlignment="1" applyProtection="1">
      <alignment horizontal="center" vertical="center"/>
      <protection locked="0"/>
    </xf>
    <xf numFmtId="0" fontId="9" fillId="0" borderId="5" xfId="0" applyNumberFormat="1" applyFont="1" applyFill="1" applyBorder="1" applyAlignment="1">
      <alignment horizontal="left" vertical="center"/>
    </xf>
    <xf numFmtId="192" fontId="9" fillId="0" borderId="5" xfId="22" applyNumberFormat="1" applyFont="1" applyFill="1" applyBorder="1" applyAlignment="1" applyProtection="1">
      <alignment vertical="center"/>
      <protection/>
    </xf>
    <xf numFmtId="192" fontId="9" fillId="0" borderId="14" xfId="22" applyNumberFormat="1" applyFont="1" applyFill="1" applyBorder="1" applyAlignment="1" applyProtection="1">
      <alignment vertical="center"/>
      <protection/>
    </xf>
    <xf numFmtId="192" fontId="9" fillId="0" borderId="15" xfId="22" applyNumberFormat="1" applyFont="1" applyFill="1" applyBorder="1" applyAlignment="1" applyProtection="1">
      <alignment vertical="center"/>
      <protection/>
    </xf>
    <xf numFmtId="192" fontId="9" fillId="0" borderId="13" xfId="22" applyNumberFormat="1" applyFont="1" applyFill="1" applyBorder="1" applyAlignment="1" applyProtection="1">
      <alignment vertical="center"/>
      <protection/>
    </xf>
    <xf numFmtId="192" fontId="9" fillId="0" borderId="16" xfId="22" applyNumberFormat="1" applyFont="1" applyFill="1" applyBorder="1" applyAlignment="1" applyProtection="1">
      <alignment vertical="center"/>
      <protection/>
    </xf>
    <xf numFmtId="190" fontId="9" fillId="0" borderId="5" xfId="21" applyNumberFormat="1" applyFont="1" applyFill="1" applyBorder="1" applyAlignment="1" applyProtection="1">
      <alignment horizontal="center" vertical="center"/>
      <protection/>
    </xf>
    <xf numFmtId="0" fontId="9" fillId="0" borderId="5" xfId="21" applyNumberFormat="1" applyFont="1" applyFill="1" applyBorder="1" applyAlignment="1" applyProtection="1">
      <alignment horizontal="center" vertical="center"/>
      <protection/>
    </xf>
    <xf numFmtId="0" fontId="9" fillId="0" borderId="17" xfId="0" applyNumberFormat="1" applyFont="1" applyFill="1" applyBorder="1" applyAlignment="1" applyProtection="1">
      <alignment horizontal="left" vertical="center"/>
      <protection locked="0"/>
    </xf>
    <xf numFmtId="190" fontId="9" fillId="0" borderId="15" xfId="0" applyNumberFormat="1" applyFont="1" applyFill="1" applyBorder="1" applyAlignment="1" applyProtection="1">
      <alignment horizontal="center" vertical="center"/>
      <protection locked="0"/>
    </xf>
    <xf numFmtId="0" fontId="9" fillId="0" borderId="18" xfId="0" applyNumberFormat="1" applyFont="1" applyFill="1" applyBorder="1" applyAlignment="1" applyProtection="1">
      <alignment horizontal="left" vertical="center"/>
      <protection locked="0"/>
    </xf>
    <xf numFmtId="190" fontId="9" fillId="0" borderId="16" xfId="0" applyNumberFormat="1" applyFont="1" applyFill="1" applyBorder="1" applyAlignment="1" applyProtection="1">
      <alignment horizontal="center" vertical="center"/>
      <protection locked="0"/>
    </xf>
    <xf numFmtId="0" fontId="9" fillId="0" borderId="16" xfId="0" applyNumberFormat="1" applyFont="1" applyFill="1" applyBorder="1" applyAlignment="1" applyProtection="1">
      <alignment horizontal="left" vertical="center"/>
      <protection locked="0"/>
    </xf>
    <xf numFmtId="0" fontId="9" fillId="0" borderId="16" xfId="0" applyNumberFormat="1" applyFont="1" applyFill="1" applyBorder="1" applyAlignment="1" applyProtection="1">
      <alignment horizontal="center" vertical="center"/>
      <protection locked="0"/>
    </xf>
    <xf numFmtId="191" fontId="20" fillId="0" borderId="7" xfId="0" applyNumberFormat="1" applyFont="1" applyBorder="1" applyAlignment="1" applyProtection="1">
      <alignment horizontal="center" vertical="center" wrapText="1"/>
      <protection/>
    </xf>
    <xf numFmtId="188" fontId="20" fillId="0" borderId="7" xfId="0" applyNumberFormat="1" applyFont="1" applyBorder="1" applyAlignment="1" applyProtection="1">
      <alignment horizontal="center" vertical="center" wrapText="1"/>
      <protection/>
    </xf>
    <xf numFmtId="191" fontId="20" fillId="0" borderId="7" xfId="0" applyNumberFormat="1" applyFont="1" applyFill="1" applyBorder="1" applyAlignment="1" applyProtection="1">
      <alignment horizontal="center" vertical="center" wrapText="1"/>
      <protection/>
    </xf>
    <xf numFmtId="188" fontId="20" fillId="0" borderId="7" xfId="0" applyNumberFormat="1" applyFont="1" applyFill="1" applyBorder="1" applyAlignment="1" applyProtection="1">
      <alignment horizontal="center" vertical="center" wrapText="1"/>
      <protection/>
    </xf>
    <xf numFmtId="193" fontId="20" fillId="0" borderId="7" xfId="0" applyNumberFormat="1" applyFont="1" applyFill="1" applyBorder="1" applyAlignment="1" applyProtection="1">
      <alignment horizontal="center" vertical="center" wrapText="1"/>
      <protection/>
    </xf>
    <xf numFmtId="0" fontId="20" fillId="0" borderId="7" xfId="0" applyFont="1" applyBorder="1" applyAlignment="1" applyProtection="1">
      <alignment horizontal="center" vertical="center" wrapText="1"/>
      <protection/>
    </xf>
    <xf numFmtId="193" fontId="20" fillId="0" borderId="8" xfId="0" applyNumberFormat="1" applyFont="1" applyFill="1" applyBorder="1" applyAlignment="1" applyProtection="1">
      <alignment horizontal="center" vertical="center" wrapText="1"/>
      <protection/>
    </xf>
    <xf numFmtId="0" fontId="9" fillId="0" borderId="5" xfId="0" applyFont="1" applyFill="1" applyBorder="1" applyAlignment="1" applyProtection="1">
      <alignment horizontal="left" vertical="center"/>
      <protection locked="0"/>
    </xf>
    <xf numFmtId="190" fontId="9" fillId="0" borderId="5" xfId="0" applyNumberFormat="1" applyFont="1" applyFill="1" applyBorder="1" applyAlignment="1" applyProtection="1">
      <alignment horizontal="left" vertical="center"/>
      <protection locked="0"/>
    </xf>
    <xf numFmtId="0" fontId="9" fillId="0" borderId="5" xfId="0" applyFont="1" applyFill="1" applyBorder="1" applyAlignment="1" applyProtection="1">
      <alignment horizontal="center" vertical="center"/>
      <protection locked="0"/>
    </xf>
    <xf numFmtId="185" fontId="9" fillId="0" borderId="5" xfId="15" applyNumberFormat="1" applyFont="1" applyFill="1" applyBorder="1" applyAlignment="1" applyProtection="1">
      <alignment horizontal="right" vertical="center"/>
      <protection locked="0"/>
    </xf>
    <xf numFmtId="196" fontId="9" fillId="0" borderId="5" xfId="15" applyNumberFormat="1" applyFont="1" applyFill="1" applyBorder="1" applyAlignment="1" applyProtection="1">
      <alignment horizontal="right" vertical="center"/>
      <protection locked="0"/>
    </xf>
    <xf numFmtId="185" fontId="37" fillId="0" borderId="5" xfId="15" applyNumberFormat="1" applyFont="1" applyFill="1" applyBorder="1" applyAlignment="1" applyProtection="1">
      <alignment horizontal="right" vertical="center"/>
      <protection/>
    </xf>
    <xf numFmtId="196" fontId="37" fillId="0" borderId="5" xfId="15" applyNumberFormat="1" applyFont="1" applyFill="1" applyBorder="1" applyAlignment="1" applyProtection="1">
      <alignment horizontal="right" vertical="center"/>
      <protection/>
    </xf>
    <xf numFmtId="196" fontId="9" fillId="0" borderId="5" xfId="22" applyNumberFormat="1" applyFont="1" applyFill="1" applyBorder="1" applyAlignment="1" applyProtection="1">
      <alignment horizontal="right" vertical="center"/>
      <protection/>
    </xf>
    <xf numFmtId="193" fontId="9" fillId="0" borderId="5" xfId="22" applyNumberFormat="1" applyFont="1" applyFill="1" applyBorder="1" applyAlignment="1" applyProtection="1">
      <alignment horizontal="right" vertical="center"/>
      <protection/>
    </xf>
    <xf numFmtId="0" fontId="9" fillId="0" borderId="5" xfId="0" applyFont="1" applyFill="1" applyBorder="1" applyAlignment="1">
      <alignment horizontal="left" vertical="center"/>
    </xf>
    <xf numFmtId="0" fontId="9" fillId="0" borderId="5" xfId="0" applyFont="1" applyFill="1" applyBorder="1" applyAlignment="1">
      <alignment horizontal="center" vertical="center"/>
    </xf>
    <xf numFmtId="185" fontId="9" fillId="0" borderId="5" xfId="15" applyNumberFormat="1" applyFont="1" applyFill="1" applyBorder="1" applyAlignment="1">
      <alignment horizontal="right"/>
    </xf>
    <xf numFmtId="196" fontId="9" fillId="0" borderId="5" xfId="15" applyNumberFormat="1" applyFont="1" applyFill="1" applyBorder="1" applyAlignment="1">
      <alignment horizontal="right"/>
    </xf>
    <xf numFmtId="185" fontId="37" fillId="0" borderId="5" xfId="15" applyNumberFormat="1" applyFont="1" applyFill="1" applyBorder="1" applyAlignment="1">
      <alignment horizontal="right"/>
    </xf>
    <xf numFmtId="196" fontId="37" fillId="0" borderId="5" xfId="15" applyNumberFormat="1" applyFont="1" applyFill="1" applyBorder="1" applyAlignment="1">
      <alignment horizontal="right"/>
    </xf>
    <xf numFmtId="0" fontId="9" fillId="0" borderId="5" xfId="0" applyFont="1" applyFill="1" applyBorder="1" applyAlignment="1" applyProtection="1">
      <alignment horizontal="left" vertical="center"/>
      <protection/>
    </xf>
    <xf numFmtId="190" fontId="9" fillId="0" borderId="5" xfId="0" applyNumberFormat="1" applyFont="1" applyFill="1" applyBorder="1" applyAlignment="1" applyProtection="1">
      <alignment horizontal="center" vertical="center" wrapText="1"/>
      <protection/>
    </xf>
    <xf numFmtId="0" fontId="9" fillId="0" borderId="5" xfId="0" applyFont="1" applyFill="1" applyBorder="1" applyAlignment="1" applyProtection="1">
      <alignment horizontal="center" vertical="center" wrapText="1"/>
      <protection/>
    </xf>
    <xf numFmtId="185" fontId="9" fillId="0" borderId="5" xfId="0" applyNumberFormat="1" applyFont="1" applyFill="1" applyBorder="1" applyAlignment="1" applyProtection="1">
      <alignment horizontal="right" vertical="center"/>
      <protection/>
    </xf>
    <xf numFmtId="196" fontId="9" fillId="0" borderId="5" xfId="0" applyNumberFormat="1" applyFont="1" applyFill="1" applyBorder="1" applyAlignment="1" applyProtection="1">
      <alignment horizontal="right" vertical="center"/>
      <protection/>
    </xf>
    <xf numFmtId="185" fontId="37" fillId="0" borderId="5" xfId="0" applyNumberFormat="1" applyFont="1" applyFill="1" applyBorder="1" applyAlignment="1" applyProtection="1">
      <alignment horizontal="right" vertical="center"/>
      <protection/>
    </xf>
    <xf numFmtId="196" fontId="37" fillId="0" borderId="5" xfId="0" applyNumberFormat="1" applyFont="1" applyFill="1" applyBorder="1" applyAlignment="1" applyProtection="1">
      <alignment horizontal="right" vertical="center"/>
      <protection/>
    </xf>
    <xf numFmtId="0" fontId="9" fillId="0" borderId="5" xfId="0" applyFont="1" applyFill="1" applyBorder="1" applyAlignment="1">
      <alignment horizontal="left"/>
    </xf>
    <xf numFmtId="190" fontId="9" fillId="0" borderId="5" xfId="0" applyNumberFormat="1" applyFont="1" applyFill="1" applyBorder="1" applyAlignment="1">
      <alignment horizontal="center"/>
    </xf>
    <xf numFmtId="0" fontId="9" fillId="0" borderId="5" xfId="0" applyFont="1" applyFill="1" applyBorder="1" applyAlignment="1">
      <alignment horizontal="center"/>
    </xf>
    <xf numFmtId="185" fontId="9" fillId="0" borderId="5" xfId="0" applyNumberFormat="1" applyFont="1" applyFill="1" applyBorder="1" applyAlignment="1">
      <alignment horizontal="right"/>
    </xf>
    <xf numFmtId="196" fontId="9" fillId="0" borderId="5" xfId="0" applyNumberFormat="1" applyFont="1" applyFill="1" applyBorder="1" applyAlignment="1">
      <alignment horizontal="right"/>
    </xf>
    <xf numFmtId="194" fontId="9" fillId="0" borderId="5" xfId="0" applyNumberFormat="1" applyFont="1" applyFill="1" applyBorder="1" applyAlignment="1">
      <alignment horizontal="left" vertical="center"/>
    </xf>
    <xf numFmtId="185" fontId="9" fillId="0" borderId="5" xfId="0" applyNumberFormat="1" applyFont="1" applyFill="1" applyBorder="1" applyAlignment="1">
      <alignment horizontal="right" vertical="center"/>
    </xf>
    <xf numFmtId="196" fontId="9" fillId="0" borderId="5" xfId="0" applyNumberFormat="1" applyFont="1" applyFill="1" applyBorder="1" applyAlignment="1">
      <alignment horizontal="right" vertical="center"/>
    </xf>
    <xf numFmtId="185" fontId="37" fillId="0" borderId="5" xfId="0" applyNumberFormat="1" applyFont="1" applyFill="1" applyBorder="1" applyAlignment="1">
      <alignment horizontal="right" vertical="center"/>
    </xf>
    <xf numFmtId="196" fontId="37" fillId="0" borderId="5" xfId="0" applyNumberFormat="1" applyFont="1" applyFill="1" applyBorder="1" applyAlignment="1">
      <alignment horizontal="right" vertical="center"/>
    </xf>
    <xf numFmtId="185" fontId="9" fillId="0" borderId="5" xfId="15" applyNumberFormat="1" applyFont="1" applyFill="1" applyBorder="1" applyAlignment="1">
      <alignment horizontal="right" vertical="center"/>
    </xf>
    <xf numFmtId="196" fontId="9" fillId="0" borderId="5" xfId="15" applyNumberFormat="1" applyFont="1" applyFill="1" applyBorder="1" applyAlignment="1">
      <alignment horizontal="right" vertical="center"/>
    </xf>
    <xf numFmtId="185" fontId="37" fillId="0" borderId="5" xfId="15" applyNumberFormat="1" applyFont="1" applyFill="1" applyBorder="1" applyAlignment="1">
      <alignment horizontal="right" vertical="center"/>
    </xf>
    <xf numFmtId="196" fontId="37" fillId="0" borderId="5" xfId="15" applyNumberFormat="1" applyFont="1" applyFill="1" applyBorder="1" applyAlignment="1">
      <alignment horizontal="right" vertical="center"/>
    </xf>
    <xf numFmtId="0" fontId="9" fillId="0" borderId="5" xfId="0" applyFont="1" applyFill="1" applyBorder="1" applyAlignment="1" applyProtection="1">
      <alignment horizontal="left" vertical="center" shrinkToFit="1"/>
      <protection locked="0"/>
    </xf>
    <xf numFmtId="185" fontId="9" fillId="0" borderId="5" xfId="15" applyNumberFormat="1" applyFont="1" applyFill="1" applyBorder="1" applyAlignment="1" applyProtection="1">
      <alignment horizontal="right" vertical="center"/>
      <protection/>
    </xf>
    <xf numFmtId="0" fontId="9" fillId="0" borderId="5" xfId="21" applyFont="1" applyFill="1" applyBorder="1" applyAlignment="1" applyProtection="1">
      <alignment horizontal="left" vertical="center"/>
      <protection/>
    </xf>
    <xf numFmtId="0" fontId="9" fillId="0" borderId="5" xfId="21" applyFont="1" applyFill="1" applyBorder="1" applyAlignment="1" applyProtection="1">
      <alignment horizontal="center" vertical="center"/>
      <protection/>
    </xf>
    <xf numFmtId="185" fontId="9" fillId="0" borderId="5" xfId="21" applyNumberFormat="1" applyFont="1" applyFill="1" applyBorder="1" applyAlignment="1" applyProtection="1">
      <alignment horizontal="right" vertical="center"/>
      <protection/>
    </xf>
    <xf numFmtId="196" fontId="9" fillId="0" borderId="5" xfId="21" applyNumberFormat="1" applyFont="1" applyFill="1" applyBorder="1" applyAlignment="1" applyProtection="1">
      <alignment horizontal="right" vertical="center"/>
      <protection/>
    </xf>
    <xf numFmtId="185" fontId="37" fillId="0" borderId="5" xfId="21" applyNumberFormat="1" applyFont="1" applyFill="1" applyBorder="1" applyAlignment="1" applyProtection="1">
      <alignment horizontal="right" vertical="center"/>
      <protection/>
    </xf>
    <xf numFmtId="196" fontId="37" fillId="0" borderId="5" xfId="21" applyNumberFormat="1" applyFont="1" applyFill="1" applyBorder="1" applyAlignment="1" applyProtection="1">
      <alignment horizontal="right" vertical="center"/>
      <protection/>
    </xf>
    <xf numFmtId="0" fontId="9" fillId="0" borderId="5" xfId="0" applyFont="1" applyFill="1" applyBorder="1" applyAlignment="1" applyProtection="1">
      <alignment horizontal="center" vertical="center"/>
      <protection/>
    </xf>
    <xf numFmtId="0" fontId="9" fillId="0" borderId="19" xfId="0" applyFont="1" applyFill="1" applyBorder="1" applyAlignment="1" applyProtection="1">
      <alignment horizontal="left" vertical="center"/>
      <protection locked="0"/>
    </xf>
    <xf numFmtId="190" fontId="9" fillId="0" borderId="14" xfId="0" applyNumberFormat="1" applyFont="1" applyFill="1" applyBorder="1" applyAlignment="1" applyProtection="1">
      <alignment horizontal="center" vertical="center"/>
      <protection locked="0"/>
    </xf>
    <xf numFmtId="190" fontId="9" fillId="0" borderId="14" xfId="0" applyNumberFormat="1" applyFont="1" applyFill="1" applyBorder="1" applyAlignment="1" applyProtection="1">
      <alignment horizontal="left" vertical="center"/>
      <protection locked="0"/>
    </xf>
    <xf numFmtId="0" fontId="9" fillId="0" borderId="14" xfId="0" applyFont="1" applyFill="1" applyBorder="1" applyAlignment="1" applyProtection="1">
      <alignment horizontal="left" vertical="center"/>
      <protection locked="0"/>
    </xf>
    <xf numFmtId="0" fontId="9" fillId="0" borderId="14" xfId="0" applyFont="1" applyFill="1" applyBorder="1" applyAlignment="1" applyProtection="1">
      <alignment horizontal="center" vertical="center"/>
      <protection locked="0"/>
    </xf>
    <xf numFmtId="185" fontId="9" fillId="0" borderId="14" xfId="15" applyNumberFormat="1" applyFont="1" applyFill="1" applyBorder="1" applyAlignment="1" applyProtection="1">
      <alignment horizontal="right" vertical="center"/>
      <protection locked="0"/>
    </xf>
    <xf numFmtId="196" fontId="9" fillId="0" borderId="14" xfId="15" applyNumberFormat="1" applyFont="1" applyFill="1" applyBorder="1" applyAlignment="1" applyProtection="1">
      <alignment horizontal="right" vertical="center"/>
      <protection locked="0"/>
    </xf>
    <xf numFmtId="185" fontId="37" fillId="0" borderId="14" xfId="15" applyNumberFormat="1" applyFont="1" applyFill="1" applyBorder="1" applyAlignment="1" applyProtection="1">
      <alignment horizontal="right" vertical="center"/>
      <protection/>
    </xf>
    <xf numFmtId="196" fontId="37" fillId="0" borderId="14" xfId="15" applyNumberFormat="1" applyFont="1" applyFill="1" applyBorder="1" applyAlignment="1" applyProtection="1">
      <alignment horizontal="right" vertical="center"/>
      <protection/>
    </xf>
    <xf numFmtId="196" fontId="9" fillId="0" borderId="14" xfId="22" applyNumberFormat="1" applyFont="1" applyFill="1" applyBorder="1" applyAlignment="1" applyProtection="1">
      <alignment horizontal="right" vertical="center"/>
      <protection/>
    </xf>
    <xf numFmtId="193" fontId="9" fillId="0" borderId="14" xfId="22" applyNumberFormat="1" applyFont="1" applyFill="1" applyBorder="1" applyAlignment="1" applyProtection="1">
      <alignment horizontal="right" vertical="center"/>
      <protection/>
    </xf>
    <xf numFmtId="193" fontId="9" fillId="0" borderId="20" xfId="15" applyNumberFormat="1" applyFont="1" applyFill="1" applyBorder="1" applyAlignment="1" applyProtection="1">
      <alignment horizontal="right" vertical="center"/>
      <protection locked="0"/>
    </xf>
    <xf numFmtId="0" fontId="9" fillId="0" borderId="12" xfId="0" applyFont="1" applyFill="1" applyBorder="1" applyAlignment="1">
      <alignment horizontal="left" vertical="center"/>
    </xf>
    <xf numFmtId="193" fontId="9" fillId="0" borderId="21" xfId="15" applyNumberFormat="1" applyFont="1" applyFill="1" applyBorder="1" applyAlignment="1">
      <alignment horizontal="right"/>
    </xf>
    <xf numFmtId="193" fontId="9" fillId="0" borderId="21" xfId="22" applyNumberFormat="1" applyFont="1" applyFill="1" applyBorder="1" applyAlignment="1" applyProtection="1">
      <alignment horizontal="right" vertical="center"/>
      <protection/>
    </xf>
    <xf numFmtId="0" fontId="9" fillId="0" borderId="12" xfId="0" applyFont="1" applyFill="1" applyBorder="1" applyAlignment="1" applyProtection="1">
      <alignment horizontal="left" vertical="center"/>
      <protection/>
    </xf>
    <xf numFmtId="193" fontId="9" fillId="0" borderId="21" xfId="0" applyNumberFormat="1" applyFont="1" applyFill="1" applyBorder="1" applyAlignment="1" applyProtection="1">
      <alignment horizontal="right" vertical="center" wrapText="1"/>
      <protection/>
    </xf>
    <xf numFmtId="0" fontId="9" fillId="0" borderId="12" xfId="0" applyFont="1" applyFill="1" applyBorder="1" applyAlignment="1">
      <alignment horizontal="left"/>
    </xf>
    <xf numFmtId="193" fontId="9" fillId="0" borderId="21" xfId="0" applyNumberFormat="1" applyFont="1" applyFill="1" applyBorder="1" applyAlignment="1">
      <alignment horizontal="right" vertical="center"/>
    </xf>
    <xf numFmtId="0" fontId="9" fillId="0" borderId="12" xfId="0" applyFont="1" applyFill="1" applyBorder="1" applyAlignment="1" applyProtection="1">
      <alignment horizontal="left" vertical="center"/>
      <protection locked="0"/>
    </xf>
    <xf numFmtId="193" fontId="9" fillId="0" borderId="21" xfId="15" applyNumberFormat="1" applyFont="1" applyFill="1" applyBorder="1" applyAlignment="1" applyProtection="1">
      <alignment horizontal="right" vertical="center"/>
      <protection locked="0"/>
    </xf>
    <xf numFmtId="0" fontId="9" fillId="0" borderId="12" xfId="21" applyFont="1" applyFill="1" applyBorder="1" applyAlignment="1" applyProtection="1">
      <alignment horizontal="left" vertical="center"/>
      <protection/>
    </xf>
    <xf numFmtId="193" fontId="9" fillId="0" borderId="21" xfId="21" applyNumberFormat="1" applyFont="1" applyFill="1" applyBorder="1" applyAlignment="1" applyProtection="1">
      <alignment horizontal="right" vertical="center"/>
      <protection/>
    </xf>
    <xf numFmtId="0" fontId="9" fillId="0" borderId="15" xfId="0" applyFont="1" applyFill="1" applyBorder="1" applyAlignment="1" applyProtection="1">
      <alignment horizontal="left" vertical="center"/>
      <protection/>
    </xf>
    <xf numFmtId="0" fontId="9" fillId="0" borderId="15" xfId="0" applyFont="1" applyFill="1" applyBorder="1" applyAlignment="1" applyProtection="1">
      <alignment horizontal="center" vertical="center" wrapText="1"/>
      <protection/>
    </xf>
    <xf numFmtId="185" fontId="9" fillId="0" borderId="15" xfId="0" applyNumberFormat="1" applyFont="1" applyFill="1" applyBorder="1" applyAlignment="1" applyProtection="1">
      <alignment horizontal="right" vertical="center"/>
      <protection/>
    </xf>
    <xf numFmtId="196" fontId="9" fillId="0" borderId="15" xfId="0" applyNumberFormat="1" applyFont="1" applyFill="1" applyBorder="1" applyAlignment="1" applyProtection="1">
      <alignment horizontal="right" vertical="center"/>
      <protection/>
    </xf>
    <xf numFmtId="185" fontId="37" fillId="0" borderId="15" xfId="0" applyNumberFormat="1" applyFont="1" applyFill="1" applyBorder="1" applyAlignment="1" applyProtection="1">
      <alignment horizontal="right" vertical="center"/>
      <protection/>
    </xf>
    <xf numFmtId="196" fontId="37" fillId="0" borderId="15" xfId="0" applyNumberFormat="1" applyFont="1" applyFill="1" applyBorder="1" applyAlignment="1" applyProtection="1">
      <alignment horizontal="right" vertical="center"/>
      <protection/>
    </xf>
    <xf numFmtId="196" fontId="9" fillId="0" borderId="15" xfId="22" applyNumberFormat="1" applyFont="1" applyFill="1" applyBorder="1" applyAlignment="1" applyProtection="1">
      <alignment horizontal="right" vertical="center"/>
      <protection/>
    </xf>
    <xf numFmtId="193" fontId="9" fillId="0" borderId="15" xfId="22" applyNumberFormat="1" applyFont="1" applyFill="1" applyBorder="1" applyAlignment="1" applyProtection="1">
      <alignment horizontal="right" vertical="center"/>
      <protection/>
    </xf>
    <xf numFmtId="193" fontId="9" fillId="0" borderId="22" xfId="0" applyNumberFormat="1" applyFont="1" applyFill="1" applyBorder="1" applyAlignment="1" applyProtection="1">
      <alignment horizontal="right" vertical="center" wrapText="1"/>
      <protection/>
    </xf>
    <xf numFmtId="0" fontId="9" fillId="0" borderId="23" xfId="0" applyFont="1" applyFill="1" applyBorder="1" applyAlignment="1" applyProtection="1">
      <alignment horizontal="left" vertical="center"/>
      <protection/>
    </xf>
    <xf numFmtId="190" fontId="9" fillId="0" borderId="13" xfId="0" applyNumberFormat="1" applyFont="1" applyFill="1" applyBorder="1" applyAlignment="1" applyProtection="1">
      <alignment horizontal="center" vertical="center" wrapText="1"/>
      <protection/>
    </xf>
    <xf numFmtId="0" fontId="9" fillId="0" borderId="13" xfId="0" applyFont="1" applyFill="1" applyBorder="1" applyAlignment="1" applyProtection="1">
      <alignment horizontal="left" vertical="center"/>
      <protection/>
    </xf>
    <xf numFmtId="0" fontId="9" fillId="0" borderId="13" xfId="0" applyFont="1" applyFill="1" applyBorder="1" applyAlignment="1" applyProtection="1">
      <alignment horizontal="center" vertical="center" wrapText="1"/>
      <protection/>
    </xf>
    <xf numFmtId="185" fontId="9" fillId="0" borderId="13" xfId="0" applyNumberFormat="1" applyFont="1" applyFill="1" applyBorder="1" applyAlignment="1" applyProtection="1">
      <alignment horizontal="right" vertical="center"/>
      <protection/>
    </xf>
    <xf numFmtId="196" fontId="9" fillId="0" borderId="13" xfId="0" applyNumberFormat="1" applyFont="1" applyFill="1" applyBorder="1" applyAlignment="1" applyProtection="1">
      <alignment horizontal="right" vertical="center"/>
      <protection/>
    </xf>
    <xf numFmtId="185" fontId="37" fillId="0" borderId="13" xfId="0" applyNumberFormat="1" applyFont="1" applyFill="1" applyBorder="1" applyAlignment="1" applyProtection="1">
      <alignment horizontal="right" vertical="center"/>
      <protection/>
    </xf>
    <xf numFmtId="196" fontId="37" fillId="0" borderId="13" xfId="0" applyNumberFormat="1" applyFont="1" applyFill="1" applyBorder="1" applyAlignment="1" applyProtection="1">
      <alignment horizontal="right" vertical="center"/>
      <protection/>
    </xf>
    <xf numFmtId="196" fontId="9" fillId="0" borderId="13" xfId="22" applyNumberFormat="1" applyFont="1" applyFill="1" applyBorder="1" applyAlignment="1" applyProtection="1">
      <alignment horizontal="right" vertical="center"/>
      <protection/>
    </xf>
    <xf numFmtId="193" fontId="9" fillId="0" borderId="13" xfId="22" applyNumberFormat="1" applyFont="1" applyFill="1" applyBorder="1" applyAlignment="1" applyProtection="1">
      <alignment horizontal="right" vertical="center"/>
      <protection/>
    </xf>
    <xf numFmtId="193" fontId="9" fillId="0" borderId="24" xfId="0" applyNumberFormat="1" applyFont="1" applyFill="1" applyBorder="1" applyAlignment="1" applyProtection="1">
      <alignment horizontal="right" vertical="center" wrapText="1"/>
      <protection/>
    </xf>
    <xf numFmtId="185" fontId="9" fillId="0" borderId="16" xfId="15" applyNumberFormat="1" applyFont="1" applyFill="1" applyBorder="1" applyAlignment="1" applyProtection="1">
      <alignment horizontal="right" vertical="center"/>
      <protection locked="0"/>
    </xf>
    <xf numFmtId="196" fontId="9" fillId="0" borderId="16" xfId="15" applyNumberFormat="1" applyFont="1" applyFill="1" applyBorder="1" applyAlignment="1" applyProtection="1">
      <alignment horizontal="right" vertical="center"/>
      <protection locked="0"/>
    </xf>
    <xf numFmtId="185" fontId="37" fillId="0" borderId="16" xfId="15" applyNumberFormat="1" applyFont="1" applyFill="1" applyBorder="1" applyAlignment="1" applyProtection="1">
      <alignment horizontal="right" vertical="center"/>
      <protection/>
    </xf>
    <xf numFmtId="196" fontId="37" fillId="0" borderId="16" xfId="15" applyNumberFormat="1" applyFont="1" applyFill="1" applyBorder="1" applyAlignment="1" applyProtection="1">
      <alignment horizontal="right" vertical="center"/>
      <protection/>
    </xf>
    <xf numFmtId="196" fontId="9" fillId="0" borderId="16" xfId="22" applyNumberFormat="1" applyFont="1" applyFill="1" applyBorder="1" applyAlignment="1" applyProtection="1">
      <alignment horizontal="right" vertical="center"/>
      <protection/>
    </xf>
    <xf numFmtId="193" fontId="9" fillId="0" borderId="16" xfId="22" applyNumberFormat="1" applyFont="1" applyFill="1" applyBorder="1" applyAlignment="1" applyProtection="1">
      <alignment horizontal="right" vertical="center"/>
      <protection/>
    </xf>
    <xf numFmtId="193" fontId="9" fillId="0" borderId="25" xfId="22" applyNumberFormat="1" applyFont="1" applyFill="1" applyBorder="1" applyAlignment="1" applyProtection="1">
      <alignment horizontal="right" vertical="center"/>
      <protection/>
    </xf>
    <xf numFmtId="0" fontId="20" fillId="0" borderId="26" xfId="0" applyFont="1" applyFill="1" applyBorder="1" applyAlignment="1" applyProtection="1">
      <alignment horizontal="center" vertical="center" wrapText="1"/>
      <protection/>
    </xf>
    <xf numFmtId="0" fontId="20" fillId="0" borderId="7" xfId="0" applyFont="1" applyFill="1" applyBorder="1" applyAlignment="1" applyProtection="1">
      <alignment horizontal="center" vertical="center"/>
      <protection/>
    </xf>
    <xf numFmtId="185" fontId="20" fillId="0" borderId="26" xfId="0" applyNumberFormat="1" applyFont="1" applyFill="1" applyBorder="1" applyAlignment="1" applyProtection="1">
      <alignment horizontal="center" vertical="center" wrapText="1"/>
      <protection/>
    </xf>
    <xf numFmtId="193" fontId="20" fillId="0" borderId="26" xfId="0" applyNumberFormat="1" applyFont="1" applyFill="1" applyBorder="1" applyAlignment="1" applyProtection="1">
      <alignment horizontal="center" vertical="center" wrapText="1"/>
      <protection/>
    </xf>
    <xf numFmtId="0" fontId="35" fillId="2" borderId="0" xfId="0" applyFont="1" applyFill="1" applyBorder="1" applyAlignment="1" applyProtection="1">
      <alignment horizontal="center" vertical="center"/>
      <protection/>
    </xf>
    <xf numFmtId="0" fontId="0" fillId="0" borderId="0" xfId="0" applyAlignment="1">
      <alignment/>
    </xf>
    <xf numFmtId="0" fontId="20" fillId="0" borderId="7" xfId="0" applyFont="1" applyFill="1" applyBorder="1" applyAlignment="1" applyProtection="1">
      <alignment horizontal="center" vertical="center" wrapText="1"/>
      <protection/>
    </xf>
    <xf numFmtId="193" fontId="20" fillId="0" borderId="27" xfId="0" applyNumberFormat="1" applyFont="1" applyFill="1" applyBorder="1" applyAlignment="1" applyProtection="1">
      <alignment horizontal="center" vertical="center" wrapText="1"/>
      <protection/>
    </xf>
    <xf numFmtId="43" fontId="20" fillId="0" borderId="26" xfId="15" applyFont="1" applyFill="1" applyBorder="1" applyAlignment="1" applyProtection="1">
      <alignment horizontal="center" vertical="center"/>
      <protection/>
    </xf>
    <xf numFmtId="43" fontId="20" fillId="0" borderId="7" xfId="15" applyFont="1" applyFill="1" applyBorder="1" applyAlignment="1" applyProtection="1">
      <alignment horizontal="center" vertical="center"/>
      <protection/>
    </xf>
    <xf numFmtId="190" fontId="20" fillId="0" borderId="26" xfId="0" applyNumberFormat="1" applyFont="1" applyFill="1" applyBorder="1" applyAlignment="1" applyProtection="1">
      <alignment horizontal="center" vertical="center" wrapText="1"/>
      <protection/>
    </xf>
    <xf numFmtId="190" fontId="20" fillId="0" borderId="7" xfId="0" applyNumberFormat="1" applyFont="1" applyFill="1" applyBorder="1" applyAlignment="1" applyProtection="1">
      <alignment horizontal="center" vertical="center" wrapText="1"/>
      <protection/>
    </xf>
    <xf numFmtId="0" fontId="15" fillId="0" borderId="0" xfId="0" applyFont="1" applyFill="1" applyBorder="1" applyAlignment="1" applyProtection="1">
      <alignment horizontal="left" vertical="center"/>
      <protection locked="0"/>
    </xf>
    <xf numFmtId="0" fontId="15" fillId="0" borderId="0" xfId="0" applyFont="1" applyFill="1" applyBorder="1" applyAlignment="1">
      <alignment horizontal="left" vertical="center"/>
    </xf>
    <xf numFmtId="0" fontId="33" fillId="2" borderId="28" xfId="0" applyFont="1" applyFill="1" applyBorder="1" applyAlignment="1">
      <alignment horizontal="center" vertical="center"/>
    </xf>
    <xf numFmtId="0" fontId="34" fillId="0" borderId="29" xfId="0" applyFont="1"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19" fillId="0" borderId="0" xfId="0" applyNumberFormat="1" applyFont="1" applyFill="1" applyBorder="1" applyAlignment="1" applyProtection="1">
      <alignment horizontal="right" vertical="center" wrapText="1"/>
      <protection locked="0"/>
    </xf>
    <xf numFmtId="0" fontId="0" fillId="0" borderId="0" xfId="0" applyAlignment="1">
      <alignment horizontal="right" vertical="center" wrapText="1"/>
    </xf>
    <xf numFmtId="0" fontId="19" fillId="0" borderId="0" xfId="0" applyFont="1" applyAlignment="1">
      <alignment horizontal="right" vertical="center" wrapText="1"/>
    </xf>
    <xf numFmtId="0" fontId="14" fillId="0" borderId="0" xfId="0" applyFont="1" applyBorder="1" applyAlignment="1" applyProtection="1">
      <alignment horizontal="right" vertical="center" wrapText="1"/>
      <protection locked="0"/>
    </xf>
    <xf numFmtId="193" fontId="11" fillId="0" borderId="0" xfId="0" applyNumberFormat="1" applyFont="1" applyBorder="1" applyAlignment="1" applyProtection="1">
      <alignment horizontal="right" vertical="center" wrapText="1"/>
      <protection locked="0"/>
    </xf>
    <xf numFmtId="0" fontId="36" fillId="2" borderId="0" xfId="0" applyFont="1" applyFill="1" applyBorder="1" applyAlignment="1" applyProtection="1">
      <alignment horizontal="center" vertical="center"/>
      <protection/>
    </xf>
    <xf numFmtId="43" fontId="20" fillId="0" borderId="31" xfId="15" applyFont="1" applyFill="1" applyBorder="1" applyAlignment="1" applyProtection="1">
      <alignment horizontal="center" vertical="center"/>
      <protection/>
    </xf>
    <xf numFmtId="43" fontId="20" fillId="0" borderId="32" xfId="15" applyFont="1" applyFill="1" applyBorder="1" applyAlignment="1" applyProtection="1">
      <alignment horizontal="center" vertical="center"/>
      <protection/>
    </xf>
    <xf numFmtId="0" fontId="33" fillId="2" borderId="2" xfId="0" applyFont="1" applyFill="1" applyBorder="1" applyAlignment="1">
      <alignment horizontal="center" vertical="center"/>
    </xf>
    <xf numFmtId="0" fontId="34" fillId="0" borderId="33" xfId="0" applyFont="1" applyBorder="1" applyAlignment="1">
      <alignment horizontal="center" vertical="center"/>
    </xf>
    <xf numFmtId="0" fontId="33" fillId="2" borderId="13" xfId="0" applyFont="1" applyFill="1" applyBorder="1" applyAlignment="1">
      <alignment horizontal="right" vertical="center"/>
    </xf>
    <xf numFmtId="0" fontId="34" fillId="0" borderId="13" xfId="0" applyFont="1" applyBorder="1" applyAlignment="1">
      <alignment horizontal="right" vertical="center"/>
    </xf>
  </cellXfs>
  <cellStyles count="9">
    <cellStyle name="Normal" xfId="0"/>
    <cellStyle name="Comma" xfId="15"/>
    <cellStyle name="Comma [0]" xfId="16"/>
    <cellStyle name="Currency" xfId="17"/>
    <cellStyle name="Currency [0]" xfId="18"/>
    <cellStyle name="Followed Hyperlink" xfId="19"/>
    <cellStyle name="Hyperlink" xfId="20"/>
    <cellStyle name="Normal_Sayfa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23</xdr:col>
      <xdr:colOff>0</xdr:colOff>
      <xdr:row>0</xdr:row>
      <xdr:rowOff>0</xdr:rowOff>
    </xdr:to>
    <xdr:sp>
      <xdr:nvSpPr>
        <xdr:cNvPr id="1" name="TextBox 1"/>
        <xdr:cNvSpPr txBox="1">
          <a:spLocks noChangeArrowheads="1"/>
        </xdr:cNvSpPr>
      </xdr:nvSpPr>
      <xdr:spPr>
        <a:xfrm>
          <a:off x="0" y="0"/>
          <a:ext cx="1855470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476250</xdr:colOff>
      <xdr:row>0</xdr:row>
      <xdr:rowOff>0</xdr:rowOff>
    </xdr:to>
    <xdr:sp fLocksText="0">
      <xdr:nvSpPr>
        <xdr:cNvPr id="2" name="TextBox 2"/>
        <xdr:cNvSpPr txBox="1">
          <a:spLocks noChangeArrowheads="1"/>
        </xdr:cNvSpPr>
      </xdr:nvSpPr>
      <xdr:spPr>
        <a:xfrm>
          <a:off x="15840075" y="0"/>
          <a:ext cx="270510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0</xdr:colOff>
      <xdr:row>0</xdr:row>
      <xdr:rowOff>1133475</xdr:rowOff>
    </xdr:to>
    <xdr:sp>
      <xdr:nvSpPr>
        <xdr:cNvPr id="3" name="TextBox 5"/>
        <xdr:cNvSpPr txBox="1">
          <a:spLocks noChangeArrowheads="1"/>
        </xdr:cNvSpPr>
      </xdr:nvSpPr>
      <xdr:spPr>
        <a:xfrm>
          <a:off x="19050" y="38100"/>
          <a:ext cx="18535650" cy="1095375"/>
        </a:xfrm>
        <a:prstGeom prst="rect">
          <a:avLst/>
        </a:prstGeom>
        <a:solidFill>
          <a:srgbClr val="006411"/>
        </a:solidFill>
        <a:ln w="38100" cmpd="dbl">
          <a:noFill/>
        </a:ln>
      </xdr:spPr>
      <xdr:txBody>
        <a:bodyPr vertOverflow="clip" wrap="square" anchor="ctr"/>
        <a:p>
          <a:pPr algn="ctr">
            <a:defRPr/>
          </a:pPr>
          <a:r>
            <a:rPr lang="en-US" cap="none" sz="4000" b="0" i="0" u="none" baseline="0">
              <a:solidFill>
                <a:srgbClr val="FFFFFF"/>
              </a:solidFill>
              <a:latin typeface="Impact"/>
              <a:ea typeface="Impact"/>
              <a:cs typeface="Impact"/>
            </a:rPr>
            <a:t>TÜRK</a:t>
          </a:r>
          <a:r>
            <a:rPr lang="en-US" cap="none" sz="4000" b="0" i="0" u="none" baseline="0">
              <a:solidFill>
                <a:srgbClr val="FFFFFF"/>
              </a:solidFill>
              <a:latin typeface="Arial"/>
              <a:ea typeface="Arial"/>
              <a:cs typeface="Arial"/>
            </a:rPr>
            <a:t>İ</a:t>
          </a:r>
          <a:r>
            <a:rPr lang="en-US" cap="none" sz="4000" b="0" i="0" u="none" baseline="0">
              <a:solidFill>
                <a:srgbClr val="FFFFFF"/>
              </a:solidFill>
              <a:latin typeface="Impact"/>
              <a:ea typeface="Impact"/>
              <a:cs typeface="Impact"/>
            </a:rPr>
            <a:t>YE'S WEEKEND MARKET DATA    </a:t>
          </a:r>
          <a:r>
            <a:rPr lang="en-US" cap="none" sz="2600" b="0" i="0" u="none" baseline="0">
              <a:solidFill>
                <a:srgbClr val="FFFFFF"/>
              </a:solidFill>
              <a:latin typeface="Impact"/>
              <a:ea typeface="Impact"/>
              <a:cs typeface="Impact"/>
            </a:rPr>
            <a:t>
WEEKEND BOX OFFICE &amp; ADMISSION REPORT</a:t>
          </a:r>
        </a:p>
      </xdr:txBody>
    </xdr:sp>
    <xdr:clientData/>
  </xdr:twoCellAnchor>
  <xdr:twoCellAnchor>
    <xdr:from>
      <xdr:col>19</xdr:col>
      <xdr:colOff>514350</xdr:colOff>
      <xdr:row>0</xdr:row>
      <xdr:rowOff>400050</xdr:rowOff>
    </xdr:from>
    <xdr:to>
      <xdr:col>22</xdr:col>
      <xdr:colOff>314325</xdr:colOff>
      <xdr:row>0</xdr:row>
      <xdr:rowOff>1076325</xdr:rowOff>
    </xdr:to>
    <xdr:sp fLocksText="0">
      <xdr:nvSpPr>
        <xdr:cNvPr id="4" name="TextBox 6"/>
        <xdr:cNvSpPr txBox="1">
          <a:spLocks noChangeArrowheads="1"/>
        </xdr:cNvSpPr>
      </xdr:nvSpPr>
      <xdr:spPr>
        <a:xfrm>
          <a:off x="16221075" y="400050"/>
          <a:ext cx="2162175" cy="676275"/>
        </a:xfrm>
        <a:prstGeom prst="rect">
          <a:avLst/>
        </a:prstGeom>
        <a:solidFill>
          <a:srgbClr val="006411"/>
        </a:solidFill>
        <a:ln w="9525" cmpd="sng">
          <a:noFill/>
        </a:ln>
      </xdr:spPr>
      <xdr:txBody>
        <a:bodyPr vertOverflow="clip" wrap="square"/>
        <a:p>
          <a:pPr algn="r">
            <a:defRPr/>
          </a:pPr>
          <a:r>
            <a:rPr lang="en-US" cap="none" sz="2000" b="0" i="0" u="none" baseline="0">
              <a:solidFill>
                <a:srgbClr val="FFFFFF"/>
              </a:solidFill>
              <a:latin typeface="Impact"/>
              <a:ea typeface="Impact"/>
              <a:cs typeface="Impact"/>
            </a:rPr>
            <a:t>WEEKEND: 24
</a:t>
          </a:r>
          <a:r>
            <a:rPr lang="en-US" cap="none" sz="1600" b="0" i="0" u="none" baseline="0">
              <a:solidFill>
                <a:srgbClr val="FFFFFF"/>
              </a:solidFill>
              <a:latin typeface="Impact"/>
              <a:ea typeface="Impact"/>
              <a:cs typeface="Impact"/>
            </a:rPr>
            <a:t>08 - 10 JUN' 2007</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24</xdr:col>
      <xdr:colOff>0</xdr:colOff>
      <xdr:row>0</xdr:row>
      <xdr:rowOff>0</xdr:rowOff>
    </xdr:to>
    <xdr:sp>
      <xdr:nvSpPr>
        <xdr:cNvPr id="1" name="TextBox 1"/>
        <xdr:cNvSpPr txBox="1">
          <a:spLocks noChangeArrowheads="1"/>
        </xdr:cNvSpPr>
      </xdr:nvSpPr>
      <xdr:spPr>
        <a:xfrm>
          <a:off x="0" y="0"/>
          <a:ext cx="1187767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20</xdr:col>
      <xdr:colOff>133350</xdr:colOff>
      <xdr:row>0</xdr:row>
      <xdr:rowOff>0</xdr:rowOff>
    </xdr:from>
    <xdr:to>
      <xdr:col>23</xdr:col>
      <xdr:colOff>476250</xdr:colOff>
      <xdr:row>0</xdr:row>
      <xdr:rowOff>0</xdr:rowOff>
    </xdr:to>
    <xdr:sp fLocksText="0">
      <xdr:nvSpPr>
        <xdr:cNvPr id="2" name="TextBox 2"/>
        <xdr:cNvSpPr txBox="1">
          <a:spLocks noChangeArrowheads="1"/>
        </xdr:cNvSpPr>
      </xdr:nvSpPr>
      <xdr:spPr>
        <a:xfrm>
          <a:off x="7248525" y="0"/>
          <a:ext cx="2447925"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23</xdr:col>
      <xdr:colOff>0</xdr:colOff>
      <xdr:row>0</xdr:row>
      <xdr:rowOff>0</xdr:rowOff>
    </xdr:to>
    <xdr:sp>
      <xdr:nvSpPr>
        <xdr:cNvPr id="3" name="TextBox 4"/>
        <xdr:cNvSpPr txBox="1">
          <a:spLocks noChangeArrowheads="1"/>
        </xdr:cNvSpPr>
      </xdr:nvSpPr>
      <xdr:spPr>
        <a:xfrm>
          <a:off x="0" y="0"/>
          <a:ext cx="922020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476250</xdr:colOff>
      <xdr:row>0</xdr:row>
      <xdr:rowOff>0</xdr:rowOff>
    </xdr:to>
    <xdr:sp fLocksText="0">
      <xdr:nvSpPr>
        <xdr:cNvPr id="4" name="TextBox 5"/>
        <xdr:cNvSpPr txBox="1">
          <a:spLocks noChangeArrowheads="1"/>
        </xdr:cNvSpPr>
      </xdr:nvSpPr>
      <xdr:spPr>
        <a:xfrm>
          <a:off x="7115175" y="0"/>
          <a:ext cx="209550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962025</xdr:rowOff>
    </xdr:to>
    <xdr:sp>
      <xdr:nvSpPr>
        <xdr:cNvPr id="5" name="TextBox 6"/>
        <xdr:cNvSpPr txBox="1">
          <a:spLocks noChangeArrowheads="1"/>
        </xdr:cNvSpPr>
      </xdr:nvSpPr>
      <xdr:spPr>
        <a:xfrm>
          <a:off x="19050" y="38100"/>
          <a:ext cx="9210675" cy="923925"/>
        </a:xfrm>
        <a:prstGeom prst="rect">
          <a:avLst/>
        </a:prstGeom>
        <a:solidFill>
          <a:srgbClr val="003366"/>
        </a:solidFill>
        <a:ln w="38100" cmpd="dbl">
          <a:noFill/>
        </a:ln>
      </xdr:spPr>
      <xdr:txBody>
        <a:bodyPr vertOverflow="clip" wrap="square" anchor="ctr"/>
        <a:p>
          <a:pPr algn="ctr">
            <a:defRPr/>
          </a:pPr>
          <a:r>
            <a:rPr lang="en-US" cap="none" sz="3000" b="0" i="0" u="none" baseline="0">
              <a:solidFill>
                <a:srgbClr val="FFFFFF"/>
              </a:solidFill>
              <a:latin typeface="Impact"/>
              <a:ea typeface="Impact"/>
              <a:cs typeface="Impact"/>
            </a:rPr>
            <a:t>TÜRK</a:t>
          </a:r>
          <a:r>
            <a:rPr lang="en-US" cap="none" sz="3000" b="0" i="0" u="none" baseline="0">
              <a:solidFill>
                <a:srgbClr val="FFFFFF"/>
              </a:solidFill>
              <a:latin typeface="Arial"/>
              <a:ea typeface="Arial"/>
              <a:cs typeface="Arial"/>
            </a:rPr>
            <a:t>İ</a:t>
          </a:r>
          <a:r>
            <a:rPr lang="en-US" cap="none" sz="3000" b="0" i="0" u="none" baseline="0">
              <a:solidFill>
                <a:srgbClr val="FFFFFF"/>
              </a:solidFill>
              <a:latin typeface="Impact"/>
              <a:ea typeface="Impact"/>
              <a:cs typeface="Impact"/>
            </a:rPr>
            <a:t>YE'S WEEKLY MARKET DATA</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1400" b="0" i="0" u="none" baseline="0">
              <a:solidFill>
                <a:srgbClr val="FFFFFF"/>
              </a:solidFill>
              <a:latin typeface="Impact"/>
              <a:ea typeface="Impact"/>
              <a:cs typeface="Impact"/>
            </a:rPr>
            <a:t>WEEKLY BOX OFFICE &amp; ADMISSION REPORT</a:t>
          </a:r>
        </a:p>
      </xdr:txBody>
    </xdr:sp>
    <xdr:clientData/>
  </xdr:twoCellAnchor>
  <xdr:twoCellAnchor>
    <xdr:from>
      <xdr:col>20</xdr:col>
      <xdr:colOff>342900</xdr:colOff>
      <xdr:row>0</xdr:row>
      <xdr:rowOff>409575</xdr:rowOff>
    </xdr:from>
    <xdr:to>
      <xdr:col>22</xdr:col>
      <xdr:colOff>390525</xdr:colOff>
      <xdr:row>0</xdr:row>
      <xdr:rowOff>904875</xdr:rowOff>
    </xdr:to>
    <xdr:sp fLocksText="0">
      <xdr:nvSpPr>
        <xdr:cNvPr id="6" name="TextBox 7"/>
        <xdr:cNvSpPr txBox="1">
          <a:spLocks noChangeArrowheads="1"/>
        </xdr:cNvSpPr>
      </xdr:nvSpPr>
      <xdr:spPr>
        <a:xfrm>
          <a:off x="7458075" y="409575"/>
          <a:ext cx="1666875" cy="495300"/>
        </a:xfrm>
        <a:prstGeom prst="rect">
          <a:avLst/>
        </a:prstGeom>
        <a:solidFill>
          <a:srgbClr val="003366"/>
        </a:solidFill>
        <a:ln w="9525" cmpd="sng">
          <a:noFill/>
        </a:ln>
      </xdr:spPr>
      <xdr:txBody>
        <a:bodyPr vertOverflow="clip" wrap="square"/>
        <a:p>
          <a:pPr algn="r">
            <a:defRPr/>
          </a:pPr>
          <a:r>
            <a:rPr lang="en-US" cap="none" sz="1200" b="0" i="0" u="none" baseline="0">
              <a:solidFill>
                <a:srgbClr val="FFFFFF"/>
              </a:solidFill>
            </a:rPr>
            <a:t>WEEKEND: 40
29 SEP' -  01 OCT' 2006</a:t>
          </a:r>
        </a:p>
      </xdr:txBody>
    </xdr:sp>
    <xdr:clientData/>
  </xdr:twoCellAnchor>
  <xdr:twoCellAnchor>
    <xdr:from>
      <xdr:col>0</xdr:col>
      <xdr:colOff>0</xdr:colOff>
      <xdr:row>0</xdr:row>
      <xdr:rowOff>0</xdr:rowOff>
    </xdr:from>
    <xdr:to>
      <xdr:col>23</xdr:col>
      <xdr:colOff>0</xdr:colOff>
      <xdr:row>0</xdr:row>
      <xdr:rowOff>0</xdr:rowOff>
    </xdr:to>
    <xdr:sp>
      <xdr:nvSpPr>
        <xdr:cNvPr id="7" name="TextBox 8"/>
        <xdr:cNvSpPr txBox="1">
          <a:spLocks noChangeArrowheads="1"/>
        </xdr:cNvSpPr>
      </xdr:nvSpPr>
      <xdr:spPr>
        <a:xfrm>
          <a:off x="0" y="0"/>
          <a:ext cx="922020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476250</xdr:colOff>
      <xdr:row>0</xdr:row>
      <xdr:rowOff>0</xdr:rowOff>
    </xdr:to>
    <xdr:sp fLocksText="0">
      <xdr:nvSpPr>
        <xdr:cNvPr id="8" name="TextBox 9"/>
        <xdr:cNvSpPr txBox="1">
          <a:spLocks noChangeArrowheads="1"/>
        </xdr:cNvSpPr>
      </xdr:nvSpPr>
      <xdr:spPr>
        <a:xfrm>
          <a:off x="7115175" y="0"/>
          <a:ext cx="209550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1095375</xdr:rowOff>
    </xdr:to>
    <xdr:sp>
      <xdr:nvSpPr>
        <xdr:cNvPr id="9" name="TextBox 10"/>
        <xdr:cNvSpPr txBox="1">
          <a:spLocks noChangeArrowheads="1"/>
        </xdr:cNvSpPr>
      </xdr:nvSpPr>
      <xdr:spPr>
        <a:xfrm>
          <a:off x="19050" y="38100"/>
          <a:ext cx="9210675" cy="1057275"/>
        </a:xfrm>
        <a:prstGeom prst="rect">
          <a:avLst/>
        </a:prstGeom>
        <a:solidFill>
          <a:srgbClr val="006411"/>
        </a:solidFill>
        <a:ln w="38100" cmpd="dbl">
          <a:noFill/>
        </a:ln>
      </xdr:spPr>
      <xdr:txBody>
        <a:bodyPr vertOverflow="clip" wrap="square" anchor="ctr"/>
        <a:p>
          <a:pPr algn="ctr">
            <a:defRPr/>
          </a:pPr>
          <a:r>
            <a:rPr lang="en-US" cap="none" sz="3500" b="0" i="0" u="none" baseline="0">
              <a:solidFill>
                <a:srgbClr val="FFFFFF"/>
              </a:solidFill>
              <a:latin typeface="Impact"/>
              <a:ea typeface="Impact"/>
              <a:cs typeface="Impact"/>
            </a:rPr>
            <a:t>TÜRK</a:t>
          </a:r>
          <a:r>
            <a:rPr lang="en-US" cap="none" sz="3500" b="0" i="0" u="none" baseline="0">
              <a:solidFill>
                <a:srgbClr val="FFFFFF"/>
              </a:solidFill>
              <a:latin typeface="Arial"/>
              <a:ea typeface="Arial"/>
              <a:cs typeface="Arial"/>
            </a:rPr>
            <a:t>İ</a:t>
          </a:r>
          <a:r>
            <a:rPr lang="en-US" cap="none" sz="3500" b="0" i="0" u="none" baseline="0">
              <a:solidFill>
                <a:srgbClr val="FFFFFF"/>
              </a:solidFill>
              <a:latin typeface="Impact"/>
              <a:ea typeface="Impact"/>
              <a:cs typeface="Impact"/>
            </a:rPr>
            <a:t>YE'S WEEKEND MARKET DATA </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WEEKEND BOX OFFICE &amp; ADMISSION REPORT</a:t>
          </a:r>
        </a:p>
      </xdr:txBody>
    </xdr:sp>
    <xdr:clientData/>
  </xdr:twoCellAnchor>
  <xdr:twoCellAnchor>
    <xdr:from>
      <xdr:col>20</xdr:col>
      <xdr:colOff>771525</xdr:colOff>
      <xdr:row>0</xdr:row>
      <xdr:rowOff>466725</xdr:rowOff>
    </xdr:from>
    <xdr:to>
      <xdr:col>22</xdr:col>
      <xdr:colOff>409575</xdr:colOff>
      <xdr:row>0</xdr:row>
      <xdr:rowOff>1047750</xdr:rowOff>
    </xdr:to>
    <xdr:sp fLocksText="0">
      <xdr:nvSpPr>
        <xdr:cNvPr id="10" name="TextBox 11"/>
        <xdr:cNvSpPr txBox="1">
          <a:spLocks noChangeArrowheads="1"/>
        </xdr:cNvSpPr>
      </xdr:nvSpPr>
      <xdr:spPr>
        <a:xfrm>
          <a:off x="7886700" y="466725"/>
          <a:ext cx="1257300" cy="581025"/>
        </a:xfrm>
        <a:prstGeom prst="rect">
          <a:avLst/>
        </a:prstGeom>
        <a:noFill/>
        <a:ln w="9525" cmpd="sng">
          <a:noFill/>
        </a:ln>
      </xdr:spPr>
      <xdr:txBody>
        <a:bodyPr vertOverflow="clip" wrap="square"/>
        <a:p>
          <a:pPr algn="r">
            <a:defRPr/>
          </a:pPr>
          <a:r>
            <a:rPr lang="en-US" cap="none" sz="1200" b="0" i="0" u="none" baseline="0">
              <a:solidFill>
                <a:srgbClr val="FFFFFF"/>
              </a:solidFill>
            </a:rPr>
            <a:t>
WEEKEND: 24
08 - 10  JUN'  2007</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B96"/>
  <sheetViews>
    <sheetView tabSelected="1" workbookViewId="0" topLeftCell="A1">
      <selection activeCell="X80" sqref="X80"/>
    </sheetView>
  </sheetViews>
  <sheetFormatPr defaultColWidth="9.140625" defaultRowHeight="12.75"/>
  <cols>
    <col min="1" max="1" width="3.57421875" style="30" bestFit="1" customWidth="1"/>
    <col min="2" max="2" width="44.00390625" style="4" bestFit="1" customWidth="1"/>
    <col min="3" max="3" width="9.7109375" style="68" bestFit="1" customWidth="1"/>
    <col min="4" max="4" width="13.8515625" style="3" customWidth="1"/>
    <col min="5" max="5" width="20.7109375" style="3" bestFit="1" customWidth="1"/>
    <col min="6" max="6" width="7.140625" style="5" bestFit="1" customWidth="1"/>
    <col min="7" max="7" width="8.7109375" style="5" bestFit="1" customWidth="1"/>
    <col min="8" max="8" width="10.8515625" style="5" customWidth="1"/>
    <col min="9" max="9" width="11.421875" style="85" bestFit="1" customWidth="1"/>
    <col min="10" max="10" width="8.140625" style="95" bestFit="1" customWidth="1"/>
    <col min="11" max="11" width="11.421875" style="85" bestFit="1" customWidth="1"/>
    <col min="12" max="12" width="8.140625" style="95" bestFit="1" customWidth="1"/>
    <col min="13" max="13" width="11.421875" style="85" bestFit="1" customWidth="1"/>
    <col min="14" max="14" width="8.140625" style="95" bestFit="1" customWidth="1"/>
    <col min="15" max="15" width="16.28125" style="89" bestFit="1" customWidth="1"/>
    <col min="16" max="16" width="11.00390625" style="102" customWidth="1"/>
    <col min="17" max="17" width="10.28125" style="95" bestFit="1" customWidth="1"/>
    <col min="18" max="18" width="7.421875" style="16" bestFit="1" customWidth="1"/>
    <col min="19" max="19" width="13.28125" style="92" bestFit="1" customWidth="1"/>
    <col min="20" max="20" width="10.00390625" style="3" bestFit="1" customWidth="1"/>
    <col min="21" max="21" width="14.421875" style="85" bestFit="1" customWidth="1"/>
    <col min="22" max="22" width="11.00390625" style="95" bestFit="1" customWidth="1"/>
    <col min="23" max="23" width="7.28125" style="16" customWidth="1"/>
    <col min="24" max="24" width="39.8515625" style="1" customWidth="1"/>
    <col min="25" max="27" width="39.8515625" style="3" customWidth="1"/>
    <col min="28" max="28" width="2.00390625" style="3" bestFit="1" customWidth="1"/>
    <col min="29" max="16384" width="39.8515625" style="3" customWidth="1"/>
  </cols>
  <sheetData>
    <row r="1" spans="1:23" s="10" customFormat="1" ht="99" customHeight="1">
      <c r="A1" s="28"/>
      <c r="B1" s="78"/>
      <c r="C1" s="26"/>
      <c r="D1" s="115"/>
      <c r="E1" s="115"/>
      <c r="F1" s="24"/>
      <c r="G1" s="24"/>
      <c r="H1" s="24"/>
      <c r="I1" s="23"/>
      <c r="J1" s="22"/>
      <c r="K1" s="86"/>
      <c r="L1" s="21"/>
      <c r="M1" s="19"/>
      <c r="N1" s="18"/>
      <c r="O1" s="99"/>
      <c r="P1" s="100"/>
      <c r="Q1" s="96"/>
      <c r="R1" s="98"/>
      <c r="S1" s="90"/>
      <c r="U1" s="90"/>
      <c r="V1" s="96"/>
      <c r="W1" s="98"/>
    </row>
    <row r="2" spans="1:23" s="2" customFormat="1" ht="27.75" thickBot="1">
      <c r="A2" s="240" t="s">
        <v>2</v>
      </c>
      <c r="B2" s="241"/>
      <c r="C2" s="241"/>
      <c r="D2" s="241"/>
      <c r="E2" s="241"/>
      <c r="F2" s="241"/>
      <c r="G2" s="241"/>
      <c r="H2" s="241"/>
      <c r="I2" s="241"/>
      <c r="J2" s="241"/>
      <c r="K2" s="241"/>
      <c r="L2" s="241"/>
      <c r="M2" s="241"/>
      <c r="N2" s="241"/>
      <c r="O2" s="241"/>
      <c r="P2" s="241"/>
      <c r="Q2" s="241"/>
      <c r="R2" s="241"/>
      <c r="S2" s="241"/>
      <c r="T2" s="241"/>
      <c r="U2" s="241"/>
      <c r="V2" s="241"/>
      <c r="W2" s="241"/>
    </row>
    <row r="3" spans="1:23" s="29" customFormat="1" ht="20.25" customHeight="1">
      <c r="A3" s="31"/>
      <c r="B3" s="244" t="s">
        <v>9</v>
      </c>
      <c r="C3" s="246" t="s">
        <v>21</v>
      </c>
      <c r="D3" s="236" t="s">
        <v>10</v>
      </c>
      <c r="E3" s="236" t="s">
        <v>35</v>
      </c>
      <c r="F3" s="236" t="s">
        <v>22</v>
      </c>
      <c r="G3" s="236" t="s">
        <v>23</v>
      </c>
      <c r="H3" s="236" t="s">
        <v>24</v>
      </c>
      <c r="I3" s="238" t="s">
        <v>11</v>
      </c>
      <c r="J3" s="238"/>
      <c r="K3" s="238" t="s">
        <v>12</v>
      </c>
      <c r="L3" s="238"/>
      <c r="M3" s="238" t="s">
        <v>13</v>
      </c>
      <c r="N3" s="238"/>
      <c r="O3" s="239" t="s">
        <v>25</v>
      </c>
      <c r="P3" s="239"/>
      <c r="Q3" s="239"/>
      <c r="R3" s="239"/>
      <c r="S3" s="238" t="s">
        <v>26</v>
      </c>
      <c r="T3" s="238"/>
      <c r="U3" s="239" t="s">
        <v>27</v>
      </c>
      <c r="V3" s="239"/>
      <c r="W3" s="243"/>
    </row>
    <row r="4" spans="1:23" s="29" customFormat="1" ht="52.5" customHeight="1" thickBot="1">
      <c r="A4" s="61"/>
      <c r="B4" s="245"/>
      <c r="C4" s="247"/>
      <c r="D4" s="237"/>
      <c r="E4" s="237"/>
      <c r="F4" s="242"/>
      <c r="G4" s="242"/>
      <c r="H4" s="242"/>
      <c r="I4" s="134" t="s">
        <v>20</v>
      </c>
      <c r="J4" s="135" t="s">
        <v>15</v>
      </c>
      <c r="K4" s="134" t="s">
        <v>20</v>
      </c>
      <c r="L4" s="135" t="s">
        <v>15</v>
      </c>
      <c r="M4" s="134" t="s">
        <v>20</v>
      </c>
      <c r="N4" s="135" t="s">
        <v>15</v>
      </c>
      <c r="O4" s="136" t="s">
        <v>20</v>
      </c>
      <c r="P4" s="137" t="s">
        <v>15</v>
      </c>
      <c r="Q4" s="137" t="s">
        <v>28</v>
      </c>
      <c r="R4" s="138" t="s">
        <v>29</v>
      </c>
      <c r="S4" s="134" t="s">
        <v>20</v>
      </c>
      <c r="T4" s="139" t="s">
        <v>14</v>
      </c>
      <c r="U4" s="134" t="s">
        <v>20</v>
      </c>
      <c r="V4" s="135" t="s">
        <v>15</v>
      </c>
      <c r="W4" s="140" t="s">
        <v>29</v>
      </c>
    </row>
    <row r="5" spans="1:23" s="29" customFormat="1" ht="15">
      <c r="A5" s="53">
        <v>1</v>
      </c>
      <c r="B5" s="186" t="s">
        <v>121</v>
      </c>
      <c r="C5" s="187">
        <v>39241</v>
      </c>
      <c r="D5" s="188" t="s">
        <v>16</v>
      </c>
      <c r="E5" s="189" t="s">
        <v>17</v>
      </c>
      <c r="F5" s="190">
        <v>114</v>
      </c>
      <c r="G5" s="190">
        <v>190</v>
      </c>
      <c r="H5" s="190">
        <v>1</v>
      </c>
      <c r="I5" s="191">
        <v>276143</v>
      </c>
      <c r="J5" s="192">
        <v>30345</v>
      </c>
      <c r="K5" s="191">
        <v>348174</v>
      </c>
      <c r="L5" s="192">
        <v>36526</v>
      </c>
      <c r="M5" s="191">
        <v>348756</v>
      </c>
      <c r="N5" s="192">
        <v>35443</v>
      </c>
      <c r="O5" s="193">
        <f>+I5+K5+M5</f>
        <v>973073</v>
      </c>
      <c r="P5" s="194">
        <f>+J5+L5+N5</f>
        <v>102314</v>
      </c>
      <c r="Q5" s="195">
        <f aca="true" t="shared" si="0" ref="Q5:Q36">IF(O5&lt;&gt;0,P5/G5,"")</f>
        <v>538.4947368421052</v>
      </c>
      <c r="R5" s="196">
        <f aca="true" t="shared" si="1" ref="R5:R36">IF(O5&lt;&gt;0,O5/P5,"")</f>
        <v>9.51065347850734</v>
      </c>
      <c r="S5" s="191"/>
      <c r="T5" s="122"/>
      <c r="U5" s="191">
        <v>973073</v>
      </c>
      <c r="V5" s="192">
        <v>102314</v>
      </c>
      <c r="W5" s="197">
        <f>U5/V5</f>
        <v>9.51065347850734</v>
      </c>
    </row>
    <row r="6" spans="1:23" s="29" customFormat="1" ht="15">
      <c r="A6" s="53">
        <v>2</v>
      </c>
      <c r="B6" s="198" t="s">
        <v>105</v>
      </c>
      <c r="C6" s="58">
        <v>39227</v>
      </c>
      <c r="D6" s="150" t="s">
        <v>18</v>
      </c>
      <c r="E6" s="150" t="s">
        <v>33</v>
      </c>
      <c r="F6" s="151">
        <v>216</v>
      </c>
      <c r="G6" s="151">
        <v>225</v>
      </c>
      <c r="H6" s="151">
        <v>3</v>
      </c>
      <c r="I6" s="152">
        <v>143764</v>
      </c>
      <c r="J6" s="153">
        <v>19078</v>
      </c>
      <c r="K6" s="152">
        <v>280185</v>
      </c>
      <c r="L6" s="153">
        <v>35124</v>
      </c>
      <c r="M6" s="152">
        <v>253550</v>
      </c>
      <c r="N6" s="153">
        <v>31429</v>
      </c>
      <c r="O6" s="154">
        <f>+M6+K6+I6</f>
        <v>677499</v>
      </c>
      <c r="P6" s="155">
        <f>+N6+L6+J6</f>
        <v>85631</v>
      </c>
      <c r="Q6" s="148">
        <f t="shared" si="0"/>
        <v>380.58222222222224</v>
      </c>
      <c r="R6" s="149">
        <f t="shared" si="1"/>
        <v>7.9118426737980405</v>
      </c>
      <c r="S6" s="152">
        <v>1056518</v>
      </c>
      <c r="T6" s="121">
        <f>IF(S6&lt;&gt;0,-(S6-M6)/S6,"")</f>
        <v>-0.7600135539574338</v>
      </c>
      <c r="U6" s="152">
        <v>5826873</v>
      </c>
      <c r="V6" s="153">
        <v>735690</v>
      </c>
      <c r="W6" s="199">
        <f>+U6/V6</f>
        <v>7.920282999632998</v>
      </c>
    </row>
    <row r="7" spans="1:24" s="6" customFormat="1" ht="18">
      <c r="A7" s="54">
        <v>3</v>
      </c>
      <c r="B7" s="130" t="s">
        <v>106</v>
      </c>
      <c r="C7" s="131">
        <v>39234</v>
      </c>
      <c r="D7" s="132" t="s">
        <v>39</v>
      </c>
      <c r="E7" s="132" t="s">
        <v>107</v>
      </c>
      <c r="F7" s="133">
        <v>77</v>
      </c>
      <c r="G7" s="133">
        <v>77</v>
      </c>
      <c r="H7" s="133">
        <v>2</v>
      </c>
      <c r="I7" s="229">
        <v>26505</v>
      </c>
      <c r="J7" s="230">
        <v>2786</v>
      </c>
      <c r="K7" s="229">
        <v>38345</v>
      </c>
      <c r="L7" s="230">
        <v>3804</v>
      </c>
      <c r="M7" s="229">
        <v>40711</v>
      </c>
      <c r="N7" s="230">
        <v>4006</v>
      </c>
      <c r="O7" s="231">
        <f>+I7+K7+M7</f>
        <v>105561</v>
      </c>
      <c r="P7" s="232">
        <f>+J7+L7+N7</f>
        <v>10596</v>
      </c>
      <c r="Q7" s="233">
        <f t="shared" si="0"/>
        <v>137.6103896103896</v>
      </c>
      <c r="R7" s="234">
        <f t="shared" si="1"/>
        <v>9.962344280860702</v>
      </c>
      <c r="S7" s="229">
        <v>213056</v>
      </c>
      <c r="T7" s="125">
        <f aca="true" t="shared" si="2" ref="T7:T23">IF(S7&lt;&gt;0,-(S7-O7)/S7,"")</f>
        <v>-0.5045387128266747</v>
      </c>
      <c r="U7" s="229">
        <v>445488</v>
      </c>
      <c r="V7" s="230">
        <v>46634</v>
      </c>
      <c r="W7" s="235">
        <f>U7/V7</f>
        <v>9.552858429472058</v>
      </c>
      <c r="X7" s="7"/>
    </row>
    <row r="8" spans="1:24" s="6" customFormat="1" ht="18">
      <c r="A8" s="105">
        <v>4</v>
      </c>
      <c r="B8" s="218" t="s">
        <v>108</v>
      </c>
      <c r="C8" s="219">
        <v>39234</v>
      </c>
      <c r="D8" s="220" t="s">
        <v>19</v>
      </c>
      <c r="E8" s="220" t="s">
        <v>53</v>
      </c>
      <c r="F8" s="221">
        <v>50</v>
      </c>
      <c r="G8" s="221">
        <v>50</v>
      </c>
      <c r="H8" s="221">
        <v>2</v>
      </c>
      <c r="I8" s="222">
        <v>17035</v>
      </c>
      <c r="J8" s="223">
        <v>2057</v>
      </c>
      <c r="K8" s="222">
        <v>29645</v>
      </c>
      <c r="L8" s="223">
        <v>3463</v>
      </c>
      <c r="M8" s="222">
        <v>31975</v>
      </c>
      <c r="N8" s="223">
        <v>3596</v>
      </c>
      <c r="O8" s="224">
        <f>I8+K8+M8</f>
        <v>78655</v>
      </c>
      <c r="P8" s="225">
        <f>J8+L8+N8</f>
        <v>9116</v>
      </c>
      <c r="Q8" s="226">
        <f t="shared" si="0"/>
        <v>182.32</v>
      </c>
      <c r="R8" s="227">
        <f t="shared" si="1"/>
        <v>8.628236068451075</v>
      </c>
      <c r="S8" s="222">
        <v>105185</v>
      </c>
      <c r="T8" s="124">
        <f t="shared" si="2"/>
        <v>-0.2522222750392166</v>
      </c>
      <c r="U8" s="222">
        <v>245898</v>
      </c>
      <c r="V8" s="223">
        <v>28798</v>
      </c>
      <c r="W8" s="228">
        <f>U8/V8</f>
        <v>8.538717966525454</v>
      </c>
      <c r="X8" s="7"/>
    </row>
    <row r="9" spans="1:24" s="6" customFormat="1" ht="18">
      <c r="A9" s="52">
        <v>5</v>
      </c>
      <c r="B9" s="203" t="s">
        <v>122</v>
      </c>
      <c r="C9" s="164">
        <v>39241</v>
      </c>
      <c r="D9" s="163" t="s">
        <v>62</v>
      </c>
      <c r="E9" s="163" t="s">
        <v>62</v>
      </c>
      <c r="F9" s="165">
        <v>50</v>
      </c>
      <c r="G9" s="165">
        <v>50</v>
      </c>
      <c r="H9" s="165">
        <v>1</v>
      </c>
      <c r="I9" s="152">
        <v>14999</v>
      </c>
      <c r="J9" s="153">
        <v>1984</v>
      </c>
      <c r="K9" s="152">
        <v>26684.5</v>
      </c>
      <c r="L9" s="153">
        <v>3285</v>
      </c>
      <c r="M9" s="152">
        <v>31329</v>
      </c>
      <c r="N9" s="153">
        <v>3836</v>
      </c>
      <c r="O9" s="154">
        <f>I9+K9+M9</f>
        <v>73012.5</v>
      </c>
      <c r="P9" s="155">
        <f>J9+L9+N9</f>
        <v>9105</v>
      </c>
      <c r="Q9" s="148">
        <f t="shared" si="0"/>
        <v>182.1</v>
      </c>
      <c r="R9" s="149">
        <f t="shared" si="1"/>
        <v>8.018945634266887</v>
      </c>
      <c r="S9" s="152"/>
      <c r="T9" s="121">
        <f t="shared" si="2"/>
      </c>
      <c r="U9" s="166">
        <v>73012.5</v>
      </c>
      <c r="V9" s="167">
        <v>9105</v>
      </c>
      <c r="W9" s="204">
        <f>U9/V9</f>
        <v>8.018945634266887</v>
      </c>
      <c r="X9" s="7"/>
    </row>
    <row r="10" spans="1:25" s="9" customFormat="1" ht="18">
      <c r="A10" s="53">
        <v>6</v>
      </c>
      <c r="B10" s="205" t="s">
        <v>109</v>
      </c>
      <c r="C10" s="59">
        <v>39234</v>
      </c>
      <c r="D10" s="142" t="s">
        <v>16</v>
      </c>
      <c r="E10" s="141" t="s">
        <v>110</v>
      </c>
      <c r="F10" s="143">
        <v>86</v>
      </c>
      <c r="G10" s="143">
        <v>87</v>
      </c>
      <c r="H10" s="143">
        <v>2</v>
      </c>
      <c r="I10" s="144">
        <v>11413</v>
      </c>
      <c r="J10" s="145">
        <v>1568</v>
      </c>
      <c r="K10" s="144">
        <v>16839</v>
      </c>
      <c r="L10" s="145">
        <v>2142</v>
      </c>
      <c r="M10" s="144">
        <v>19783</v>
      </c>
      <c r="N10" s="145">
        <v>2519</v>
      </c>
      <c r="O10" s="146">
        <f>+I10+K10+M10</f>
        <v>48035</v>
      </c>
      <c r="P10" s="147">
        <f>+J10+L10+N10</f>
        <v>6229</v>
      </c>
      <c r="Q10" s="148">
        <f t="shared" si="0"/>
        <v>71.59770114942529</v>
      </c>
      <c r="R10" s="149">
        <f t="shared" si="1"/>
        <v>7.711510675870926</v>
      </c>
      <c r="S10" s="144">
        <v>86437</v>
      </c>
      <c r="T10" s="121">
        <f t="shared" si="2"/>
        <v>-0.4442773349375846</v>
      </c>
      <c r="U10" s="144">
        <v>200865</v>
      </c>
      <c r="V10" s="145">
        <v>25890</v>
      </c>
      <c r="W10" s="206">
        <f>U10/V10</f>
        <v>7.758400926998841</v>
      </c>
      <c r="Y10" s="8"/>
    </row>
    <row r="11" spans="1:24" s="10" customFormat="1" ht="18">
      <c r="A11" s="52">
        <v>7</v>
      </c>
      <c r="B11" s="205" t="s">
        <v>80</v>
      </c>
      <c r="C11" s="59">
        <v>39206</v>
      </c>
      <c r="D11" s="142" t="s">
        <v>16</v>
      </c>
      <c r="E11" s="142" t="s">
        <v>34</v>
      </c>
      <c r="F11" s="143">
        <v>163</v>
      </c>
      <c r="G11" s="143">
        <v>61</v>
      </c>
      <c r="H11" s="143">
        <v>6</v>
      </c>
      <c r="I11" s="144">
        <v>10861</v>
      </c>
      <c r="J11" s="145">
        <v>2020</v>
      </c>
      <c r="K11" s="144">
        <v>18121</v>
      </c>
      <c r="L11" s="145">
        <v>3258</v>
      </c>
      <c r="M11" s="144">
        <v>17609</v>
      </c>
      <c r="N11" s="145">
        <v>3043</v>
      </c>
      <c r="O11" s="146">
        <f>+I11+K11+M11</f>
        <v>46591</v>
      </c>
      <c r="P11" s="147">
        <f>+J11+L11+N11</f>
        <v>8321</v>
      </c>
      <c r="Q11" s="148">
        <f t="shared" si="0"/>
        <v>136.40983606557376</v>
      </c>
      <c r="R11" s="149">
        <f t="shared" si="1"/>
        <v>5.599206826102632</v>
      </c>
      <c r="S11" s="144">
        <v>105495</v>
      </c>
      <c r="T11" s="121">
        <f t="shared" si="2"/>
        <v>-0.5583582160291957</v>
      </c>
      <c r="U11" s="144">
        <v>5521174</v>
      </c>
      <c r="V11" s="145">
        <v>705870</v>
      </c>
      <c r="W11" s="206">
        <f>U11/V11</f>
        <v>7.82180004816751</v>
      </c>
      <c r="X11" s="8"/>
    </row>
    <row r="12" spans="1:24" s="10" customFormat="1" ht="18">
      <c r="A12" s="53">
        <v>8</v>
      </c>
      <c r="B12" s="198" t="s">
        <v>94</v>
      </c>
      <c r="C12" s="58">
        <v>39220</v>
      </c>
      <c r="D12" s="168" t="s">
        <v>74</v>
      </c>
      <c r="E12" s="150" t="s">
        <v>6</v>
      </c>
      <c r="F12" s="151">
        <v>88</v>
      </c>
      <c r="G12" s="151">
        <v>88</v>
      </c>
      <c r="H12" s="151">
        <v>4</v>
      </c>
      <c r="I12" s="169">
        <v>7608.5</v>
      </c>
      <c r="J12" s="170">
        <v>1370</v>
      </c>
      <c r="K12" s="169">
        <v>16982.5</v>
      </c>
      <c r="L12" s="170">
        <v>2317</v>
      </c>
      <c r="M12" s="169">
        <v>15540.5</v>
      </c>
      <c r="N12" s="170">
        <v>2138</v>
      </c>
      <c r="O12" s="171">
        <f>I12+K12+M12</f>
        <v>40131.5</v>
      </c>
      <c r="P12" s="172">
        <f>J12+L12+N12</f>
        <v>5825</v>
      </c>
      <c r="Q12" s="148">
        <f t="shared" si="0"/>
        <v>66.19318181818181</v>
      </c>
      <c r="R12" s="149">
        <f t="shared" si="1"/>
        <v>6.889527896995708</v>
      </c>
      <c r="S12" s="169">
        <v>45754.5</v>
      </c>
      <c r="T12" s="121">
        <f t="shared" si="2"/>
        <v>-0.12289501579079654</v>
      </c>
      <c r="U12" s="169">
        <v>475169</v>
      </c>
      <c r="V12" s="170">
        <v>62907</v>
      </c>
      <c r="W12" s="199">
        <f>+U12/V12</f>
        <v>7.553515507018297</v>
      </c>
      <c r="X12" s="11"/>
    </row>
    <row r="13" spans="1:24" s="10" customFormat="1" ht="18">
      <c r="A13" s="52">
        <v>9</v>
      </c>
      <c r="B13" s="108" t="s">
        <v>93</v>
      </c>
      <c r="C13" s="58">
        <v>39220</v>
      </c>
      <c r="D13" s="120" t="s">
        <v>36</v>
      </c>
      <c r="E13" s="120" t="s">
        <v>7</v>
      </c>
      <c r="F13" s="60">
        <v>49</v>
      </c>
      <c r="G13" s="60">
        <v>49</v>
      </c>
      <c r="H13" s="60">
        <v>4</v>
      </c>
      <c r="I13" s="173">
        <v>7276</v>
      </c>
      <c r="J13" s="174">
        <v>1076</v>
      </c>
      <c r="K13" s="173">
        <v>12428</v>
      </c>
      <c r="L13" s="174">
        <v>1759</v>
      </c>
      <c r="M13" s="173">
        <v>13588</v>
      </c>
      <c r="N13" s="174">
        <v>1866</v>
      </c>
      <c r="O13" s="175">
        <f>SUM(I13+K13+M13)</f>
        <v>33292</v>
      </c>
      <c r="P13" s="176">
        <f>SUM(J13+L13+N13)</f>
        <v>4701</v>
      </c>
      <c r="Q13" s="148">
        <f t="shared" si="0"/>
        <v>95.93877551020408</v>
      </c>
      <c r="R13" s="149">
        <f t="shared" si="1"/>
        <v>7.081897468623697</v>
      </c>
      <c r="S13" s="173">
        <v>44265.5</v>
      </c>
      <c r="T13" s="121">
        <f t="shared" si="2"/>
        <v>-0.24790186488348714</v>
      </c>
      <c r="U13" s="173">
        <v>653003.5</v>
      </c>
      <c r="V13" s="174">
        <v>72416</v>
      </c>
      <c r="W13" s="204">
        <f>U13/V13</f>
        <v>9.017392565178966</v>
      </c>
      <c r="X13" s="8"/>
    </row>
    <row r="14" spans="1:24" s="10" customFormat="1" ht="18">
      <c r="A14" s="53">
        <v>10</v>
      </c>
      <c r="B14" s="198" t="s">
        <v>123</v>
      </c>
      <c r="C14" s="58">
        <v>39241</v>
      </c>
      <c r="D14" s="168" t="s">
        <v>74</v>
      </c>
      <c r="E14" s="150" t="s">
        <v>124</v>
      </c>
      <c r="F14" s="151">
        <v>20</v>
      </c>
      <c r="G14" s="151">
        <v>20</v>
      </c>
      <c r="H14" s="151">
        <v>1</v>
      </c>
      <c r="I14" s="169">
        <v>6948.5</v>
      </c>
      <c r="J14" s="170">
        <v>703</v>
      </c>
      <c r="K14" s="169">
        <v>12127.5</v>
      </c>
      <c r="L14" s="170">
        <v>1186</v>
      </c>
      <c r="M14" s="169">
        <v>13820</v>
      </c>
      <c r="N14" s="170">
        <v>1347</v>
      </c>
      <c r="O14" s="171">
        <f>I14+K14+M14</f>
        <v>32896</v>
      </c>
      <c r="P14" s="172">
        <f>J14+L14+N14</f>
        <v>3236</v>
      </c>
      <c r="Q14" s="148">
        <f t="shared" si="0"/>
        <v>161.8</v>
      </c>
      <c r="R14" s="149">
        <f t="shared" si="1"/>
        <v>10.165636588380718</v>
      </c>
      <c r="S14" s="169"/>
      <c r="T14" s="121">
        <f t="shared" si="2"/>
      </c>
      <c r="U14" s="169">
        <v>32896</v>
      </c>
      <c r="V14" s="170">
        <v>3236</v>
      </c>
      <c r="W14" s="199">
        <f>+U14/V14</f>
        <v>10.165636588380718</v>
      </c>
      <c r="X14" s="8"/>
    </row>
    <row r="15" spans="1:24" s="10" customFormat="1" ht="18">
      <c r="A15" s="52">
        <v>11</v>
      </c>
      <c r="B15" s="203" t="s">
        <v>96</v>
      </c>
      <c r="C15" s="164">
        <v>39220</v>
      </c>
      <c r="D15" s="163" t="s">
        <v>5</v>
      </c>
      <c r="E15" s="150" t="s">
        <v>32</v>
      </c>
      <c r="F15" s="165">
        <v>40</v>
      </c>
      <c r="G15" s="165">
        <v>39</v>
      </c>
      <c r="H15" s="165">
        <v>4</v>
      </c>
      <c r="I15" s="152">
        <v>5577.5</v>
      </c>
      <c r="J15" s="153">
        <v>1027</v>
      </c>
      <c r="K15" s="152">
        <v>9046</v>
      </c>
      <c r="L15" s="153">
        <v>1618</v>
      </c>
      <c r="M15" s="152">
        <v>8830.5</v>
      </c>
      <c r="N15" s="153">
        <v>1559</v>
      </c>
      <c r="O15" s="154">
        <f>I15+K15+M15</f>
        <v>23454</v>
      </c>
      <c r="P15" s="155">
        <f>J15+L15+N15</f>
        <v>4204</v>
      </c>
      <c r="Q15" s="148">
        <f t="shared" si="0"/>
        <v>107.7948717948718</v>
      </c>
      <c r="R15" s="149">
        <f t="shared" si="1"/>
        <v>5.578972407231208</v>
      </c>
      <c r="S15" s="152">
        <v>28526.5</v>
      </c>
      <c r="T15" s="121">
        <f t="shared" si="2"/>
        <v>-0.17781711741713846</v>
      </c>
      <c r="U15" s="166">
        <v>390091</v>
      </c>
      <c r="V15" s="167">
        <v>52441</v>
      </c>
      <c r="W15" s="204">
        <f>U15/V15</f>
        <v>7.438664403806182</v>
      </c>
      <c r="X15" s="8"/>
    </row>
    <row r="16" spans="1:24" s="10" customFormat="1" ht="18">
      <c r="A16" s="53">
        <v>12</v>
      </c>
      <c r="B16" s="198" t="s">
        <v>125</v>
      </c>
      <c r="C16" s="58">
        <v>39220</v>
      </c>
      <c r="D16" s="150" t="s">
        <v>18</v>
      </c>
      <c r="E16" s="150" t="s">
        <v>85</v>
      </c>
      <c r="F16" s="151">
        <v>55</v>
      </c>
      <c r="G16" s="151">
        <v>36</v>
      </c>
      <c r="H16" s="151">
        <v>4</v>
      </c>
      <c r="I16" s="152">
        <v>4344</v>
      </c>
      <c r="J16" s="153">
        <v>747</v>
      </c>
      <c r="K16" s="152">
        <v>7767</v>
      </c>
      <c r="L16" s="153">
        <v>1322</v>
      </c>
      <c r="M16" s="152">
        <v>6197</v>
      </c>
      <c r="N16" s="153">
        <v>989</v>
      </c>
      <c r="O16" s="154">
        <f>+M16+K16+I16</f>
        <v>18308</v>
      </c>
      <c r="P16" s="155">
        <f>+N16+L16+J16</f>
        <v>3058</v>
      </c>
      <c r="Q16" s="148">
        <f t="shared" si="0"/>
        <v>84.94444444444444</v>
      </c>
      <c r="R16" s="149">
        <f t="shared" si="1"/>
        <v>5.986919555264879</v>
      </c>
      <c r="S16" s="152">
        <v>34576</v>
      </c>
      <c r="T16" s="121">
        <f t="shared" si="2"/>
        <v>-0.4704997686256363</v>
      </c>
      <c r="U16" s="152">
        <v>508597</v>
      </c>
      <c r="V16" s="153">
        <v>57203</v>
      </c>
      <c r="W16" s="199">
        <f>+U16/V16</f>
        <v>8.891089628166355</v>
      </c>
      <c r="X16" s="8"/>
    </row>
    <row r="17" spans="1:24" s="10" customFormat="1" ht="18">
      <c r="A17" s="52">
        <v>13</v>
      </c>
      <c r="B17" s="205" t="s">
        <v>111</v>
      </c>
      <c r="C17" s="59">
        <v>39234</v>
      </c>
      <c r="D17" s="141" t="s">
        <v>8</v>
      </c>
      <c r="E17" s="177" t="s">
        <v>112</v>
      </c>
      <c r="F17" s="143">
        <v>27</v>
      </c>
      <c r="G17" s="143">
        <v>27</v>
      </c>
      <c r="H17" s="143">
        <v>2</v>
      </c>
      <c r="I17" s="144">
        <v>2325</v>
      </c>
      <c r="J17" s="145">
        <v>258</v>
      </c>
      <c r="K17" s="144">
        <v>5220.5</v>
      </c>
      <c r="L17" s="145">
        <v>571</v>
      </c>
      <c r="M17" s="144">
        <v>4722.5</v>
      </c>
      <c r="N17" s="145">
        <v>505</v>
      </c>
      <c r="O17" s="146">
        <f>I17+K17+M17</f>
        <v>12268</v>
      </c>
      <c r="P17" s="147">
        <f>J17+L17+N17</f>
        <v>1334</v>
      </c>
      <c r="Q17" s="148">
        <f t="shared" si="0"/>
        <v>49.407407407407405</v>
      </c>
      <c r="R17" s="149">
        <f t="shared" si="1"/>
        <v>9.19640179910045</v>
      </c>
      <c r="S17" s="144">
        <v>19139.5</v>
      </c>
      <c r="T17" s="121">
        <f t="shared" si="2"/>
        <v>-0.35902191802293687</v>
      </c>
      <c r="U17" s="178">
        <f>27092.5+12268</f>
        <v>39360.5</v>
      </c>
      <c r="V17" s="170">
        <f>3028+1334</f>
        <v>4362</v>
      </c>
      <c r="W17" s="200">
        <f>IF(U17&lt;&gt;0,U17/V17,"")</f>
        <v>9.023498395231545</v>
      </c>
      <c r="X17" s="8"/>
    </row>
    <row r="18" spans="1:24" s="10" customFormat="1" ht="18">
      <c r="A18" s="53">
        <v>14</v>
      </c>
      <c r="B18" s="205" t="s">
        <v>95</v>
      </c>
      <c r="C18" s="59">
        <v>39220</v>
      </c>
      <c r="D18" s="142" t="s">
        <v>16</v>
      </c>
      <c r="E18" s="141" t="s">
        <v>17</v>
      </c>
      <c r="F18" s="143">
        <v>28</v>
      </c>
      <c r="G18" s="143">
        <v>19</v>
      </c>
      <c r="H18" s="143">
        <v>4</v>
      </c>
      <c r="I18" s="144">
        <v>2008</v>
      </c>
      <c r="J18" s="145">
        <v>293</v>
      </c>
      <c r="K18" s="144">
        <v>4247</v>
      </c>
      <c r="L18" s="145">
        <v>606</v>
      </c>
      <c r="M18" s="144">
        <v>3961</v>
      </c>
      <c r="N18" s="145">
        <v>559</v>
      </c>
      <c r="O18" s="146">
        <f>+I18+K18+M18</f>
        <v>10216</v>
      </c>
      <c r="P18" s="147">
        <f>+J18+L18+N18</f>
        <v>1458</v>
      </c>
      <c r="Q18" s="148">
        <f t="shared" si="0"/>
        <v>76.73684210526316</v>
      </c>
      <c r="R18" s="149">
        <f t="shared" si="1"/>
        <v>7.0068587105624145</v>
      </c>
      <c r="S18" s="144">
        <v>25064</v>
      </c>
      <c r="T18" s="121">
        <f t="shared" si="2"/>
        <v>-0.5924034471752314</v>
      </c>
      <c r="U18" s="144">
        <v>376034</v>
      </c>
      <c r="V18" s="145">
        <v>37668</v>
      </c>
      <c r="W18" s="206">
        <f>U18/V18</f>
        <v>9.982850164595943</v>
      </c>
      <c r="X18" s="8"/>
    </row>
    <row r="19" spans="1:24" s="10" customFormat="1" ht="18">
      <c r="A19" s="52">
        <v>15</v>
      </c>
      <c r="B19" s="198" t="s">
        <v>83</v>
      </c>
      <c r="C19" s="58">
        <v>39213</v>
      </c>
      <c r="D19" s="150" t="s">
        <v>18</v>
      </c>
      <c r="E19" s="150" t="s">
        <v>4</v>
      </c>
      <c r="F19" s="151">
        <v>55</v>
      </c>
      <c r="G19" s="151">
        <v>34</v>
      </c>
      <c r="H19" s="151">
        <v>5</v>
      </c>
      <c r="I19" s="152">
        <v>2056</v>
      </c>
      <c r="J19" s="153">
        <v>422</v>
      </c>
      <c r="K19" s="152">
        <v>3557</v>
      </c>
      <c r="L19" s="153">
        <v>682</v>
      </c>
      <c r="M19" s="152">
        <v>4285</v>
      </c>
      <c r="N19" s="153">
        <v>859</v>
      </c>
      <c r="O19" s="154">
        <f>+M19+K19+I19</f>
        <v>9898</v>
      </c>
      <c r="P19" s="155">
        <f>+N19+L19+J19</f>
        <v>1963</v>
      </c>
      <c r="Q19" s="148">
        <f t="shared" si="0"/>
        <v>57.73529411764706</v>
      </c>
      <c r="R19" s="149">
        <f t="shared" si="1"/>
        <v>5.0422822210901685</v>
      </c>
      <c r="S19" s="152">
        <v>10884</v>
      </c>
      <c r="T19" s="121">
        <f t="shared" si="2"/>
        <v>-0.09059169423006248</v>
      </c>
      <c r="U19" s="152">
        <v>440027</v>
      </c>
      <c r="V19" s="153">
        <v>50679</v>
      </c>
      <c r="W19" s="199">
        <f>+U19/V19</f>
        <v>8.682629886146135</v>
      </c>
      <c r="X19" s="8"/>
    </row>
    <row r="20" spans="1:24" s="10" customFormat="1" ht="18">
      <c r="A20" s="53">
        <v>16</v>
      </c>
      <c r="B20" s="205" t="s">
        <v>68</v>
      </c>
      <c r="C20" s="59">
        <v>39199</v>
      </c>
      <c r="D20" s="142" t="s">
        <v>16</v>
      </c>
      <c r="E20" s="141" t="s">
        <v>17</v>
      </c>
      <c r="F20" s="143">
        <v>71</v>
      </c>
      <c r="G20" s="143">
        <v>14</v>
      </c>
      <c r="H20" s="143">
        <v>7</v>
      </c>
      <c r="I20" s="144">
        <v>1721</v>
      </c>
      <c r="J20" s="145">
        <v>345</v>
      </c>
      <c r="K20" s="144">
        <v>2647</v>
      </c>
      <c r="L20" s="145">
        <v>474</v>
      </c>
      <c r="M20" s="144">
        <v>2659</v>
      </c>
      <c r="N20" s="145">
        <v>462</v>
      </c>
      <c r="O20" s="146">
        <f>+I20+K20+M20</f>
        <v>7027</v>
      </c>
      <c r="P20" s="147">
        <f>+J20+L20+N20</f>
        <v>1281</v>
      </c>
      <c r="Q20" s="148">
        <f t="shared" si="0"/>
        <v>91.5</v>
      </c>
      <c r="R20" s="149">
        <f t="shared" si="1"/>
        <v>5.485558157689305</v>
      </c>
      <c r="S20" s="144">
        <v>15542</v>
      </c>
      <c r="T20" s="121">
        <f t="shared" si="2"/>
        <v>-0.5478702869643547</v>
      </c>
      <c r="U20" s="144">
        <v>1081875</v>
      </c>
      <c r="V20" s="145">
        <v>143908</v>
      </c>
      <c r="W20" s="206">
        <f>U20/V20</f>
        <v>7.5178238874836705</v>
      </c>
      <c r="X20" s="8"/>
    </row>
    <row r="21" spans="1:24" s="10" customFormat="1" ht="18">
      <c r="A21" s="52">
        <v>17</v>
      </c>
      <c r="B21" s="108" t="s">
        <v>86</v>
      </c>
      <c r="C21" s="58">
        <v>39213</v>
      </c>
      <c r="D21" s="120" t="s">
        <v>36</v>
      </c>
      <c r="E21" s="120" t="s">
        <v>36</v>
      </c>
      <c r="F21" s="60">
        <v>15</v>
      </c>
      <c r="G21" s="60">
        <v>15</v>
      </c>
      <c r="H21" s="60">
        <v>5</v>
      </c>
      <c r="I21" s="173">
        <v>1340.5</v>
      </c>
      <c r="J21" s="174">
        <v>240</v>
      </c>
      <c r="K21" s="173">
        <v>2308.5</v>
      </c>
      <c r="L21" s="174">
        <v>386</v>
      </c>
      <c r="M21" s="173">
        <v>2404.5</v>
      </c>
      <c r="N21" s="174">
        <v>392</v>
      </c>
      <c r="O21" s="175">
        <f>SUM(I21+K21+M21)</f>
        <v>6053.5</v>
      </c>
      <c r="P21" s="176">
        <f>SUM(J21+L21+N21)</f>
        <v>1018</v>
      </c>
      <c r="Q21" s="148">
        <f t="shared" si="0"/>
        <v>67.86666666666666</v>
      </c>
      <c r="R21" s="149">
        <f t="shared" si="1"/>
        <v>5.946463654223969</v>
      </c>
      <c r="S21" s="173">
        <v>6390</v>
      </c>
      <c r="T21" s="121">
        <f t="shared" si="2"/>
        <v>-0.052660406885759</v>
      </c>
      <c r="U21" s="173">
        <v>94592</v>
      </c>
      <c r="V21" s="174">
        <v>12919</v>
      </c>
      <c r="W21" s="204">
        <f>U21/V21</f>
        <v>7.321928941868566</v>
      </c>
      <c r="X21" s="8"/>
    </row>
    <row r="22" spans="1:24" s="10" customFormat="1" ht="18">
      <c r="A22" s="53">
        <v>18</v>
      </c>
      <c r="B22" s="198" t="s">
        <v>73</v>
      </c>
      <c r="C22" s="58">
        <v>39178</v>
      </c>
      <c r="D22" s="168" t="s">
        <v>74</v>
      </c>
      <c r="E22" s="150" t="s">
        <v>75</v>
      </c>
      <c r="F22" s="151">
        <v>43</v>
      </c>
      <c r="G22" s="151">
        <v>13</v>
      </c>
      <c r="H22" s="151">
        <v>10</v>
      </c>
      <c r="I22" s="169">
        <v>1353.5</v>
      </c>
      <c r="J22" s="170">
        <v>269</v>
      </c>
      <c r="K22" s="169">
        <v>2710.5</v>
      </c>
      <c r="L22" s="170">
        <v>459</v>
      </c>
      <c r="M22" s="169">
        <v>1898</v>
      </c>
      <c r="N22" s="170">
        <v>315</v>
      </c>
      <c r="O22" s="171">
        <f aca="true" t="shared" si="3" ref="O22:P26">I22+K22+M22</f>
        <v>5962</v>
      </c>
      <c r="P22" s="172">
        <f t="shared" si="3"/>
        <v>1043</v>
      </c>
      <c r="Q22" s="148">
        <f t="shared" si="0"/>
        <v>80.23076923076923</v>
      </c>
      <c r="R22" s="149">
        <f t="shared" si="1"/>
        <v>5.716203259827421</v>
      </c>
      <c r="S22" s="169">
        <v>3185.5</v>
      </c>
      <c r="T22" s="121">
        <f t="shared" si="2"/>
        <v>0.871605713388793</v>
      </c>
      <c r="U22" s="169">
        <v>725739</v>
      </c>
      <c r="V22" s="170">
        <v>92337</v>
      </c>
      <c r="W22" s="199">
        <f>+U22/V22</f>
        <v>7.85967705253582</v>
      </c>
      <c r="X22" s="8"/>
    </row>
    <row r="23" spans="1:24" s="10" customFormat="1" ht="18">
      <c r="A23" s="52">
        <v>19</v>
      </c>
      <c r="B23" s="203" t="s">
        <v>70</v>
      </c>
      <c r="C23" s="164">
        <v>39192</v>
      </c>
      <c r="D23" s="163" t="s">
        <v>62</v>
      </c>
      <c r="E23" s="163" t="s">
        <v>62</v>
      </c>
      <c r="F23" s="165">
        <v>79</v>
      </c>
      <c r="G23" s="165">
        <v>13</v>
      </c>
      <c r="H23" s="165">
        <v>8</v>
      </c>
      <c r="I23" s="152">
        <v>1677.5</v>
      </c>
      <c r="J23" s="153">
        <v>395</v>
      </c>
      <c r="K23" s="152">
        <v>2091</v>
      </c>
      <c r="L23" s="153">
        <v>488</v>
      </c>
      <c r="M23" s="152">
        <v>1816</v>
      </c>
      <c r="N23" s="153">
        <v>408</v>
      </c>
      <c r="O23" s="154">
        <f t="shared" si="3"/>
        <v>5584.5</v>
      </c>
      <c r="P23" s="155">
        <f t="shared" si="3"/>
        <v>1291</v>
      </c>
      <c r="Q23" s="148">
        <f t="shared" si="0"/>
        <v>99.3076923076923</v>
      </c>
      <c r="R23" s="149">
        <f t="shared" si="1"/>
        <v>4.32571649883811</v>
      </c>
      <c r="S23" s="152">
        <v>5957.5</v>
      </c>
      <c r="T23" s="121">
        <f t="shared" si="2"/>
        <v>-0.06261015526647083</v>
      </c>
      <c r="U23" s="166">
        <v>756126.5</v>
      </c>
      <c r="V23" s="167">
        <v>99521</v>
      </c>
      <c r="W23" s="204">
        <f>U23/V23</f>
        <v>7.597657780769888</v>
      </c>
      <c r="X23" s="8"/>
    </row>
    <row r="24" spans="1:24" s="10" customFormat="1" ht="18">
      <c r="A24" s="53">
        <v>20</v>
      </c>
      <c r="B24" s="201" t="s">
        <v>65</v>
      </c>
      <c r="C24" s="157">
        <v>39199</v>
      </c>
      <c r="D24" s="156" t="s">
        <v>19</v>
      </c>
      <c r="E24" s="156" t="s">
        <v>4</v>
      </c>
      <c r="F24" s="158">
        <v>82</v>
      </c>
      <c r="G24" s="158">
        <v>7</v>
      </c>
      <c r="H24" s="158">
        <v>11</v>
      </c>
      <c r="I24" s="159">
        <v>1405</v>
      </c>
      <c r="J24" s="160">
        <v>283</v>
      </c>
      <c r="K24" s="159">
        <v>1614</v>
      </c>
      <c r="L24" s="160">
        <v>328</v>
      </c>
      <c r="M24" s="159">
        <v>1679</v>
      </c>
      <c r="N24" s="160">
        <v>331</v>
      </c>
      <c r="O24" s="161">
        <f t="shared" si="3"/>
        <v>4698</v>
      </c>
      <c r="P24" s="162">
        <f t="shared" si="3"/>
        <v>942</v>
      </c>
      <c r="Q24" s="148">
        <f t="shared" si="0"/>
        <v>134.57142857142858</v>
      </c>
      <c r="R24" s="149">
        <f t="shared" si="1"/>
        <v>4.987261146496815</v>
      </c>
      <c r="S24" s="159">
        <v>4566</v>
      </c>
      <c r="T24" s="121">
        <f>IF(S24&lt;&gt;0,-(S24-M24)/S24,"")</f>
        <v>-0.6322820849759089</v>
      </c>
      <c r="U24" s="159">
        <v>1317679</v>
      </c>
      <c r="V24" s="160">
        <v>159204</v>
      </c>
      <c r="W24" s="202">
        <f>U24/V24</f>
        <v>8.276670184166226</v>
      </c>
      <c r="X24" s="8"/>
    </row>
    <row r="25" spans="1:24" s="10" customFormat="1" ht="18">
      <c r="A25" s="52">
        <v>21</v>
      </c>
      <c r="B25" s="198" t="s">
        <v>114</v>
      </c>
      <c r="C25" s="58">
        <v>39234</v>
      </c>
      <c r="D25" s="168" t="s">
        <v>74</v>
      </c>
      <c r="E25" s="150" t="s">
        <v>126</v>
      </c>
      <c r="F25" s="151">
        <v>15</v>
      </c>
      <c r="G25" s="151">
        <v>15</v>
      </c>
      <c r="H25" s="151">
        <v>2</v>
      </c>
      <c r="I25" s="169">
        <v>775.5</v>
      </c>
      <c r="J25" s="170">
        <v>89</v>
      </c>
      <c r="K25" s="169">
        <v>1807</v>
      </c>
      <c r="L25" s="170">
        <v>194</v>
      </c>
      <c r="M25" s="169">
        <v>2084</v>
      </c>
      <c r="N25" s="170">
        <v>231</v>
      </c>
      <c r="O25" s="171">
        <f t="shared" si="3"/>
        <v>4666.5</v>
      </c>
      <c r="P25" s="172">
        <f t="shared" si="3"/>
        <v>514</v>
      </c>
      <c r="Q25" s="148">
        <f t="shared" si="0"/>
        <v>34.266666666666666</v>
      </c>
      <c r="R25" s="149">
        <f t="shared" si="1"/>
        <v>9.078793774319067</v>
      </c>
      <c r="S25" s="169">
        <v>7558</v>
      </c>
      <c r="T25" s="121">
        <f>IF(S25&lt;&gt;0,-(S25-M25)/S25,"")</f>
        <v>-0.7242656787509923</v>
      </c>
      <c r="U25" s="169">
        <v>17184</v>
      </c>
      <c r="V25" s="170">
        <v>1807</v>
      </c>
      <c r="W25" s="199">
        <f>+U25/V25</f>
        <v>9.509684560044272</v>
      </c>
      <c r="X25" s="8"/>
    </row>
    <row r="26" spans="1:25" s="10" customFormat="1" ht="18">
      <c r="A26" s="53">
        <v>22</v>
      </c>
      <c r="B26" s="207" t="s">
        <v>82</v>
      </c>
      <c r="C26" s="126">
        <v>39206</v>
      </c>
      <c r="D26" s="179" t="s">
        <v>99</v>
      </c>
      <c r="E26" s="179" t="s">
        <v>81</v>
      </c>
      <c r="F26" s="127">
        <v>80</v>
      </c>
      <c r="G26" s="180">
        <v>25</v>
      </c>
      <c r="H26" s="180">
        <v>6</v>
      </c>
      <c r="I26" s="181">
        <v>1114</v>
      </c>
      <c r="J26" s="182">
        <v>215</v>
      </c>
      <c r="K26" s="181">
        <v>1774</v>
      </c>
      <c r="L26" s="182">
        <v>370</v>
      </c>
      <c r="M26" s="181">
        <v>1597</v>
      </c>
      <c r="N26" s="182">
        <v>310</v>
      </c>
      <c r="O26" s="183">
        <f t="shared" si="3"/>
        <v>4485</v>
      </c>
      <c r="P26" s="184">
        <f t="shared" si="3"/>
        <v>895</v>
      </c>
      <c r="Q26" s="148">
        <f t="shared" si="0"/>
        <v>35.8</v>
      </c>
      <c r="R26" s="149">
        <f t="shared" si="1"/>
        <v>5.011173184357542</v>
      </c>
      <c r="S26" s="181">
        <v>273016.5</v>
      </c>
      <c r="T26" s="121">
        <f aca="true" t="shared" si="4" ref="T26:T39">IF(S26&lt;&gt;0,-(S26-O26)/S26,"")</f>
        <v>-0.9835724214470554</v>
      </c>
      <c r="U26" s="181">
        <v>277501.5</v>
      </c>
      <c r="V26" s="182">
        <v>44023</v>
      </c>
      <c r="W26" s="208">
        <f aca="true" t="shared" si="5" ref="W26:W31">U26/V26</f>
        <v>6.303557231447198</v>
      </c>
      <c r="X26" s="8"/>
      <c r="Y26" s="8"/>
    </row>
    <row r="27" spans="1:25" s="10" customFormat="1" ht="18">
      <c r="A27" s="53">
        <v>23</v>
      </c>
      <c r="B27" s="108" t="s">
        <v>76</v>
      </c>
      <c r="C27" s="58">
        <v>39168</v>
      </c>
      <c r="D27" s="120" t="s">
        <v>36</v>
      </c>
      <c r="E27" s="120" t="s">
        <v>7</v>
      </c>
      <c r="F27" s="60">
        <v>5</v>
      </c>
      <c r="G27" s="60">
        <v>5</v>
      </c>
      <c r="H27" s="60">
        <v>7</v>
      </c>
      <c r="I27" s="173">
        <v>819</v>
      </c>
      <c r="J27" s="174">
        <v>109</v>
      </c>
      <c r="K27" s="173">
        <v>1048</v>
      </c>
      <c r="L27" s="174">
        <v>130</v>
      </c>
      <c r="M27" s="173">
        <v>1283</v>
      </c>
      <c r="N27" s="174">
        <v>157</v>
      </c>
      <c r="O27" s="175">
        <f>SUM(I27+K27+M27)</f>
        <v>3150</v>
      </c>
      <c r="P27" s="176">
        <f>SUM(J27+L27+N27)</f>
        <v>396</v>
      </c>
      <c r="Q27" s="148">
        <f t="shared" si="0"/>
        <v>79.2</v>
      </c>
      <c r="R27" s="149">
        <f t="shared" si="1"/>
        <v>7.954545454545454</v>
      </c>
      <c r="S27" s="173">
        <v>4260.5</v>
      </c>
      <c r="T27" s="121">
        <f t="shared" si="4"/>
        <v>-0.2606501584321089</v>
      </c>
      <c r="U27" s="173">
        <v>155140</v>
      </c>
      <c r="V27" s="174">
        <v>14673</v>
      </c>
      <c r="W27" s="204">
        <f t="shared" si="5"/>
        <v>10.573161589313706</v>
      </c>
      <c r="X27" s="8"/>
      <c r="Y27" s="8"/>
    </row>
    <row r="28" spans="1:25" s="10" customFormat="1" ht="18">
      <c r="A28" s="52">
        <v>24</v>
      </c>
      <c r="B28" s="203" t="s">
        <v>61</v>
      </c>
      <c r="C28" s="164">
        <v>39185</v>
      </c>
      <c r="D28" s="163" t="s">
        <v>62</v>
      </c>
      <c r="E28" s="163" t="s">
        <v>62</v>
      </c>
      <c r="F28" s="165">
        <v>32</v>
      </c>
      <c r="G28" s="165">
        <v>3</v>
      </c>
      <c r="H28" s="165">
        <v>9</v>
      </c>
      <c r="I28" s="152">
        <v>552</v>
      </c>
      <c r="J28" s="153">
        <v>181</v>
      </c>
      <c r="K28" s="152">
        <v>1050</v>
      </c>
      <c r="L28" s="153">
        <v>358</v>
      </c>
      <c r="M28" s="152">
        <v>1166</v>
      </c>
      <c r="N28" s="153">
        <v>393</v>
      </c>
      <c r="O28" s="154">
        <f aca="true" t="shared" si="6" ref="O28:P35">I28+K28+M28</f>
        <v>2768</v>
      </c>
      <c r="P28" s="155">
        <f t="shared" si="6"/>
        <v>932</v>
      </c>
      <c r="Q28" s="148">
        <f t="shared" si="0"/>
        <v>310.6666666666667</v>
      </c>
      <c r="R28" s="149">
        <f t="shared" si="1"/>
        <v>2.9699570815450644</v>
      </c>
      <c r="S28" s="152">
        <v>463</v>
      </c>
      <c r="T28" s="121">
        <f t="shared" si="4"/>
        <v>4.978401727861771</v>
      </c>
      <c r="U28" s="166">
        <v>207254</v>
      </c>
      <c r="V28" s="167">
        <v>24863</v>
      </c>
      <c r="W28" s="204">
        <f t="shared" si="5"/>
        <v>8.335840405421711</v>
      </c>
      <c r="X28" s="8"/>
      <c r="Y28" s="8"/>
    </row>
    <row r="29" spans="1:25" s="10" customFormat="1" ht="18">
      <c r="A29" s="53">
        <v>25</v>
      </c>
      <c r="B29" s="203" t="s">
        <v>87</v>
      </c>
      <c r="C29" s="164">
        <v>39213</v>
      </c>
      <c r="D29" s="163" t="s">
        <v>5</v>
      </c>
      <c r="E29" s="150" t="s">
        <v>32</v>
      </c>
      <c r="F29" s="165">
        <v>5</v>
      </c>
      <c r="G29" s="165">
        <v>4</v>
      </c>
      <c r="H29" s="165">
        <v>5</v>
      </c>
      <c r="I29" s="152">
        <v>735</v>
      </c>
      <c r="J29" s="153">
        <v>101</v>
      </c>
      <c r="K29" s="152">
        <v>811</v>
      </c>
      <c r="L29" s="153">
        <v>112</v>
      </c>
      <c r="M29" s="152">
        <v>1203</v>
      </c>
      <c r="N29" s="153">
        <v>162</v>
      </c>
      <c r="O29" s="154">
        <f t="shared" si="6"/>
        <v>2749</v>
      </c>
      <c r="P29" s="155">
        <f t="shared" si="6"/>
        <v>375</v>
      </c>
      <c r="Q29" s="148">
        <f t="shared" si="0"/>
        <v>93.75</v>
      </c>
      <c r="R29" s="149">
        <f t="shared" si="1"/>
        <v>7.330666666666667</v>
      </c>
      <c r="S29" s="152">
        <v>2532.5</v>
      </c>
      <c r="T29" s="121">
        <f t="shared" si="4"/>
        <v>0.08548864758144126</v>
      </c>
      <c r="U29" s="166">
        <v>47445.5</v>
      </c>
      <c r="V29" s="167">
        <v>5058</v>
      </c>
      <c r="W29" s="204">
        <f t="shared" si="5"/>
        <v>9.380288651640965</v>
      </c>
      <c r="X29" s="8"/>
      <c r="Y29" s="8"/>
    </row>
    <row r="30" spans="1:25" s="10" customFormat="1" ht="18">
      <c r="A30" s="52">
        <v>26</v>
      </c>
      <c r="B30" s="107" t="s">
        <v>127</v>
      </c>
      <c r="C30" s="59">
        <v>39080</v>
      </c>
      <c r="D30" s="156" t="s">
        <v>43</v>
      </c>
      <c r="E30" s="156" t="s">
        <v>128</v>
      </c>
      <c r="F30" s="158">
        <v>97</v>
      </c>
      <c r="G30" s="158">
        <v>1</v>
      </c>
      <c r="H30" s="158">
        <v>20</v>
      </c>
      <c r="I30" s="159">
        <v>900</v>
      </c>
      <c r="J30" s="160">
        <v>600</v>
      </c>
      <c r="K30" s="159">
        <v>900</v>
      </c>
      <c r="L30" s="160">
        <v>600</v>
      </c>
      <c r="M30" s="159">
        <v>900</v>
      </c>
      <c r="N30" s="160">
        <v>600</v>
      </c>
      <c r="O30" s="161">
        <f t="shared" si="6"/>
        <v>2700</v>
      </c>
      <c r="P30" s="162">
        <f t="shared" si="6"/>
        <v>1800</v>
      </c>
      <c r="Q30" s="148">
        <f t="shared" si="0"/>
        <v>1800</v>
      </c>
      <c r="R30" s="149">
        <f t="shared" si="1"/>
        <v>1.5</v>
      </c>
      <c r="S30" s="159"/>
      <c r="T30" s="121">
        <f t="shared" si="4"/>
      </c>
      <c r="U30" s="159">
        <v>3061849</v>
      </c>
      <c r="V30" s="160">
        <v>412547</v>
      </c>
      <c r="W30" s="202">
        <f t="shared" si="5"/>
        <v>7.421818604910471</v>
      </c>
      <c r="X30" s="8"/>
      <c r="Y30" s="8"/>
    </row>
    <row r="31" spans="1:25" s="10" customFormat="1" ht="18">
      <c r="A31" s="53">
        <v>27</v>
      </c>
      <c r="B31" s="107" t="s">
        <v>129</v>
      </c>
      <c r="C31" s="59">
        <v>39010</v>
      </c>
      <c r="D31" s="156" t="s">
        <v>43</v>
      </c>
      <c r="E31" s="156" t="s">
        <v>128</v>
      </c>
      <c r="F31" s="158">
        <v>225</v>
      </c>
      <c r="G31" s="158">
        <v>1</v>
      </c>
      <c r="H31" s="158">
        <v>17</v>
      </c>
      <c r="I31" s="159">
        <v>900</v>
      </c>
      <c r="J31" s="160">
        <v>600</v>
      </c>
      <c r="K31" s="159">
        <v>900</v>
      </c>
      <c r="L31" s="160">
        <v>600</v>
      </c>
      <c r="M31" s="159">
        <v>900</v>
      </c>
      <c r="N31" s="160">
        <v>600</v>
      </c>
      <c r="O31" s="161">
        <f t="shared" si="6"/>
        <v>2700</v>
      </c>
      <c r="P31" s="162">
        <f t="shared" si="6"/>
        <v>1800</v>
      </c>
      <c r="Q31" s="148">
        <f t="shared" si="0"/>
        <v>1800</v>
      </c>
      <c r="R31" s="149">
        <f t="shared" si="1"/>
        <v>1.5</v>
      </c>
      <c r="S31" s="159"/>
      <c r="T31" s="121">
        <f t="shared" si="4"/>
      </c>
      <c r="U31" s="159">
        <v>12913430</v>
      </c>
      <c r="V31" s="160">
        <v>1693959.3333333333</v>
      </c>
      <c r="W31" s="202">
        <f t="shared" si="5"/>
        <v>7.62322314703344</v>
      </c>
      <c r="X31" s="8"/>
      <c r="Y31" s="8"/>
    </row>
    <row r="32" spans="1:25" s="10" customFormat="1" ht="18">
      <c r="A32" s="52">
        <v>28</v>
      </c>
      <c r="B32" s="198" t="s">
        <v>130</v>
      </c>
      <c r="C32" s="58">
        <v>39213</v>
      </c>
      <c r="D32" s="168" t="s">
        <v>74</v>
      </c>
      <c r="E32" s="150" t="s">
        <v>131</v>
      </c>
      <c r="F32" s="151">
        <v>4</v>
      </c>
      <c r="G32" s="151">
        <v>4</v>
      </c>
      <c r="H32" s="151">
        <v>5</v>
      </c>
      <c r="I32" s="169">
        <v>570</v>
      </c>
      <c r="J32" s="170">
        <v>97</v>
      </c>
      <c r="K32" s="169">
        <v>925</v>
      </c>
      <c r="L32" s="170">
        <v>166</v>
      </c>
      <c r="M32" s="169">
        <v>987</v>
      </c>
      <c r="N32" s="170">
        <v>168</v>
      </c>
      <c r="O32" s="171">
        <f t="shared" si="6"/>
        <v>2482</v>
      </c>
      <c r="P32" s="172">
        <f t="shared" si="6"/>
        <v>431</v>
      </c>
      <c r="Q32" s="148">
        <f t="shared" si="0"/>
        <v>107.75</v>
      </c>
      <c r="R32" s="149">
        <f t="shared" si="1"/>
        <v>5.758700696055684</v>
      </c>
      <c r="S32" s="169">
        <v>1861.5</v>
      </c>
      <c r="T32" s="121">
        <f t="shared" si="4"/>
        <v>0.3333333333333333</v>
      </c>
      <c r="U32" s="169">
        <v>15237</v>
      </c>
      <c r="V32" s="170">
        <v>2074</v>
      </c>
      <c r="W32" s="199">
        <f>+U32/V32</f>
        <v>7.346673095467695</v>
      </c>
      <c r="X32" s="8"/>
      <c r="Y32" s="8"/>
    </row>
    <row r="33" spans="1:25" s="10" customFormat="1" ht="18">
      <c r="A33" s="53">
        <v>29</v>
      </c>
      <c r="B33" s="205" t="s">
        <v>88</v>
      </c>
      <c r="C33" s="59">
        <v>39185</v>
      </c>
      <c r="D33" s="141" t="s">
        <v>8</v>
      </c>
      <c r="E33" s="177" t="s">
        <v>59</v>
      </c>
      <c r="F33" s="143">
        <v>111</v>
      </c>
      <c r="G33" s="143">
        <v>7</v>
      </c>
      <c r="H33" s="143">
        <v>9</v>
      </c>
      <c r="I33" s="144">
        <v>749</v>
      </c>
      <c r="J33" s="145">
        <v>151</v>
      </c>
      <c r="K33" s="144">
        <v>905</v>
      </c>
      <c r="L33" s="145">
        <v>193</v>
      </c>
      <c r="M33" s="144">
        <v>655</v>
      </c>
      <c r="N33" s="145">
        <v>125</v>
      </c>
      <c r="O33" s="146">
        <f t="shared" si="6"/>
        <v>2309</v>
      </c>
      <c r="P33" s="147">
        <f t="shared" si="6"/>
        <v>469</v>
      </c>
      <c r="Q33" s="148">
        <f t="shared" si="0"/>
        <v>67</v>
      </c>
      <c r="R33" s="149">
        <f t="shared" si="1"/>
        <v>4.923240938166312</v>
      </c>
      <c r="S33" s="144">
        <v>2520</v>
      </c>
      <c r="T33" s="121">
        <f t="shared" si="4"/>
        <v>-0.08373015873015872</v>
      </c>
      <c r="U33" s="178">
        <f>550873+359055.5+115537.5+21112+17511+9052.5+5027.5+4196+2309</f>
        <v>1084674</v>
      </c>
      <c r="V33" s="170">
        <f>70778+47361+16211+3692+3517+1501+679+594+469</f>
        <v>144802</v>
      </c>
      <c r="W33" s="200">
        <f>IF(U33&lt;&gt;0,U33/V33,"")</f>
        <v>7.490739078189527</v>
      </c>
      <c r="X33" s="8"/>
      <c r="Y33" s="8"/>
    </row>
    <row r="34" spans="1:25" s="10" customFormat="1" ht="18">
      <c r="A34" s="53">
        <v>30</v>
      </c>
      <c r="B34" s="198" t="s">
        <v>97</v>
      </c>
      <c r="C34" s="58">
        <v>39227</v>
      </c>
      <c r="D34" s="168" t="s">
        <v>74</v>
      </c>
      <c r="E34" s="150" t="s">
        <v>98</v>
      </c>
      <c r="F34" s="151">
        <v>5</v>
      </c>
      <c r="G34" s="151">
        <v>5</v>
      </c>
      <c r="H34" s="151">
        <v>3</v>
      </c>
      <c r="I34" s="169">
        <v>410</v>
      </c>
      <c r="J34" s="170">
        <v>50</v>
      </c>
      <c r="K34" s="169">
        <v>832</v>
      </c>
      <c r="L34" s="170">
        <v>96</v>
      </c>
      <c r="M34" s="169">
        <v>746</v>
      </c>
      <c r="N34" s="170">
        <v>83</v>
      </c>
      <c r="O34" s="171">
        <f t="shared" si="6"/>
        <v>1988</v>
      </c>
      <c r="P34" s="172">
        <f t="shared" si="6"/>
        <v>229</v>
      </c>
      <c r="Q34" s="148">
        <f t="shared" si="0"/>
        <v>45.8</v>
      </c>
      <c r="R34" s="149">
        <f t="shared" si="1"/>
        <v>8.681222707423581</v>
      </c>
      <c r="S34" s="169">
        <v>3185.5</v>
      </c>
      <c r="T34" s="121">
        <f t="shared" si="4"/>
        <v>-0.3759221472296343</v>
      </c>
      <c r="U34" s="169">
        <v>26307.5</v>
      </c>
      <c r="V34" s="170">
        <v>2668</v>
      </c>
      <c r="W34" s="199">
        <f>+U34/V34</f>
        <v>9.860382308845578</v>
      </c>
      <c r="X34" s="8"/>
      <c r="Y34" s="8"/>
    </row>
    <row r="35" spans="1:25" s="10" customFormat="1" ht="18">
      <c r="A35" s="52">
        <v>31</v>
      </c>
      <c r="B35" s="107" t="s">
        <v>42</v>
      </c>
      <c r="C35" s="59">
        <v>39157</v>
      </c>
      <c r="D35" s="156" t="s">
        <v>43</v>
      </c>
      <c r="E35" s="156" t="s">
        <v>44</v>
      </c>
      <c r="F35" s="158">
        <v>91</v>
      </c>
      <c r="G35" s="158">
        <v>11</v>
      </c>
      <c r="H35" s="158">
        <v>13</v>
      </c>
      <c r="I35" s="159">
        <v>452</v>
      </c>
      <c r="J35" s="160">
        <v>83</v>
      </c>
      <c r="K35" s="159">
        <v>719</v>
      </c>
      <c r="L35" s="160">
        <v>118</v>
      </c>
      <c r="M35" s="159">
        <v>751</v>
      </c>
      <c r="N35" s="160">
        <v>124</v>
      </c>
      <c r="O35" s="161">
        <f t="shared" si="6"/>
        <v>1922</v>
      </c>
      <c r="P35" s="162">
        <f t="shared" si="6"/>
        <v>325</v>
      </c>
      <c r="Q35" s="148">
        <f t="shared" si="0"/>
        <v>29.545454545454547</v>
      </c>
      <c r="R35" s="149">
        <f t="shared" si="1"/>
        <v>5.913846153846154</v>
      </c>
      <c r="S35" s="159">
        <v>3042</v>
      </c>
      <c r="T35" s="121">
        <f t="shared" si="4"/>
        <v>-0.36817882971729127</v>
      </c>
      <c r="U35" s="159">
        <v>3677367</v>
      </c>
      <c r="V35" s="160">
        <v>537346</v>
      </c>
      <c r="W35" s="202">
        <f>U35/V35</f>
        <v>6.843573786722149</v>
      </c>
      <c r="X35" s="8"/>
      <c r="Y35" s="8"/>
    </row>
    <row r="36" spans="1:25" s="10" customFormat="1" ht="18">
      <c r="A36" s="53">
        <v>32</v>
      </c>
      <c r="B36" s="107" t="s">
        <v>84</v>
      </c>
      <c r="C36" s="59">
        <v>39213</v>
      </c>
      <c r="D36" s="118" t="s">
        <v>39</v>
      </c>
      <c r="E36" s="118" t="s">
        <v>85</v>
      </c>
      <c r="F36" s="119">
        <v>36</v>
      </c>
      <c r="G36" s="119">
        <v>20</v>
      </c>
      <c r="H36" s="119">
        <v>4</v>
      </c>
      <c r="I36" s="144">
        <v>500</v>
      </c>
      <c r="J36" s="145">
        <v>97</v>
      </c>
      <c r="K36" s="144">
        <v>545</v>
      </c>
      <c r="L36" s="145">
        <v>99</v>
      </c>
      <c r="M36" s="144">
        <v>500</v>
      </c>
      <c r="N36" s="145">
        <v>95</v>
      </c>
      <c r="O36" s="146">
        <f>+I36+K36+M36</f>
        <v>1545</v>
      </c>
      <c r="P36" s="147">
        <f>+J36+L36+N36</f>
        <v>291</v>
      </c>
      <c r="Q36" s="148">
        <f t="shared" si="0"/>
        <v>14.55</v>
      </c>
      <c r="R36" s="149">
        <f t="shared" si="1"/>
        <v>5.309278350515464</v>
      </c>
      <c r="S36" s="144">
        <v>1462</v>
      </c>
      <c r="T36" s="121">
        <f t="shared" si="4"/>
        <v>0.05677154582763338</v>
      </c>
      <c r="U36" s="144">
        <v>131872</v>
      </c>
      <c r="V36" s="145">
        <v>15344</v>
      </c>
      <c r="W36" s="200">
        <f>U36/V36</f>
        <v>8.59436913451512</v>
      </c>
      <c r="X36" s="8"/>
      <c r="Y36" s="8"/>
    </row>
    <row r="37" spans="1:25" s="10" customFormat="1" ht="18">
      <c r="A37" s="52">
        <v>33</v>
      </c>
      <c r="B37" s="198" t="s">
        <v>90</v>
      </c>
      <c r="C37" s="58">
        <v>39115</v>
      </c>
      <c r="D37" s="168" t="s">
        <v>74</v>
      </c>
      <c r="E37" s="150" t="s">
        <v>91</v>
      </c>
      <c r="F37" s="151">
        <v>7</v>
      </c>
      <c r="G37" s="151">
        <v>3</v>
      </c>
      <c r="H37" s="151">
        <v>17</v>
      </c>
      <c r="I37" s="169">
        <v>436</v>
      </c>
      <c r="J37" s="170">
        <v>83</v>
      </c>
      <c r="K37" s="169">
        <v>612</v>
      </c>
      <c r="L37" s="170">
        <v>114</v>
      </c>
      <c r="M37" s="169">
        <v>429</v>
      </c>
      <c r="N37" s="170">
        <v>79</v>
      </c>
      <c r="O37" s="171">
        <f>I37+K37+M37</f>
        <v>1477</v>
      </c>
      <c r="P37" s="172">
        <f>J37+L37+N37</f>
        <v>276</v>
      </c>
      <c r="Q37" s="148">
        <f aca="true" t="shared" si="7" ref="Q37:Q68">IF(O37&lt;&gt;0,P37/G37,"")</f>
        <v>92</v>
      </c>
      <c r="R37" s="149">
        <f aca="true" t="shared" si="8" ref="R37:R72">IF(O37&lt;&gt;0,O37/P37,"")</f>
        <v>5.351449275362318</v>
      </c>
      <c r="S37" s="169">
        <v>410</v>
      </c>
      <c r="T37" s="121">
        <f t="shared" si="4"/>
        <v>2.602439024390244</v>
      </c>
      <c r="U37" s="169">
        <v>49799</v>
      </c>
      <c r="V37" s="170">
        <v>7322</v>
      </c>
      <c r="W37" s="199">
        <f>+U37/V37</f>
        <v>6.801283802239825</v>
      </c>
      <c r="X37" s="8"/>
      <c r="Y37" s="8"/>
    </row>
    <row r="38" spans="1:25" s="10" customFormat="1" ht="18">
      <c r="A38" s="53">
        <v>34</v>
      </c>
      <c r="B38" s="198" t="s">
        <v>66</v>
      </c>
      <c r="C38" s="58">
        <v>39192</v>
      </c>
      <c r="D38" s="150" t="s">
        <v>18</v>
      </c>
      <c r="E38" s="150" t="s">
        <v>67</v>
      </c>
      <c r="F38" s="151">
        <v>173</v>
      </c>
      <c r="G38" s="151">
        <v>10</v>
      </c>
      <c r="H38" s="151">
        <v>8</v>
      </c>
      <c r="I38" s="152">
        <v>318</v>
      </c>
      <c r="J38" s="153">
        <v>78</v>
      </c>
      <c r="K38" s="152">
        <v>537</v>
      </c>
      <c r="L38" s="153">
        <v>119</v>
      </c>
      <c r="M38" s="152">
        <v>520</v>
      </c>
      <c r="N38" s="153">
        <v>110</v>
      </c>
      <c r="O38" s="154">
        <f>+M38+K38+I38</f>
        <v>1375</v>
      </c>
      <c r="P38" s="155">
        <f>+N38+L38+J38</f>
        <v>307</v>
      </c>
      <c r="Q38" s="148">
        <f t="shared" si="7"/>
        <v>30.7</v>
      </c>
      <c r="R38" s="149">
        <f t="shared" si="8"/>
        <v>4.478827361563518</v>
      </c>
      <c r="S38" s="152">
        <v>3687</v>
      </c>
      <c r="T38" s="121">
        <f t="shared" si="4"/>
        <v>-0.6270680770273935</v>
      </c>
      <c r="U38" s="152">
        <v>2716165</v>
      </c>
      <c r="V38" s="153">
        <v>378580</v>
      </c>
      <c r="W38" s="199">
        <f>+U38/V38</f>
        <v>7.174613027629563</v>
      </c>
      <c r="X38" s="8"/>
      <c r="Y38" s="8"/>
    </row>
    <row r="39" spans="1:25" s="10" customFormat="1" ht="18">
      <c r="A39" s="52">
        <v>35</v>
      </c>
      <c r="B39" s="107" t="s">
        <v>51</v>
      </c>
      <c r="C39" s="59">
        <v>39178</v>
      </c>
      <c r="D39" s="118" t="s">
        <v>39</v>
      </c>
      <c r="E39" s="118" t="s">
        <v>52</v>
      </c>
      <c r="F39" s="119">
        <v>55</v>
      </c>
      <c r="G39" s="119">
        <v>4</v>
      </c>
      <c r="H39" s="119">
        <v>10</v>
      </c>
      <c r="I39" s="144">
        <v>481</v>
      </c>
      <c r="J39" s="145">
        <v>90</v>
      </c>
      <c r="K39" s="144">
        <v>483</v>
      </c>
      <c r="L39" s="145">
        <v>87</v>
      </c>
      <c r="M39" s="144">
        <v>399</v>
      </c>
      <c r="N39" s="145">
        <v>75</v>
      </c>
      <c r="O39" s="146">
        <f>+I39+K39+M39</f>
        <v>1363</v>
      </c>
      <c r="P39" s="147">
        <f>+J39+L39+N39</f>
        <v>252</v>
      </c>
      <c r="Q39" s="148">
        <f t="shared" si="7"/>
        <v>63</v>
      </c>
      <c r="R39" s="149">
        <f t="shared" si="8"/>
        <v>5.408730158730159</v>
      </c>
      <c r="S39" s="144">
        <v>3612</v>
      </c>
      <c r="T39" s="121">
        <f t="shared" si="4"/>
        <v>-0.6226467331118494</v>
      </c>
      <c r="U39" s="144">
        <v>1356710.58</v>
      </c>
      <c r="V39" s="145">
        <v>158479</v>
      </c>
      <c r="W39" s="200">
        <f>U39/V39</f>
        <v>8.560822443352116</v>
      </c>
      <c r="X39" s="8"/>
      <c r="Y39" s="8"/>
    </row>
    <row r="40" spans="1:25" s="10" customFormat="1" ht="18">
      <c r="A40" s="53">
        <v>36</v>
      </c>
      <c r="B40" s="205" t="s">
        <v>54</v>
      </c>
      <c r="C40" s="59">
        <v>39164</v>
      </c>
      <c r="D40" s="142" t="s">
        <v>16</v>
      </c>
      <c r="E40" s="141" t="s">
        <v>17</v>
      </c>
      <c r="F40" s="143">
        <v>67</v>
      </c>
      <c r="G40" s="143">
        <v>1</v>
      </c>
      <c r="H40" s="143">
        <v>12</v>
      </c>
      <c r="I40" s="144">
        <v>575</v>
      </c>
      <c r="J40" s="145">
        <v>75</v>
      </c>
      <c r="K40" s="144">
        <v>520</v>
      </c>
      <c r="L40" s="145">
        <v>104</v>
      </c>
      <c r="M40" s="144">
        <v>210</v>
      </c>
      <c r="N40" s="145">
        <v>42</v>
      </c>
      <c r="O40" s="146">
        <f>+I40+K40+M40</f>
        <v>1305</v>
      </c>
      <c r="P40" s="147">
        <f>+J40+L40+N40</f>
        <v>221</v>
      </c>
      <c r="Q40" s="148">
        <f t="shared" si="7"/>
        <v>221</v>
      </c>
      <c r="R40" s="149">
        <f t="shared" si="8"/>
        <v>5.904977375565611</v>
      </c>
      <c r="S40" s="144">
        <v>114</v>
      </c>
      <c r="T40" s="121">
        <f>IF(S40&lt;&gt;0,-(S40-M40)/S40,"")</f>
        <v>0.8421052631578947</v>
      </c>
      <c r="U40" s="144">
        <v>1674837</v>
      </c>
      <c r="V40" s="145">
        <v>181961</v>
      </c>
      <c r="W40" s="206">
        <f>U40/V40</f>
        <v>9.204373464643522</v>
      </c>
      <c r="X40" s="8"/>
      <c r="Y40" s="8"/>
    </row>
    <row r="41" spans="1:25" s="10" customFormat="1" ht="18">
      <c r="A41" s="52">
        <v>37</v>
      </c>
      <c r="B41" s="198" t="s">
        <v>132</v>
      </c>
      <c r="C41" s="58">
        <v>39185</v>
      </c>
      <c r="D41" s="168" t="s">
        <v>74</v>
      </c>
      <c r="E41" s="150" t="s">
        <v>6</v>
      </c>
      <c r="F41" s="151">
        <v>4</v>
      </c>
      <c r="G41" s="151">
        <v>3</v>
      </c>
      <c r="H41" s="151">
        <v>5</v>
      </c>
      <c r="I41" s="169">
        <v>241</v>
      </c>
      <c r="J41" s="170">
        <v>58</v>
      </c>
      <c r="K41" s="169">
        <v>494</v>
      </c>
      <c r="L41" s="170">
        <v>116</v>
      </c>
      <c r="M41" s="169">
        <v>509</v>
      </c>
      <c r="N41" s="170">
        <v>115</v>
      </c>
      <c r="O41" s="171">
        <f>I41+K41+M41</f>
        <v>1244</v>
      </c>
      <c r="P41" s="172">
        <f>J41+L41+N41</f>
        <v>289</v>
      </c>
      <c r="Q41" s="148">
        <f t="shared" si="7"/>
        <v>96.33333333333333</v>
      </c>
      <c r="R41" s="149">
        <f t="shared" si="8"/>
        <v>4.304498269896194</v>
      </c>
      <c r="S41" s="169"/>
      <c r="T41" s="121">
        <f aca="true" t="shared" si="9" ref="T41:T48">IF(S41&lt;&gt;0,-(S41-O41)/S41,"")</f>
      </c>
      <c r="U41" s="169">
        <v>14662.5</v>
      </c>
      <c r="V41" s="170">
        <v>2336</v>
      </c>
      <c r="W41" s="199">
        <f>+U41/V41</f>
        <v>6.276755136986301</v>
      </c>
      <c r="X41" s="8"/>
      <c r="Y41" s="8"/>
    </row>
    <row r="42" spans="1:25" s="10" customFormat="1" ht="18">
      <c r="A42" s="53">
        <v>38</v>
      </c>
      <c r="B42" s="107" t="s">
        <v>45</v>
      </c>
      <c r="C42" s="59">
        <v>39150</v>
      </c>
      <c r="D42" s="156" t="s">
        <v>43</v>
      </c>
      <c r="E42" s="156" t="s">
        <v>63</v>
      </c>
      <c r="F42" s="158">
        <v>62</v>
      </c>
      <c r="G42" s="158">
        <v>2</v>
      </c>
      <c r="H42" s="158">
        <v>14</v>
      </c>
      <c r="I42" s="159">
        <v>216</v>
      </c>
      <c r="J42" s="160">
        <v>24</v>
      </c>
      <c r="K42" s="159">
        <v>274</v>
      </c>
      <c r="L42" s="160">
        <v>48</v>
      </c>
      <c r="M42" s="159">
        <v>521</v>
      </c>
      <c r="N42" s="160">
        <v>70</v>
      </c>
      <c r="O42" s="161">
        <f>I42+K42+M42</f>
        <v>1011</v>
      </c>
      <c r="P42" s="162">
        <f>J42+L42+N42</f>
        <v>142</v>
      </c>
      <c r="Q42" s="148">
        <f t="shared" si="7"/>
        <v>71</v>
      </c>
      <c r="R42" s="149">
        <f t="shared" si="8"/>
        <v>7.119718309859155</v>
      </c>
      <c r="S42" s="159">
        <v>2488</v>
      </c>
      <c r="T42" s="121">
        <f t="shared" si="9"/>
        <v>-0.5936495176848875</v>
      </c>
      <c r="U42" s="159">
        <v>2044252.5</v>
      </c>
      <c r="V42" s="160">
        <v>272810</v>
      </c>
      <c r="W42" s="202">
        <f>U42/V42</f>
        <v>7.493319526410322</v>
      </c>
      <c r="X42" s="8"/>
      <c r="Y42" s="8"/>
    </row>
    <row r="43" spans="1:25" s="10" customFormat="1" ht="18">
      <c r="A43" s="52">
        <v>39</v>
      </c>
      <c r="B43" s="205" t="s">
        <v>69</v>
      </c>
      <c r="C43" s="59">
        <v>39192</v>
      </c>
      <c r="D43" s="142" t="s">
        <v>16</v>
      </c>
      <c r="E43" s="141" t="s">
        <v>34</v>
      </c>
      <c r="F43" s="143">
        <v>71</v>
      </c>
      <c r="G43" s="143">
        <v>3</v>
      </c>
      <c r="H43" s="143">
        <v>8</v>
      </c>
      <c r="I43" s="144">
        <v>250</v>
      </c>
      <c r="J43" s="145">
        <v>51</v>
      </c>
      <c r="K43" s="144">
        <v>252</v>
      </c>
      <c r="L43" s="145">
        <v>54</v>
      </c>
      <c r="M43" s="144">
        <v>497</v>
      </c>
      <c r="N43" s="145">
        <v>91</v>
      </c>
      <c r="O43" s="146">
        <f>+I43+K43+M43</f>
        <v>999</v>
      </c>
      <c r="P43" s="147">
        <f>+J43+L43+N43</f>
        <v>196</v>
      </c>
      <c r="Q43" s="148">
        <f t="shared" si="7"/>
        <v>65.33333333333333</v>
      </c>
      <c r="R43" s="149">
        <f t="shared" si="8"/>
        <v>5.096938775510204</v>
      </c>
      <c r="S43" s="144">
        <v>2882</v>
      </c>
      <c r="T43" s="121">
        <f t="shared" si="9"/>
        <v>-0.6533657182512145</v>
      </c>
      <c r="U43" s="144">
        <v>1294942</v>
      </c>
      <c r="V43" s="145">
        <v>148260</v>
      </c>
      <c r="W43" s="206">
        <f>U43/V43</f>
        <v>8.73426413058141</v>
      </c>
      <c r="X43" s="8"/>
      <c r="Y43" s="8"/>
    </row>
    <row r="44" spans="1:25" s="10" customFormat="1" ht="18">
      <c r="A44" s="53">
        <v>40</v>
      </c>
      <c r="B44" s="198" t="s">
        <v>92</v>
      </c>
      <c r="C44" s="58">
        <v>39094</v>
      </c>
      <c r="D44" s="168" t="s">
        <v>74</v>
      </c>
      <c r="E44" s="150" t="s">
        <v>6</v>
      </c>
      <c r="F44" s="151">
        <v>42</v>
      </c>
      <c r="G44" s="151">
        <v>3</v>
      </c>
      <c r="H44" s="151">
        <v>21</v>
      </c>
      <c r="I44" s="169">
        <v>447.5</v>
      </c>
      <c r="J44" s="170">
        <v>181</v>
      </c>
      <c r="K44" s="169">
        <v>278</v>
      </c>
      <c r="L44" s="170">
        <v>101</v>
      </c>
      <c r="M44" s="169">
        <v>114.5</v>
      </c>
      <c r="N44" s="170">
        <v>34</v>
      </c>
      <c r="O44" s="171">
        <f>I44+K44+M44</f>
        <v>840</v>
      </c>
      <c r="P44" s="172">
        <f>J44+L44+N44</f>
        <v>316</v>
      </c>
      <c r="Q44" s="148">
        <f t="shared" si="7"/>
        <v>105.33333333333333</v>
      </c>
      <c r="R44" s="149">
        <f t="shared" si="8"/>
        <v>2.6582278481012658</v>
      </c>
      <c r="S44" s="169">
        <v>934</v>
      </c>
      <c r="T44" s="121">
        <f t="shared" si="9"/>
        <v>-0.1006423982869379</v>
      </c>
      <c r="U44" s="169">
        <v>431110.5</v>
      </c>
      <c r="V44" s="170">
        <v>64938</v>
      </c>
      <c r="W44" s="199">
        <f>+U44/V44</f>
        <v>6.638801626166497</v>
      </c>
      <c r="X44" s="8"/>
      <c r="Y44" s="8"/>
    </row>
    <row r="45" spans="1:25" s="10" customFormat="1" ht="18">
      <c r="A45" s="52">
        <v>41</v>
      </c>
      <c r="B45" s="205" t="s">
        <v>133</v>
      </c>
      <c r="C45" s="59">
        <v>39087</v>
      </c>
      <c r="D45" s="142" t="s">
        <v>16</v>
      </c>
      <c r="E45" s="141" t="s">
        <v>34</v>
      </c>
      <c r="F45" s="143">
        <v>80</v>
      </c>
      <c r="G45" s="143">
        <v>1</v>
      </c>
      <c r="H45" s="143">
        <v>18</v>
      </c>
      <c r="I45" s="144">
        <v>756</v>
      </c>
      <c r="J45" s="145">
        <v>126</v>
      </c>
      <c r="K45" s="144">
        <v>0</v>
      </c>
      <c r="L45" s="145">
        <v>0</v>
      </c>
      <c r="M45" s="144">
        <v>0</v>
      </c>
      <c r="N45" s="145">
        <v>0</v>
      </c>
      <c r="O45" s="146">
        <f>+I45+K45+M45</f>
        <v>756</v>
      </c>
      <c r="P45" s="147">
        <f>+J45+L45+N45</f>
        <v>126</v>
      </c>
      <c r="Q45" s="148">
        <f t="shared" si="7"/>
        <v>126</v>
      </c>
      <c r="R45" s="149">
        <f t="shared" si="8"/>
        <v>6</v>
      </c>
      <c r="S45" s="144"/>
      <c r="T45" s="121">
        <f t="shared" si="9"/>
      </c>
      <c r="U45" s="144">
        <v>1697019</v>
      </c>
      <c r="V45" s="145">
        <v>205097</v>
      </c>
      <c r="W45" s="206">
        <f aca="true" t="shared" si="10" ref="W45:W51">U45/V45</f>
        <v>8.274226341682228</v>
      </c>
      <c r="X45" s="8"/>
      <c r="Y45" s="8"/>
    </row>
    <row r="46" spans="1:25" s="10" customFormat="1" ht="18">
      <c r="A46" s="52">
        <v>42</v>
      </c>
      <c r="B46" s="203" t="s">
        <v>72</v>
      </c>
      <c r="C46" s="164">
        <v>39199</v>
      </c>
      <c r="D46" s="163" t="s">
        <v>5</v>
      </c>
      <c r="E46" s="150" t="s">
        <v>32</v>
      </c>
      <c r="F46" s="165">
        <v>12</v>
      </c>
      <c r="G46" s="165">
        <v>5</v>
      </c>
      <c r="H46" s="165">
        <v>7</v>
      </c>
      <c r="I46" s="152">
        <v>102.5</v>
      </c>
      <c r="J46" s="153">
        <v>21</v>
      </c>
      <c r="K46" s="152">
        <v>297</v>
      </c>
      <c r="L46" s="153">
        <v>59</v>
      </c>
      <c r="M46" s="152">
        <v>305</v>
      </c>
      <c r="N46" s="153">
        <v>54</v>
      </c>
      <c r="O46" s="154">
        <f>I46+K46+M46</f>
        <v>704.5</v>
      </c>
      <c r="P46" s="155">
        <f>J46+L46+N46</f>
        <v>134</v>
      </c>
      <c r="Q46" s="148">
        <f t="shared" si="7"/>
        <v>26.8</v>
      </c>
      <c r="R46" s="149">
        <f t="shared" si="8"/>
        <v>5.257462686567164</v>
      </c>
      <c r="S46" s="152">
        <v>1377</v>
      </c>
      <c r="T46" s="121">
        <f t="shared" si="9"/>
        <v>-0.48838053740014525</v>
      </c>
      <c r="U46" s="166">
        <v>156794</v>
      </c>
      <c r="V46" s="167">
        <v>17966</v>
      </c>
      <c r="W46" s="204">
        <f t="shared" si="10"/>
        <v>8.727262607146834</v>
      </c>
      <c r="X46" s="8"/>
      <c r="Y46" s="8"/>
    </row>
    <row r="47" spans="1:25" s="10" customFormat="1" ht="18">
      <c r="A47" s="53">
        <v>43</v>
      </c>
      <c r="B47" s="108" t="s">
        <v>102</v>
      </c>
      <c r="C47" s="58">
        <v>39227</v>
      </c>
      <c r="D47" s="120" t="s">
        <v>50</v>
      </c>
      <c r="E47" s="120" t="s">
        <v>103</v>
      </c>
      <c r="F47" s="60">
        <v>2</v>
      </c>
      <c r="G47" s="60">
        <v>2</v>
      </c>
      <c r="H47" s="60">
        <v>3</v>
      </c>
      <c r="I47" s="173">
        <v>208</v>
      </c>
      <c r="J47" s="174">
        <v>25</v>
      </c>
      <c r="K47" s="173">
        <v>276</v>
      </c>
      <c r="L47" s="174">
        <v>33</v>
      </c>
      <c r="M47" s="173">
        <v>204</v>
      </c>
      <c r="N47" s="174">
        <v>24</v>
      </c>
      <c r="O47" s="175">
        <f>SUM(I47+K47+M47)</f>
        <v>688</v>
      </c>
      <c r="P47" s="176">
        <f>SUM(J47+L47+N47)</f>
        <v>82</v>
      </c>
      <c r="Q47" s="148">
        <f t="shared" si="7"/>
        <v>41</v>
      </c>
      <c r="R47" s="149">
        <f t="shared" si="8"/>
        <v>8.390243902439025</v>
      </c>
      <c r="S47" s="173">
        <v>424.5</v>
      </c>
      <c r="T47" s="121">
        <f t="shared" si="9"/>
        <v>0.6207302709069493</v>
      </c>
      <c r="U47" s="173">
        <v>3898.5</v>
      </c>
      <c r="V47" s="174">
        <v>648</v>
      </c>
      <c r="W47" s="204">
        <f t="shared" si="10"/>
        <v>6.016203703703703</v>
      </c>
      <c r="X47" s="8"/>
      <c r="Y47" s="8"/>
    </row>
    <row r="48" spans="1:25" s="10" customFormat="1" ht="18">
      <c r="A48" s="52">
        <v>44</v>
      </c>
      <c r="B48" s="205" t="s">
        <v>134</v>
      </c>
      <c r="C48" s="59">
        <v>39143</v>
      </c>
      <c r="D48" s="142" t="s">
        <v>16</v>
      </c>
      <c r="E48" s="142" t="s">
        <v>110</v>
      </c>
      <c r="F48" s="143">
        <v>77</v>
      </c>
      <c r="G48" s="143">
        <v>1</v>
      </c>
      <c r="H48" s="143">
        <v>12</v>
      </c>
      <c r="I48" s="144">
        <v>162</v>
      </c>
      <c r="J48" s="145">
        <v>27</v>
      </c>
      <c r="K48" s="144">
        <v>192</v>
      </c>
      <c r="L48" s="145">
        <v>32</v>
      </c>
      <c r="M48" s="144">
        <v>258</v>
      </c>
      <c r="N48" s="145">
        <v>43</v>
      </c>
      <c r="O48" s="146">
        <f>+I48+K48+M48</f>
        <v>612</v>
      </c>
      <c r="P48" s="147">
        <f>+J48+L48+N48</f>
        <v>102</v>
      </c>
      <c r="Q48" s="148">
        <f t="shared" si="7"/>
        <v>102</v>
      </c>
      <c r="R48" s="149">
        <f t="shared" si="8"/>
        <v>6</v>
      </c>
      <c r="S48" s="144"/>
      <c r="T48" s="121">
        <f t="shared" si="9"/>
      </c>
      <c r="U48" s="144">
        <v>2006654</v>
      </c>
      <c r="V48" s="145">
        <v>253059</v>
      </c>
      <c r="W48" s="206">
        <f t="shared" si="10"/>
        <v>7.929589542359687</v>
      </c>
      <c r="X48" s="8"/>
      <c r="Y48" s="8"/>
    </row>
    <row r="49" spans="1:25" s="10" customFormat="1" ht="18">
      <c r="A49" s="52">
        <v>45</v>
      </c>
      <c r="B49" s="108" t="s">
        <v>41</v>
      </c>
      <c r="C49" s="58">
        <v>39157</v>
      </c>
      <c r="D49" s="120" t="s">
        <v>36</v>
      </c>
      <c r="E49" s="120" t="s">
        <v>7</v>
      </c>
      <c r="F49" s="60">
        <v>30</v>
      </c>
      <c r="G49" s="60">
        <v>3</v>
      </c>
      <c r="H49" s="60">
        <v>13</v>
      </c>
      <c r="I49" s="173">
        <v>140</v>
      </c>
      <c r="J49" s="174">
        <v>26</v>
      </c>
      <c r="K49" s="173">
        <v>184</v>
      </c>
      <c r="L49" s="174">
        <v>33</v>
      </c>
      <c r="M49" s="173">
        <v>235</v>
      </c>
      <c r="N49" s="174">
        <v>41</v>
      </c>
      <c r="O49" s="175">
        <f>SUM(I49+K49+M49)</f>
        <v>559</v>
      </c>
      <c r="P49" s="176">
        <f>SUM(J49+L49+N49)</f>
        <v>100</v>
      </c>
      <c r="Q49" s="148">
        <f t="shared" si="7"/>
        <v>33.333333333333336</v>
      </c>
      <c r="R49" s="149">
        <f t="shared" si="8"/>
        <v>5.59</v>
      </c>
      <c r="S49" s="173">
        <v>653</v>
      </c>
      <c r="T49" s="121">
        <f>IF(S49&lt;&gt;0,-(S49-M49)/S49,"")</f>
        <v>-0.6401225114854517</v>
      </c>
      <c r="U49" s="173">
        <v>172966.5</v>
      </c>
      <c r="V49" s="174">
        <v>25726</v>
      </c>
      <c r="W49" s="204">
        <f t="shared" si="10"/>
        <v>6.723412112259971</v>
      </c>
      <c r="X49" s="8"/>
      <c r="Y49" s="8"/>
    </row>
    <row r="50" spans="1:25" s="10" customFormat="1" ht="18">
      <c r="A50" s="53">
        <v>46</v>
      </c>
      <c r="B50" s="108" t="s">
        <v>116</v>
      </c>
      <c r="C50" s="58">
        <v>39206</v>
      </c>
      <c r="D50" s="120" t="s">
        <v>36</v>
      </c>
      <c r="E50" s="120" t="s">
        <v>101</v>
      </c>
      <c r="F50" s="60">
        <v>5</v>
      </c>
      <c r="G50" s="60">
        <v>3</v>
      </c>
      <c r="H50" s="60">
        <v>6</v>
      </c>
      <c r="I50" s="173">
        <v>156</v>
      </c>
      <c r="J50" s="174">
        <v>18</v>
      </c>
      <c r="K50" s="173">
        <v>242</v>
      </c>
      <c r="L50" s="174">
        <v>28</v>
      </c>
      <c r="M50" s="173">
        <v>160</v>
      </c>
      <c r="N50" s="174">
        <v>17</v>
      </c>
      <c r="O50" s="175">
        <f>SUM(I50+K50+M50)</f>
        <v>558</v>
      </c>
      <c r="P50" s="176">
        <f>SUM(J50+L50+N50)</f>
        <v>63</v>
      </c>
      <c r="Q50" s="148">
        <f t="shared" si="7"/>
        <v>21</v>
      </c>
      <c r="R50" s="149">
        <f t="shared" si="8"/>
        <v>8.857142857142858</v>
      </c>
      <c r="S50" s="173">
        <v>886</v>
      </c>
      <c r="T50" s="121">
        <f>IF(S50&lt;&gt;0,-(S50-O50)/S50,"")</f>
        <v>-0.37020316027088035</v>
      </c>
      <c r="U50" s="173">
        <v>20948.5</v>
      </c>
      <c r="V50" s="174">
        <v>2536</v>
      </c>
      <c r="W50" s="204">
        <f t="shared" si="10"/>
        <v>8.260449526813881</v>
      </c>
      <c r="X50" s="8"/>
      <c r="Y50" s="8"/>
    </row>
    <row r="51" spans="1:25" s="10" customFormat="1" ht="18">
      <c r="A51" s="52">
        <v>47</v>
      </c>
      <c r="B51" s="205" t="s">
        <v>55</v>
      </c>
      <c r="C51" s="59">
        <v>39178</v>
      </c>
      <c r="D51" s="142" t="s">
        <v>16</v>
      </c>
      <c r="E51" s="142" t="s">
        <v>56</v>
      </c>
      <c r="F51" s="143">
        <v>34</v>
      </c>
      <c r="G51" s="143">
        <v>1</v>
      </c>
      <c r="H51" s="143">
        <v>10</v>
      </c>
      <c r="I51" s="144">
        <v>136</v>
      </c>
      <c r="J51" s="145">
        <v>27</v>
      </c>
      <c r="K51" s="144">
        <v>186</v>
      </c>
      <c r="L51" s="145">
        <v>37</v>
      </c>
      <c r="M51" s="144">
        <v>150</v>
      </c>
      <c r="N51" s="145">
        <v>30</v>
      </c>
      <c r="O51" s="146">
        <f>+I51+K51+M51</f>
        <v>472</v>
      </c>
      <c r="P51" s="147">
        <f>+J51+L51+N51</f>
        <v>94</v>
      </c>
      <c r="Q51" s="148">
        <f t="shared" si="7"/>
        <v>94</v>
      </c>
      <c r="R51" s="149">
        <f t="shared" si="8"/>
        <v>5.0212765957446805</v>
      </c>
      <c r="S51" s="144">
        <v>80</v>
      </c>
      <c r="T51" s="121">
        <f>IF(S51&lt;&gt;0,-(S51-O51)/S51,"")</f>
        <v>4.9</v>
      </c>
      <c r="U51" s="144">
        <v>438544</v>
      </c>
      <c r="V51" s="145">
        <v>44853</v>
      </c>
      <c r="W51" s="206">
        <f t="shared" si="10"/>
        <v>9.777361603460193</v>
      </c>
      <c r="X51" s="8"/>
      <c r="Y51" s="8"/>
    </row>
    <row r="52" spans="1:25" s="10" customFormat="1" ht="18">
      <c r="A52" s="52">
        <v>48</v>
      </c>
      <c r="B52" s="198" t="s">
        <v>48</v>
      </c>
      <c r="C52" s="58">
        <v>39171</v>
      </c>
      <c r="D52" s="150" t="s">
        <v>18</v>
      </c>
      <c r="E52" s="150" t="s">
        <v>33</v>
      </c>
      <c r="F52" s="151">
        <v>88</v>
      </c>
      <c r="G52" s="151">
        <v>5</v>
      </c>
      <c r="H52" s="151">
        <v>11</v>
      </c>
      <c r="I52" s="152">
        <v>10</v>
      </c>
      <c r="J52" s="153">
        <v>2</v>
      </c>
      <c r="K52" s="152">
        <v>123</v>
      </c>
      <c r="L52" s="153">
        <v>22</v>
      </c>
      <c r="M52" s="152">
        <v>329</v>
      </c>
      <c r="N52" s="153">
        <v>33</v>
      </c>
      <c r="O52" s="154">
        <f>+M52+K52+I52</f>
        <v>462</v>
      </c>
      <c r="P52" s="155">
        <f>+N52+L52+J52</f>
        <v>57</v>
      </c>
      <c r="Q52" s="148">
        <f t="shared" si="7"/>
        <v>11.4</v>
      </c>
      <c r="R52" s="149">
        <f t="shared" si="8"/>
        <v>8.105263157894736</v>
      </c>
      <c r="S52" s="152">
        <v>919</v>
      </c>
      <c r="T52" s="121">
        <f>IF(S52&lt;&gt;0,-(S52-O52)/S52,"")</f>
        <v>-0.4972796517954298</v>
      </c>
      <c r="U52" s="152">
        <v>1089353</v>
      </c>
      <c r="V52" s="153">
        <v>141856</v>
      </c>
      <c r="W52" s="199">
        <f>+U52/V52</f>
        <v>7.679287446424543</v>
      </c>
      <c r="X52" s="8"/>
      <c r="Y52" s="8"/>
    </row>
    <row r="53" spans="1:25" s="10" customFormat="1" ht="18">
      <c r="A53" s="53">
        <v>49</v>
      </c>
      <c r="B53" s="203" t="s">
        <v>89</v>
      </c>
      <c r="C53" s="164">
        <v>39213</v>
      </c>
      <c r="D53" s="163" t="s">
        <v>5</v>
      </c>
      <c r="E53" s="150" t="s">
        <v>32</v>
      </c>
      <c r="F53" s="165">
        <v>1</v>
      </c>
      <c r="G53" s="165">
        <v>1</v>
      </c>
      <c r="H53" s="165">
        <v>5</v>
      </c>
      <c r="I53" s="152">
        <v>76</v>
      </c>
      <c r="J53" s="153">
        <v>8</v>
      </c>
      <c r="K53" s="152">
        <v>270</v>
      </c>
      <c r="L53" s="153">
        <v>25</v>
      </c>
      <c r="M53" s="152">
        <v>104</v>
      </c>
      <c r="N53" s="153">
        <v>9</v>
      </c>
      <c r="O53" s="154">
        <f>I53+K53+M53</f>
        <v>450</v>
      </c>
      <c r="P53" s="155">
        <f>J53+L53+N53</f>
        <v>42</v>
      </c>
      <c r="Q53" s="148">
        <f t="shared" si="7"/>
        <v>42</v>
      </c>
      <c r="R53" s="149">
        <f t="shared" si="8"/>
        <v>10.714285714285714</v>
      </c>
      <c r="S53" s="152">
        <v>536</v>
      </c>
      <c r="T53" s="121">
        <f>IF(S53&lt;&gt;0,-(S53-O53)/S53,"")</f>
        <v>-0.16044776119402984</v>
      </c>
      <c r="U53" s="166">
        <v>28648</v>
      </c>
      <c r="V53" s="167">
        <v>4588</v>
      </c>
      <c r="W53" s="204">
        <f>U53/V53</f>
        <v>6.24411508282476</v>
      </c>
      <c r="X53" s="8"/>
      <c r="Y53" s="8"/>
    </row>
    <row r="54" spans="1:25" s="10" customFormat="1" ht="18">
      <c r="A54" s="52">
        <v>50</v>
      </c>
      <c r="B54" s="198" t="s">
        <v>71</v>
      </c>
      <c r="C54" s="58">
        <v>39199</v>
      </c>
      <c r="D54" s="150" t="s">
        <v>18</v>
      </c>
      <c r="E54" s="150" t="s">
        <v>33</v>
      </c>
      <c r="F54" s="151">
        <v>46</v>
      </c>
      <c r="G54" s="151">
        <v>2</v>
      </c>
      <c r="H54" s="151">
        <v>7</v>
      </c>
      <c r="I54" s="152">
        <v>169</v>
      </c>
      <c r="J54" s="153">
        <v>20</v>
      </c>
      <c r="K54" s="152">
        <v>125</v>
      </c>
      <c r="L54" s="153">
        <v>21</v>
      </c>
      <c r="M54" s="152">
        <v>65</v>
      </c>
      <c r="N54" s="153">
        <v>9</v>
      </c>
      <c r="O54" s="154">
        <f>+M54+K54+I54</f>
        <v>359</v>
      </c>
      <c r="P54" s="155">
        <f>+N54+L54+J54</f>
        <v>50</v>
      </c>
      <c r="Q54" s="148">
        <f t="shared" si="7"/>
        <v>25</v>
      </c>
      <c r="R54" s="149">
        <f t="shared" si="8"/>
        <v>7.18</v>
      </c>
      <c r="S54" s="152">
        <v>2277</v>
      </c>
      <c r="T54" s="121">
        <f>IF(S54&lt;&gt;0,-(S54-M54)/S54,"")</f>
        <v>-0.971453667105841</v>
      </c>
      <c r="U54" s="152">
        <v>307682</v>
      </c>
      <c r="V54" s="153">
        <v>36246</v>
      </c>
      <c r="W54" s="199">
        <f>+U54/V54</f>
        <v>8.488715996247862</v>
      </c>
      <c r="X54" s="8"/>
      <c r="Y54" s="8"/>
    </row>
    <row r="55" spans="1:25" s="10" customFormat="1" ht="18">
      <c r="A55" s="52">
        <v>51</v>
      </c>
      <c r="B55" s="201" t="s">
        <v>117</v>
      </c>
      <c r="C55" s="106">
        <v>39150</v>
      </c>
      <c r="D55" s="156" t="s">
        <v>19</v>
      </c>
      <c r="E55" s="156" t="s">
        <v>118</v>
      </c>
      <c r="F55" s="185">
        <v>10</v>
      </c>
      <c r="G55" s="158">
        <v>1</v>
      </c>
      <c r="H55" s="158">
        <v>12</v>
      </c>
      <c r="I55" s="159">
        <v>65</v>
      </c>
      <c r="J55" s="160">
        <v>13</v>
      </c>
      <c r="K55" s="159">
        <v>135</v>
      </c>
      <c r="L55" s="160">
        <v>27</v>
      </c>
      <c r="M55" s="159">
        <v>150</v>
      </c>
      <c r="N55" s="160">
        <v>30</v>
      </c>
      <c r="O55" s="161">
        <f>I55+K55+M55</f>
        <v>350</v>
      </c>
      <c r="P55" s="162">
        <f>J55+L55+N55</f>
        <v>70</v>
      </c>
      <c r="Q55" s="148">
        <f t="shared" si="7"/>
        <v>70</v>
      </c>
      <c r="R55" s="149">
        <f t="shared" si="8"/>
        <v>5</v>
      </c>
      <c r="S55" s="159">
        <v>270</v>
      </c>
      <c r="T55" s="121">
        <f>IF(S55&lt;&gt;0,-(S55-O55)/S55,"")</f>
        <v>0.2962962962962963</v>
      </c>
      <c r="U55" s="159">
        <v>209040</v>
      </c>
      <c r="V55" s="160">
        <v>22897</v>
      </c>
      <c r="W55" s="202">
        <f>U55/V55</f>
        <v>9.129580294361707</v>
      </c>
      <c r="X55" s="8"/>
      <c r="Y55" s="8"/>
    </row>
    <row r="56" spans="1:25" s="10" customFormat="1" ht="18">
      <c r="A56" s="53">
        <v>52</v>
      </c>
      <c r="B56" s="203" t="s">
        <v>47</v>
      </c>
      <c r="C56" s="164">
        <v>39164</v>
      </c>
      <c r="D56" s="163" t="s">
        <v>5</v>
      </c>
      <c r="E56" s="163" t="s">
        <v>50</v>
      </c>
      <c r="F56" s="165">
        <v>36</v>
      </c>
      <c r="G56" s="165">
        <v>3</v>
      </c>
      <c r="H56" s="165">
        <v>12</v>
      </c>
      <c r="I56" s="152">
        <v>60</v>
      </c>
      <c r="J56" s="153">
        <v>14</v>
      </c>
      <c r="K56" s="152">
        <v>162</v>
      </c>
      <c r="L56" s="153">
        <v>36</v>
      </c>
      <c r="M56" s="152">
        <v>104</v>
      </c>
      <c r="N56" s="153">
        <v>22</v>
      </c>
      <c r="O56" s="154">
        <f>I56+K56+M56</f>
        <v>326</v>
      </c>
      <c r="P56" s="155">
        <f>J56+L56+N56</f>
        <v>72</v>
      </c>
      <c r="Q56" s="148">
        <f t="shared" si="7"/>
        <v>24</v>
      </c>
      <c r="R56" s="149">
        <f t="shared" si="8"/>
        <v>4.527777777777778</v>
      </c>
      <c r="S56" s="152">
        <v>213</v>
      </c>
      <c r="T56" s="121">
        <f>IF(S56&lt;&gt;0,-(S56-M56)/S56,"")</f>
        <v>-0.5117370892018779</v>
      </c>
      <c r="U56" s="152">
        <v>1331509</v>
      </c>
      <c r="V56" s="153">
        <v>163617</v>
      </c>
      <c r="W56" s="204">
        <f>U56/V56</f>
        <v>8.137962436666117</v>
      </c>
      <c r="X56" s="8"/>
      <c r="Y56" s="8"/>
    </row>
    <row r="57" spans="1:25" s="10" customFormat="1" ht="18">
      <c r="A57" s="52">
        <v>53</v>
      </c>
      <c r="B57" s="198" t="s">
        <v>38</v>
      </c>
      <c r="C57" s="59">
        <v>39129</v>
      </c>
      <c r="D57" s="150" t="s">
        <v>18</v>
      </c>
      <c r="E57" s="150" t="s">
        <v>64</v>
      </c>
      <c r="F57" s="151">
        <v>77</v>
      </c>
      <c r="G57" s="151">
        <v>3</v>
      </c>
      <c r="H57" s="151">
        <v>1</v>
      </c>
      <c r="I57" s="152">
        <v>98</v>
      </c>
      <c r="J57" s="153">
        <v>32</v>
      </c>
      <c r="K57" s="152">
        <v>80</v>
      </c>
      <c r="L57" s="153">
        <v>24</v>
      </c>
      <c r="M57" s="152">
        <v>93</v>
      </c>
      <c r="N57" s="153">
        <v>29</v>
      </c>
      <c r="O57" s="154">
        <f>+M57+K57+I57</f>
        <v>271</v>
      </c>
      <c r="P57" s="155">
        <f>+N57+L57+J57</f>
        <v>85</v>
      </c>
      <c r="Q57" s="148">
        <f t="shared" si="7"/>
        <v>28.333333333333332</v>
      </c>
      <c r="R57" s="149">
        <f t="shared" si="8"/>
        <v>3.1882352941176473</v>
      </c>
      <c r="S57" s="152">
        <v>655</v>
      </c>
      <c r="T57" s="121">
        <f>IF(S57&lt;&gt;0,-(S57-O57)/S57,"")</f>
        <v>-0.5862595419847328</v>
      </c>
      <c r="U57" s="152">
        <v>1552745</v>
      </c>
      <c r="V57" s="153">
        <v>198846</v>
      </c>
      <c r="W57" s="199">
        <f>+U57/V57</f>
        <v>7.808781670237269</v>
      </c>
      <c r="X57" s="8"/>
      <c r="Y57" s="8"/>
    </row>
    <row r="58" spans="1:25" s="10" customFormat="1" ht="18">
      <c r="A58" s="52">
        <v>54</v>
      </c>
      <c r="B58" s="205" t="s">
        <v>135</v>
      </c>
      <c r="C58" s="59">
        <v>39185</v>
      </c>
      <c r="D58" s="142" t="s">
        <v>16</v>
      </c>
      <c r="E58" s="141" t="s">
        <v>136</v>
      </c>
      <c r="F58" s="143">
        <v>18</v>
      </c>
      <c r="G58" s="143">
        <v>1</v>
      </c>
      <c r="H58" s="143">
        <v>8</v>
      </c>
      <c r="I58" s="144">
        <v>40</v>
      </c>
      <c r="J58" s="145">
        <v>5</v>
      </c>
      <c r="K58" s="144">
        <v>109</v>
      </c>
      <c r="L58" s="145">
        <v>14</v>
      </c>
      <c r="M58" s="144">
        <v>88</v>
      </c>
      <c r="N58" s="145">
        <v>11</v>
      </c>
      <c r="O58" s="146">
        <f>+I58+K58+M58</f>
        <v>237</v>
      </c>
      <c r="P58" s="147">
        <f>+J58+L58+N58</f>
        <v>30</v>
      </c>
      <c r="Q58" s="148">
        <f t="shared" si="7"/>
        <v>30</v>
      </c>
      <c r="R58" s="149">
        <f t="shared" si="8"/>
        <v>7.9</v>
      </c>
      <c r="S58" s="144"/>
      <c r="T58" s="121"/>
      <c r="U58" s="144">
        <v>36781</v>
      </c>
      <c r="V58" s="145">
        <v>4438</v>
      </c>
      <c r="W58" s="206">
        <f>U58/V58</f>
        <v>8.28774222622803</v>
      </c>
      <c r="X58" s="8"/>
      <c r="Y58" s="8"/>
    </row>
    <row r="59" spans="1:25" s="10" customFormat="1" ht="18">
      <c r="A59" s="53">
        <v>55</v>
      </c>
      <c r="B59" s="108" t="s">
        <v>60</v>
      </c>
      <c r="C59" s="58">
        <v>39185</v>
      </c>
      <c r="D59" s="120" t="s">
        <v>36</v>
      </c>
      <c r="E59" s="120" t="s">
        <v>7</v>
      </c>
      <c r="F59" s="60">
        <v>42</v>
      </c>
      <c r="G59" s="60">
        <v>3</v>
      </c>
      <c r="H59" s="60">
        <v>9</v>
      </c>
      <c r="I59" s="173">
        <v>28</v>
      </c>
      <c r="J59" s="174">
        <v>4</v>
      </c>
      <c r="K59" s="173">
        <v>129</v>
      </c>
      <c r="L59" s="174">
        <v>24</v>
      </c>
      <c r="M59" s="173">
        <v>62</v>
      </c>
      <c r="N59" s="174">
        <v>12</v>
      </c>
      <c r="O59" s="175">
        <f>SUM(I59+K59+M59)</f>
        <v>219</v>
      </c>
      <c r="P59" s="176">
        <f>SUM(J59+L59+N59)</f>
        <v>40</v>
      </c>
      <c r="Q59" s="148">
        <f t="shared" si="7"/>
        <v>13.333333333333334</v>
      </c>
      <c r="R59" s="149">
        <f t="shared" si="8"/>
        <v>5.475</v>
      </c>
      <c r="S59" s="173">
        <v>556</v>
      </c>
      <c r="T59" s="121">
        <f>IF(S59&lt;&gt;0,-(S59-O59)/S59,"")</f>
        <v>-0.6061151079136691</v>
      </c>
      <c r="U59" s="173">
        <v>381219.5</v>
      </c>
      <c r="V59" s="174">
        <v>40476</v>
      </c>
      <c r="W59" s="204">
        <f>U59/V59</f>
        <v>9.418408439569127</v>
      </c>
      <c r="X59" s="8"/>
      <c r="Y59" s="8"/>
    </row>
    <row r="60" spans="1:25" s="10" customFormat="1" ht="18">
      <c r="A60" s="52">
        <v>56</v>
      </c>
      <c r="B60" s="203" t="s">
        <v>115</v>
      </c>
      <c r="C60" s="164">
        <v>39073</v>
      </c>
      <c r="D60" s="163" t="s">
        <v>5</v>
      </c>
      <c r="E60" s="163" t="s">
        <v>5</v>
      </c>
      <c r="F60" s="165">
        <v>186</v>
      </c>
      <c r="G60" s="165">
        <v>2</v>
      </c>
      <c r="H60" s="165">
        <v>15</v>
      </c>
      <c r="I60" s="152">
        <v>0</v>
      </c>
      <c r="J60" s="153">
        <v>0</v>
      </c>
      <c r="K60" s="152">
        <v>0</v>
      </c>
      <c r="L60" s="153">
        <v>0</v>
      </c>
      <c r="M60" s="152">
        <v>178</v>
      </c>
      <c r="N60" s="153">
        <v>18</v>
      </c>
      <c r="O60" s="154">
        <f>I60+K60+M60</f>
        <v>178</v>
      </c>
      <c r="P60" s="155">
        <f>J60+L60+N60</f>
        <v>18</v>
      </c>
      <c r="Q60" s="148">
        <f t="shared" si="7"/>
        <v>9</v>
      </c>
      <c r="R60" s="149">
        <f t="shared" si="8"/>
        <v>9.88888888888889</v>
      </c>
      <c r="S60" s="152">
        <v>1510.5</v>
      </c>
      <c r="T60" s="121">
        <f>IF(S60&lt;&gt;0,-(S60-O60)/S60,"")</f>
        <v>-0.8821582257530619</v>
      </c>
      <c r="U60" s="166">
        <v>2400416</v>
      </c>
      <c r="V60" s="167">
        <v>344562</v>
      </c>
      <c r="W60" s="204">
        <f>U60/V60</f>
        <v>6.966572053795834</v>
      </c>
      <c r="X60" s="8"/>
      <c r="Y60" s="8"/>
    </row>
    <row r="61" spans="1:25" s="10" customFormat="1" ht="18">
      <c r="A61" s="52">
        <v>57</v>
      </c>
      <c r="B61" s="203" t="s">
        <v>100</v>
      </c>
      <c r="C61" s="164">
        <v>39129</v>
      </c>
      <c r="D61" s="163" t="s">
        <v>62</v>
      </c>
      <c r="E61" s="163" t="s">
        <v>62</v>
      </c>
      <c r="F61" s="165">
        <v>43</v>
      </c>
      <c r="G61" s="165">
        <v>1</v>
      </c>
      <c r="H61" s="165">
        <v>16</v>
      </c>
      <c r="I61" s="152">
        <v>0</v>
      </c>
      <c r="J61" s="153">
        <v>0</v>
      </c>
      <c r="K61" s="152">
        <v>56</v>
      </c>
      <c r="L61" s="153">
        <v>8</v>
      </c>
      <c r="M61" s="152">
        <v>112</v>
      </c>
      <c r="N61" s="153">
        <v>16</v>
      </c>
      <c r="O61" s="154">
        <v>168</v>
      </c>
      <c r="P61" s="155">
        <f>J61+L61+N61</f>
        <v>24</v>
      </c>
      <c r="Q61" s="148">
        <f t="shared" si="7"/>
        <v>24</v>
      </c>
      <c r="R61" s="149">
        <f t="shared" si="8"/>
        <v>7</v>
      </c>
      <c r="S61" s="152">
        <v>1858</v>
      </c>
      <c r="T61" s="121">
        <f>IF(S61&lt;&gt;0,-(S61-O61)/S61,"")</f>
        <v>-0.9095801937567277</v>
      </c>
      <c r="U61" s="166">
        <v>1205011</v>
      </c>
      <c r="V61" s="167">
        <v>148746</v>
      </c>
      <c r="W61" s="204">
        <f>U61/V61</f>
        <v>8.101132131284203</v>
      </c>
      <c r="X61" s="8"/>
      <c r="Y61" s="8"/>
    </row>
    <row r="62" spans="1:25" s="10" customFormat="1" ht="18">
      <c r="A62" s="53">
        <v>58</v>
      </c>
      <c r="B62" s="203" t="s">
        <v>113</v>
      </c>
      <c r="C62" s="164">
        <v>39101</v>
      </c>
      <c r="D62" s="163" t="s">
        <v>5</v>
      </c>
      <c r="E62" s="163" t="s">
        <v>5</v>
      </c>
      <c r="F62" s="165">
        <v>160</v>
      </c>
      <c r="G62" s="165">
        <v>3</v>
      </c>
      <c r="H62" s="165">
        <v>20</v>
      </c>
      <c r="I62" s="152">
        <v>0</v>
      </c>
      <c r="J62" s="153">
        <v>0</v>
      </c>
      <c r="K62" s="152">
        <v>148</v>
      </c>
      <c r="L62" s="153">
        <v>15</v>
      </c>
      <c r="M62" s="152">
        <v>0</v>
      </c>
      <c r="N62" s="153">
        <v>0</v>
      </c>
      <c r="O62" s="154">
        <f>I62+K62+M62</f>
        <v>148</v>
      </c>
      <c r="P62" s="155">
        <f>J62+L62+N62</f>
        <v>15</v>
      </c>
      <c r="Q62" s="148">
        <f t="shared" si="7"/>
        <v>5</v>
      </c>
      <c r="R62" s="149">
        <f t="shared" si="8"/>
        <v>9.866666666666667</v>
      </c>
      <c r="S62" s="152">
        <v>17126</v>
      </c>
      <c r="T62" s="121">
        <f>IF(S62&lt;&gt;0,-(S62-M62)/S62,"")</f>
        <v>-1</v>
      </c>
      <c r="U62" s="166">
        <v>7496622</v>
      </c>
      <c r="V62" s="167">
        <v>1060568</v>
      </c>
      <c r="W62" s="204">
        <f>U62/V62</f>
        <v>7.068497258073033</v>
      </c>
      <c r="X62" s="8"/>
      <c r="Y62" s="8"/>
    </row>
    <row r="63" spans="1:25" s="10" customFormat="1" ht="18">
      <c r="A63" s="52">
        <v>59</v>
      </c>
      <c r="B63" s="205" t="s">
        <v>49</v>
      </c>
      <c r="C63" s="59">
        <v>39164</v>
      </c>
      <c r="D63" s="141" t="s">
        <v>8</v>
      </c>
      <c r="E63" s="177" t="s">
        <v>46</v>
      </c>
      <c r="F63" s="143">
        <v>119</v>
      </c>
      <c r="G63" s="143">
        <v>2</v>
      </c>
      <c r="H63" s="143">
        <v>12</v>
      </c>
      <c r="I63" s="144">
        <v>42</v>
      </c>
      <c r="J63" s="145">
        <v>6</v>
      </c>
      <c r="K63" s="144">
        <v>31</v>
      </c>
      <c r="L63" s="145">
        <v>5</v>
      </c>
      <c r="M63" s="144">
        <v>52</v>
      </c>
      <c r="N63" s="145">
        <v>8</v>
      </c>
      <c r="O63" s="146">
        <f>I63+K63+M63</f>
        <v>125</v>
      </c>
      <c r="P63" s="147">
        <f>J63+L63+N63</f>
        <v>19</v>
      </c>
      <c r="Q63" s="148">
        <f t="shared" si="7"/>
        <v>9.5</v>
      </c>
      <c r="R63" s="149">
        <f t="shared" si="8"/>
        <v>6.578947368421052</v>
      </c>
      <c r="S63" s="144">
        <v>1077</v>
      </c>
      <c r="T63" s="121">
        <f>IF(S63&lt;&gt;0,-(S63-M63)/S63,"")</f>
        <v>-0.9517177344475395</v>
      </c>
      <c r="U63" s="178">
        <f>712448.5+409036+169662.5+70281+61538+25145+7474.5+4626+2548+744+1774+125</f>
        <v>1465402.5</v>
      </c>
      <c r="V63" s="170">
        <f>87225+51382+22920+11657+11505+6008+1401+835+378+118+337+19</f>
        <v>193785</v>
      </c>
      <c r="W63" s="200">
        <f>IF(U63&lt;&gt;0,U63/V63,"")</f>
        <v>7.562001702918183</v>
      </c>
      <c r="X63" s="8"/>
      <c r="Y63" s="8"/>
    </row>
    <row r="64" spans="1:25" s="10" customFormat="1" ht="18">
      <c r="A64" s="52">
        <v>60</v>
      </c>
      <c r="B64" s="203" t="s">
        <v>77</v>
      </c>
      <c r="C64" s="164">
        <v>39192</v>
      </c>
      <c r="D64" s="163" t="s">
        <v>5</v>
      </c>
      <c r="E64" s="163" t="s">
        <v>78</v>
      </c>
      <c r="F64" s="165">
        <v>30</v>
      </c>
      <c r="G64" s="165">
        <v>1</v>
      </c>
      <c r="H64" s="165">
        <v>8</v>
      </c>
      <c r="I64" s="152">
        <v>24</v>
      </c>
      <c r="J64" s="153">
        <v>4</v>
      </c>
      <c r="K64" s="152">
        <v>48</v>
      </c>
      <c r="L64" s="153">
        <v>8</v>
      </c>
      <c r="M64" s="152">
        <v>36</v>
      </c>
      <c r="N64" s="153">
        <v>6</v>
      </c>
      <c r="O64" s="154">
        <f>I64+K64+M64</f>
        <v>108</v>
      </c>
      <c r="P64" s="155">
        <f>J64+L64+N64</f>
        <v>18</v>
      </c>
      <c r="Q64" s="148">
        <f t="shared" si="7"/>
        <v>18</v>
      </c>
      <c r="R64" s="149">
        <f t="shared" si="8"/>
        <v>6</v>
      </c>
      <c r="S64" s="152">
        <v>706</v>
      </c>
      <c r="T64" s="121">
        <f>IF(S64&lt;&gt;0,-(S64-M64)/S64,"")</f>
        <v>-0.9490084985835694</v>
      </c>
      <c r="U64" s="166">
        <v>150367</v>
      </c>
      <c r="V64" s="167">
        <v>20277</v>
      </c>
      <c r="W64" s="204">
        <f aca="true" t="shared" si="11" ref="W64:W72">U64/V64</f>
        <v>7.4156433397445385</v>
      </c>
      <c r="X64" s="8"/>
      <c r="Y64" s="8"/>
    </row>
    <row r="65" spans="1:25" s="10" customFormat="1" ht="18">
      <c r="A65" s="53">
        <v>61</v>
      </c>
      <c r="B65" s="205" t="s">
        <v>0</v>
      </c>
      <c r="C65" s="59">
        <v>39108</v>
      </c>
      <c r="D65" s="142" t="s">
        <v>16</v>
      </c>
      <c r="E65" s="142" t="s">
        <v>120</v>
      </c>
      <c r="F65" s="143">
        <v>148</v>
      </c>
      <c r="G65" s="143">
        <v>2</v>
      </c>
      <c r="H65" s="143">
        <v>20</v>
      </c>
      <c r="I65" s="144">
        <v>20</v>
      </c>
      <c r="J65" s="145">
        <v>4</v>
      </c>
      <c r="K65" s="144">
        <v>40</v>
      </c>
      <c r="L65" s="145">
        <v>8</v>
      </c>
      <c r="M65" s="144">
        <v>35</v>
      </c>
      <c r="N65" s="145">
        <v>7</v>
      </c>
      <c r="O65" s="146">
        <f>+I65+K65+M65</f>
        <v>95</v>
      </c>
      <c r="P65" s="147">
        <f>+J65+L65+N65</f>
        <v>19</v>
      </c>
      <c r="Q65" s="148">
        <f t="shared" si="7"/>
        <v>9.5</v>
      </c>
      <c r="R65" s="149">
        <f t="shared" si="8"/>
        <v>5</v>
      </c>
      <c r="S65" s="144">
        <v>45</v>
      </c>
      <c r="T65" s="121">
        <f aca="true" t="shared" si="12" ref="T65:T71">IF(S65&lt;&gt;0,-(S65-O65)/S65,"")</f>
        <v>1.1111111111111112</v>
      </c>
      <c r="U65" s="144">
        <v>5458517</v>
      </c>
      <c r="V65" s="145">
        <v>782697</v>
      </c>
      <c r="W65" s="206">
        <f t="shared" si="11"/>
        <v>6.973984824267884</v>
      </c>
      <c r="X65" s="8"/>
      <c r="Y65" s="8"/>
    </row>
    <row r="66" spans="1:25" s="10" customFormat="1" ht="18">
      <c r="A66" s="52">
        <v>62</v>
      </c>
      <c r="B66" s="203" t="s">
        <v>79</v>
      </c>
      <c r="C66" s="164">
        <v>39199</v>
      </c>
      <c r="D66" s="163" t="s">
        <v>5</v>
      </c>
      <c r="E66" s="150" t="s">
        <v>32</v>
      </c>
      <c r="F66" s="165">
        <v>1</v>
      </c>
      <c r="G66" s="165">
        <v>1</v>
      </c>
      <c r="H66" s="165">
        <v>6</v>
      </c>
      <c r="I66" s="152">
        <v>35</v>
      </c>
      <c r="J66" s="153">
        <v>5</v>
      </c>
      <c r="K66" s="152">
        <v>28</v>
      </c>
      <c r="L66" s="153">
        <v>4</v>
      </c>
      <c r="M66" s="152">
        <v>21</v>
      </c>
      <c r="N66" s="153">
        <v>3</v>
      </c>
      <c r="O66" s="154">
        <f>I66+K66+M66</f>
        <v>84</v>
      </c>
      <c r="P66" s="155">
        <f>J66+L66+N66</f>
        <v>12</v>
      </c>
      <c r="Q66" s="148">
        <f t="shared" si="7"/>
        <v>12</v>
      </c>
      <c r="R66" s="149">
        <f t="shared" si="8"/>
        <v>7</v>
      </c>
      <c r="S66" s="152">
        <v>84</v>
      </c>
      <c r="T66" s="121">
        <f t="shared" si="12"/>
        <v>0</v>
      </c>
      <c r="U66" s="166">
        <v>9696</v>
      </c>
      <c r="V66" s="167">
        <v>1220</v>
      </c>
      <c r="W66" s="204">
        <f t="shared" si="11"/>
        <v>7.947540983606557</v>
      </c>
      <c r="X66" s="8"/>
      <c r="Y66" s="8"/>
    </row>
    <row r="67" spans="1:25" s="10" customFormat="1" ht="18">
      <c r="A67" s="52">
        <v>63</v>
      </c>
      <c r="B67" s="108" t="s">
        <v>40</v>
      </c>
      <c r="C67" s="58">
        <v>39143</v>
      </c>
      <c r="D67" s="120" t="s">
        <v>36</v>
      </c>
      <c r="E67" s="120" t="s">
        <v>7</v>
      </c>
      <c r="F67" s="60">
        <v>74</v>
      </c>
      <c r="G67" s="60">
        <v>3</v>
      </c>
      <c r="H67" s="60">
        <v>15</v>
      </c>
      <c r="I67" s="173">
        <v>0</v>
      </c>
      <c r="J67" s="174">
        <v>0</v>
      </c>
      <c r="K67" s="173">
        <v>0</v>
      </c>
      <c r="L67" s="174">
        <v>0</v>
      </c>
      <c r="M67" s="173">
        <v>76</v>
      </c>
      <c r="N67" s="174">
        <v>14</v>
      </c>
      <c r="O67" s="175">
        <f>SUM(I67+K67+M67)</f>
        <v>76</v>
      </c>
      <c r="P67" s="176">
        <f>SUM(J67+L67+N67)</f>
        <v>14</v>
      </c>
      <c r="Q67" s="148">
        <f t="shared" si="7"/>
        <v>4.666666666666667</v>
      </c>
      <c r="R67" s="149">
        <f t="shared" si="8"/>
        <v>5.428571428571429</v>
      </c>
      <c r="S67" s="173">
        <v>239</v>
      </c>
      <c r="T67" s="121">
        <f t="shared" si="12"/>
        <v>-0.6820083682008368</v>
      </c>
      <c r="U67" s="173">
        <v>954146.5</v>
      </c>
      <c r="V67" s="174">
        <v>130026</v>
      </c>
      <c r="W67" s="204">
        <f t="shared" si="11"/>
        <v>7.338120837370988</v>
      </c>
      <c r="X67" s="8"/>
      <c r="Y67" s="8"/>
    </row>
    <row r="68" spans="1:25" s="10" customFormat="1" ht="18">
      <c r="A68" s="53">
        <v>64</v>
      </c>
      <c r="B68" s="205">
        <v>300</v>
      </c>
      <c r="C68" s="59">
        <v>39157</v>
      </c>
      <c r="D68" s="142" t="s">
        <v>16</v>
      </c>
      <c r="E68" s="142" t="s">
        <v>17</v>
      </c>
      <c r="F68" s="143">
        <v>112</v>
      </c>
      <c r="G68" s="143">
        <v>1</v>
      </c>
      <c r="H68" s="143">
        <v>13</v>
      </c>
      <c r="I68" s="144">
        <v>0</v>
      </c>
      <c r="J68" s="145">
        <v>0</v>
      </c>
      <c r="K68" s="144">
        <v>12</v>
      </c>
      <c r="L68" s="145">
        <v>2</v>
      </c>
      <c r="M68" s="144">
        <v>51</v>
      </c>
      <c r="N68" s="145">
        <v>9</v>
      </c>
      <c r="O68" s="146">
        <f>+I68+K68+M68</f>
        <v>63</v>
      </c>
      <c r="P68" s="147">
        <f>+J68+L68+N68</f>
        <v>11</v>
      </c>
      <c r="Q68" s="148">
        <f t="shared" si="7"/>
        <v>11</v>
      </c>
      <c r="R68" s="149">
        <f t="shared" si="8"/>
        <v>5.7272727272727275</v>
      </c>
      <c r="S68" s="144">
        <v>20</v>
      </c>
      <c r="T68" s="121">
        <f t="shared" si="12"/>
        <v>2.15</v>
      </c>
      <c r="U68" s="144">
        <v>6378993</v>
      </c>
      <c r="V68" s="145">
        <v>806594</v>
      </c>
      <c r="W68" s="206">
        <f t="shared" si="11"/>
        <v>7.9085549855317545</v>
      </c>
      <c r="X68" s="8"/>
      <c r="Y68" s="8"/>
    </row>
    <row r="69" spans="1:25" s="10" customFormat="1" ht="18">
      <c r="A69" s="52">
        <v>65</v>
      </c>
      <c r="B69" s="203" t="s">
        <v>104</v>
      </c>
      <c r="C69" s="164">
        <v>39227</v>
      </c>
      <c r="D69" s="163" t="s">
        <v>5</v>
      </c>
      <c r="E69" s="150" t="s">
        <v>32</v>
      </c>
      <c r="F69" s="165">
        <v>1</v>
      </c>
      <c r="G69" s="165">
        <v>1</v>
      </c>
      <c r="H69" s="165">
        <v>3</v>
      </c>
      <c r="I69" s="152">
        <v>10</v>
      </c>
      <c r="J69" s="153">
        <v>1</v>
      </c>
      <c r="K69" s="152">
        <v>10</v>
      </c>
      <c r="L69" s="153">
        <v>1</v>
      </c>
      <c r="M69" s="152">
        <v>32</v>
      </c>
      <c r="N69" s="153">
        <v>3</v>
      </c>
      <c r="O69" s="154">
        <f>I69+K69+M69</f>
        <v>52</v>
      </c>
      <c r="P69" s="155">
        <f>J69+L69+N69</f>
        <v>5</v>
      </c>
      <c r="Q69" s="148">
        <f>IF(O69&lt;&gt;0,P69/G69,"")</f>
        <v>5</v>
      </c>
      <c r="R69" s="149">
        <f t="shared" si="8"/>
        <v>10.4</v>
      </c>
      <c r="S69" s="152">
        <v>400</v>
      </c>
      <c r="T69" s="121">
        <f t="shared" si="12"/>
        <v>-0.87</v>
      </c>
      <c r="U69" s="166">
        <v>13175</v>
      </c>
      <c r="V69" s="167">
        <v>1806</v>
      </c>
      <c r="W69" s="204">
        <f t="shared" si="11"/>
        <v>7.2951273532668885</v>
      </c>
      <c r="X69" s="8"/>
      <c r="Y69" s="8"/>
    </row>
    <row r="70" spans="1:25" s="10" customFormat="1" ht="18">
      <c r="A70" s="52">
        <v>66</v>
      </c>
      <c r="B70" s="205" t="s">
        <v>57</v>
      </c>
      <c r="C70" s="59">
        <v>39171</v>
      </c>
      <c r="D70" s="142" t="s">
        <v>16</v>
      </c>
      <c r="E70" s="141" t="s">
        <v>58</v>
      </c>
      <c r="F70" s="143">
        <v>68</v>
      </c>
      <c r="G70" s="143">
        <v>1</v>
      </c>
      <c r="H70" s="143">
        <v>11</v>
      </c>
      <c r="I70" s="144">
        <v>0</v>
      </c>
      <c r="J70" s="145">
        <v>0</v>
      </c>
      <c r="K70" s="144">
        <v>25</v>
      </c>
      <c r="L70" s="145">
        <v>5</v>
      </c>
      <c r="M70" s="144">
        <v>15</v>
      </c>
      <c r="N70" s="145">
        <v>3</v>
      </c>
      <c r="O70" s="146">
        <f>+I70+K70+M70</f>
        <v>40</v>
      </c>
      <c r="P70" s="147">
        <f>+J70+L70+N70</f>
        <v>8</v>
      </c>
      <c r="Q70" s="148">
        <f>IF(O70&lt;&gt;0,P70/G70,"")</f>
        <v>8</v>
      </c>
      <c r="R70" s="149">
        <f t="shared" si="8"/>
        <v>5</v>
      </c>
      <c r="S70" s="144">
        <v>25</v>
      </c>
      <c r="T70" s="121">
        <f t="shared" si="12"/>
        <v>0.6</v>
      </c>
      <c r="U70" s="144">
        <v>419712</v>
      </c>
      <c r="V70" s="145">
        <v>57107</v>
      </c>
      <c r="W70" s="206">
        <f t="shared" si="11"/>
        <v>7.349571856339853</v>
      </c>
      <c r="X70" s="8"/>
      <c r="Y70" s="8"/>
    </row>
    <row r="71" spans="1:25" s="10" customFormat="1" ht="18">
      <c r="A71" s="53">
        <v>67</v>
      </c>
      <c r="B71" s="203" t="s">
        <v>137</v>
      </c>
      <c r="C71" s="164">
        <v>39094</v>
      </c>
      <c r="D71" s="163" t="s">
        <v>5</v>
      </c>
      <c r="E71" s="163" t="s">
        <v>138</v>
      </c>
      <c r="F71" s="165">
        <v>226</v>
      </c>
      <c r="G71" s="165">
        <v>1</v>
      </c>
      <c r="H71" s="165">
        <v>20</v>
      </c>
      <c r="I71" s="152">
        <v>20</v>
      </c>
      <c r="J71" s="153">
        <v>4</v>
      </c>
      <c r="K71" s="152">
        <v>10</v>
      </c>
      <c r="L71" s="153">
        <v>2</v>
      </c>
      <c r="M71" s="152">
        <v>10</v>
      </c>
      <c r="N71" s="153">
        <v>2</v>
      </c>
      <c r="O71" s="154">
        <f>I71+K71+M71</f>
        <v>40</v>
      </c>
      <c r="P71" s="155">
        <f>J71+L71+N71</f>
        <v>8</v>
      </c>
      <c r="Q71" s="148">
        <f>IF(O71&lt;&gt;0,P71/G71,"")</f>
        <v>8</v>
      </c>
      <c r="R71" s="149">
        <f t="shared" si="8"/>
        <v>5</v>
      </c>
      <c r="S71" s="152"/>
      <c r="T71" s="121">
        <f t="shared" si="12"/>
      </c>
      <c r="U71" s="166">
        <v>8567147</v>
      </c>
      <c r="V71" s="167">
        <v>1231382</v>
      </c>
      <c r="W71" s="204">
        <f t="shared" si="11"/>
        <v>6.957343050328817</v>
      </c>
      <c r="X71" s="8"/>
      <c r="Y71" s="8"/>
    </row>
    <row r="72" spans="1:25" s="10" customFormat="1" ht="18.75" thickBot="1">
      <c r="A72" s="52">
        <v>68</v>
      </c>
      <c r="B72" s="128" t="s">
        <v>139</v>
      </c>
      <c r="C72" s="129">
        <v>39136</v>
      </c>
      <c r="D72" s="209" t="s">
        <v>43</v>
      </c>
      <c r="E72" s="209" t="s">
        <v>119</v>
      </c>
      <c r="F72" s="210">
        <v>72</v>
      </c>
      <c r="G72" s="210">
        <v>1</v>
      </c>
      <c r="H72" s="210">
        <v>8</v>
      </c>
      <c r="I72" s="211">
        <v>12</v>
      </c>
      <c r="J72" s="212">
        <v>2</v>
      </c>
      <c r="K72" s="211">
        <v>0</v>
      </c>
      <c r="L72" s="212">
        <v>0</v>
      </c>
      <c r="M72" s="211">
        <v>26</v>
      </c>
      <c r="N72" s="212">
        <v>5</v>
      </c>
      <c r="O72" s="213">
        <f>I72+K72+M72</f>
        <v>38</v>
      </c>
      <c r="P72" s="214">
        <f>J72+L72+N72</f>
        <v>7</v>
      </c>
      <c r="Q72" s="215">
        <f>IF(O72&lt;&gt;0,P72/G72,"")</f>
        <v>7</v>
      </c>
      <c r="R72" s="216">
        <f t="shared" si="8"/>
        <v>5.428571428571429</v>
      </c>
      <c r="S72" s="211"/>
      <c r="T72" s="123"/>
      <c r="U72" s="211">
        <v>325787.5</v>
      </c>
      <c r="V72" s="212">
        <v>46751</v>
      </c>
      <c r="W72" s="217">
        <f t="shared" si="11"/>
        <v>6.968567517272358</v>
      </c>
      <c r="X72" s="8"/>
      <c r="Y72" s="8"/>
    </row>
    <row r="73" spans="1:28" s="69" customFormat="1" ht="15.75" thickBot="1">
      <c r="A73" s="77"/>
      <c r="B73" s="250" t="s">
        <v>3</v>
      </c>
      <c r="C73" s="251"/>
      <c r="D73" s="252"/>
      <c r="E73" s="253"/>
      <c r="F73" s="72">
        <f>SUM(F5:F72)</f>
        <v>4393</v>
      </c>
      <c r="G73" s="72">
        <f>SUM(G5:G72)</f>
        <v>1299</v>
      </c>
      <c r="H73" s="73"/>
      <c r="I73" s="82"/>
      <c r="J73" s="93"/>
      <c r="K73" s="82"/>
      <c r="L73" s="93"/>
      <c r="M73" s="82"/>
      <c r="N73" s="93"/>
      <c r="O73" s="82">
        <f>SUM(O5:O72)</f>
        <v>2263532</v>
      </c>
      <c r="P73" s="93">
        <f>SUM(P5:P72)</f>
        <v>274447</v>
      </c>
      <c r="Q73" s="93">
        <f>O73/G73</f>
        <v>1742.5188606620477</v>
      </c>
      <c r="R73" s="74">
        <f>O73/P73</f>
        <v>8.247610649779375</v>
      </c>
      <c r="S73" s="82"/>
      <c r="T73" s="75"/>
      <c r="U73" s="82"/>
      <c r="V73" s="93"/>
      <c r="W73" s="76"/>
      <c r="AB73" s="69" t="s">
        <v>30</v>
      </c>
    </row>
    <row r="74" spans="1:24" s="51" customFormat="1" ht="18">
      <c r="A74" s="40"/>
      <c r="B74" s="79"/>
      <c r="C74" s="71"/>
      <c r="F74" s="104"/>
      <c r="G74" s="42"/>
      <c r="H74" s="41"/>
      <c r="I74" s="83"/>
      <c r="J74" s="45"/>
      <c r="K74" s="83"/>
      <c r="L74" s="45"/>
      <c r="M74" s="83"/>
      <c r="N74" s="45"/>
      <c r="O74" s="83"/>
      <c r="P74" s="45"/>
      <c r="Q74" s="45"/>
      <c r="R74" s="46"/>
      <c r="S74" s="91"/>
      <c r="T74" s="48"/>
      <c r="U74" s="91"/>
      <c r="V74" s="45"/>
      <c r="W74" s="46"/>
      <c r="X74" s="50"/>
    </row>
    <row r="75" spans="1:24" s="33" customFormat="1" ht="18">
      <c r="A75" s="32"/>
      <c r="B75" s="80"/>
      <c r="C75" s="66"/>
      <c r="D75" s="248"/>
      <c r="E75" s="249"/>
      <c r="F75" s="249"/>
      <c r="G75" s="249"/>
      <c r="H75" s="34"/>
      <c r="I75" s="84"/>
      <c r="J75" s="94"/>
      <c r="K75" s="84"/>
      <c r="L75" s="94"/>
      <c r="M75" s="84"/>
      <c r="N75" s="94"/>
      <c r="O75" s="88"/>
      <c r="P75" s="101"/>
      <c r="Q75" s="94"/>
      <c r="R75" s="37"/>
      <c r="S75" s="258" t="s">
        <v>31</v>
      </c>
      <c r="T75" s="258"/>
      <c r="U75" s="258"/>
      <c r="V75" s="258"/>
      <c r="W75" s="258"/>
      <c r="X75" s="38"/>
    </row>
    <row r="76" spans="1:24" s="33" customFormat="1" ht="18">
      <c r="A76" s="32"/>
      <c r="B76" s="80"/>
      <c r="C76" s="66"/>
      <c r="D76" s="116"/>
      <c r="E76" s="117"/>
      <c r="F76" s="103"/>
      <c r="G76" s="103"/>
      <c r="H76" s="34"/>
      <c r="I76" s="84"/>
      <c r="J76" s="94"/>
      <c r="K76" s="84"/>
      <c r="L76" s="94"/>
      <c r="M76" s="84"/>
      <c r="N76" s="94"/>
      <c r="O76" s="88"/>
      <c r="P76" s="101"/>
      <c r="Q76" s="94"/>
      <c r="R76" s="37"/>
      <c r="S76" s="258"/>
      <c r="T76" s="258"/>
      <c r="U76" s="258"/>
      <c r="V76" s="258"/>
      <c r="W76" s="258"/>
      <c r="X76" s="38"/>
    </row>
    <row r="77" spans="1:24" s="33" customFormat="1" ht="18">
      <c r="A77" s="32"/>
      <c r="B77" s="39"/>
      <c r="C77" s="67"/>
      <c r="F77" s="34"/>
      <c r="G77" s="34"/>
      <c r="H77" s="34"/>
      <c r="I77" s="84"/>
      <c r="J77" s="94"/>
      <c r="K77" s="84"/>
      <c r="L77" s="94"/>
      <c r="M77" s="84"/>
      <c r="N77" s="94"/>
      <c r="O77" s="88"/>
      <c r="P77" s="101"/>
      <c r="Q77" s="94"/>
      <c r="R77" s="37"/>
      <c r="S77" s="258"/>
      <c r="T77" s="258"/>
      <c r="U77" s="258"/>
      <c r="V77" s="258"/>
      <c r="W77" s="258"/>
      <c r="X77" s="38"/>
    </row>
    <row r="78" spans="1:24" s="33" customFormat="1" ht="18">
      <c r="A78" s="32"/>
      <c r="B78" s="39"/>
      <c r="C78" s="67"/>
      <c r="F78" s="34"/>
      <c r="G78" s="34"/>
      <c r="H78" s="34"/>
      <c r="I78" s="84"/>
      <c r="J78" s="94"/>
      <c r="K78" s="84"/>
      <c r="L78" s="94"/>
      <c r="M78" s="84"/>
      <c r="N78" s="94"/>
      <c r="O78" s="88"/>
      <c r="P78" s="101"/>
      <c r="Q78" s="94"/>
      <c r="R78" s="37"/>
      <c r="S78" s="257" t="s">
        <v>140</v>
      </c>
      <c r="T78" s="257"/>
      <c r="U78" s="257"/>
      <c r="V78" s="257"/>
      <c r="W78" s="257"/>
      <c r="X78" s="38"/>
    </row>
    <row r="79" spans="1:24" s="33" customFormat="1" ht="18">
      <c r="A79" s="32"/>
      <c r="B79" s="39"/>
      <c r="C79" s="67"/>
      <c r="F79" s="34"/>
      <c r="G79" s="34"/>
      <c r="H79" s="34"/>
      <c r="I79" s="84"/>
      <c r="J79" s="94"/>
      <c r="K79" s="84"/>
      <c r="L79" s="94"/>
      <c r="M79" s="84"/>
      <c r="N79" s="94"/>
      <c r="O79" s="88"/>
      <c r="P79" s="101"/>
      <c r="Q79" s="94"/>
      <c r="R79" s="37"/>
      <c r="S79" s="257"/>
      <c r="T79" s="257"/>
      <c r="U79" s="257"/>
      <c r="V79" s="257"/>
      <c r="W79" s="257"/>
      <c r="X79" s="38"/>
    </row>
    <row r="80" spans="1:24" s="33" customFormat="1" ht="18">
      <c r="A80" s="32"/>
      <c r="B80" s="39"/>
      <c r="C80" s="67"/>
      <c r="F80" s="34"/>
      <c r="G80" s="34"/>
      <c r="H80" s="34"/>
      <c r="I80" s="84"/>
      <c r="J80" s="94"/>
      <c r="K80" s="84"/>
      <c r="L80" s="94"/>
      <c r="M80" s="84"/>
      <c r="N80" s="94"/>
      <c r="O80" s="88"/>
      <c r="P80" s="101"/>
      <c r="Q80" s="94"/>
      <c r="R80" s="37"/>
      <c r="S80" s="257"/>
      <c r="T80" s="257"/>
      <c r="U80" s="257"/>
      <c r="V80" s="257"/>
      <c r="W80" s="257"/>
      <c r="X80" s="38"/>
    </row>
    <row r="81" spans="1:24" s="33" customFormat="1" ht="18">
      <c r="A81" s="32"/>
      <c r="B81" s="39"/>
      <c r="C81" s="67"/>
      <c r="F81" s="34"/>
      <c r="G81" s="34"/>
      <c r="H81" s="34"/>
      <c r="I81" s="84"/>
      <c r="J81" s="94"/>
      <c r="K81" s="84"/>
      <c r="L81" s="94"/>
      <c r="M81" s="84"/>
      <c r="N81" s="94"/>
      <c r="O81" s="88"/>
      <c r="P81" s="101"/>
      <c r="Q81" s="94"/>
      <c r="R81" s="37"/>
      <c r="S81" s="257" t="s">
        <v>141</v>
      </c>
      <c r="T81" s="257"/>
      <c r="U81" s="257"/>
      <c r="V81" s="257"/>
      <c r="W81" s="257"/>
      <c r="X81" s="38"/>
    </row>
    <row r="82" spans="1:24" s="33" customFormat="1" ht="18">
      <c r="A82" s="32"/>
      <c r="B82" s="39"/>
      <c r="C82" s="67"/>
      <c r="F82" s="34"/>
      <c r="G82" s="34"/>
      <c r="H82" s="34"/>
      <c r="I82" s="84"/>
      <c r="J82" s="94"/>
      <c r="K82" s="84"/>
      <c r="L82" s="94"/>
      <c r="M82" s="84"/>
      <c r="N82" s="94"/>
      <c r="O82" s="88"/>
      <c r="P82" s="101"/>
      <c r="Q82" s="94"/>
      <c r="R82" s="37"/>
      <c r="S82" s="257"/>
      <c r="T82" s="257"/>
      <c r="U82" s="257"/>
      <c r="V82" s="257"/>
      <c r="W82" s="257"/>
      <c r="X82" s="38"/>
    </row>
    <row r="83" spans="1:24" s="33" customFormat="1" ht="18">
      <c r="A83" s="32"/>
      <c r="B83" s="39"/>
      <c r="C83" s="67"/>
      <c r="F83" s="34"/>
      <c r="G83" s="34"/>
      <c r="H83" s="34"/>
      <c r="I83" s="84"/>
      <c r="J83" s="94"/>
      <c r="K83" s="84"/>
      <c r="L83" s="94"/>
      <c r="M83" s="84"/>
      <c r="N83" s="94"/>
      <c r="O83" s="88"/>
      <c r="P83" s="101"/>
      <c r="Q83" s="94"/>
      <c r="R83" s="37"/>
      <c r="S83" s="257"/>
      <c r="T83" s="257"/>
      <c r="U83" s="257"/>
      <c r="V83" s="257"/>
      <c r="W83" s="257"/>
      <c r="X83" s="38"/>
    </row>
    <row r="84" spans="1:24" s="33" customFormat="1" ht="18">
      <c r="A84" s="32"/>
      <c r="B84" s="39"/>
      <c r="C84" s="67"/>
      <c r="F84" s="34"/>
      <c r="G84" s="34"/>
      <c r="H84" s="34"/>
      <c r="I84" s="84"/>
      <c r="J84" s="94"/>
      <c r="K84" s="84"/>
      <c r="L84" s="94"/>
      <c r="M84" s="84"/>
      <c r="N84" s="94"/>
      <c r="O84" s="88"/>
      <c r="P84" s="254" t="s">
        <v>37</v>
      </c>
      <c r="Q84" s="255"/>
      <c r="R84" s="255"/>
      <c r="S84" s="255"/>
      <c r="T84" s="255"/>
      <c r="U84" s="255"/>
      <c r="V84" s="255"/>
      <c r="W84" s="255"/>
      <c r="X84" s="38"/>
    </row>
    <row r="85" spans="1:24" s="33" customFormat="1" ht="18">
      <c r="A85" s="32"/>
      <c r="B85" s="39"/>
      <c r="C85" s="67"/>
      <c r="F85" s="34"/>
      <c r="G85" s="34"/>
      <c r="H85" s="34"/>
      <c r="I85" s="84"/>
      <c r="J85" s="94"/>
      <c r="K85" s="84"/>
      <c r="L85" s="94"/>
      <c r="M85" s="84"/>
      <c r="N85" s="94"/>
      <c r="O85" s="88"/>
      <c r="P85" s="255"/>
      <c r="Q85" s="255"/>
      <c r="R85" s="255"/>
      <c r="S85" s="255"/>
      <c r="T85" s="255"/>
      <c r="U85" s="255"/>
      <c r="V85" s="255"/>
      <c r="W85" s="255"/>
      <c r="X85" s="38"/>
    </row>
    <row r="86" spans="1:24" s="33" customFormat="1" ht="18">
      <c r="A86" s="32"/>
      <c r="B86" s="39"/>
      <c r="C86" s="67"/>
      <c r="F86" s="34"/>
      <c r="G86" s="34"/>
      <c r="H86" s="34"/>
      <c r="I86" s="84"/>
      <c r="J86" s="94"/>
      <c r="K86" s="84"/>
      <c r="L86" s="94"/>
      <c r="M86" s="84"/>
      <c r="N86" s="94"/>
      <c r="O86" s="88"/>
      <c r="P86" s="255"/>
      <c r="Q86" s="255"/>
      <c r="R86" s="255"/>
      <c r="S86" s="255"/>
      <c r="T86" s="255"/>
      <c r="U86" s="255"/>
      <c r="V86" s="255"/>
      <c r="W86" s="255"/>
      <c r="X86" s="38"/>
    </row>
    <row r="87" spans="1:24" s="33" customFormat="1" ht="18">
      <c r="A87" s="32"/>
      <c r="B87" s="39"/>
      <c r="C87" s="67"/>
      <c r="F87" s="34"/>
      <c r="G87" s="34"/>
      <c r="H87" s="34"/>
      <c r="I87" s="84"/>
      <c r="J87" s="94"/>
      <c r="K87" s="84"/>
      <c r="L87" s="94"/>
      <c r="M87" s="84"/>
      <c r="N87" s="94"/>
      <c r="O87" s="88"/>
      <c r="P87" s="255"/>
      <c r="Q87" s="255"/>
      <c r="R87" s="255"/>
      <c r="S87" s="255"/>
      <c r="T87" s="255"/>
      <c r="U87" s="255"/>
      <c r="V87" s="255"/>
      <c r="W87" s="255"/>
      <c r="X87" s="38"/>
    </row>
    <row r="88" spans="1:24" s="33" customFormat="1" ht="18">
      <c r="A88" s="32"/>
      <c r="B88" s="39"/>
      <c r="C88" s="67"/>
      <c r="F88" s="34"/>
      <c r="G88" s="34"/>
      <c r="H88" s="34"/>
      <c r="I88" s="84"/>
      <c r="J88" s="94"/>
      <c r="K88" s="84"/>
      <c r="L88" s="94"/>
      <c r="M88" s="84"/>
      <c r="N88" s="94"/>
      <c r="O88" s="88"/>
      <c r="P88" s="255"/>
      <c r="Q88" s="255"/>
      <c r="R88" s="255"/>
      <c r="S88" s="255"/>
      <c r="T88" s="255"/>
      <c r="U88" s="255"/>
      <c r="V88" s="255"/>
      <c r="W88" s="255"/>
      <c r="X88" s="38"/>
    </row>
    <row r="89" spans="1:24" s="33" customFormat="1" ht="18">
      <c r="A89" s="32"/>
      <c r="B89" s="39"/>
      <c r="C89" s="67"/>
      <c r="F89" s="34"/>
      <c r="G89" s="5"/>
      <c r="H89" s="5"/>
      <c r="I89" s="85"/>
      <c r="J89" s="95"/>
      <c r="K89" s="85"/>
      <c r="L89" s="95"/>
      <c r="M89" s="85"/>
      <c r="N89" s="95"/>
      <c r="O89" s="88"/>
      <c r="P89" s="255"/>
      <c r="Q89" s="255"/>
      <c r="R89" s="255"/>
      <c r="S89" s="255"/>
      <c r="T89" s="255"/>
      <c r="U89" s="255"/>
      <c r="V89" s="255"/>
      <c r="W89" s="255"/>
      <c r="X89" s="38"/>
    </row>
    <row r="90" spans="1:24" s="33" customFormat="1" ht="18">
      <c r="A90" s="32"/>
      <c r="B90" s="39"/>
      <c r="C90" s="67"/>
      <c r="F90" s="34"/>
      <c r="G90" s="5"/>
      <c r="H90" s="5"/>
      <c r="I90" s="85"/>
      <c r="J90" s="95"/>
      <c r="K90" s="85"/>
      <c r="L90" s="95"/>
      <c r="M90" s="85"/>
      <c r="N90" s="95"/>
      <c r="O90" s="88"/>
      <c r="P90" s="256" t="s">
        <v>1</v>
      </c>
      <c r="Q90" s="255"/>
      <c r="R90" s="255"/>
      <c r="S90" s="255"/>
      <c r="T90" s="255"/>
      <c r="U90" s="255"/>
      <c r="V90" s="255"/>
      <c r="W90" s="255"/>
      <c r="X90" s="38"/>
    </row>
    <row r="91" spans="1:24" s="33" customFormat="1" ht="18">
      <c r="A91" s="32"/>
      <c r="B91" s="39"/>
      <c r="C91" s="67"/>
      <c r="F91" s="34"/>
      <c r="G91" s="5"/>
      <c r="H91" s="5"/>
      <c r="I91" s="85"/>
      <c r="J91" s="95"/>
      <c r="K91" s="85"/>
      <c r="L91" s="95"/>
      <c r="M91" s="85"/>
      <c r="N91" s="95"/>
      <c r="O91" s="88"/>
      <c r="P91" s="255"/>
      <c r="Q91" s="255"/>
      <c r="R91" s="255"/>
      <c r="S91" s="255"/>
      <c r="T91" s="255"/>
      <c r="U91" s="255"/>
      <c r="V91" s="255"/>
      <c r="W91" s="255"/>
      <c r="X91" s="38"/>
    </row>
    <row r="92" spans="1:24" s="33" customFormat="1" ht="18">
      <c r="A92" s="32"/>
      <c r="B92" s="39"/>
      <c r="C92" s="67"/>
      <c r="F92" s="34"/>
      <c r="G92" s="5"/>
      <c r="H92" s="5"/>
      <c r="I92" s="85"/>
      <c r="J92" s="95"/>
      <c r="K92" s="85"/>
      <c r="L92" s="95"/>
      <c r="M92" s="85"/>
      <c r="N92" s="95"/>
      <c r="O92" s="88"/>
      <c r="P92" s="255"/>
      <c r="Q92" s="255"/>
      <c r="R92" s="255"/>
      <c r="S92" s="255"/>
      <c r="T92" s="255"/>
      <c r="U92" s="255"/>
      <c r="V92" s="255"/>
      <c r="W92" s="255"/>
      <c r="X92" s="38"/>
    </row>
    <row r="93" spans="1:24" s="33" customFormat="1" ht="18">
      <c r="A93" s="32"/>
      <c r="B93" s="39"/>
      <c r="C93" s="67"/>
      <c r="F93" s="34"/>
      <c r="G93" s="5"/>
      <c r="H93" s="5"/>
      <c r="I93" s="85"/>
      <c r="J93" s="95"/>
      <c r="K93" s="85"/>
      <c r="L93" s="95"/>
      <c r="M93" s="85"/>
      <c r="N93" s="95"/>
      <c r="O93" s="88"/>
      <c r="P93" s="255"/>
      <c r="Q93" s="255"/>
      <c r="R93" s="255"/>
      <c r="S93" s="255"/>
      <c r="T93" s="255"/>
      <c r="U93" s="255"/>
      <c r="V93" s="255"/>
      <c r="W93" s="255"/>
      <c r="X93" s="38"/>
    </row>
    <row r="94" spans="1:24" s="33" customFormat="1" ht="18">
      <c r="A94" s="32"/>
      <c r="B94" s="39"/>
      <c r="C94" s="67"/>
      <c r="F94" s="34"/>
      <c r="G94" s="5"/>
      <c r="H94" s="5"/>
      <c r="I94" s="85"/>
      <c r="J94" s="95"/>
      <c r="K94" s="85"/>
      <c r="L94" s="95"/>
      <c r="M94" s="85"/>
      <c r="N94" s="95"/>
      <c r="O94" s="88"/>
      <c r="P94" s="255"/>
      <c r="Q94" s="255"/>
      <c r="R94" s="255"/>
      <c r="S94" s="255"/>
      <c r="T94" s="255"/>
      <c r="U94" s="255"/>
      <c r="V94" s="255"/>
      <c r="W94" s="255"/>
      <c r="X94" s="38"/>
    </row>
    <row r="95" spans="16:23" ht="18">
      <c r="P95" s="255"/>
      <c r="Q95" s="255"/>
      <c r="R95" s="255"/>
      <c r="S95" s="255"/>
      <c r="T95" s="255"/>
      <c r="U95" s="255"/>
      <c r="V95" s="255"/>
      <c r="W95" s="255"/>
    </row>
    <row r="96" spans="16:23" ht="18">
      <c r="P96" s="255"/>
      <c r="Q96" s="255"/>
      <c r="R96" s="255"/>
      <c r="S96" s="255"/>
      <c r="T96" s="255"/>
      <c r="U96" s="255"/>
      <c r="V96" s="255"/>
      <c r="W96" s="255"/>
    </row>
  </sheetData>
  <mergeCells count="21">
    <mergeCell ref="D75:G75"/>
    <mergeCell ref="B73:E73"/>
    <mergeCell ref="P84:W89"/>
    <mergeCell ref="P90:W96"/>
    <mergeCell ref="S78:W80"/>
    <mergeCell ref="S75:W77"/>
    <mergeCell ref="S81:W83"/>
    <mergeCell ref="A2:W2"/>
    <mergeCell ref="S3:T3"/>
    <mergeCell ref="F3:F4"/>
    <mergeCell ref="I3:J3"/>
    <mergeCell ref="G3:G4"/>
    <mergeCell ref="U3:W3"/>
    <mergeCell ref="B3:B4"/>
    <mergeCell ref="C3:C4"/>
    <mergeCell ref="E3:E4"/>
    <mergeCell ref="H3:H4"/>
    <mergeCell ref="D3:D4"/>
    <mergeCell ref="M3:N3"/>
    <mergeCell ref="K3:L3"/>
    <mergeCell ref="O3:R3"/>
  </mergeCells>
  <printOptions/>
  <pageMargins left="0.3" right="0.13" top="1" bottom="1" header="0.5" footer="0.5"/>
  <pageSetup orientation="portrait" paperSize="9" scale="35" r:id="rId2"/>
  <ignoredErrors>
    <ignoredError sqref="X26:X28 X8:X13 O40:P43 O44:P64 O65:P69 O6:P39 T44:U64 T40:U43 W44" formula="1"/>
    <ignoredError sqref="W73 W5 W42:W43" unlockedFormula="1"/>
    <ignoredError sqref="W6:W41 W45:W70" formula="1" unlockedFormula="1"/>
  </ignoredErrors>
  <drawing r:id="rId1"/>
</worksheet>
</file>

<file path=xl/worksheets/sheet2.xml><?xml version="1.0" encoding="utf-8"?>
<worksheet xmlns="http://schemas.openxmlformats.org/spreadsheetml/2006/main" xmlns:r="http://schemas.openxmlformats.org/officeDocument/2006/relationships">
  <dimension ref="A1:AB45"/>
  <sheetViews>
    <sheetView zoomScale="70" zoomScaleNormal="70" workbookViewId="0" topLeftCell="A1">
      <selection activeCell="B3" sqref="B3:B4"/>
    </sheetView>
  </sheetViews>
  <sheetFormatPr defaultColWidth="9.140625" defaultRowHeight="12.75"/>
  <cols>
    <col min="1" max="1" width="4.57421875" style="30" bestFit="1" customWidth="1"/>
    <col min="2" max="2" width="46.140625" style="3" bestFit="1" customWidth="1"/>
    <col min="3" max="3" width="9.8515625" style="5" hidden="1" customWidth="1"/>
    <col min="4" max="4" width="13.421875" style="3" bestFit="1" customWidth="1"/>
    <col min="5" max="5" width="18.140625" style="4" hidden="1" customWidth="1"/>
    <col min="6" max="6" width="6.28125" style="5" hidden="1" customWidth="1"/>
    <col min="7" max="7" width="8.57421875" style="5" bestFit="1" customWidth="1"/>
    <col min="8" max="8" width="10.421875" style="5" customWidth="1"/>
    <col min="9" max="9" width="11.00390625" style="12" hidden="1" customWidth="1"/>
    <col min="10" max="10" width="7.421875" style="3" hidden="1" customWidth="1"/>
    <col min="11" max="11" width="11.00390625" style="12" hidden="1" customWidth="1"/>
    <col min="12" max="12" width="8.00390625" style="3" hidden="1" customWidth="1"/>
    <col min="13" max="13" width="12.140625" style="12" hidden="1" customWidth="1"/>
    <col min="14" max="14" width="8.00390625" style="3" hidden="1" customWidth="1"/>
    <col min="15" max="15" width="14.28125" style="14" bestFit="1" customWidth="1"/>
    <col min="16" max="16" width="9.28125" style="3" bestFit="1" customWidth="1"/>
    <col min="17" max="17" width="10.7109375" style="3" hidden="1" customWidth="1"/>
    <col min="18" max="18" width="7.7109375" style="16" hidden="1" customWidth="1"/>
    <col min="19" max="19" width="12.140625" style="15" hidden="1" customWidth="1"/>
    <col min="20" max="20" width="10.28125" style="3" hidden="1" customWidth="1"/>
    <col min="21" max="21" width="13.57421875" style="12" bestFit="1" customWidth="1"/>
    <col min="22" max="22" width="10.7109375" style="13" bestFit="1" customWidth="1"/>
    <col min="23" max="23" width="7.28125" style="16" bestFit="1" customWidth="1"/>
    <col min="24" max="24" width="39.8515625" style="1" customWidth="1"/>
    <col min="25" max="27" width="39.8515625" style="3" customWidth="1"/>
    <col min="28" max="28" width="2.00390625" style="3" bestFit="1" customWidth="1"/>
    <col min="29" max="16384" width="39.8515625" style="3" customWidth="1"/>
  </cols>
  <sheetData>
    <row r="1" spans="1:15" s="10" customFormat="1" ht="99" customHeight="1">
      <c r="A1" s="28"/>
      <c r="B1" s="27"/>
      <c r="C1" s="26"/>
      <c r="D1" s="25"/>
      <c r="E1" s="25"/>
      <c r="F1" s="24"/>
      <c r="G1" s="24"/>
      <c r="H1" s="24"/>
      <c r="I1" s="23"/>
      <c r="J1" s="22"/>
      <c r="K1" s="21"/>
      <c r="L1" s="20"/>
      <c r="M1" s="19"/>
      <c r="N1" s="18"/>
      <c r="O1" s="17"/>
    </row>
    <row r="2" spans="1:23" s="2" customFormat="1" ht="27.75" thickBot="1">
      <c r="A2" s="259" t="s">
        <v>2</v>
      </c>
      <c r="B2" s="241"/>
      <c r="C2" s="241"/>
      <c r="D2" s="241"/>
      <c r="E2" s="241"/>
      <c r="F2" s="241"/>
      <c r="G2" s="241"/>
      <c r="H2" s="241"/>
      <c r="I2" s="241"/>
      <c r="J2" s="241"/>
      <c r="K2" s="241"/>
      <c r="L2" s="241"/>
      <c r="M2" s="241"/>
      <c r="N2" s="241"/>
      <c r="O2" s="241"/>
      <c r="P2" s="241"/>
      <c r="Q2" s="241"/>
      <c r="R2" s="241"/>
      <c r="S2" s="241"/>
      <c r="T2" s="241"/>
      <c r="U2" s="241"/>
      <c r="V2" s="241"/>
      <c r="W2" s="241"/>
    </row>
    <row r="3" spans="1:23" s="29" customFormat="1" ht="16.5" customHeight="1">
      <c r="A3" s="31"/>
      <c r="B3" s="260" t="s">
        <v>9</v>
      </c>
      <c r="C3" s="246" t="s">
        <v>21</v>
      </c>
      <c r="D3" s="236" t="s">
        <v>10</v>
      </c>
      <c r="E3" s="236" t="s">
        <v>35</v>
      </c>
      <c r="F3" s="236" t="s">
        <v>22</v>
      </c>
      <c r="G3" s="236" t="s">
        <v>23</v>
      </c>
      <c r="H3" s="236" t="s">
        <v>24</v>
      </c>
      <c r="I3" s="238" t="s">
        <v>11</v>
      </c>
      <c r="J3" s="238"/>
      <c r="K3" s="238" t="s">
        <v>12</v>
      </c>
      <c r="L3" s="238"/>
      <c r="M3" s="238" t="s">
        <v>13</v>
      </c>
      <c r="N3" s="238"/>
      <c r="O3" s="239" t="s">
        <v>25</v>
      </c>
      <c r="P3" s="239"/>
      <c r="Q3" s="239"/>
      <c r="R3" s="239"/>
      <c r="S3" s="238" t="s">
        <v>26</v>
      </c>
      <c r="T3" s="238"/>
      <c r="U3" s="239" t="s">
        <v>27</v>
      </c>
      <c r="V3" s="239"/>
      <c r="W3" s="243"/>
    </row>
    <row r="4" spans="1:23" s="29" customFormat="1" ht="37.5" customHeight="1" thickBot="1">
      <c r="A4" s="61"/>
      <c r="B4" s="261"/>
      <c r="C4" s="247"/>
      <c r="D4" s="237"/>
      <c r="E4" s="237"/>
      <c r="F4" s="242"/>
      <c r="G4" s="242"/>
      <c r="H4" s="242"/>
      <c r="I4" s="81" t="s">
        <v>20</v>
      </c>
      <c r="J4" s="64" t="s">
        <v>15</v>
      </c>
      <c r="K4" s="81" t="s">
        <v>20</v>
      </c>
      <c r="L4" s="64" t="s">
        <v>15</v>
      </c>
      <c r="M4" s="81" t="s">
        <v>20</v>
      </c>
      <c r="N4" s="64" t="s">
        <v>15</v>
      </c>
      <c r="O4" s="87" t="s">
        <v>20</v>
      </c>
      <c r="P4" s="97" t="s">
        <v>15</v>
      </c>
      <c r="Q4" s="97" t="s">
        <v>28</v>
      </c>
      <c r="R4" s="63" t="s">
        <v>29</v>
      </c>
      <c r="S4" s="81" t="s">
        <v>20</v>
      </c>
      <c r="T4" s="62" t="s">
        <v>14</v>
      </c>
      <c r="U4" s="81" t="s">
        <v>20</v>
      </c>
      <c r="V4" s="64" t="s">
        <v>15</v>
      </c>
      <c r="W4" s="65" t="s">
        <v>29</v>
      </c>
    </row>
    <row r="5" spans="1:24" s="6" customFormat="1" ht="15.75" customHeight="1">
      <c r="A5" s="53">
        <v>1</v>
      </c>
      <c r="B5" s="186" t="s">
        <v>121</v>
      </c>
      <c r="C5" s="187">
        <v>39241</v>
      </c>
      <c r="D5" s="188" t="s">
        <v>16</v>
      </c>
      <c r="E5" s="189" t="s">
        <v>17</v>
      </c>
      <c r="F5" s="190">
        <v>114</v>
      </c>
      <c r="G5" s="190">
        <v>190</v>
      </c>
      <c r="H5" s="190">
        <v>1</v>
      </c>
      <c r="I5" s="191">
        <v>276143</v>
      </c>
      <c r="J5" s="192">
        <v>30345</v>
      </c>
      <c r="K5" s="191">
        <v>348174</v>
      </c>
      <c r="L5" s="192">
        <v>36526</v>
      </c>
      <c r="M5" s="191">
        <v>348756</v>
      </c>
      <c r="N5" s="192">
        <v>35443</v>
      </c>
      <c r="O5" s="193">
        <f>+I5+K5+M5</f>
        <v>973073</v>
      </c>
      <c r="P5" s="194">
        <f>+J5+L5+N5</f>
        <v>102314</v>
      </c>
      <c r="Q5" s="195">
        <f aca="true" t="shared" si="0" ref="Q5:Q24">IF(O5&lt;&gt;0,P5/G5,"")</f>
        <v>538.4947368421052</v>
      </c>
      <c r="R5" s="196">
        <f aca="true" t="shared" si="1" ref="R5:R24">IF(O5&lt;&gt;0,O5/P5,"")</f>
        <v>9.51065347850734</v>
      </c>
      <c r="S5" s="191"/>
      <c r="T5" s="122"/>
      <c r="U5" s="191">
        <v>973073</v>
      </c>
      <c r="V5" s="192">
        <v>102314</v>
      </c>
      <c r="W5" s="197">
        <f>U5/V5</f>
        <v>9.51065347850734</v>
      </c>
      <c r="X5" s="29"/>
    </row>
    <row r="6" spans="1:24" s="6" customFormat="1" ht="15.75" customHeight="1">
      <c r="A6" s="53">
        <v>2</v>
      </c>
      <c r="B6" s="198" t="s">
        <v>105</v>
      </c>
      <c r="C6" s="58">
        <v>39227</v>
      </c>
      <c r="D6" s="150" t="s">
        <v>18</v>
      </c>
      <c r="E6" s="150" t="s">
        <v>33</v>
      </c>
      <c r="F6" s="151">
        <v>216</v>
      </c>
      <c r="G6" s="151">
        <v>225</v>
      </c>
      <c r="H6" s="151">
        <v>3</v>
      </c>
      <c r="I6" s="152">
        <v>143764</v>
      </c>
      <c r="J6" s="153">
        <v>19078</v>
      </c>
      <c r="K6" s="152">
        <v>280185</v>
      </c>
      <c r="L6" s="153">
        <v>35124</v>
      </c>
      <c r="M6" s="152">
        <v>253550</v>
      </c>
      <c r="N6" s="153">
        <v>31429</v>
      </c>
      <c r="O6" s="154">
        <f>+M6+K6+I6</f>
        <v>677499</v>
      </c>
      <c r="P6" s="155">
        <f>+N6+L6+J6</f>
        <v>85631</v>
      </c>
      <c r="Q6" s="148">
        <f t="shared" si="0"/>
        <v>380.58222222222224</v>
      </c>
      <c r="R6" s="149">
        <f t="shared" si="1"/>
        <v>7.9118426737980405</v>
      </c>
      <c r="S6" s="152">
        <v>1056518</v>
      </c>
      <c r="T6" s="121">
        <f>IF(S6&lt;&gt;0,-(S6-M6)/S6,"")</f>
        <v>-0.7600135539574338</v>
      </c>
      <c r="U6" s="152">
        <v>5826873</v>
      </c>
      <c r="V6" s="153">
        <v>735690</v>
      </c>
      <c r="W6" s="199">
        <f>+U6/V6</f>
        <v>7.920282999632998</v>
      </c>
      <c r="X6" s="29"/>
    </row>
    <row r="7" spans="1:24" s="6" customFormat="1" ht="15.75" customHeight="1">
      <c r="A7" s="54">
        <v>3</v>
      </c>
      <c r="B7" s="130" t="s">
        <v>106</v>
      </c>
      <c r="C7" s="131">
        <v>39234</v>
      </c>
      <c r="D7" s="132" t="s">
        <v>39</v>
      </c>
      <c r="E7" s="132" t="s">
        <v>107</v>
      </c>
      <c r="F7" s="133">
        <v>77</v>
      </c>
      <c r="G7" s="133">
        <v>77</v>
      </c>
      <c r="H7" s="133">
        <v>2</v>
      </c>
      <c r="I7" s="229">
        <v>26505</v>
      </c>
      <c r="J7" s="230">
        <v>2786</v>
      </c>
      <c r="K7" s="229">
        <v>38345</v>
      </c>
      <c r="L7" s="230">
        <v>3804</v>
      </c>
      <c r="M7" s="229">
        <v>40711</v>
      </c>
      <c r="N7" s="230">
        <v>4006</v>
      </c>
      <c r="O7" s="231">
        <f>+I7+K7+M7</f>
        <v>105561</v>
      </c>
      <c r="P7" s="232">
        <f>+J7+L7+N7</f>
        <v>10596</v>
      </c>
      <c r="Q7" s="233">
        <f t="shared" si="0"/>
        <v>137.6103896103896</v>
      </c>
      <c r="R7" s="234">
        <f t="shared" si="1"/>
        <v>9.962344280860702</v>
      </c>
      <c r="S7" s="229">
        <v>213056</v>
      </c>
      <c r="T7" s="125">
        <f aca="true" t="shared" si="2" ref="T7:T23">IF(S7&lt;&gt;0,-(S7-O7)/S7,"")</f>
        <v>-0.5045387128266747</v>
      </c>
      <c r="U7" s="229">
        <v>445488</v>
      </c>
      <c r="V7" s="230">
        <v>46634</v>
      </c>
      <c r="W7" s="235">
        <f>U7/V7</f>
        <v>9.552858429472058</v>
      </c>
      <c r="X7" s="7"/>
    </row>
    <row r="8" spans="1:25" s="9" customFormat="1" ht="15.75" customHeight="1">
      <c r="A8" s="52">
        <v>4</v>
      </c>
      <c r="B8" s="218" t="s">
        <v>108</v>
      </c>
      <c r="C8" s="219">
        <v>39234</v>
      </c>
      <c r="D8" s="220" t="s">
        <v>19</v>
      </c>
      <c r="E8" s="220" t="s">
        <v>53</v>
      </c>
      <c r="F8" s="221">
        <v>50</v>
      </c>
      <c r="G8" s="221">
        <v>50</v>
      </c>
      <c r="H8" s="221">
        <v>2</v>
      </c>
      <c r="I8" s="222">
        <v>17035</v>
      </c>
      <c r="J8" s="223">
        <v>2057</v>
      </c>
      <c r="K8" s="222">
        <v>29645</v>
      </c>
      <c r="L8" s="223">
        <v>3463</v>
      </c>
      <c r="M8" s="222">
        <v>31975</v>
      </c>
      <c r="N8" s="223">
        <v>3596</v>
      </c>
      <c r="O8" s="224">
        <f>I8+K8+M8</f>
        <v>78655</v>
      </c>
      <c r="P8" s="225">
        <f>J8+L8+N8</f>
        <v>9116</v>
      </c>
      <c r="Q8" s="226">
        <f t="shared" si="0"/>
        <v>182.32</v>
      </c>
      <c r="R8" s="227">
        <f t="shared" si="1"/>
        <v>8.628236068451075</v>
      </c>
      <c r="S8" s="222">
        <v>105185</v>
      </c>
      <c r="T8" s="124">
        <f t="shared" si="2"/>
        <v>-0.2522222750392166</v>
      </c>
      <c r="U8" s="222">
        <v>245898</v>
      </c>
      <c r="V8" s="223">
        <v>28798</v>
      </c>
      <c r="W8" s="228">
        <f>U8/V8</f>
        <v>8.538717966525454</v>
      </c>
      <c r="X8" s="7"/>
      <c r="Y8" s="8"/>
    </row>
    <row r="9" spans="1:24" s="10" customFormat="1" ht="15.75" customHeight="1">
      <c r="A9" s="53">
        <v>5</v>
      </c>
      <c r="B9" s="203" t="s">
        <v>122</v>
      </c>
      <c r="C9" s="164">
        <v>39241</v>
      </c>
      <c r="D9" s="163" t="s">
        <v>62</v>
      </c>
      <c r="E9" s="163" t="s">
        <v>62</v>
      </c>
      <c r="F9" s="165">
        <v>50</v>
      </c>
      <c r="G9" s="165">
        <v>50</v>
      </c>
      <c r="H9" s="165">
        <v>1</v>
      </c>
      <c r="I9" s="152">
        <v>14999</v>
      </c>
      <c r="J9" s="153">
        <v>1984</v>
      </c>
      <c r="K9" s="152">
        <v>26684.5</v>
      </c>
      <c r="L9" s="153">
        <v>3285</v>
      </c>
      <c r="M9" s="152">
        <v>31329</v>
      </c>
      <c r="N9" s="153">
        <v>3836</v>
      </c>
      <c r="O9" s="154">
        <f>I9+K9+M9</f>
        <v>73012.5</v>
      </c>
      <c r="P9" s="155">
        <f>J9+L9+N9</f>
        <v>9105</v>
      </c>
      <c r="Q9" s="148">
        <f t="shared" si="0"/>
        <v>182.1</v>
      </c>
      <c r="R9" s="149">
        <f t="shared" si="1"/>
        <v>8.018945634266887</v>
      </c>
      <c r="S9" s="152"/>
      <c r="T9" s="121">
        <f t="shared" si="2"/>
      </c>
      <c r="U9" s="166">
        <v>73012.5</v>
      </c>
      <c r="V9" s="167">
        <v>9105</v>
      </c>
      <c r="W9" s="204">
        <f>U9/V9</f>
        <v>8.018945634266887</v>
      </c>
      <c r="X9" s="7"/>
    </row>
    <row r="10" spans="1:24" s="10" customFormat="1" ht="15.75" customHeight="1">
      <c r="A10" s="53">
        <v>6</v>
      </c>
      <c r="B10" s="205" t="s">
        <v>109</v>
      </c>
      <c r="C10" s="59">
        <v>39234</v>
      </c>
      <c r="D10" s="142" t="s">
        <v>16</v>
      </c>
      <c r="E10" s="141" t="s">
        <v>110</v>
      </c>
      <c r="F10" s="143">
        <v>86</v>
      </c>
      <c r="G10" s="143">
        <v>87</v>
      </c>
      <c r="H10" s="143">
        <v>2</v>
      </c>
      <c r="I10" s="144">
        <v>11413</v>
      </c>
      <c r="J10" s="145">
        <v>1568</v>
      </c>
      <c r="K10" s="144">
        <v>16839</v>
      </c>
      <c r="L10" s="145">
        <v>2142</v>
      </c>
      <c r="M10" s="144">
        <v>19783</v>
      </c>
      <c r="N10" s="145">
        <v>2519</v>
      </c>
      <c r="O10" s="146">
        <f>+I10+K10+M10</f>
        <v>48035</v>
      </c>
      <c r="P10" s="147">
        <f>+J10+L10+N10</f>
        <v>6229</v>
      </c>
      <c r="Q10" s="148">
        <f t="shared" si="0"/>
        <v>71.59770114942529</v>
      </c>
      <c r="R10" s="149">
        <f t="shared" si="1"/>
        <v>7.711510675870926</v>
      </c>
      <c r="S10" s="144">
        <v>86437</v>
      </c>
      <c r="T10" s="121">
        <f t="shared" si="2"/>
        <v>-0.4442773349375846</v>
      </c>
      <c r="U10" s="144">
        <v>200865</v>
      </c>
      <c r="V10" s="145">
        <v>25890</v>
      </c>
      <c r="W10" s="206">
        <f>U10/V10</f>
        <v>7.758400926998841</v>
      </c>
      <c r="X10" s="9"/>
    </row>
    <row r="11" spans="1:24" s="10" customFormat="1" ht="15.75" customHeight="1">
      <c r="A11" s="53">
        <v>7</v>
      </c>
      <c r="B11" s="205" t="s">
        <v>80</v>
      </c>
      <c r="C11" s="59">
        <v>39206</v>
      </c>
      <c r="D11" s="142" t="s">
        <v>16</v>
      </c>
      <c r="E11" s="142" t="s">
        <v>34</v>
      </c>
      <c r="F11" s="143">
        <v>163</v>
      </c>
      <c r="G11" s="143">
        <v>61</v>
      </c>
      <c r="H11" s="143">
        <v>6</v>
      </c>
      <c r="I11" s="144">
        <v>10861</v>
      </c>
      <c r="J11" s="145">
        <v>2020</v>
      </c>
      <c r="K11" s="144">
        <v>18121</v>
      </c>
      <c r="L11" s="145">
        <v>3258</v>
      </c>
      <c r="M11" s="144">
        <v>17609</v>
      </c>
      <c r="N11" s="145">
        <v>3043</v>
      </c>
      <c r="O11" s="146">
        <f>+I11+K11+M11</f>
        <v>46591</v>
      </c>
      <c r="P11" s="147">
        <f>+J11+L11+N11</f>
        <v>8321</v>
      </c>
      <c r="Q11" s="148">
        <f t="shared" si="0"/>
        <v>136.40983606557376</v>
      </c>
      <c r="R11" s="149">
        <f t="shared" si="1"/>
        <v>5.599206826102632</v>
      </c>
      <c r="S11" s="144">
        <v>105495</v>
      </c>
      <c r="T11" s="121">
        <f t="shared" si="2"/>
        <v>-0.5583582160291957</v>
      </c>
      <c r="U11" s="144">
        <v>5521174</v>
      </c>
      <c r="V11" s="145">
        <v>705870</v>
      </c>
      <c r="W11" s="206">
        <f>U11/V11</f>
        <v>7.82180004816751</v>
      </c>
      <c r="X11" s="8"/>
    </row>
    <row r="12" spans="1:25" s="10" customFormat="1" ht="15.75" customHeight="1">
      <c r="A12" s="53">
        <v>8</v>
      </c>
      <c r="B12" s="198" t="s">
        <v>94</v>
      </c>
      <c r="C12" s="58">
        <v>39220</v>
      </c>
      <c r="D12" s="168" t="s">
        <v>74</v>
      </c>
      <c r="E12" s="150" t="s">
        <v>6</v>
      </c>
      <c r="F12" s="151">
        <v>88</v>
      </c>
      <c r="G12" s="151">
        <v>88</v>
      </c>
      <c r="H12" s="151">
        <v>4</v>
      </c>
      <c r="I12" s="169">
        <v>7608.5</v>
      </c>
      <c r="J12" s="170">
        <v>1370</v>
      </c>
      <c r="K12" s="169">
        <v>16982.5</v>
      </c>
      <c r="L12" s="170">
        <v>2317</v>
      </c>
      <c r="M12" s="169">
        <v>15540.5</v>
      </c>
      <c r="N12" s="170">
        <v>2138</v>
      </c>
      <c r="O12" s="171">
        <f>I12+K12+M12</f>
        <v>40131.5</v>
      </c>
      <c r="P12" s="172">
        <f>J12+L12+N12</f>
        <v>5825</v>
      </c>
      <c r="Q12" s="148">
        <f t="shared" si="0"/>
        <v>66.19318181818181</v>
      </c>
      <c r="R12" s="149">
        <f t="shared" si="1"/>
        <v>6.889527896995708</v>
      </c>
      <c r="S12" s="169">
        <v>45754.5</v>
      </c>
      <c r="T12" s="121">
        <f t="shared" si="2"/>
        <v>-0.12289501579079654</v>
      </c>
      <c r="U12" s="169">
        <v>475169</v>
      </c>
      <c r="V12" s="170">
        <v>62907</v>
      </c>
      <c r="W12" s="199">
        <f>+U12/V12</f>
        <v>7.553515507018297</v>
      </c>
      <c r="X12" s="11"/>
      <c r="Y12" s="8"/>
    </row>
    <row r="13" spans="1:25" s="10" customFormat="1" ht="15.75" customHeight="1">
      <c r="A13" s="53">
        <v>9</v>
      </c>
      <c r="B13" s="108" t="s">
        <v>93</v>
      </c>
      <c r="C13" s="58">
        <v>39220</v>
      </c>
      <c r="D13" s="120" t="s">
        <v>36</v>
      </c>
      <c r="E13" s="120" t="s">
        <v>7</v>
      </c>
      <c r="F13" s="60">
        <v>49</v>
      </c>
      <c r="G13" s="60">
        <v>49</v>
      </c>
      <c r="H13" s="60">
        <v>4</v>
      </c>
      <c r="I13" s="173">
        <v>7276</v>
      </c>
      <c r="J13" s="174">
        <v>1076</v>
      </c>
      <c r="K13" s="173">
        <v>12428</v>
      </c>
      <c r="L13" s="174">
        <v>1759</v>
      </c>
      <c r="M13" s="173">
        <v>13588</v>
      </c>
      <c r="N13" s="174">
        <v>1866</v>
      </c>
      <c r="O13" s="175">
        <f>SUM(I13+K13+M13)</f>
        <v>33292</v>
      </c>
      <c r="P13" s="176">
        <f>SUM(J13+L13+N13)</f>
        <v>4701</v>
      </c>
      <c r="Q13" s="148">
        <f t="shared" si="0"/>
        <v>95.93877551020408</v>
      </c>
      <c r="R13" s="149">
        <f t="shared" si="1"/>
        <v>7.081897468623697</v>
      </c>
      <c r="S13" s="173">
        <v>44265.5</v>
      </c>
      <c r="T13" s="121">
        <f t="shared" si="2"/>
        <v>-0.24790186488348714</v>
      </c>
      <c r="U13" s="173">
        <v>653003.5</v>
      </c>
      <c r="V13" s="174">
        <v>72416</v>
      </c>
      <c r="W13" s="204">
        <f>U13/V13</f>
        <v>9.017392565178966</v>
      </c>
      <c r="X13" s="8"/>
      <c r="Y13" s="8"/>
    </row>
    <row r="14" spans="1:25" s="10" customFormat="1" ht="15.75" customHeight="1">
      <c r="A14" s="53">
        <v>10</v>
      </c>
      <c r="B14" s="198" t="s">
        <v>123</v>
      </c>
      <c r="C14" s="58">
        <v>39241</v>
      </c>
      <c r="D14" s="168" t="s">
        <v>74</v>
      </c>
      <c r="E14" s="150" t="s">
        <v>124</v>
      </c>
      <c r="F14" s="151">
        <v>20</v>
      </c>
      <c r="G14" s="151">
        <v>20</v>
      </c>
      <c r="H14" s="151">
        <v>1</v>
      </c>
      <c r="I14" s="169">
        <v>6948.5</v>
      </c>
      <c r="J14" s="170">
        <v>703</v>
      </c>
      <c r="K14" s="169">
        <v>12127.5</v>
      </c>
      <c r="L14" s="170">
        <v>1186</v>
      </c>
      <c r="M14" s="169">
        <v>13820</v>
      </c>
      <c r="N14" s="170">
        <v>1347</v>
      </c>
      <c r="O14" s="171">
        <f>I14+K14+M14</f>
        <v>32896</v>
      </c>
      <c r="P14" s="172">
        <f>J14+L14+N14</f>
        <v>3236</v>
      </c>
      <c r="Q14" s="148">
        <f t="shared" si="0"/>
        <v>161.8</v>
      </c>
      <c r="R14" s="149">
        <f t="shared" si="1"/>
        <v>10.165636588380718</v>
      </c>
      <c r="S14" s="169"/>
      <c r="T14" s="121">
        <f t="shared" si="2"/>
      </c>
      <c r="U14" s="169">
        <v>32896</v>
      </c>
      <c r="V14" s="170">
        <v>3236</v>
      </c>
      <c r="W14" s="199">
        <f>+U14/V14</f>
        <v>10.165636588380718</v>
      </c>
      <c r="X14" s="8"/>
      <c r="Y14" s="8"/>
    </row>
    <row r="15" spans="1:25" s="10" customFormat="1" ht="15.75" customHeight="1">
      <c r="A15" s="53">
        <v>11</v>
      </c>
      <c r="B15" s="203" t="s">
        <v>96</v>
      </c>
      <c r="C15" s="164">
        <v>39220</v>
      </c>
      <c r="D15" s="163" t="s">
        <v>5</v>
      </c>
      <c r="E15" s="150" t="s">
        <v>32</v>
      </c>
      <c r="F15" s="165">
        <v>40</v>
      </c>
      <c r="G15" s="165">
        <v>39</v>
      </c>
      <c r="H15" s="165">
        <v>4</v>
      </c>
      <c r="I15" s="152">
        <v>5577.5</v>
      </c>
      <c r="J15" s="153">
        <v>1027</v>
      </c>
      <c r="K15" s="152">
        <v>9046</v>
      </c>
      <c r="L15" s="153">
        <v>1618</v>
      </c>
      <c r="M15" s="152">
        <v>8830.5</v>
      </c>
      <c r="N15" s="153">
        <v>1559</v>
      </c>
      <c r="O15" s="154">
        <f>I15+K15+M15</f>
        <v>23454</v>
      </c>
      <c r="P15" s="155">
        <f>J15+L15+N15</f>
        <v>4204</v>
      </c>
      <c r="Q15" s="148">
        <f t="shared" si="0"/>
        <v>107.7948717948718</v>
      </c>
      <c r="R15" s="149">
        <f t="shared" si="1"/>
        <v>5.578972407231208</v>
      </c>
      <c r="S15" s="152">
        <v>28526.5</v>
      </c>
      <c r="T15" s="121">
        <f t="shared" si="2"/>
        <v>-0.17781711741713846</v>
      </c>
      <c r="U15" s="166">
        <v>390091</v>
      </c>
      <c r="V15" s="167">
        <v>52441</v>
      </c>
      <c r="W15" s="204">
        <f>U15/V15</f>
        <v>7.438664403806182</v>
      </c>
      <c r="X15" s="8"/>
      <c r="Y15" s="8"/>
    </row>
    <row r="16" spans="1:25" s="10" customFormat="1" ht="15.75" customHeight="1">
      <c r="A16" s="53">
        <v>12</v>
      </c>
      <c r="B16" s="198" t="s">
        <v>125</v>
      </c>
      <c r="C16" s="58">
        <v>39220</v>
      </c>
      <c r="D16" s="150" t="s">
        <v>18</v>
      </c>
      <c r="E16" s="150" t="s">
        <v>85</v>
      </c>
      <c r="F16" s="151">
        <v>55</v>
      </c>
      <c r="G16" s="151">
        <v>36</v>
      </c>
      <c r="H16" s="151">
        <v>4</v>
      </c>
      <c r="I16" s="152">
        <v>4344</v>
      </c>
      <c r="J16" s="153">
        <v>747</v>
      </c>
      <c r="K16" s="152">
        <v>7767</v>
      </c>
      <c r="L16" s="153">
        <v>1322</v>
      </c>
      <c r="M16" s="152">
        <v>6197</v>
      </c>
      <c r="N16" s="153">
        <v>989</v>
      </c>
      <c r="O16" s="154">
        <f>+M16+K16+I16</f>
        <v>18308</v>
      </c>
      <c r="P16" s="155">
        <f>+N16+L16+J16</f>
        <v>3058</v>
      </c>
      <c r="Q16" s="148">
        <f t="shared" si="0"/>
        <v>84.94444444444444</v>
      </c>
      <c r="R16" s="149">
        <f t="shared" si="1"/>
        <v>5.986919555264879</v>
      </c>
      <c r="S16" s="152">
        <v>34576</v>
      </c>
      <c r="T16" s="121">
        <f t="shared" si="2"/>
        <v>-0.4704997686256363</v>
      </c>
      <c r="U16" s="152">
        <v>508597</v>
      </c>
      <c r="V16" s="153">
        <v>57203</v>
      </c>
      <c r="W16" s="199">
        <f>+U16/V16</f>
        <v>8.891089628166355</v>
      </c>
      <c r="X16" s="8"/>
      <c r="Y16" s="8"/>
    </row>
    <row r="17" spans="1:25" s="10" customFormat="1" ht="15.75" customHeight="1">
      <c r="A17" s="53">
        <v>13</v>
      </c>
      <c r="B17" s="205" t="s">
        <v>111</v>
      </c>
      <c r="C17" s="59">
        <v>39234</v>
      </c>
      <c r="D17" s="141" t="s">
        <v>8</v>
      </c>
      <c r="E17" s="177" t="s">
        <v>112</v>
      </c>
      <c r="F17" s="143">
        <v>27</v>
      </c>
      <c r="G17" s="143">
        <v>27</v>
      </c>
      <c r="H17" s="143">
        <v>2</v>
      </c>
      <c r="I17" s="144">
        <v>2325</v>
      </c>
      <c r="J17" s="145">
        <v>258</v>
      </c>
      <c r="K17" s="144">
        <v>5220.5</v>
      </c>
      <c r="L17" s="145">
        <v>571</v>
      </c>
      <c r="M17" s="144">
        <v>4722.5</v>
      </c>
      <c r="N17" s="145">
        <v>505</v>
      </c>
      <c r="O17" s="146">
        <f>I17+K17+M17</f>
        <v>12268</v>
      </c>
      <c r="P17" s="147">
        <f>J17+L17+N17</f>
        <v>1334</v>
      </c>
      <c r="Q17" s="148">
        <f t="shared" si="0"/>
        <v>49.407407407407405</v>
      </c>
      <c r="R17" s="149">
        <f t="shared" si="1"/>
        <v>9.19640179910045</v>
      </c>
      <c r="S17" s="144">
        <v>19139.5</v>
      </c>
      <c r="T17" s="121">
        <f t="shared" si="2"/>
        <v>-0.35902191802293687</v>
      </c>
      <c r="U17" s="178">
        <f>27092.5+12268</f>
        <v>39360.5</v>
      </c>
      <c r="V17" s="170">
        <f>3028+1334</f>
        <v>4362</v>
      </c>
      <c r="W17" s="200">
        <f>IF(U17&lt;&gt;0,U17/V17,"")</f>
        <v>9.023498395231545</v>
      </c>
      <c r="X17" s="8"/>
      <c r="Y17" s="8"/>
    </row>
    <row r="18" spans="1:25" s="10" customFormat="1" ht="15.75" customHeight="1">
      <c r="A18" s="53">
        <v>14</v>
      </c>
      <c r="B18" s="205" t="s">
        <v>95</v>
      </c>
      <c r="C18" s="59">
        <v>39220</v>
      </c>
      <c r="D18" s="142" t="s">
        <v>16</v>
      </c>
      <c r="E18" s="141" t="s">
        <v>17</v>
      </c>
      <c r="F18" s="143">
        <v>28</v>
      </c>
      <c r="G18" s="143">
        <v>19</v>
      </c>
      <c r="H18" s="143">
        <v>4</v>
      </c>
      <c r="I18" s="144">
        <v>2008</v>
      </c>
      <c r="J18" s="145">
        <v>293</v>
      </c>
      <c r="K18" s="144">
        <v>4247</v>
      </c>
      <c r="L18" s="145">
        <v>606</v>
      </c>
      <c r="M18" s="144">
        <v>3961</v>
      </c>
      <c r="N18" s="145">
        <v>559</v>
      </c>
      <c r="O18" s="146">
        <f>+I18+K18+M18</f>
        <v>10216</v>
      </c>
      <c r="P18" s="147">
        <f>+J18+L18+N18</f>
        <v>1458</v>
      </c>
      <c r="Q18" s="148">
        <f t="shared" si="0"/>
        <v>76.73684210526316</v>
      </c>
      <c r="R18" s="149">
        <f t="shared" si="1"/>
        <v>7.0068587105624145</v>
      </c>
      <c r="S18" s="144">
        <v>25064</v>
      </c>
      <c r="T18" s="121">
        <f t="shared" si="2"/>
        <v>-0.5924034471752314</v>
      </c>
      <c r="U18" s="144">
        <v>376034</v>
      </c>
      <c r="V18" s="145">
        <v>37668</v>
      </c>
      <c r="W18" s="206">
        <f>U18/V18</f>
        <v>9.982850164595943</v>
      </c>
      <c r="X18" s="8"/>
      <c r="Y18" s="8"/>
    </row>
    <row r="19" spans="1:25" s="10" customFormat="1" ht="15.75" customHeight="1">
      <c r="A19" s="53">
        <v>15</v>
      </c>
      <c r="B19" s="198" t="s">
        <v>83</v>
      </c>
      <c r="C19" s="58">
        <v>39213</v>
      </c>
      <c r="D19" s="150" t="s">
        <v>18</v>
      </c>
      <c r="E19" s="150" t="s">
        <v>4</v>
      </c>
      <c r="F19" s="151">
        <v>55</v>
      </c>
      <c r="G19" s="151">
        <v>34</v>
      </c>
      <c r="H19" s="151">
        <v>5</v>
      </c>
      <c r="I19" s="152">
        <v>2056</v>
      </c>
      <c r="J19" s="153">
        <v>422</v>
      </c>
      <c r="K19" s="152">
        <v>3557</v>
      </c>
      <c r="L19" s="153">
        <v>682</v>
      </c>
      <c r="M19" s="152">
        <v>4285</v>
      </c>
      <c r="N19" s="153">
        <v>859</v>
      </c>
      <c r="O19" s="154">
        <f>+M19+K19+I19</f>
        <v>9898</v>
      </c>
      <c r="P19" s="155">
        <f>+N19+L19+J19</f>
        <v>1963</v>
      </c>
      <c r="Q19" s="148">
        <f t="shared" si="0"/>
        <v>57.73529411764706</v>
      </c>
      <c r="R19" s="149">
        <f t="shared" si="1"/>
        <v>5.0422822210901685</v>
      </c>
      <c r="S19" s="152">
        <v>10884</v>
      </c>
      <c r="T19" s="121">
        <f t="shared" si="2"/>
        <v>-0.09059169423006248</v>
      </c>
      <c r="U19" s="152">
        <v>440027</v>
      </c>
      <c r="V19" s="153">
        <v>50679</v>
      </c>
      <c r="W19" s="199">
        <f>+U19/V19</f>
        <v>8.682629886146135</v>
      </c>
      <c r="X19" s="8"/>
      <c r="Y19" s="8"/>
    </row>
    <row r="20" spans="1:25" s="10" customFormat="1" ht="15.75" customHeight="1">
      <c r="A20" s="53">
        <v>16</v>
      </c>
      <c r="B20" s="205" t="s">
        <v>68</v>
      </c>
      <c r="C20" s="59">
        <v>39199</v>
      </c>
      <c r="D20" s="142" t="s">
        <v>16</v>
      </c>
      <c r="E20" s="141" t="s">
        <v>17</v>
      </c>
      <c r="F20" s="143">
        <v>71</v>
      </c>
      <c r="G20" s="143">
        <v>14</v>
      </c>
      <c r="H20" s="143">
        <v>7</v>
      </c>
      <c r="I20" s="144">
        <v>1721</v>
      </c>
      <c r="J20" s="145">
        <v>345</v>
      </c>
      <c r="K20" s="144">
        <v>2647</v>
      </c>
      <c r="L20" s="145">
        <v>474</v>
      </c>
      <c r="M20" s="144">
        <v>2659</v>
      </c>
      <c r="N20" s="145">
        <v>462</v>
      </c>
      <c r="O20" s="146">
        <f>+I20+K20+M20</f>
        <v>7027</v>
      </c>
      <c r="P20" s="147">
        <f>+J20+L20+N20</f>
        <v>1281</v>
      </c>
      <c r="Q20" s="148">
        <f t="shared" si="0"/>
        <v>91.5</v>
      </c>
      <c r="R20" s="149">
        <f t="shared" si="1"/>
        <v>5.485558157689305</v>
      </c>
      <c r="S20" s="144">
        <v>15542</v>
      </c>
      <c r="T20" s="121">
        <f t="shared" si="2"/>
        <v>-0.5478702869643547</v>
      </c>
      <c r="U20" s="144">
        <v>1081875</v>
      </c>
      <c r="V20" s="145">
        <v>143908</v>
      </c>
      <c r="W20" s="206">
        <f>U20/V20</f>
        <v>7.5178238874836705</v>
      </c>
      <c r="X20" s="8"/>
      <c r="Y20" s="8"/>
    </row>
    <row r="21" spans="1:24" s="10" customFormat="1" ht="15.75" customHeight="1">
      <c r="A21" s="53">
        <v>17</v>
      </c>
      <c r="B21" s="108" t="s">
        <v>86</v>
      </c>
      <c r="C21" s="58">
        <v>39213</v>
      </c>
      <c r="D21" s="120" t="s">
        <v>36</v>
      </c>
      <c r="E21" s="120" t="s">
        <v>36</v>
      </c>
      <c r="F21" s="60">
        <v>15</v>
      </c>
      <c r="G21" s="60">
        <v>15</v>
      </c>
      <c r="H21" s="60">
        <v>5</v>
      </c>
      <c r="I21" s="173">
        <v>1340.5</v>
      </c>
      <c r="J21" s="174">
        <v>240</v>
      </c>
      <c r="K21" s="173">
        <v>2308.5</v>
      </c>
      <c r="L21" s="174">
        <v>386</v>
      </c>
      <c r="M21" s="173">
        <v>2404.5</v>
      </c>
      <c r="N21" s="174">
        <v>392</v>
      </c>
      <c r="O21" s="175">
        <f>SUM(I21+K21+M21)</f>
        <v>6053.5</v>
      </c>
      <c r="P21" s="176">
        <f>SUM(J21+L21+N21)</f>
        <v>1018</v>
      </c>
      <c r="Q21" s="148">
        <f t="shared" si="0"/>
        <v>67.86666666666666</v>
      </c>
      <c r="R21" s="149">
        <f t="shared" si="1"/>
        <v>5.946463654223969</v>
      </c>
      <c r="S21" s="173">
        <v>6390</v>
      </c>
      <c r="T21" s="121">
        <f t="shared" si="2"/>
        <v>-0.052660406885759</v>
      </c>
      <c r="U21" s="173">
        <v>94592</v>
      </c>
      <c r="V21" s="174">
        <v>12919</v>
      </c>
      <c r="W21" s="204">
        <f>U21/V21</f>
        <v>7.321928941868566</v>
      </c>
      <c r="X21" s="8"/>
    </row>
    <row r="22" spans="1:24" s="10" customFormat="1" ht="15.75" customHeight="1">
      <c r="A22" s="53">
        <v>18</v>
      </c>
      <c r="B22" s="198" t="s">
        <v>73</v>
      </c>
      <c r="C22" s="58">
        <v>39178</v>
      </c>
      <c r="D22" s="168" t="s">
        <v>74</v>
      </c>
      <c r="E22" s="150" t="s">
        <v>75</v>
      </c>
      <c r="F22" s="151">
        <v>43</v>
      </c>
      <c r="G22" s="151">
        <v>13</v>
      </c>
      <c r="H22" s="151">
        <v>10</v>
      </c>
      <c r="I22" s="169">
        <v>1353.5</v>
      </c>
      <c r="J22" s="170">
        <v>269</v>
      </c>
      <c r="K22" s="169">
        <v>2710.5</v>
      </c>
      <c r="L22" s="170">
        <v>459</v>
      </c>
      <c r="M22" s="169">
        <v>1898</v>
      </c>
      <c r="N22" s="170">
        <v>315</v>
      </c>
      <c r="O22" s="171">
        <f aca="true" t="shared" si="3" ref="O22:P24">I22+K22+M22</f>
        <v>5962</v>
      </c>
      <c r="P22" s="172">
        <f t="shared" si="3"/>
        <v>1043</v>
      </c>
      <c r="Q22" s="148">
        <f t="shared" si="0"/>
        <v>80.23076923076923</v>
      </c>
      <c r="R22" s="149">
        <f t="shared" si="1"/>
        <v>5.716203259827421</v>
      </c>
      <c r="S22" s="169">
        <v>3185.5</v>
      </c>
      <c r="T22" s="121">
        <f t="shared" si="2"/>
        <v>0.871605713388793</v>
      </c>
      <c r="U22" s="169">
        <v>725739</v>
      </c>
      <c r="V22" s="170">
        <v>92337</v>
      </c>
      <c r="W22" s="199">
        <f>+U22/V22</f>
        <v>7.85967705253582</v>
      </c>
      <c r="X22" s="8"/>
    </row>
    <row r="23" spans="1:24" s="10" customFormat="1" ht="15.75" customHeight="1">
      <c r="A23" s="53">
        <v>19</v>
      </c>
      <c r="B23" s="203" t="s">
        <v>70</v>
      </c>
      <c r="C23" s="164">
        <v>39192</v>
      </c>
      <c r="D23" s="163" t="s">
        <v>62</v>
      </c>
      <c r="E23" s="163" t="s">
        <v>62</v>
      </c>
      <c r="F23" s="165">
        <v>79</v>
      </c>
      <c r="G23" s="165">
        <v>13</v>
      </c>
      <c r="H23" s="165">
        <v>8</v>
      </c>
      <c r="I23" s="152">
        <v>1677.5</v>
      </c>
      <c r="J23" s="153">
        <v>395</v>
      </c>
      <c r="K23" s="152">
        <v>2091</v>
      </c>
      <c r="L23" s="153">
        <v>488</v>
      </c>
      <c r="M23" s="152">
        <v>1816</v>
      </c>
      <c r="N23" s="153">
        <v>408</v>
      </c>
      <c r="O23" s="154">
        <f t="shared" si="3"/>
        <v>5584.5</v>
      </c>
      <c r="P23" s="155">
        <f t="shared" si="3"/>
        <v>1291</v>
      </c>
      <c r="Q23" s="148">
        <f t="shared" si="0"/>
        <v>99.3076923076923</v>
      </c>
      <c r="R23" s="149">
        <f t="shared" si="1"/>
        <v>4.32571649883811</v>
      </c>
      <c r="S23" s="152">
        <v>5957.5</v>
      </c>
      <c r="T23" s="121">
        <f t="shared" si="2"/>
        <v>-0.06261015526647083</v>
      </c>
      <c r="U23" s="166">
        <v>756126.5</v>
      </c>
      <c r="V23" s="167">
        <v>99521</v>
      </c>
      <c r="W23" s="204">
        <f>U23/V23</f>
        <v>7.597657780769888</v>
      </c>
      <c r="X23" s="8"/>
    </row>
    <row r="24" spans="1:24" s="10" customFormat="1" ht="18">
      <c r="A24" s="53">
        <v>20</v>
      </c>
      <c r="B24" s="201" t="s">
        <v>65</v>
      </c>
      <c r="C24" s="157">
        <v>39199</v>
      </c>
      <c r="D24" s="156" t="s">
        <v>19</v>
      </c>
      <c r="E24" s="156" t="s">
        <v>4</v>
      </c>
      <c r="F24" s="158">
        <v>82</v>
      </c>
      <c r="G24" s="158">
        <v>7</v>
      </c>
      <c r="H24" s="158">
        <v>11</v>
      </c>
      <c r="I24" s="159">
        <v>1405</v>
      </c>
      <c r="J24" s="160">
        <v>283</v>
      </c>
      <c r="K24" s="159">
        <v>1614</v>
      </c>
      <c r="L24" s="160">
        <v>328</v>
      </c>
      <c r="M24" s="159">
        <v>1679</v>
      </c>
      <c r="N24" s="160">
        <v>331</v>
      </c>
      <c r="O24" s="161">
        <f t="shared" si="3"/>
        <v>4698</v>
      </c>
      <c r="P24" s="162">
        <f t="shared" si="3"/>
        <v>942</v>
      </c>
      <c r="Q24" s="148">
        <f t="shared" si="0"/>
        <v>134.57142857142858</v>
      </c>
      <c r="R24" s="149">
        <f t="shared" si="1"/>
        <v>4.987261146496815</v>
      </c>
      <c r="S24" s="159">
        <v>4566</v>
      </c>
      <c r="T24" s="121">
        <f>IF(S24&lt;&gt;0,-(S24-M24)/S24,"")</f>
        <v>-0.6322820849759089</v>
      </c>
      <c r="U24" s="159">
        <v>1317679</v>
      </c>
      <c r="V24" s="160">
        <v>159204</v>
      </c>
      <c r="W24" s="202">
        <f>U24/V24</f>
        <v>8.276670184166226</v>
      </c>
      <c r="X24" s="8"/>
    </row>
    <row r="25" spans="1:28" s="69" customFormat="1" ht="15">
      <c r="A25" s="70"/>
      <c r="B25" s="262" t="s">
        <v>3</v>
      </c>
      <c r="C25" s="263"/>
      <c r="D25" s="264"/>
      <c r="E25" s="265"/>
      <c r="F25" s="109"/>
      <c r="G25" s="109">
        <f>SUM(G5:G24)</f>
        <v>1114</v>
      </c>
      <c r="H25" s="110"/>
      <c r="I25" s="111"/>
      <c r="J25" s="112"/>
      <c r="K25" s="111"/>
      <c r="L25" s="112"/>
      <c r="M25" s="111"/>
      <c r="N25" s="112"/>
      <c r="O25" s="111">
        <f>SUM(O5:O24)</f>
        <v>2212215</v>
      </c>
      <c r="P25" s="112">
        <f>SUM(P5:P24)</f>
        <v>262666</v>
      </c>
      <c r="Q25" s="112">
        <f>O25/G25</f>
        <v>1985.830341113106</v>
      </c>
      <c r="R25" s="113">
        <f>O25/P25</f>
        <v>8.422159700912946</v>
      </c>
      <c r="S25" s="111"/>
      <c r="T25" s="114"/>
      <c r="U25" s="111"/>
      <c r="V25" s="112"/>
      <c r="W25" s="113"/>
      <c r="AB25" s="69" t="s">
        <v>30</v>
      </c>
    </row>
    <row r="26" spans="1:24" s="51" customFormat="1" ht="18">
      <c r="A26" s="40"/>
      <c r="G26" s="42"/>
      <c r="H26" s="41"/>
      <c r="I26" s="43"/>
      <c r="J26" s="44"/>
      <c r="K26" s="43"/>
      <c r="L26" s="44"/>
      <c r="M26" s="43"/>
      <c r="N26" s="44"/>
      <c r="O26" s="43"/>
      <c r="P26" s="44"/>
      <c r="Q26" s="45"/>
      <c r="R26" s="46"/>
      <c r="S26" s="47"/>
      <c r="T26" s="48"/>
      <c r="U26" s="47"/>
      <c r="V26" s="49"/>
      <c r="W26" s="46"/>
      <c r="X26" s="50"/>
    </row>
    <row r="27" spans="1:24" s="33" customFormat="1" ht="18">
      <c r="A27" s="32"/>
      <c r="B27" s="9"/>
      <c r="C27" s="55"/>
      <c r="D27" s="248"/>
      <c r="E27" s="249"/>
      <c r="F27" s="249"/>
      <c r="G27" s="249"/>
      <c r="H27" s="34"/>
      <c r="I27" s="35"/>
      <c r="K27" s="35"/>
      <c r="M27" s="35"/>
      <c r="O27" s="36"/>
      <c r="R27" s="37"/>
      <c r="S27" s="258" t="s">
        <v>31</v>
      </c>
      <c r="T27" s="258"/>
      <c r="U27" s="258"/>
      <c r="V27" s="258"/>
      <c r="W27" s="258"/>
      <c r="X27" s="38"/>
    </row>
    <row r="28" spans="1:24" s="33" customFormat="1" ht="18">
      <c r="A28" s="32"/>
      <c r="B28" s="9"/>
      <c r="C28" s="55"/>
      <c r="D28" s="56"/>
      <c r="E28" s="57"/>
      <c r="F28" s="57"/>
      <c r="G28" s="103"/>
      <c r="H28" s="34"/>
      <c r="M28" s="35"/>
      <c r="O28" s="36"/>
      <c r="R28" s="37"/>
      <c r="S28" s="258"/>
      <c r="T28" s="258"/>
      <c r="U28" s="258"/>
      <c r="V28" s="258"/>
      <c r="W28" s="258"/>
      <c r="X28" s="38"/>
    </row>
    <row r="29" spans="1:24" s="33" customFormat="1" ht="18">
      <c r="A29" s="32"/>
      <c r="G29" s="34"/>
      <c r="H29" s="34"/>
      <c r="M29" s="35"/>
      <c r="O29" s="36"/>
      <c r="R29" s="37"/>
      <c r="S29" s="258"/>
      <c r="T29" s="258"/>
      <c r="U29" s="258"/>
      <c r="V29" s="258"/>
      <c r="W29" s="258"/>
      <c r="X29" s="38"/>
    </row>
    <row r="30" spans="1:24" s="33" customFormat="1" ht="18" customHeight="1">
      <c r="A30" s="32"/>
      <c r="C30" s="34"/>
      <c r="E30" s="39"/>
      <c r="F30" s="34"/>
      <c r="G30" s="34"/>
      <c r="H30" s="34"/>
      <c r="I30" s="35"/>
      <c r="K30" s="35"/>
      <c r="M30" s="35"/>
      <c r="O30" s="36"/>
      <c r="S30" s="257" t="s">
        <v>140</v>
      </c>
      <c r="T30" s="257"/>
      <c r="U30" s="257"/>
      <c r="V30" s="257"/>
      <c r="W30" s="257"/>
      <c r="X30" s="38"/>
    </row>
    <row r="31" spans="1:24" s="33" customFormat="1" ht="18.75" customHeight="1">
      <c r="A31" s="32"/>
      <c r="C31" s="34"/>
      <c r="E31" s="39"/>
      <c r="F31" s="34"/>
      <c r="G31" s="34"/>
      <c r="H31" s="34"/>
      <c r="I31" s="35"/>
      <c r="K31" s="35"/>
      <c r="M31" s="35"/>
      <c r="O31" s="36"/>
      <c r="S31" s="257"/>
      <c r="T31" s="257"/>
      <c r="U31" s="257"/>
      <c r="V31" s="257"/>
      <c r="W31" s="257"/>
      <c r="X31" s="38"/>
    </row>
    <row r="32" spans="1:24" s="33" customFormat="1" ht="36" customHeight="1">
      <c r="A32" s="32"/>
      <c r="C32" s="34"/>
      <c r="E32" s="39"/>
      <c r="F32" s="34"/>
      <c r="G32" s="34"/>
      <c r="H32" s="34"/>
      <c r="I32" s="35"/>
      <c r="K32" s="35"/>
      <c r="M32" s="35"/>
      <c r="O32" s="36"/>
      <c r="S32" s="257"/>
      <c r="T32" s="257"/>
      <c r="U32" s="257"/>
      <c r="V32" s="257"/>
      <c r="W32" s="257"/>
      <c r="X32" s="38"/>
    </row>
    <row r="33" spans="1:24" s="33" customFormat="1" ht="30" customHeight="1">
      <c r="A33" s="32"/>
      <c r="C33" s="34"/>
      <c r="E33" s="39"/>
      <c r="F33" s="34"/>
      <c r="G33" s="34"/>
      <c r="H33" s="34"/>
      <c r="I33" s="35"/>
      <c r="K33" s="35"/>
      <c r="M33" s="35"/>
      <c r="O33" s="36"/>
      <c r="P33" s="254" t="s">
        <v>37</v>
      </c>
      <c r="Q33" s="255"/>
      <c r="R33" s="255"/>
      <c r="S33" s="255"/>
      <c r="T33" s="255"/>
      <c r="U33" s="255"/>
      <c r="V33" s="255"/>
      <c r="W33" s="255"/>
      <c r="X33" s="38"/>
    </row>
    <row r="34" spans="1:24" s="33" customFormat="1" ht="30" customHeight="1">
      <c r="A34" s="32"/>
      <c r="C34" s="34"/>
      <c r="E34" s="39"/>
      <c r="F34" s="34"/>
      <c r="G34" s="34"/>
      <c r="H34" s="34"/>
      <c r="I34" s="35"/>
      <c r="K34" s="35"/>
      <c r="M34" s="35"/>
      <c r="O34" s="36"/>
      <c r="P34" s="255"/>
      <c r="Q34" s="255"/>
      <c r="R34" s="255"/>
      <c r="S34" s="255"/>
      <c r="T34" s="255"/>
      <c r="U34" s="255"/>
      <c r="V34" s="255"/>
      <c r="W34" s="255"/>
      <c r="X34" s="38"/>
    </row>
    <row r="35" spans="1:24" s="33" customFormat="1" ht="30" customHeight="1">
      <c r="A35" s="32"/>
      <c r="C35" s="34"/>
      <c r="E35" s="39"/>
      <c r="F35" s="34"/>
      <c r="G35" s="34"/>
      <c r="H35" s="34"/>
      <c r="I35" s="35"/>
      <c r="K35" s="35"/>
      <c r="M35" s="35"/>
      <c r="O35" s="36"/>
      <c r="P35" s="255"/>
      <c r="Q35" s="255"/>
      <c r="R35" s="255"/>
      <c r="S35" s="255"/>
      <c r="T35" s="255"/>
      <c r="U35" s="255"/>
      <c r="V35" s="255"/>
      <c r="W35" s="255"/>
      <c r="X35" s="38"/>
    </row>
    <row r="36" spans="1:24" s="33" customFormat="1" ht="30" customHeight="1">
      <c r="A36" s="32"/>
      <c r="C36" s="34"/>
      <c r="E36" s="39"/>
      <c r="F36" s="34"/>
      <c r="G36" s="34"/>
      <c r="H36" s="34"/>
      <c r="I36" s="35"/>
      <c r="K36" s="35"/>
      <c r="M36" s="35"/>
      <c r="O36" s="36"/>
      <c r="P36" s="255"/>
      <c r="Q36" s="255"/>
      <c r="R36" s="255"/>
      <c r="S36" s="255"/>
      <c r="T36" s="255"/>
      <c r="U36" s="255"/>
      <c r="V36" s="255"/>
      <c r="W36" s="255"/>
      <c r="X36" s="38"/>
    </row>
    <row r="37" spans="1:24" s="33" customFormat="1" ht="30" customHeight="1">
      <c r="A37" s="32"/>
      <c r="C37" s="34"/>
      <c r="E37" s="39"/>
      <c r="F37" s="34"/>
      <c r="G37" s="34"/>
      <c r="H37" s="34"/>
      <c r="I37" s="35"/>
      <c r="K37" s="35"/>
      <c r="M37" s="35"/>
      <c r="O37" s="36"/>
      <c r="P37" s="255"/>
      <c r="Q37" s="255"/>
      <c r="R37" s="255"/>
      <c r="S37" s="255"/>
      <c r="T37" s="255"/>
      <c r="U37" s="255"/>
      <c r="V37" s="255"/>
      <c r="W37" s="255"/>
      <c r="X37" s="38"/>
    </row>
    <row r="38" spans="1:24" s="33" customFormat="1" ht="30" customHeight="1">
      <c r="A38" s="32"/>
      <c r="C38" s="34"/>
      <c r="E38" s="39"/>
      <c r="F38" s="34"/>
      <c r="G38" s="5"/>
      <c r="H38" s="5"/>
      <c r="I38" s="12"/>
      <c r="J38" s="3"/>
      <c r="K38" s="12"/>
      <c r="L38" s="3"/>
      <c r="M38" s="12"/>
      <c r="N38" s="3"/>
      <c r="O38" s="36"/>
      <c r="P38" s="255"/>
      <c r="Q38" s="255"/>
      <c r="R38" s="255"/>
      <c r="S38" s="255"/>
      <c r="T38" s="255"/>
      <c r="U38" s="255"/>
      <c r="V38" s="255"/>
      <c r="W38" s="255"/>
      <c r="X38" s="38"/>
    </row>
    <row r="39" spans="1:24" s="33" customFormat="1" ht="33" customHeight="1">
      <c r="A39" s="32"/>
      <c r="C39" s="34"/>
      <c r="E39" s="39"/>
      <c r="F39" s="34"/>
      <c r="G39" s="5"/>
      <c r="H39" s="5"/>
      <c r="I39" s="12"/>
      <c r="J39" s="3"/>
      <c r="K39" s="12"/>
      <c r="L39" s="3"/>
      <c r="M39" s="12"/>
      <c r="N39" s="3"/>
      <c r="O39" s="36"/>
      <c r="P39" s="256" t="s">
        <v>1</v>
      </c>
      <c r="Q39" s="255"/>
      <c r="R39" s="255"/>
      <c r="S39" s="255"/>
      <c r="T39" s="255"/>
      <c r="U39" s="255"/>
      <c r="V39" s="255"/>
      <c r="W39" s="255"/>
      <c r="X39" s="38"/>
    </row>
    <row r="40" spans="1:24" s="33" customFormat="1" ht="33" customHeight="1">
      <c r="A40" s="32"/>
      <c r="C40" s="34"/>
      <c r="E40" s="39"/>
      <c r="F40" s="34"/>
      <c r="G40" s="5"/>
      <c r="H40" s="5"/>
      <c r="I40" s="12"/>
      <c r="J40" s="3"/>
      <c r="K40" s="12"/>
      <c r="L40" s="3"/>
      <c r="M40" s="12"/>
      <c r="N40" s="3"/>
      <c r="O40" s="36"/>
      <c r="P40" s="255"/>
      <c r="Q40" s="255"/>
      <c r="R40" s="255"/>
      <c r="S40" s="255"/>
      <c r="T40" s="255"/>
      <c r="U40" s="255"/>
      <c r="V40" s="255"/>
      <c r="W40" s="255"/>
      <c r="X40" s="38"/>
    </row>
    <row r="41" spans="1:24" s="33" customFormat="1" ht="33" customHeight="1">
      <c r="A41" s="32"/>
      <c r="C41" s="34"/>
      <c r="E41" s="39"/>
      <c r="F41" s="34"/>
      <c r="G41" s="5"/>
      <c r="H41" s="5"/>
      <c r="I41" s="12"/>
      <c r="J41" s="3"/>
      <c r="K41" s="12"/>
      <c r="L41" s="3"/>
      <c r="M41" s="12"/>
      <c r="N41" s="3"/>
      <c r="O41" s="36"/>
      <c r="P41" s="255"/>
      <c r="Q41" s="255"/>
      <c r="R41" s="255"/>
      <c r="S41" s="255"/>
      <c r="T41" s="255"/>
      <c r="U41" s="255"/>
      <c r="V41" s="255"/>
      <c r="W41" s="255"/>
      <c r="X41" s="38"/>
    </row>
    <row r="42" spans="1:24" s="33" customFormat="1" ht="33" customHeight="1">
      <c r="A42" s="32"/>
      <c r="C42" s="34"/>
      <c r="E42" s="39"/>
      <c r="F42" s="34"/>
      <c r="G42" s="5"/>
      <c r="H42" s="5"/>
      <c r="I42" s="12"/>
      <c r="J42" s="3"/>
      <c r="K42" s="12"/>
      <c r="L42" s="3"/>
      <c r="M42" s="12"/>
      <c r="N42" s="3"/>
      <c r="O42" s="36"/>
      <c r="P42" s="255"/>
      <c r="Q42" s="255"/>
      <c r="R42" s="255"/>
      <c r="S42" s="255"/>
      <c r="T42" s="255"/>
      <c r="U42" s="255"/>
      <c r="V42" s="255"/>
      <c r="W42" s="255"/>
      <c r="X42" s="38"/>
    </row>
    <row r="43" spans="1:24" s="33" customFormat="1" ht="33" customHeight="1">
      <c r="A43" s="32"/>
      <c r="C43" s="34"/>
      <c r="E43" s="39"/>
      <c r="F43" s="34"/>
      <c r="G43" s="5"/>
      <c r="H43" s="5"/>
      <c r="I43" s="12"/>
      <c r="J43" s="3"/>
      <c r="K43" s="12"/>
      <c r="L43" s="3"/>
      <c r="M43" s="12"/>
      <c r="N43" s="3"/>
      <c r="O43" s="36"/>
      <c r="P43" s="255"/>
      <c r="Q43" s="255"/>
      <c r="R43" s="255"/>
      <c r="S43" s="255"/>
      <c r="T43" s="255"/>
      <c r="U43" s="255"/>
      <c r="V43" s="255"/>
      <c r="W43" s="255"/>
      <c r="X43" s="38"/>
    </row>
    <row r="44" spans="16:23" ht="33" customHeight="1">
      <c r="P44" s="255"/>
      <c r="Q44" s="255"/>
      <c r="R44" s="255"/>
      <c r="S44" s="255"/>
      <c r="T44" s="255"/>
      <c r="U44" s="255"/>
      <c r="V44" s="255"/>
      <c r="W44" s="255"/>
    </row>
    <row r="45" spans="16:23" ht="33" customHeight="1">
      <c r="P45" s="255"/>
      <c r="Q45" s="255"/>
      <c r="R45" s="255"/>
      <c r="S45" s="255"/>
      <c r="T45" s="255"/>
      <c r="U45" s="255"/>
      <c r="V45" s="255"/>
      <c r="W45" s="255"/>
    </row>
  </sheetData>
  <mergeCells count="21">
    <mergeCell ref="M3:N3"/>
    <mergeCell ref="K3:L3"/>
    <mergeCell ref="I3:J3"/>
    <mergeCell ref="D3:D4"/>
    <mergeCell ref="E3:E4"/>
    <mergeCell ref="F3:F4"/>
    <mergeCell ref="A2:W2"/>
    <mergeCell ref="B3:B4"/>
    <mergeCell ref="C3:C4"/>
    <mergeCell ref="B25:C25"/>
    <mergeCell ref="D25:E25"/>
    <mergeCell ref="O3:R3"/>
    <mergeCell ref="S3:T3"/>
    <mergeCell ref="U3:W3"/>
    <mergeCell ref="H3:H4"/>
    <mergeCell ref="G3:G4"/>
    <mergeCell ref="P39:W45"/>
    <mergeCell ref="D27:G27"/>
    <mergeCell ref="S27:W29"/>
    <mergeCell ref="S30:W32"/>
    <mergeCell ref="P33:W38"/>
  </mergeCells>
  <printOptions/>
  <pageMargins left="0.67" right="0.46" top="0.82" bottom="0.39" header="0.5" footer="0.32"/>
  <pageSetup orientation="portrait" paperSize="9" scale="70" r:id="rId2"/>
  <ignoredErrors>
    <ignoredError sqref="O6:P19" formula="1"/>
    <ignoredError sqref="W5" unlockedFormula="1"/>
    <ignoredError sqref="W6:W22" formula="1"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Sadi Çilingir</cp:lastModifiedBy>
  <cp:lastPrinted>2007-04-16T15:22:34Z</cp:lastPrinted>
  <dcterms:created xsi:type="dcterms:W3CDTF">2006-03-15T09:07:04Z</dcterms:created>
  <dcterms:modified xsi:type="dcterms:W3CDTF">2007-06-11T18:13:54Z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